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v.mishovets\Documents\П.Н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6" i="1" l="1"/>
  <c r="AF35" i="1"/>
  <c r="AF36" i="1" s="1"/>
  <c r="AD35" i="1"/>
  <c r="AD36" i="1" s="1"/>
  <c r="AB35" i="1"/>
  <c r="X35" i="1"/>
  <c r="X36" i="1" s="1"/>
  <c r="AM3" i="1" s="1"/>
  <c r="V35" i="1"/>
  <c r="V36" i="1" s="1"/>
  <c r="T35" i="1"/>
  <c r="AK2" i="1" s="1"/>
  <c r="R35" i="1"/>
  <c r="R36" i="1" s="1"/>
  <c r="P35" i="1"/>
  <c r="P36" i="1" s="1"/>
  <c r="N35" i="1"/>
  <c r="N36" i="1" s="1"/>
  <c r="L35" i="1"/>
  <c r="L36" i="1" s="1"/>
  <c r="J35" i="1"/>
  <c r="J36" i="1" s="1"/>
  <c r="H35" i="1"/>
  <c r="H36" i="1" s="1"/>
  <c r="F35" i="1"/>
  <c r="F36" i="1" s="1"/>
  <c r="D35" i="1"/>
  <c r="D36" i="1" s="1"/>
  <c r="B35" i="1"/>
  <c r="B36" i="1" s="1"/>
  <c r="Z22" i="1"/>
  <c r="F22" i="1"/>
  <c r="B21" i="1"/>
  <c r="B20" i="1"/>
  <c r="Z19" i="1"/>
  <c r="H19" i="1"/>
  <c r="F19" i="1"/>
  <c r="B19" i="1"/>
  <c r="Z18" i="1"/>
  <c r="P18" i="1"/>
  <c r="H18" i="1"/>
  <c r="F18" i="1"/>
  <c r="Z17" i="1"/>
  <c r="P17" i="1"/>
  <c r="H17" i="1"/>
  <c r="Z12" i="1"/>
  <c r="Z11" i="1"/>
  <c r="Z10" i="1"/>
  <c r="Z9" i="1"/>
  <c r="Z8" i="1"/>
  <c r="Z35" i="1" s="1"/>
  <c r="AM2" i="1"/>
  <c r="AJ3" i="1" l="1"/>
  <c r="Z36" i="1"/>
  <c r="AR2" i="1" s="1"/>
  <c r="AQ2" i="1" s="1"/>
  <c r="AL2" i="1"/>
  <c r="AN2" i="1"/>
  <c r="AL3" i="1"/>
  <c r="AJ2" i="1"/>
  <c r="AP2" i="1"/>
  <c r="T36" i="1"/>
  <c r="AK3" i="1" s="1"/>
  <c r="AP3" i="1" l="1"/>
  <c r="AN3" i="1"/>
</calcChain>
</file>

<file path=xl/sharedStrings.xml><?xml version="1.0" encoding="utf-8"?>
<sst xmlns="http://schemas.openxmlformats.org/spreadsheetml/2006/main" count="88" uniqueCount="38">
  <si>
    <t>Вид палива</t>
  </si>
  <si>
    <t>Тріска паливна</t>
  </si>
  <si>
    <t xml:space="preserve">Волога </t>
  </si>
  <si>
    <t>Лушпиння соняшнику</t>
  </si>
  <si>
    <t>Волога</t>
  </si>
  <si>
    <t>торфобрикетний шолух</t>
  </si>
  <si>
    <t>Відходи соняшнику  3-ї категорії</t>
  </si>
  <si>
    <t>торф</t>
  </si>
  <si>
    <t>Загалом</t>
  </si>
  <si>
    <t>середня вартість палива відповідно до специфікацій,  грн/тона</t>
  </si>
  <si>
    <t>середня вартість палива з урахування перерахунків, грн/тона</t>
  </si>
  <si>
    <t>Фактична вартість з урахуванням перерахунків, грн</t>
  </si>
  <si>
    <t>Постачальник</t>
  </si>
  <si>
    <t xml:space="preserve">ТОВ ДІА-БАЗ </t>
  </si>
  <si>
    <t>ТОВ «Ліспромбуд-19»</t>
  </si>
  <si>
    <t xml:space="preserve">ТОВ «Смілянський лісопромисловий комплекс» </t>
  </si>
  <si>
    <t>ТОВ Вудфлейм</t>
  </si>
  <si>
    <t>Мізін+++++</t>
  </si>
  <si>
    <t>ПП «Сервіс-Плюс-К»</t>
  </si>
  <si>
    <t>ТОВ «ВІКТОРІЯ АГРО ТРАНС»</t>
  </si>
  <si>
    <t>Поставлений обсяг, кг</t>
  </si>
  <si>
    <t xml:space="preserve">Вартість палива по специфікації грн/т </t>
  </si>
  <si>
    <t>залікова волога до 40%</t>
  </si>
  <si>
    <t>залікова волога до 14%</t>
  </si>
  <si>
    <t>залікова волога до 20%</t>
  </si>
  <si>
    <t>Вартість поставленого палива відповідно до специфікацій, грн</t>
  </si>
  <si>
    <t xml:space="preserve"> </t>
  </si>
  <si>
    <t>35/</t>
  </si>
  <si>
    <t>45/</t>
  </si>
  <si>
    <t>15/13/</t>
  </si>
  <si>
    <t>45,6/</t>
  </si>
  <si>
    <t>13/14/</t>
  </si>
  <si>
    <t>36/</t>
  </si>
  <si>
    <t>34/</t>
  </si>
  <si>
    <t>33/34/</t>
  </si>
  <si>
    <t>34/34/</t>
  </si>
  <si>
    <t>39/</t>
  </si>
  <si>
    <t>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</si>
</sst>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 wrapText="1"/>
    </xf>
    <xf numFmtId="0" fontId="1" fillId="5" borderId="9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5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4" fontId="1" fillId="7" borderId="15" xfId="0" applyNumberFormat="1" applyFont="1" applyFill="1" applyBorder="1" applyAlignment="1">
      <alignment horizontal="center" vertical="center"/>
    </xf>
    <xf numFmtId="4" fontId="1" fillId="7" borderId="16" xfId="0" applyNumberFormat="1" applyFont="1" applyFill="1" applyBorder="1" applyAlignment="1">
      <alignment horizontal="center" vertical="center"/>
    </xf>
    <xf numFmtId="4" fontId="1" fillId="7" borderId="16" xfId="0" applyNumberFormat="1" applyFont="1" applyFill="1" applyBorder="1" applyAlignment="1">
      <alignment horizontal="center" vertical="center" wrapText="1"/>
    </xf>
    <xf numFmtId="164" fontId="1" fillId="7" borderId="16" xfId="0" applyNumberFormat="1" applyFont="1" applyFill="1" applyBorder="1" applyAlignment="1">
      <alignment horizontal="center" vertical="center" wrapText="1"/>
    </xf>
    <xf numFmtId="3" fontId="1" fillId="7" borderId="16" xfId="0" applyNumberFormat="1" applyFont="1" applyFill="1" applyBorder="1" applyAlignment="1">
      <alignment horizontal="center" vertical="center" wrapText="1"/>
    </xf>
    <xf numFmtId="2" fontId="1" fillId="7" borderId="16" xfId="0" applyNumberFormat="1" applyFont="1" applyFill="1" applyBorder="1" applyAlignment="1">
      <alignment horizontal="center" vertical="center"/>
    </xf>
    <xf numFmtId="4" fontId="1" fillId="7" borderId="17" xfId="0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49" fontId="1" fillId="7" borderId="16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3" fontId="1" fillId="5" borderId="20" xfId="0" applyNumberFormat="1" applyFont="1" applyFill="1" applyBorder="1" applyAlignment="1">
      <alignment horizontal="center" vertical="center"/>
    </xf>
    <xf numFmtId="3" fontId="1" fillId="5" borderId="8" xfId="0" applyNumberFormat="1" applyFont="1" applyFill="1" applyBorder="1" applyAlignment="1">
      <alignment horizontal="center" vertical="center"/>
    </xf>
    <xf numFmtId="3" fontId="1" fillId="5" borderId="8" xfId="0" applyNumberFormat="1" applyFont="1" applyFill="1" applyBorder="1" applyAlignment="1">
      <alignment horizontal="center" vertical="center" wrapText="1"/>
    </xf>
    <xf numFmtId="3" fontId="1" fillId="5" borderId="9" xfId="0" applyNumberFormat="1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4" fontId="1" fillId="7" borderId="22" xfId="0" applyNumberFormat="1" applyFont="1" applyFill="1" applyBorder="1" applyAlignment="1">
      <alignment horizontal="center" vertical="center"/>
    </xf>
    <xf numFmtId="49" fontId="1" fillId="7" borderId="16" xfId="0" applyNumberFormat="1" applyFont="1" applyFill="1" applyBorder="1" applyAlignment="1">
      <alignment horizontal="center" vertical="center" wrapText="1"/>
    </xf>
    <xf numFmtId="0" fontId="1" fillId="7" borderId="16" xfId="0" applyNumberFormat="1" applyFont="1" applyFill="1" applyBorder="1" applyAlignment="1">
      <alignment horizontal="center" vertical="center"/>
    </xf>
    <xf numFmtId="0" fontId="1" fillId="7" borderId="17" xfId="0" applyNumberFormat="1" applyFont="1" applyFill="1" applyBorder="1" applyAlignment="1">
      <alignment horizontal="center" vertical="center"/>
    </xf>
    <xf numFmtId="2" fontId="5" fillId="5" borderId="23" xfId="0" applyNumberFormat="1" applyFont="1" applyFill="1" applyBorder="1" applyAlignment="1">
      <alignment horizontal="center" vertical="center" wrapText="1"/>
    </xf>
    <xf numFmtId="3" fontId="1" fillId="5" borderId="7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2" fontId="5" fillId="5" borderId="6" xfId="0" applyNumberFormat="1" applyFont="1" applyFill="1" applyBorder="1" applyAlignment="1">
      <alignment horizontal="center" vertical="center" wrapText="1"/>
    </xf>
    <xf numFmtId="0" fontId="1" fillId="7" borderId="15" xfId="0" applyNumberFormat="1" applyFont="1" applyFill="1" applyBorder="1" applyAlignment="1">
      <alignment horizontal="center" vertical="center"/>
    </xf>
    <xf numFmtId="0" fontId="1" fillId="7" borderId="16" xfId="0" applyNumberFormat="1" applyFont="1" applyFill="1" applyBorder="1" applyAlignment="1">
      <alignment horizontal="center" vertical="center" wrapText="1"/>
    </xf>
    <xf numFmtId="16" fontId="1" fillId="7" borderId="16" xfId="0" applyNumberFormat="1" applyFont="1" applyFill="1" applyBorder="1" applyAlignment="1">
      <alignment horizontal="center" vertical="center" wrapText="1"/>
    </xf>
    <xf numFmtId="16" fontId="1" fillId="7" borderId="16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" fontId="1" fillId="7" borderId="17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3" fontId="1" fillId="7" borderId="15" xfId="0" applyNumberFormat="1" applyFont="1" applyFill="1" applyBorder="1" applyAlignment="1">
      <alignment horizontal="center" vertical="center"/>
    </xf>
    <xf numFmtId="3" fontId="1" fillId="7" borderId="16" xfId="0" applyNumberFormat="1" applyFont="1" applyFill="1" applyBorder="1" applyAlignment="1">
      <alignment horizontal="center" vertical="center"/>
    </xf>
    <xf numFmtId="3" fontId="1" fillId="7" borderId="17" xfId="0" applyNumberFormat="1" applyFont="1" applyFill="1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/>
    </xf>
    <xf numFmtId="3" fontId="1" fillId="5" borderId="25" xfId="0" applyNumberFormat="1" applyFont="1" applyFill="1" applyBorder="1" applyAlignment="1">
      <alignment horizontal="center" vertical="center"/>
    </xf>
    <xf numFmtId="3" fontId="1" fillId="5" borderId="25" xfId="0" applyNumberFormat="1" applyFont="1" applyFill="1" applyBorder="1" applyAlignment="1">
      <alignment horizontal="center" vertical="center" wrapText="1"/>
    </xf>
    <xf numFmtId="3" fontId="1" fillId="7" borderId="26" xfId="0" applyNumberFormat="1" applyFont="1" applyFill="1" applyBorder="1" applyAlignment="1">
      <alignment horizontal="center" vertical="center"/>
    </xf>
    <xf numFmtId="3" fontId="1" fillId="7" borderId="27" xfId="0" applyNumberFormat="1" applyFont="1" applyFill="1" applyBorder="1" applyAlignment="1">
      <alignment horizontal="center" vertical="center"/>
    </xf>
    <xf numFmtId="4" fontId="1" fillId="7" borderId="27" xfId="0" applyNumberFormat="1" applyFont="1" applyFill="1" applyBorder="1" applyAlignment="1">
      <alignment horizontal="center" vertical="center"/>
    </xf>
    <xf numFmtId="164" fontId="1" fillId="7" borderId="27" xfId="0" applyNumberFormat="1" applyFont="1" applyFill="1" applyBorder="1" applyAlignment="1">
      <alignment horizontal="center" vertical="center" wrapText="1"/>
    </xf>
    <xf numFmtId="3" fontId="1" fillId="7" borderId="2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5" borderId="28" xfId="0" applyFont="1" applyFill="1" applyBorder="1" applyAlignment="1">
      <alignment horizontal="center" vertical="center"/>
    </xf>
    <xf numFmtId="3" fontId="7" fillId="5" borderId="28" xfId="0" applyNumberFormat="1" applyFont="1" applyFill="1" applyBorder="1" applyAlignment="1">
      <alignment horizontal="center" vertical="center"/>
    </xf>
    <xf numFmtId="164" fontId="7" fillId="5" borderId="28" xfId="0" applyNumberFormat="1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 wrapText="1"/>
    </xf>
    <xf numFmtId="164" fontId="0" fillId="0" borderId="0" xfId="0" applyNumberFormat="1"/>
    <xf numFmtId="164" fontId="7" fillId="0" borderId="29" xfId="0" applyNumberFormat="1" applyFont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3" fontId="7" fillId="5" borderId="29" xfId="0" applyNumberFormat="1" applyFont="1" applyFill="1" applyBorder="1" applyAlignment="1">
      <alignment horizontal="center" vertical="center"/>
    </xf>
    <xf numFmtId="164" fontId="7" fillId="5" borderId="29" xfId="0" applyNumberFormat="1" applyFont="1" applyFill="1" applyBorder="1" applyAlignment="1">
      <alignment horizontal="center" vertical="center"/>
    </xf>
    <xf numFmtId="22" fontId="0" fillId="0" borderId="0" xfId="0" applyNumberFormat="1"/>
    <xf numFmtId="0" fontId="3" fillId="5" borderId="30" xfId="0" applyFont="1" applyFill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3" borderId="31" xfId="0" applyFont="1" applyFill="1" applyBorder="1" applyAlignment="1">
      <alignment horizontal="center" vertical="center" wrapText="1"/>
    </xf>
    <xf numFmtId="2" fontId="7" fillId="0" borderId="27" xfId="0" applyNumberFormat="1" applyFont="1" applyBorder="1" applyAlignment="1">
      <alignment horizontal="center" vertical="center"/>
    </xf>
    <xf numFmtId="2" fontId="0" fillId="0" borderId="0" xfId="0" applyNumberFormat="1"/>
    <xf numFmtId="0" fontId="6" fillId="4" borderId="27" xfId="0" applyFont="1" applyFill="1" applyBorder="1" applyAlignment="1">
      <alignment horizontal="center" vertical="center" wrapText="1"/>
    </xf>
    <xf numFmtId="4" fontId="7" fillId="0" borderId="2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tabSelected="1" workbookViewId="0">
      <selection activeCell="AM12" sqref="AM12"/>
    </sheetView>
  </sheetViews>
  <sheetFormatPr defaultRowHeight="15" x14ac:dyDescent="0.25"/>
  <cols>
    <col min="1" max="1" width="15.140625" customWidth="1"/>
    <col min="2" max="2" width="11.5703125" customWidth="1"/>
    <col min="4" max="5" width="0" hidden="1" customWidth="1"/>
    <col min="10" max="15" width="0" hidden="1" customWidth="1"/>
    <col min="18" max="25" width="0" hidden="1" customWidth="1"/>
    <col min="26" max="26" width="12.7109375" customWidth="1"/>
    <col min="28" max="33" width="0" hidden="1" customWidth="1"/>
    <col min="36" max="36" width="17.140625" customWidth="1"/>
    <col min="38" max="38" width="15.28515625" customWidth="1"/>
    <col min="40" max="40" width="16.42578125" customWidth="1"/>
    <col min="42" max="42" width="12.42578125" customWidth="1"/>
    <col min="43" max="43" width="12.5703125" customWidth="1"/>
    <col min="44" max="44" width="17.7109375" customWidth="1"/>
  </cols>
  <sheetData>
    <row r="1" spans="1:44" ht="30.75" customHeight="1" thickBot="1" x14ac:dyDescent="0.3">
      <c r="A1" s="1" t="s">
        <v>0</v>
      </c>
      <c r="B1" s="7" t="s">
        <v>1</v>
      </c>
      <c r="C1" s="16" t="s">
        <v>2</v>
      </c>
      <c r="D1" s="7" t="s">
        <v>1</v>
      </c>
      <c r="E1" s="16" t="s">
        <v>2</v>
      </c>
      <c r="F1" s="29" t="s">
        <v>1</v>
      </c>
      <c r="G1" s="31" t="s">
        <v>2</v>
      </c>
      <c r="H1" s="7" t="s">
        <v>1</v>
      </c>
      <c r="I1" s="16" t="s">
        <v>2</v>
      </c>
      <c r="J1" s="7" t="s">
        <v>1</v>
      </c>
      <c r="K1" s="16" t="s">
        <v>2</v>
      </c>
      <c r="L1" s="7" t="s">
        <v>1</v>
      </c>
      <c r="M1" s="16" t="s">
        <v>2</v>
      </c>
      <c r="N1" s="7" t="s">
        <v>1</v>
      </c>
      <c r="O1" s="16" t="s">
        <v>2</v>
      </c>
      <c r="P1" s="34" t="s">
        <v>1</v>
      </c>
      <c r="Q1" s="40" t="s">
        <v>2</v>
      </c>
      <c r="R1" s="7" t="s">
        <v>3</v>
      </c>
      <c r="S1" s="16" t="s">
        <v>4</v>
      </c>
      <c r="T1" s="7" t="s">
        <v>3</v>
      </c>
      <c r="U1" s="16" t="s">
        <v>4</v>
      </c>
      <c r="V1" s="7" t="s">
        <v>3</v>
      </c>
      <c r="W1" s="16" t="s">
        <v>4</v>
      </c>
      <c r="X1" s="7" t="s">
        <v>5</v>
      </c>
      <c r="Y1" s="16" t="s">
        <v>4</v>
      </c>
      <c r="Z1" s="7" t="s">
        <v>6</v>
      </c>
      <c r="AA1" s="16" t="s">
        <v>4</v>
      </c>
      <c r="AB1" s="7" t="s">
        <v>6</v>
      </c>
      <c r="AC1" s="16" t="s">
        <v>4</v>
      </c>
      <c r="AD1" s="7" t="s">
        <v>6</v>
      </c>
      <c r="AE1" s="16" t="s">
        <v>4</v>
      </c>
      <c r="AF1" s="7" t="s">
        <v>6</v>
      </c>
      <c r="AG1" s="16" t="s">
        <v>4</v>
      </c>
      <c r="AI1" s="1" t="s">
        <v>0</v>
      </c>
      <c r="AJ1" s="76" t="s">
        <v>1</v>
      </c>
      <c r="AK1" s="79" t="s">
        <v>3</v>
      </c>
      <c r="AL1" s="79" t="s">
        <v>6</v>
      </c>
      <c r="AM1" s="82" t="s">
        <v>7</v>
      </c>
      <c r="AN1" s="86" t="s">
        <v>8</v>
      </c>
      <c r="AP1" s="88" t="s">
        <v>9</v>
      </c>
      <c r="AQ1" s="91" t="s">
        <v>10</v>
      </c>
      <c r="AR1" s="94" t="s">
        <v>11</v>
      </c>
    </row>
    <row r="2" spans="1:44" ht="26.25" customHeight="1" thickBot="1" x14ac:dyDescent="0.3">
      <c r="A2" s="2" t="s">
        <v>12</v>
      </c>
      <c r="B2" s="8" t="s">
        <v>13</v>
      </c>
      <c r="C2" s="17"/>
      <c r="D2" s="8" t="s">
        <v>14</v>
      </c>
      <c r="E2" s="27"/>
      <c r="F2" s="30" t="s">
        <v>15</v>
      </c>
      <c r="G2" s="32"/>
      <c r="H2" s="27" t="s">
        <v>16</v>
      </c>
      <c r="I2" s="17"/>
      <c r="J2" s="27" t="s">
        <v>17</v>
      </c>
      <c r="K2" s="17"/>
      <c r="L2" s="27" t="s">
        <v>17</v>
      </c>
      <c r="M2" s="17"/>
      <c r="N2" s="27" t="s">
        <v>17</v>
      </c>
      <c r="O2" s="17"/>
      <c r="P2" s="27" t="s">
        <v>18</v>
      </c>
      <c r="Q2" s="41"/>
      <c r="R2" s="8"/>
      <c r="S2" s="17"/>
      <c r="T2" s="8"/>
      <c r="U2" s="17"/>
      <c r="V2" s="8" t="s">
        <v>19</v>
      </c>
      <c r="W2" s="17"/>
      <c r="X2" s="8"/>
      <c r="Y2" s="17"/>
      <c r="Z2" s="57" t="s">
        <v>17</v>
      </c>
      <c r="AA2" s="59"/>
      <c r="AB2" s="57" t="s">
        <v>17</v>
      </c>
      <c r="AC2" s="59"/>
      <c r="AD2" s="57" t="s">
        <v>17</v>
      </c>
      <c r="AE2" s="59"/>
      <c r="AF2" s="57" t="s">
        <v>17</v>
      </c>
      <c r="AG2" s="59"/>
      <c r="AI2" s="73" t="s">
        <v>20</v>
      </c>
      <c r="AJ2" s="77">
        <f>P35+N35+B35+D35+F35+L35+H35+J35</f>
        <v>317620</v>
      </c>
      <c r="AK2" s="77">
        <f>T35+R35+V35</f>
        <v>0</v>
      </c>
      <c r="AL2" s="77">
        <f>AD35+AF35+AB35+Z35</f>
        <v>191900</v>
      </c>
      <c r="AM2" s="83">
        <f>X35</f>
        <v>0</v>
      </c>
      <c r="AN2" s="87">
        <f>SUM(B35:AG35)</f>
        <v>509520</v>
      </c>
      <c r="AP2" s="89">
        <f>(P35*P3+N35*N3+B35*B3+T35*T3+X35*X3+AF35*AF3+R35*R3+AD35*AD3+D35*D3+F35*F3+V35*V3+L35*L3+H35*H3+AB35*AB3+Z35*Z3+J35*J3)/AN2</f>
        <v>4897.5612341026845</v>
      </c>
      <c r="AQ2" s="92">
        <f>AR2/AN2*1000</f>
        <v>4872.3264248704663</v>
      </c>
      <c r="AR2" s="95">
        <f>1544807.76+F22*F3/1000+J36+L36+N36+Z36+AB36+AD36+V36+AF36</f>
        <v>2482547.7599999998</v>
      </c>
    </row>
    <row r="3" spans="1:44" ht="57.75" customHeight="1" thickBot="1" x14ac:dyDescent="0.3">
      <c r="A3" s="3" t="s">
        <v>21</v>
      </c>
      <c r="B3" s="9">
        <v>5700</v>
      </c>
      <c r="C3" s="18" t="s">
        <v>22</v>
      </c>
      <c r="D3" s="26"/>
      <c r="E3" s="28" t="s">
        <v>22</v>
      </c>
      <c r="F3" s="26">
        <v>5400</v>
      </c>
      <c r="G3" s="28" t="s">
        <v>22</v>
      </c>
      <c r="H3" s="9">
        <v>5700</v>
      </c>
      <c r="I3" s="18" t="s">
        <v>22</v>
      </c>
      <c r="J3" s="9"/>
      <c r="K3" s="18" t="s">
        <v>22</v>
      </c>
      <c r="L3" s="9"/>
      <c r="M3" s="18" t="s">
        <v>22</v>
      </c>
      <c r="N3" s="9"/>
      <c r="O3" s="18" t="s">
        <v>22</v>
      </c>
      <c r="P3" s="35">
        <v>3702</v>
      </c>
      <c r="Q3" s="28" t="s">
        <v>22</v>
      </c>
      <c r="R3" s="46"/>
      <c r="S3" s="18" t="s">
        <v>23</v>
      </c>
      <c r="T3" s="49"/>
      <c r="U3" s="18" t="s">
        <v>23</v>
      </c>
      <c r="V3" s="54"/>
      <c r="W3" s="28" t="s">
        <v>23</v>
      </c>
      <c r="X3" s="55"/>
      <c r="Y3" s="18" t="s">
        <v>24</v>
      </c>
      <c r="Z3" s="55">
        <v>4200</v>
      </c>
      <c r="AA3" s="18" t="s">
        <v>23</v>
      </c>
      <c r="AB3" s="55"/>
      <c r="AC3" s="18" t="s">
        <v>23</v>
      </c>
      <c r="AD3" s="55"/>
      <c r="AE3" s="18" t="s">
        <v>23</v>
      </c>
      <c r="AF3" s="35"/>
      <c r="AG3" s="28" t="s">
        <v>23</v>
      </c>
      <c r="AI3" s="74" t="s">
        <v>25</v>
      </c>
      <c r="AJ3" s="78">
        <f>P36+N36+B36+D36+F36+L36+H36+J36</f>
        <v>1689425.4</v>
      </c>
      <c r="AK3" s="78">
        <f>T36+R36+V36</f>
        <v>0</v>
      </c>
      <c r="AL3" s="81">
        <f>AD36+AF36+AB36+Z36</f>
        <v>805980</v>
      </c>
      <c r="AM3" s="84">
        <f>X36</f>
        <v>0</v>
      </c>
      <c r="AN3" s="87">
        <f>P36+N36+B36+X36+T36+AD36+R36+AF36+D36+F36+V36+L36+H36+AB36+Z36+J36</f>
        <v>2495405.4</v>
      </c>
      <c r="AP3" s="90">
        <f>AP2-AQ2</f>
        <v>25.23480923221814</v>
      </c>
    </row>
    <row r="4" spans="1:44" ht="18.75" x14ac:dyDescent="0.25">
      <c r="A4" s="4">
        <v>46023</v>
      </c>
      <c r="B4" s="10"/>
      <c r="C4" s="19"/>
      <c r="D4" s="10"/>
      <c r="E4" s="19"/>
      <c r="F4" s="10"/>
      <c r="G4" s="19"/>
      <c r="H4" s="10"/>
      <c r="I4" s="19"/>
      <c r="J4" s="10"/>
      <c r="K4" s="19"/>
      <c r="L4" s="10"/>
      <c r="M4" s="19"/>
      <c r="N4" s="10"/>
      <c r="O4" s="19"/>
      <c r="P4" s="36"/>
      <c r="Q4" s="42"/>
      <c r="R4" s="47"/>
      <c r="S4" s="19"/>
      <c r="T4" s="10"/>
      <c r="U4" s="50"/>
      <c r="V4" s="10"/>
      <c r="W4" s="50"/>
      <c r="X4" s="10"/>
      <c r="Y4" s="50"/>
      <c r="Z4" s="47"/>
      <c r="AA4" s="60"/>
      <c r="AB4" s="47"/>
      <c r="AC4" s="60"/>
      <c r="AD4" s="47"/>
      <c r="AE4" s="60"/>
      <c r="AF4" s="63"/>
      <c r="AG4" s="66"/>
      <c r="AH4" s="71"/>
    </row>
    <row r="5" spans="1:44" ht="18.75" x14ac:dyDescent="0.25">
      <c r="A5" s="4">
        <v>46024</v>
      </c>
      <c r="B5" s="11"/>
      <c r="C5" s="20"/>
      <c r="D5" s="11"/>
      <c r="E5" s="20"/>
      <c r="F5" s="11"/>
      <c r="G5" s="20"/>
      <c r="H5" s="11"/>
      <c r="I5" s="20"/>
      <c r="J5" s="11"/>
      <c r="K5" s="20"/>
      <c r="L5" s="11"/>
      <c r="M5" s="20"/>
      <c r="N5" s="11"/>
      <c r="O5" s="20"/>
      <c r="P5" s="37"/>
      <c r="Q5" s="20"/>
      <c r="R5" s="37"/>
      <c r="S5" s="20"/>
      <c r="T5" s="11"/>
      <c r="U5" s="33"/>
      <c r="V5" s="11"/>
      <c r="W5" s="33"/>
      <c r="X5" s="11"/>
      <c r="Y5" s="44"/>
      <c r="Z5" s="37"/>
      <c r="AA5" s="61"/>
      <c r="AB5" s="37"/>
      <c r="AC5" s="61"/>
      <c r="AD5" s="37"/>
      <c r="AE5" s="61"/>
      <c r="AF5" s="64"/>
      <c r="AG5" s="67"/>
      <c r="AH5" s="71"/>
    </row>
    <row r="6" spans="1:44" ht="18.75" x14ac:dyDescent="0.25">
      <c r="A6" s="4">
        <v>46025</v>
      </c>
      <c r="B6" s="11"/>
      <c r="C6" s="20"/>
      <c r="D6" s="11"/>
      <c r="E6" s="20"/>
      <c r="F6" s="11"/>
      <c r="G6" s="20"/>
      <c r="H6" s="11"/>
      <c r="I6" s="20"/>
      <c r="J6" s="11"/>
      <c r="K6" s="20"/>
      <c r="L6" s="11"/>
      <c r="M6" s="20"/>
      <c r="N6" s="11"/>
      <c r="O6" s="20"/>
      <c r="P6" s="37"/>
      <c r="Q6" s="20"/>
      <c r="R6" s="37"/>
      <c r="S6" s="20"/>
      <c r="T6" s="11"/>
      <c r="U6" s="44"/>
      <c r="V6" s="11"/>
      <c r="W6" s="44"/>
      <c r="X6" s="11"/>
      <c r="Y6" s="44"/>
      <c r="Z6" s="58"/>
      <c r="AA6" s="20"/>
      <c r="AB6" s="58"/>
      <c r="AC6" s="20"/>
      <c r="AD6" s="58"/>
      <c r="AE6" s="20"/>
      <c r="AF6" s="64"/>
      <c r="AG6" s="68"/>
      <c r="AH6" s="71"/>
    </row>
    <row r="7" spans="1:44" ht="18.75" x14ac:dyDescent="0.25">
      <c r="A7" s="4">
        <v>46026</v>
      </c>
      <c r="B7" s="12"/>
      <c r="C7" s="21"/>
      <c r="D7" s="12"/>
      <c r="E7" s="21"/>
      <c r="F7" s="12"/>
      <c r="G7" s="21"/>
      <c r="H7" s="12"/>
      <c r="I7" s="21"/>
      <c r="J7" s="12"/>
      <c r="K7" s="21"/>
      <c r="L7" s="12"/>
      <c r="M7" s="21"/>
      <c r="N7" s="12"/>
      <c r="O7" s="21"/>
      <c r="P7" s="38"/>
      <c r="Q7" s="21"/>
      <c r="R7" s="38"/>
      <c r="S7" s="21"/>
      <c r="T7" s="12"/>
      <c r="U7" s="51"/>
      <c r="V7" s="12"/>
      <c r="W7" s="51"/>
      <c r="X7" s="11"/>
      <c r="Y7" s="21"/>
      <c r="Z7" s="38"/>
      <c r="AA7" s="22"/>
      <c r="AB7" s="38"/>
      <c r="AC7" s="22"/>
      <c r="AD7" s="38"/>
      <c r="AE7" s="22"/>
      <c r="AF7" s="65"/>
      <c r="AG7" s="69"/>
      <c r="AH7" s="71"/>
      <c r="AI7" s="75"/>
      <c r="AM7" s="85"/>
    </row>
    <row r="8" spans="1:44" ht="18.75" x14ac:dyDescent="0.25">
      <c r="A8" s="4">
        <v>46027</v>
      </c>
      <c r="B8" s="12"/>
      <c r="C8" s="22"/>
      <c r="D8" s="12"/>
      <c r="E8" s="22"/>
      <c r="F8" s="12"/>
      <c r="G8" s="22"/>
      <c r="H8" s="12"/>
      <c r="I8" s="22"/>
      <c r="J8" s="12"/>
      <c r="K8" s="22"/>
      <c r="L8" s="12"/>
      <c r="M8" s="22"/>
      <c r="N8" s="12"/>
      <c r="O8" s="22"/>
      <c r="P8" s="38"/>
      <c r="Q8" s="23"/>
      <c r="R8" s="38"/>
      <c r="S8" s="23"/>
      <c r="T8" s="12"/>
      <c r="U8" s="51"/>
      <c r="V8" s="12"/>
      <c r="W8" s="51"/>
      <c r="X8" s="11"/>
      <c r="Y8" s="51"/>
      <c r="Z8" s="38">
        <f>17000</f>
        <v>17000</v>
      </c>
      <c r="AA8" s="22">
        <v>14</v>
      </c>
      <c r="AB8" s="38"/>
      <c r="AC8" s="22"/>
      <c r="AD8" s="38"/>
      <c r="AE8" s="22"/>
      <c r="AF8" s="65"/>
      <c r="AG8" s="69"/>
      <c r="AH8" s="71"/>
      <c r="AM8" s="85"/>
      <c r="AQ8" t="s">
        <v>26</v>
      </c>
    </row>
    <row r="9" spans="1:44" ht="18.75" x14ac:dyDescent="0.25">
      <c r="A9" s="4">
        <v>46028</v>
      </c>
      <c r="B9" s="12"/>
      <c r="C9" s="21"/>
      <c r="D9" s="12"/>
      <c r="E9" s="21"/>
      <c r="F9" s="12"/>
      <c r="G9" s="21"/>
      <c r="H9" s="12"/>
      <c r="I9" s="21"/>
      <c r="J9" s="12"/>
      <c r="K9" s="21"/>
      <c r="L9" s="12"/>
      <c r="M9" s="21"/>
      <c r="N9" s="12"/>
      <c r="O9" s="21"/>
      <c r="P9" s="38"/>
      <c r="Q9" s="21"/>
      <c r="R9" s="38"/>
      <c r="S9" s="21"/>
      <c r="T9" s="12"/>
      <c r="U9" s="51"/>
      <c r="V9" s="12"/>
      <c r="W9" s="51"/>
      <c r="X9" s="11"/>
      <c r="Y9" s="51"/>
      <c r="Z9" s="38">
        <f>17380</f>
        <v>17380</v>
      </c>
      <c r="AA9" s="22">
        <v>15</v>
      </c>
      <c r="AB9" s="38"/>
      <c r="AC9" s="22"/>
      <c r="AD9" s="38"/>
      <c r="AE9" s="22"/>
      <c r="AF9" s="65"/>
      <c r="AG9" s="69"/>
      <c r="AH9" s="71"/>
      <c r="AM9" s="85"/>
      <c r="AQ9" s="93"/>
    </row>
    <row r="10" spans="1:44" ht="18.75" x14ac:dyDescent="0.25">
      <c r="A10" s="4">
        <v>46029</v>
      </c>
      <c r="B10" s="12"/>
      <c r="C10" s="21"/>
      <c r="D10" s="12"/>
      <c r="E10" s="21"/>
      <c r="F10" s="12"/>
      <c r="G10" s="21"/>
      <c r="H10" s="12"/>
      <c r="I10" s="21"/>
      <c r="J10" s="12"/>
      <c r="K10" s="21"/>
      <c r="L10" s="12"/>
      <c r="M10" s="21"/>
      <c r="N10" s="12"/>
      <c r="O10" s="21"/>
      <c r="P10" s="38"/>
      <c r="Q10" s="21"/>
      <c r="R10" s="38"/>
      <c r="S10" s="21"/>
      <c r="T10" s="12"/>
      <c r="U10" s="51"/>
      <c r="V10" s="12"/>
      <c r="W10" s="51"/>
      <c r="X10" s="11"/>
      <c r="Y10" s="51"/>
      <c r="Z10" s="38">
        <f>17420</f>
        <v>17420</v>
      </c>
      <c r="AA10" s="23">
        <v>14</v>
      </c>
      <c r="AB10" s="38"/>
      <c r="AC10" s="23"/>
      <c r="AD10" s="38"/>
      <c r="AE10" s="23"/>
      <c r="AF10" s="65"/>
      <c r="AG10" s="70"/>
      <c r="AH10" s="71"/>
    </row>
    <row r="11" spans="1:44" ht="18.75" x14ac:dyDescent="0.25">
      <c r="A11" s="4">
        <v>46030</v>
      </c>
      <c r="B11" s="12"/>
      <c r="C11" s="21"/>
      <c r="D11" s="12"/>
      <c r="E11" s="21"/>
      <c r="F11" s="12"/>
      <c r="G11" s="21"/>
      <c r="H11" s="12"/>
      <c r="I11" s="21"/>
      <c r="J11" s="12"/>
      <c r="K11" s="21"/>
      <c r="L11" s="12"/>
      <c r="M11" s="21"/>
      <c r="N11" s="12"/>
      <c r="O11" s="21"/>
      <c r="P11" s="38"/>
      <c r="Q11" s="21"/>
      <c r="R11" s="38"/>
      <c r="S11" s="21"/>
      <c r="T11" s="12"/>
      <c r="U11" s="51"/>
      <c r="V11" s="12"/>
      <c r="W11" s="51"/>
      <c r="X11" s="11"/>
      <c r="Y11" s="51"/>
      <c r="Z11" s="38">
        <f>20000</f>
        <v>20000</v>
      </c>
      <c r="AA11" s="23">
        <v>14</v>
      </c>
      <c r="AB11" s="38"/>
      <c r="AC11" s="23"/>
      <c r="AD11" s="38"/>
      <c r="AE11" s="23"/>
      <c r="AF11" s="65"/>
      <c r="AG11" s="70"/>
      <c r="AH11" s="71"/>
      <c r="AK11" s="80"/>
    </row>
    <row r="12" spans="1:44" ht="18.75" x14ac:dyDescent="0.25">
      <c r="A12" s="4">
        <v>46031</v>
      </c>
      <c r="B12" s="12"/>
      <c r="C12" s="21"/>
      <c r="D12" s="12"/>
      <c r="E12" s="21"/>
      <c r="F12" s="12"/>
      <c r="G12" s="21"/>
      <c r="H12" s="12"/>
      <c r="I12" s="21"/>
      <c r="J12" s="12"/>
      <c r="K12" s="21"/>
      <c r="L12" s="12"/>
      <c r="M12" s="21"/>
      <c r="N12" s="12"/>
      <c r="O12" s="21"/>
      <c r="P12" s="38"/>
      <c r="Q12" s="43"/>
      <c r="R12" s="38"/>
      <c r="S12" s="43"/>
      <c r="T12" s="12"/>
      <c r="U12" s="51"/>
      <c r="V12" s="12"/>
      <c r="W12" s="51"/>
      <c r="X12" s="11"/>
      <c r="Y12" s="52"/>
      <c r="Z12" s="38">
        <f>15320</f>
        <v>15320</v>
      </c>
      <c r="AA12" s="23">
        <v>14</v>
      </c>
      <c r="AB12" s="38"/>
      <c r="AC12" s="23"/>
      <c r="AD12" s="38"/>
      <c r="AE12" s="23"/>
      <c r="AF12" s="65"/>
      <c r="AG12" s="70"/>
    </row>
    <row r="13" spans="1:44" ht="18.75" x14ac:dyDescent="0.25">
      <c r="A13" s="4">
        <v>46032</v>
      </c>
      <c r="B13" s="12"/>
      <c r="C13" s="21"/>
      <c r="D13" s="12"/>
      <c r="E13" s="21"/>
      <c r="F13" s="12"/>
      <c r="G13" s="21"/>
      <c r="H13" s="12"/>
      <c r="I13" s="21"/>
      <c r="J13" s="12"/>
      <c r="K13" s="21"/>
      <c r="L13" s="12"/>
      <c r="M13" s="21"/>
      <c r="N13" s="12"/>
      <c r="O13" s="21"/>
      <c r="P13" s="38"/>
      <c r="Q13" s="21"/>
      <c r="R13" s="38"/>
      <c r="S13" s="21"/>
      <c r="T13" s="12"/>
      <c r="U13" s="52"/>
      <c r="V13" s="12"/>
      <c r="W13" s="52"/>
      <c r="X13" s="11"/>
      <c r="Y13" s="51"/>
      <c r="Z13" s="38"/>
      <c r="AA13" s="23"/>
      <c r="AB13" s="38"/>
      <c r="AC13" s="23"/>
      <c r="AD13" s="38"/>
      <c r="AE13" s="23"/>
      <c r="AF13" s="65"/>
      <c r="AG13" s="70"/>
    </row>
    <row r="14" spans="1:44" ht="18.75" x14ac:dyDescent="0.25">
      <c r="A14" s="4">
        <v>46033</v>
      </c>
      <c r="B14" s="12"/>
      <c r="C14" s="21"/>
      <c r="D14" s="12"/>
      <c r="E14" s="21"/>
      <c r="F14" s="12"/>
      <c r="G14" s="21"/>
      <c r="H14" s="12"/>
      <c r="I14" s="21"/>
      <c r="J14" s="12"/>
      <c r="K14" s="21"/>
      <c r="L14" s="12"/>
      <c r="M14" s="21"/>
      <c r="N14" s="12"/>
      <c r="O14" s="21"/>
      <c r="P14" s="38"/>
      <c r="Q14" s="21"/>
      <c r="R14" s="38"/>
      <c r="S14" s="21"/>
      <c r="T14" s="12"/>
      <c r="U14" s="51"/>
      <c r="V14" s="12"/>
      <c r="W14" s="51"/>
      <c r="X14" s="11"/>
      <c r="Y14" s="51"/>
      <c r="Z14" s="38"/>
      <c r="AA14" s="23"/>
      <c r="AB14" s="38"/>
      <c r="AC14" s="23"/>
      <c r="AD14" s="38"/>
      <c r="AE14" s="23"/>
      <c r="AF14" s="65"/>
      <c r="AG14" s="70"/>
    </row>
    <row r="15" spans="1:44" ht="18.75" x14ac:dyDescent="0.25">
      <c r="A15" s="4">
        <v>46034</v>
      </c>
      <c r="B15" s="12"/>
      <c r="C15" s="21"/>
      <c r="D15" s="12"/>
      <c r="E15" s="21"/>
      <c r="F15" s="12"/>
      <c r="G15" s="21"/>
      <c r="H15" s="12"/>
      <c r="I15" s="21"/>
      <c r="J15" s="12"/>
      <c r="K15" s="21"/>
      <c r="L15" s="12"/>
      <c r="M15" s="21"/>
      <c r="N15" s="12"/>
      <c r="O15" s="21"/>
      <c r="P15" s="38"/>
      <c r="Q15" s="21"/>
      <c r="R15" s="38"/>
      <c r="S15" s="21"/>
      <c r="T15" s="12"/>
      <c r="U15" s="51"/>
      <c r="V15" s="12"/>
      <c r="W15" s="51"/>
      <c r="X15" s="11"/>
      <c r="Y15" s="51"/>
      <c r="Z15" s="38"/>
      <c r="AA15" s="22"/>
      <c r="AB15" s="38"/>
      <c r="AC15" s="22"/>
      <c r="AD15" s="38"/>
      <c r="AE15" s="22"/>
      <c r="AF15" s="65"/>
      <c r="AG15" s="69"/>
    </row>
    <row r="16" spans="1:44" ht="18.75" x14ac:dyDescent="0.25">
      <c r="A16" s="4">
        <v>46035</v>
      </c>
      <c r="B16" s="12"/>
      <c r="C16" s="23"/>
      <c r="D16" s="12"/>
      <c r="E16" s="23"/>
      <c r="F16" s="12"/>
      <c r="G16" s="23"/>
      <c r="H16" s="12"/>
      <c r="I16" s="23"/>
      <c r="J16" s="12"/>
      <c r="K16" s="23"/>
      <c r="L16" s="12"/>
      <c r="M16" s="23"/>
      <c r="N16" s="12"/>
      <c r="O16" s="23"/>
      <c r="P16" s="38"/>
      <c r="Q16" s="43"/>
      <c r="R16" s="38"/>
      <c r="S16" s="43"/>
      <c r="T16" s="12"/>
      <c r="U16" s="51"/>
      <c r="V16" s="12"/>
      <c r="W16" s="51"/>
      <c r="X16" s="11"/>
      <c r="Y16" s="51"/>
      <c r="Z16" s="38"/>
      <c r="AA16" s="23"/>
      <c r="AB16" s="38"/>
      <c r="AC16" s="23"/>
      <c r="AD16" s="38"/>
      <c r="AE16" s="23"/>
      <c r="AF16" s="65"/>
      <c r="AG16" s="70"/>
    </row>
    <row r="17" spans="1:33" ht="18.75" x14ac:dyDescent="0.25">
      <c r="A17" s="4">
        <v>46036</v>
      </c>
      <c r="B17" s="12"/>
      <c r="C17" s="21"/>
      <c r="D17" s="12"/>
      <c r="E17" s="21"/>
      <c r="F17" s="12"/>
      <c r="G17" s="21"/>
      <c r="H17" s="12">
        <f>24260</f>
        <v>24260</v>
      </c>
      <c r="I17" s="21" t="s">
        <v>27</v>
      </c>
      <c r="J17" s="12"/>
      <c r="K17" s="21"/>
      <c r="L17" s="12"/>
      <c r="M17" s="21"/>
      <c r="N17" s="12"/>
      <c r="O17" s="21"/>
      <c r="P17" s="38">
        <f>24800</f>
        <v>24800</v>
      </c>
      <c r="Q17" s="21" t="s">
        <v>28</v>
      </c>
      <c r="R17" s="38"/>
      <c r="S17" s="21"/>
      <c r="T17" s="12"/>
      <c r="U17" s="51"/>
      <c r="V17" s="12"/>
      <c r="W17" s="51"/>
      <c r="X17" s="11"/>
      <c r="Y17" s="51"/>
      <c r="Z17" s="38">
        <f>17120+16560</f>
        <v>33680</v>
      </c>
      <c r="AA17" s="23" t="s">
        <v>29</v>
      </c>
      <c r="AB17" s="38"/>
      <c r="AC17" s="23"/>
      <c r="AD17" s="38"/>
      <c r="AE17" s="23"/>
      <c r="AF17" s="65"/>
      <c r="AG17" s="70"/>
    </row>
    <row r="18" spans="1:33" ht="18.75" x14ac:dyDescent="0.25">
      <c r="A18" s="4">
        <v>46037</v>
      </c>
      <c r="B18" s="12"/>
      <c r="C18" s="21"/>
      <c r="D18" s="12"/>
      <c r="E18" s="21"/>
      <c r="F18" s="12">
        <f>24300</f>
        <v>24300</v>
      </c>
      <c r="G18" s="21" t="s">
        <v>30</v>
      </c>
      <c r="H18" s="12">
        <f>22300</f>
        <v>22300</v>
      </c>
      <c r="I18" s="21">
        <v>33.6</v>
      </c>
      <c r="J18" s="12"/>
      <c r="K18" s="21"/>
      <c r="L18" s="12"/>
      <c r="M18" s="21"/>
      <c r="N18" s="12"/>
      <c r="O18" s="21"/>
      <c r="P18" s="38">
        <f>24900</f>
        <v>24900</v>
      </c>
      <c r="Q18" s="21">
        <v>41</v>
      </c>
      <c r="R18" s="38"/>
      <c r="S18" s="21"/>
      <c r="T18" s="12"/>
      <c r="U18" s="51"/>
      <c r="V18" s="12"/>
      <c r="W18" s="51"/>
      <c r="X18" s="11"/>
      <c r="Y18" s="52"/>
      <c r="Z18" s="38">
        <f>20240+17820</f>
        <v>38060</v>
      </c>
      <c r="AA18" s="23" t="s">
        <v>31</v>
      </c>
      <c r="AB18" s="38"/>
      <c r="AC18" s="23"/>
      <c r="AD18" s="38"/>
      <c r="AE18" s="23"/>
      <c r="AF18" s="65"/>
      <c r="AG18" s="70"/>
    </row>
    <row r="19" spans="1:33" ht="18.75" x14ac:dyDescent="0.25">
      <c r="A19" s="4">
        <v>46038</v>
      </c>
      <c r="B19" s="12">
        <f>25860</f>
        <v>25860</v>
      </c>
      <c r="C19" s="21" t="s">
        <v>32</v>
      </c>
      <c r="D19" s="12"/>
      <c r="E19" s="21"/>
      <c r="F19" s="12">
        <f>23660</f>
        <v>23660</v>
      </c>
      <c r="G19" s="21">
        <v>40</v>
      </c>
      <c r="H19" s="12">
        <f>23880</f>
        <v>23880</v>
      </c>
      <c r="I19" s="21" t="s">
        <v>33</v>
      </c>
      <c r="J19" s="12"/>
      <c r="K19" s="21"/>
      <c r="L19" s="12"/>
      <c r="M19" s="21"/>
      <c r="N19" s="12"/>
      <c r="O19" s="21"/>
      <c r="P19" s="38"/>
      <c r="Q19" s="21"/>
      <c r="R19" s="38"/>
      <c r="S19" s="21"/>
      <c r="T19" s="12"/>
      <c r="U19" s="51"/>
      <c r="V19" s="12"/>
      <c r="W19" s="51"/>
      <c r="X19" s="11"/>
      <c r="Y19" s="51"/>
      <c r="Z19" s="38">
        <f>17480</f>
        <v>17480</v>
      </c>
      <c r="AA19" s="23">
        <v>14</v>
      </c>
      <c r="AB19" s="38"/>
      <c r="AC19" s="23"/>
      <c r="AD19" s="38"/>
      <c r="AE19" s="23"/>
      <c r="AF19" s="65"/>
      <c r="AG19" s="70"/>
    </row>
    <row r="20" spans="1:33" ht="18.75" x14ac:dyDescent="0.25">
      <c r="A20" s="4">
        <v>46039</v>
      </c>
      <c r="B20" s="12">
        <f>25020+24460</f>
        <v>49480</v>
      </c>
      <c r="C20" s="21" t="s">
        <v>34</v>
      </c>
      <c r="D20" s="12"/>
      <c r="E20" s="21"/>
      <c r="F20" s="12"/>
      <c r="G20" s="21"/>
      <c r="H20" s="12"/>
      <c r="I20" s="21"/>
      <c r="J20" s="12"/>
      <c r="K20" s="21"/>
      <c r="L20" s="12"/>
      <c r="M20" s="21"/>
      <c r="N20" s="12"/>
      <c r="O20" s="21"/>
      <c r="P20" s="38"/>
      <c r="Q20" s="21"/>
      <c r="R20" s="38"/>
      <c r="S20" s="21"/>
      <c r="T20" s="12"/>
      <c r="U20" s="51"/>
      <c r="V20" s="12"/>
      <c r="W20" s="51"/>
      <c r="X20" s="11"/>
      <c r="Y20" s="51"/>
      <c r="Z20" s="38"/>
      <c r="AA20" s="23"/>
      <c r="AB20" s="38"/>
      <c r="AC20" s="23"/>
      <c r="AD20" s="38"/>
      <c r="AE20" s="23"/>
      <c r="AF20" s="65"/>
      <c r="AG20" s="70"/>
    </row>
    <row r="21" spans="1:33" ht="18.75" x14ac:dyDescent="0.25">
      <c r="A21" s="4">
        <v>46040</v>
      </c>
      <c r="B21" s="11">
        <f>25320+24460</f>
        <v>49780</v>
      </c>
      <c r="C21" s="20" t="s">
        <v>35</v>
      </c>
      <c r="D21" s="11"/>
      <c r="E21" s="20"/>
      <c r="F21" s="11"/>
      <c r="G21" s="20"/>
      <c r="H21" s="11"/>
      <c r="I21" s="20"/>
      <c r="J21" s="11"/>
      <c r="K21" s="20"/>
      <c r="L21" s="11"/>
      <c r="M21" s="20"/>
      <c r="N21" s="11"/>
      <c r="O21" s="20"/>
      <c r="P21" s="37"/>
      <c r="Q21" s="44"/>
      <c r="R21" s="37"/>
      <c r="S21" s="44"/>
      <c r="T21" s="11"/>
      <c r="U21" s="51"/>
      <c r="V21" s="11"/>
      <c r="W21" s="51"/>
      <c r="X21" s="11"/>
      <c r="Y21" s="44"/>
      <c r="Z21" s="37"/>
      <c r="AA21" s="61"/>
      <c r="AB21" s="37"/>
      <c r="AC21" s="61"/>
      <c r="AD21" s="37"/>
      <c r="AE21" s="61"/>
      <c r="AF21" s="64"/>
      <c r="AG21" s="67"/>
    </row>
    <row r="22" spans="1:33" ht="18.75" x14ac:dyDescent="0.25">
      <c r="A22" s="4">
        <v>46041</v>
      </c>
      <c r="B22" s="11"/>
      <c r="C22" s="24"/>
      <c r="D22" s="11"/>
      <c r="E22" s="24"/>
      <c r="F22" s="11">
        <f>24400</f>
        <v>24400</v>
      </c>
      <c r="G22" s="24" t="s">
        <v>36</v>
      </c>
      <c r="H22" s="11"/>
      <c r="I22" s="33"/>
      <c r="J22" s="11"/>
      <c r="K22" s="33"/>
      <c r="L22" s="11"/>
      <c r="M22" s="33"/>
      <c r="N22" s="11"/>
      <c r="O22" s="33"/>
      <c r="P22" s="37"/>
      <c r="Q22" s="33"/>
      <c r="R22" s="37"/>
      <c r="S22" s="33"/>
      <c r="T22" s="11"/>
      <c r="U22" s="44"/>
      <c r="V22" s="11"/>
      <c r="W22" s="44"/>
      <c r="X22" s="11"/>
      <c r="Y22" s="44"/>
      <c r="Z22" s="37">
        <f>15560</f>
        <v>15560</v>
      </c>
      <c r="AA22" s="61" t="s">
        <v>37</v>
      </c>
      <c r="AB22" s="37"/>
      <c r="AC22" s="61"/>
      <c r="AD22" s="37"/>
      <c r="AE22" s="61"/>
      <c r="AF22" s="64"/>
      <c r="AG22" s="67"/>
    </row>
    <row r="23" spans="1:33" ht="18.75" x14ac:dyDescent="0.25">
      <c r="A23" s="4">
        <v>46042</v>
      </c>
      <c r="B23" s="11"/>
      <c r="C23" s="20"/>
      <c r="D23" s="11"/>
      <c r="E23" s="20"/>
      <c r="F23" s="11"/>
      <c r="G23" s="20"/>
      <c r="H23" s="11"/>
      <c r="I23" s="20"/>
      <c r="J23" s="11"/>
      <c r="K23" s="20"/>
      <c r="L23" s="11"/>
      <c r="M23" s="20"/>
      <c r="N23" s="11"/>
      <c r="O23" s="20"/>
      <c r="P23" s="37"/>
      <c r="Q23" s="44"/>
      <c r="R23" s="37"/>
      <c r="S23" s="44"/>
      <c r="T23" s="11"/>
      <c r="U23" s="44"/>
      <c r="V23" s="11"/>
      <c r="W23" s="44"/>
      <c r="X23" s="11"/>
      <c r="Y23" s="44"/>
      <c r="Z23" s="37"/>
      <c r="AA23" s="61"/>
      <c r="AB23" s="37"/>
      <c r="AC23" s="61"/>
      <c r="AD23" s="37"/>
      <c r="AE23" s="61"/>
      <c r="AF23" s="64"/>
      <c r="AG23" s="67"/>
    </row>
    <row r="24" spans="1:33" ht="18.75" x14ac:dyDescent="0.25">
      <c r="A24" s="4">
        <v>46043</v>
      </c>
      <c r="B24" s="11"/>
      <c r="C24" s="20"/>
      <c r="D24" s="11"/>
      <c r="E24" s="20"/>
      <c r="F24" s="11"/>
      <c r="G24" s="20"/>
      <c r="H24" s="11"/>
      <c r="I24" s="20"/>
      <c r="J24" s="11"/>
      <c r="K24" s="20"/>
      <c r="L24" s="11"/>
      <c r="M24" s="20"/>
      <c r="N24" s="11"/>
      <c r="O24" s="20"/>
      <c r="P24" s="37"/>
      <c r="Q24" s="20"/>
      <c r="R24" s="37"/>
      <c r="S24" s="20"/>
      <c r="T24" s="11"/>
      <c r="U24" s="53"/>
      <c r="V24" s="11"/>
      <c r="W24" s="53"/>
      <c r="X24" s="11"/>
      <c r="Y24" s="44"/>
      <c r="Z24" s="37"/>
      <c r="AA24" s="61"/>
      <c r="AB24" s="37"/>
      <c r="AC24" s="61"/>
      <c r="AD24" s="37"/>
      <c r="AE24" s="61"/>
      <c r="AF24" s="64"/>
      <c r="AG24" s="67"/>
    </row>
    <row r="25" spans="1:33" ht="18.75" x14ac:dyDescent="0.25">
      <c r="A25" s="4">
        <v>46044</v>
      </c>
      <c r="B25" s="11"/>
      <c r="C25" s="20"/>
      <c r="D25" s="11"/>
      <c r="E25" s="20"/>
      <c r="F25" s="11"/>
      <c r="G25" s="20"/>
      <c r="H25" s="11"/>
      <c r="I25" s="20"/>
      <c r="J25" s="11"/>
      <c r="K25" s="20"/>
      <c r="L25" s="11"/>
      <c r="M25" s="20"/>
      <c r="N25" s="11"/>
      <c r="O25" s="20"/>
      <c r="P25" s="37"/>
      <c r="Q25" s="20"/>
      <c r="R25" s="37"/>
      <c r="S25" s="20"/>
      <c r="T25" s="11"/>
      <c r="U25" s="44"/>
      <c r="V25" s="11"/>
      <c r="W25" s="44"/>
      <c r="X25" s="11"/>
      <c r="Y25" s="44"/>
      <c r="Z25" s="37"/>
      <c r="AA25" s="61"/>
      <c r="AB25" s="37"/>
      <c r="AC25" s="61"/>
      <c r="AD25" s="37"/>
      <c r="AE25" s="61"/>
      <c r="AF25" s="64"/>
      <c r="AG25" s="67"/>
    </row>
    <row r="26" spans="1:33" ht="18.75" x14ac:dyDescent="0.25">
      <c r="A26" s="4">
        <v>46045</v>
      </c>
      <c r="B26" s="11"/>
      <c r="C26" s="20"/>
      <c r="D26" s="11"/>
      <c r="E26" s="20"/>
      <c r="F26" s="11"/>
      <c r="G26" s="20"/>
      <c r="H26" s="11"/>
      <c r="I26" s="20"/>
      <c r="J26" s="11"/>
      <c r="K26" s="20"/>
      <c r="L26" s="11"/>
      <c r="M26" s="20"/>
      <c r="N26" s="11"/>
      <c r="O26" s="20"/>
      <c r="P26" s="37"/>
      <c r="Q26" s="20"/>
      <c r="R26" s="37"/>
      <c r="S26" s="20"/>
      <c r="T26" s="11"/>
      <c r="U26" s="44"/>
      <c r="V26" s="11"/>
      <c r="W26" s="44"/>
      <c r="X26" s="11"/>
      <c r="Y26" s="44"/>
      <c r="Z26" s="37"/>
      <c r="AA26" s="61"/>
      <c r="AB26" s="37"/>
      <c r="AC26" s="61"/>
      <c r="AD26" s="37"/>
      <c r="AE26" s="61"/>
      <c r="AF26" s="64"/>
      <c r="AG26" s="67"/>
    </row>
    <row r="27" spans="1:33" ht="18.75" x14ac:dyDescent="0.25">
      <c r="A27" s="4">
        <v>46046</v>
      </c>
      <c r="B27" s="11"/>
      <c r="C27" s="20"/>
      <c r="D27" s="11"/>
      <c r="E27" s="20"/>
      <c r="F27" s="11"/>
      <c r="G27" s="20"/>
      <c r="H27" s="11"/>
      <c r="I27" s="20"/>
      <c r="J27" s="11"/>
      <c r="K27" s="20"/>
      <c r="L27" s="11"/>
      <c r="M27" s="20"/>
      <c r="N27" s="11"/>
      <c r="O27" s="20"/>
      <c r="P27" s="37"/>
      <c r="Q27" s="21"/>
      <c r="R27" s="37"/>
      <c r="S27" s="21"/>
      <c r="T27" s="11"/>
      <c r="U27" s="44"/>
      <c r="V27" s="11"/>
      <c r="W27" s="44"/>
      <c r="X27" s="11"/>
      <c r="Y27" s="44"/>
      <c r="Z27" s="37"/>
      <c r="AA27" s="61"/>
      <c r="AB27" s="37"/>
      <c r="AC27" s="61"/>
      <c r="AD27" s="37"/>
      <c r="AE27" s="61"/>
      <c r="AF27" s="64"/>
      <c r="AG27" s="67"/>
    </row>
    <row r="28" spans="1:33" ht="18.75" x14ac:dyDescent="0.25">
      <c r="A28" s="4">
        <v>46047</v>
      </c>
      <c r="B28" s="11"/>
      <c r="C28" s="20"/>
      <c r="D28" s="11"/>
      <c r="E28" s="20"/>
      <c r="F28" s="11"/>
      <c r="G28" s="20"/>
      <c r="H28" s="11"/>
      <c r="I28" s="20"/>
      <c r="J28" s="11"/>
      <c r="K28" s="20"/>
      <c r="L28" s="11"/>
      <c r="M28" s="20"/>
      <c r="N28" s="11"/>
      <c r="O28" s="20"/>
      <c r="P28" s="37"/>
      <c r="Q28" s="20"/>
      <c r="R28" s="37"/>
      <c r="S28" s="20"/>
      <c r="T28" s="11"/>
      <c r="U28" s="44"/>
      <c r="V28" s="11"/>
      <c r="W28" s="44"/>
      <c r="X28" s="11"/>
      <c r="Y28" s="44"/>
      <c r="Z28" s="37"/>
      <c r="AA28" s="61"/>
      <c r="AB28" s="37"/>
      <c r="AC28" s="61"/>
      <c r="AD28" s="37"/>
      <c r="AE28" s="61"/>
      <c r="AF28" s="64"/>
      <c r="AG28" s="67"/>
    </row>
    <row r="29" spans="1:33" ht="18.75" x14ac:dyDescent="0.25">
      <c r="A29" s="4">
        <v>46048</v>
      </c>
      <c r="B29" s="11"/>
      <c r="C29" s="20"/>
      <c r="D29" s="11"/>
      <c r="E29" s="20"/>
      <c r="F29" s="11"/>
      <c r="G29" s="20"/>
      <c r="H29" s="11"/>
      <c r="I29" s="20"/>
      <c r="J29" s="11"/>
      <c r="K29" s="20"/>
      <c r="L29" s="11"/>
      <c r="M29" s="20"/>
      <c r="N29" s="11"/>
      <c r="O29" s="20"/>
      <c r="P29" s="37"/>
      <c r="Q29" s="20"/>
      <c r="R29" s="37"/>
      <c r="S29" s="20"/>
      <c r="T29" s="11"/>
      <c r="U29" s="51"/>
      <c r="V29" s="11"/>
      <c r="W29" s="51"/>
      <c r="X29" s="11"/>
      <c r="Y29" s="44"/>
      <c r="Z29" s="37"/>
      <c r="AA29" s="61"/>
      <c r="AB29" s="37"/>
      <c r="AC29" s="61"/>
      <c r="AD29" s="37"/>
      <c r="AE29" s="61"/>
      <c r="AF29" s="64"/>
      <c r="AG29" s="67"/>
    </row>
    <row r="30" spans="1:33" ht="18.75" x14ac:dyDescent="0.25">
      <c r="A30" s="4">
        <v>46049</v>
      </c>
      <c r="B30" s="11"/>
      <c r="C30" s="20"/>
      <c r="D30" s="11"/>
      <c r="E30" s="20"/>
      <c r="F30" s="11"/>
      <c r="G30" s="20"/>
      <c r="H30" s="11"/>
      <c r="I30" s="20"/>
      <c r="J30" s="11"/>
      <c r="K30" s="20"/>
      <c r="L30" s="11"/>
      <c r="M30" s="20"/>
      <c r="N30" s="11"/>
      <c r="O30" s="20"/>
      <c r="P30" s="37"/>
      <c r="Q30" s="20"/>
      <c r="R30" s="37"/>
      <c r="S30" s="20"/>
      <c r="T30" s="11"/>
      <c r="U30" s="44"/>
      <c r="V30" s="11"/>
      <c r="W30" s="44"/>
      <c r="X30" s="11"/>
      <c r="Y30" s="44"/>
      <c r="Z30" s="37"/>
      <c r="AA30" s="61"/>
      <c r="AB30" s="37"/>
      <c r="AC30" s="61"/>
      <c r="AD30" s="37"/>
      <c r="AE30" s="61"/>
      <c r="AF30" s="64"/>
      <c r="AG30" s="67"/>
    </row>
    <row r="31" spans="1:33" ht="18.75" x14ac:dyDescent="0.25">
      <c r="A31" s="4">
        <v>46050</v>
      </c>
      <c r="B31" s="11"/>
      <c r="C31" s="20"/>
      <c r="D31" s="11"/>
      <c r="E31" s="20"/>
      <c r="F31" s="11"/>
      <c r="G31" s="20"/>
      <c r="H31" s="11"/>
      <c r="I31" s="20"/>
      <c r="J31" s="11"/>
      <c r="K31" s="20"/>
      <c r="L31" s="11"/>
      <c r="M31" s="20"/>
      <c r="N31" s="11"/>
      <c r="O31" s="20"/>
      <c r="P31" s="37"/>
      <c r="Q31" s="20"/>
      <c r="R31" s="37"/>
      <c r="S31" s="20"/>
      <c r="T31" s="11"/>
      <c r="U31" s="44"/>
      <c r="V31" s="11"/>
      <c r="W31" s="44"/>
      <c r="X31" s="11"/>
      <c r="Y31" s="44"/>
      <c r="Z31" s="37"/>
      <c r="AA31" s="61"/>
      <c r="AB31" s="37"/>
      <c r="AC31" s="61"/>
      <c r="AD31" s="37"/>
      <c r="AE31" s="61"/>
      <c r="AF31" s="64"/>
      <c r="AG31" s="61"/>
    </row>
    <row r="32" spans="1:33" ht="18.75" x14ac:dyDescent="0.25">
      <c r="A32" s="4">
        <v>46051</v>
      </c>
      <c r="B32" s="11"/>
      <c r="C32" s="20"/>
      <c r="D32" s="11"/>
      <c r="E32" s="20"/>
      <c r="F32" s="11"/>
      <c r="G32" s="20"/>
      <c r="H32" s="11"/>
      <c r="I32" s="20"/>
      <c r="J32" s="11"/>
      <c r="K32" s="20"/>
      <c r="L32" s="11"/>
      <c r="M32" s="20"/>
      <c r="N32" s="11"/>
      <c r="O32" s="20"/>
      <c r="P32" s="37"/>
      <c r="Q32" s="20"/>
      <c r="R32" s="37"/>
      <c r="S32" s="20"/>
      <c r="T32" s="11"/>
      <c r="U32" s="44"/>
      <c r="V32" s="11"/>
      <c r="W32" s="44"/>
      <c r="X32" s="11"/>
      <c r="Y32" s="44"/>
      <c r="Z32" s="37"/>
      <c r="AA32" s="61"/>
      <c r="AB32" s="37"/>
      <c r="AC32" s="61"/>
      <c r="AD32" s="37"/>
      <c r="AE32" s="61"/>
      <c r="AF32" s="64"/>
      <c r="AG32" s="67"/>
    </row>
    <row r="33" spans="1:37" ht="18.75" x14ac:dyDescent="0.25">
      <c r="A33" s="4">
        <v>46052</v>
      </c>
      <c r="B33" s="11"/>
      <c r="C33" s="20"/>
      <c r="D33" s="11"/>
      <c r="E33" s="20"/>
      <c r="F33" s="11"/>
      <c r="G33" s="20"/>
      <c r="H33" s="11"/>
      <c r="I33" s="20"/>
      <c r="J33" s="11"/>
      <c r="K33" s="20"/>
      <c r="L33" s="11"/>
      <c r="M33" s="20"/>
      <c r="N33" s="11"/>
      <c r="O33" s="20"/>
      <c r="P33" s="37"/>
      <c r="Q33" s="20"/>
      <c r="R33" s="37"/>
      <c r="S33" s="20"/>
      <c r="T33" s="11"/>
      <c r="U33" s="44"/>
      <c r="V33" s="11"/>
      <c r="W33" s="44"/>
      <c r="X33" s="11"/>
      <c r="Y33" s="44"/>
      <c r="Z33" s="37"/>
      <c r="AA33" s="61"/>
      <c r="AB33" s="37"/>
      <c r="AC33" s="61"/>
      <c r="AD33" s="37"/>
      <c r="AE33" s="61"/>
      <c r="AF33" s="64"/>
      <c r="AG33" s="67"/>
    </row>
    <row r="34" spans="1:37" ht="19.5" thickBot="1" x14ac:dyDescent="0.3">
      <c r="A34" s="4">
        <v>46053</v>
      </c>
      <c r="B34" s="13"/>
      <c r="C34" s="25"/>
      <c r="D34" s="13"/>
      <c r="E34" s="25"/>
      <c r="F34" s="13"/>
      <c r="G34" s="25"/>
      <c r="H34" s="13"/>
      <c r="I34" s="25"/>
      <c r="J34" s="13"/>
      <c r="K34" s="25"/>
      <c r="L34" s="13"/>
      <c r="M34" s="25"/>
      <c r="N34" s="13"/>
      <c r="O34" s="25"/>
      <c r="P34" s="39"/>
      <c r="Q34" s="45"/>
      <c r="R34" s="48"/>
      <c r="S34" s="45"/>
      <c r="T34" s="13"/>
      <c r="U34" s="45"/>
      <c r="V34" s="13"/>
      <c r="W34" s="45"/>
      <c r="X34" s="13"/>
      <c r="Y34" s="56"/>
      <c r="Z34" s="39"/>
      <c r="AA34" s="62"/>
      <c r="AB34" s="39"/>
      <c r="AC34" s="62"/>
      <c r="AD34" s="39"/>
      <c r="AE34" s="62"/>
      <c r="AF34" s="64"/>
      <c r="AG34" s="67"/>
    </row>
    <row r="35" spans="1:37" ht="19.5" thickBot="1" x14ac:dyDescent="0.35">
      <c r="A35" s="5" t="s">
        <v>8</v>
      </c>
      <c r="B35" s="14">
        <f>SUM(B4:B34)</f>
        <v>125120</v>
      </c>
      <c r="C35" s="14"/>
      <c r="D35" s="14">
        <f>SUM(D4:D34)</f>
        <v>0</v>
      </c>
      <c r="E35" s="14"/>
      <c r="F35" s="14">
        <f>SUM(F4:F34)</f>
        <v>72360</v>
      </c>
      <c r="G35" s="14"/>
      <c r="H35" s="14">
        <f>SUM(H4:H34)</f>
        <v>70440</v>
      </c>
      <c r="I35" s="14"/>
      <c r="J35" s="14">
        <f>SUM(J4:J34)</f>
        <v>0</v>
      </c>
      <c r="K35" s="14"/>
      <c r="L35" s="14">
        <f>SUM(L4:L34)</f>
        <v>0</v>
      </c>
      <c r="M35" s="14"/>
      <c r="N35" s="14">
        <f>SUM(N4:N34)</f>
        <v>0</v>
      </c>
      <c r="O35" s="14"/>
      <c r="P35" s="14">
        <f>SUM(P4:P34)</f>
        <v>49700</v>
      </c>
      <c r="Q35" s="14"/>
      <c r="R35" s="14">
        <f>SUM(R4:R34)</f>
        <v>0</v>
      </c>
      <c r="S35" s="14"/>
      <c r="T35" s="14">
        <f t="shared" ref="T35:AF35" si="0">SUM(T4:T34)</f>
        <v>0</v>
      </c>
      <c r="U35" s="14"/>
      <c r="V35" s="14">
        <f>SUM(V4:V34)</f>
        <v>0</v>
      </c>
      <c r="W35" s="14"/>
      <c r="X35" s="14">
        <f t="shared" si="0"/>
        <v>0</v>
      </c>
      <c r="Y35" s="14"/>
      <c r="Z35" s="14">
        <f>SUM(Z4:Z34)</f>
        <v>191900</v>
      </c>
      <c r="AA35" s="14"/>
      <c r="AB35" s="14">
        <f t="shared" ref="AB35" si="1">SUM(AB4:AB34)</f>
        <v>0</v>
      </c>
      <c r="AC35" s="14"/>
      <c r="AD35" s="14">
        <f t="shared" si="0"/>
        <v>0</v>
      </c>
      <c r="AE35" s="14"/>
      <c r="AF35" s="14">
        <f t="shared" si="0"/>
        <v>0</v>
      </c>
      <c r="AG35" s="14"/>
      <c r="AI35" s="71"/>
    </row>
    <row r="36" spans="1:37" ht="15.75" x14ac:dyDescent="0.25">
      <c r="A36" s="6"/>
      <c r="B36" s="15">
        <f>B35*B3/1000</f>
        <v>713184</v>
      </c>
      <c r="C36" s="15"/>
      <c r="D36" s="15">
        <f>D35*D3/1000</f>
        <v>0</v>
      </c>
      <c r="E36" s="15"/>
      <c r="F36" s="15">
        <f>F35*F3/1000</f>
        <v>390744</v>
      </c>
      <c r="G36" s="15"/>
      <c r="H36" s="15">
        <f>H35*H3/1000</f>
        <v>401508</v>
      </c>
      <c r="I36" s="15"/>
      <c r="J36" s="15">
        <f>J35*J3/1000</f>
        <v>0</v>
      </c>
      <c r="K36" s="15"/>
      <c r="L36" s="15">
        <f>L35*L3/1000</f>
        <v>0</v>
      </c>
      <c r="M36" s="15"/>
      <c r="N36" s="15">
        <f>N35*N3/1000</f>
        <v>0</v>
      </c>
      <c r="O36" s="15"/>
      <c r="P36" s="15">
        <f>P35*P3/1000</f>
        <v>183989.4</v>
      </c>
      <c r="Q36" s="15"/>
      <c r="R36" s="15">
        <f t="shared" ref="R36:AF36" si="2">R35*R3/1000</f>
        <v>0</v>
      </c>
      <c r="S36" s="15"/>
      <c r="T36" s="15">
        <f t="shared" si="2"/>
        <v>0</v>
      </c>
      <c r="U36" s="15"/>
      <c r="V36" s="15">
        <f>V35*V3/1000</f>
        <v>0</v>
      </c>
      <c r="W36" s="15"/>
      <c r="X36" s="15">
        <f t="shared" si="2"/>
        <v>0</v>
      </c>
      <c r="Y36" s="15"/>
      <c r="Z36" s="15">
        <f>Z35*Z3/1000</f>
        <v>805980</v>
      </c>
      <c r="AA36" s="15"/>
      <c r="AB36" s="15">
        <f t="shared" ref="AB36" si="3">AB35*AB3/1000</f>
        <v>0</v>
      </c>
      <c r="AC36" s="15"/>
      <c r="AD36" s="15">
        <f t="shared" si="2"/>
        <v>0</v>
      </c>
      <c r="AE36" s="15"/>
      <c r="AF36" s="15">
        <f t="shared" si="2"/>
        <v>0</v>
      </c>
      <c r="AG36" s="15"/>
      <c r="AH36" s="72"/>
      <c r="AI36" s="72"/>
      <c r="AJ36" s="72"/>
      <c r="AK36" s="72"/>
    </row>
    <row r="37" spans="1:37" ht="15.7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</sheetData>
  <mergeCells count="16">
    <mergeCell ref="AD2:AE2"/>
    <mergeCell ref="AF2:AG2"/>
    <mergeCell ref="R2:S2"/>
    <mergeCell ref="T2:U2"/>
    <mergeCell ref="V2:W2"/>
    <mergeCell ref="X2:Y2"/>
    <mergeCell ref="Z2:AA2"/>
    <mergeCell ref="AB2:AC2"/>
    <mergeCell ref="F2:G2"/>
    <mergeCell ref="H2:I2"/>
    <mergeCell ref="J2:K2"/>
    <mergeCell ref="L2:M2"/>
    <mergeCell ref="N2:O2"/>
    <mergeCell ref="P2:Q2"/>
    <mergeCell ref="B2:C2"/>
    <mergeCell ref="D2:E2"/>
  </mergeCells>
  <conditionalFormatting sqref="AJ2:AN3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{8F6AC2F9-011D-4E9F-A47A-339C71477457}</x14:id>
        </ext>
      </extLst>
    </cfRule>
  </conditionalFormatting>
  <conditionalFormatting sqref="AP2:AR2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{090DBBAA-53DF-4A2C-B260-2B02F0293F84}</x14:id>
        </ext>
      </extLst>
    </cfRule>
  </conditionalFormatting>
  <conditionalFormatting sqref="B3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{F46B63ED-C728-49A3-9A3C-EEBC68E817D7}</x14:id>
        </ext>
      </extLst>
    </cfRule>
  </conditionalFormatting>
  <conditionalFormatting sqref="B3">
    <cfRule type="dataBar" priority="2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{C3C68870-BAE1-487B-8B6D-0F209A8618BC}</x14:id>
        </ext>
      </extLst>
    </cfRule>
  </conditionalFormatting>
  <conditionalFormatting sqref="P3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{BC8A2B0A-7700-41B1-AB13-2F9E6D814719}</x14:id>
        </ext>
      </extLst>
    </cfRule>
  </conditionalFormatting>
  <conditionalFormatting sqref="P3">
    <cfRule type="dataBar" priority="2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{663EC60C-7307-464C-B0DA-281DDBE68862}</x14:id>
        </ext>
      </extLst>
    </cfRule>
  </conditionalFormatting>
  <conditionalFormatting sqref="X3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{BC218376-142C-4A1D-9F48-480C19EBA51D}</x14:id>
        </ext>
      </extLst>
    </cfRule>
  </conditionalFormatting>
  <conditionalFormatting sqref="N3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{321B8957-F509-4512-A8A5-FF31446CA4CE}</x14:id>
        </ext>
      </extLst>
    </cfRule>
  </conditionalFormatting>
  <conditionalFormatting sqref="N3">
    <cfRule type="dataBar" priority="1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{E894EFC5-A69F-4848-AD34-29A3A0B1D582}</x14:id>
        </ext>
      </extLst>
    </cfRule>
  </conditionalFormatting>
  <conditionalFormatting sqref="AJ18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{6F141554-9FCB-4F73-857C-3896EC5A36CB}</x14:id>
        </ext>
      </extLst>
    </cfRule>
  </conditionalFormatting>
  <conditionalFormatting sqref="T3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{1D6C3FD3-FA86-43E2-988F-5DE37725A514}</x14:id>
        </ext>
      </extLst>
    </cfRule>
  </conditionalFormatting>
  <conditionalFormatting sqref="AF3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{39311233-D140-4469-9A03-A8F377B84362}</x14:id>
        </ext>
      </extLst>
    </cfRule>
  </conditionalFormatting>
  <conditionalFormatting sqref="R3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{0D9508DE-A365-4A5F-860A-D69BEC6ED8E7}</x14:id>
        </ext>
      </extLst>
    </cfRule>
  </conditionalFormatting>
  <conditionalFormatting sqref="AD3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{3471E55B-9C22-43B0-A94F-5AE193F461D2}</x14:id>
        </ext>
      </extLst>
    </cfRule>
  </conditionalFormatting>
  <conditionalFormatting sqref="F3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{6E4B0B53-3AB6-4CDE-A8EB-C8A75BAB3801}</x14:id>
        </ext>
      </extLst>
    </cfRule>
  </conditionalFormatting>
  <conditionalFormatting sqref="F3">
    <cfRule type="dataBar" priority="1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{E3C51EA0-06A2-406B-AA8A-D0F89C4C2128}</x14:id>
        </ext>
      </extLst>
    </cfRule>
  </conditionalFormatting>
  <conditionalFormatting sqref="D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{433C4AB6-5E90-49EB-B3F5-A2B1B837C991}</x14:id>
        </ext>
      </extLst>
    </cfRule>
  </conditionalFormatting>
  <conditionalFormatting sqref="D3">
    <cfRule type="dataBar" priority="1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{5BCFA396-0DA7-4C56-A21E-6C80A528734E}</x14:id>
        </ext>
      </extLst>
    </cfRule>
  </conditionalFormatting>
  <conditionalFormatting sqref="V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{9397EC6B-DCD5-4205-84A7-7A1DE92D7001}</x14:id>
        </ext>
      </extLst>
    </cfRule>
  </conditionalFormatting>
  <conditionalFormatting sqref="L3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{B0144991-9410-4958-BEF7-28E66BEEC9B5}</x14:id>
        </ext>
      </extLst>
    </cfRule>
  </conditionalFormatting>
  <conditionalFormatting sqref="L3">
    <cfRule type="dataBar" priority="7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{866B7CD0-2BD7-4F88-A0B5-FCC84F8F821F}</x14:id>
        </ext>
      </extLst>
    </cfRule>
  </conditionalFormatting>
  <conditionalFormatting sqref="H3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{8843E523-B1D8-4E14-9FA8-1045E5DEC885}</x14:id>
        </ext>
      </extLst>
    </cfRule>
  </conditionalFormatting>
  <conditionalFormatting sqref="H3"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{D3A4BFC4-EAC0-4306-AEAA-6B53BF12CDAE}</x14:id>
        </ext>
      </extLst>
    </cfRule>
  </conditionalFormatting>
  <conditionalFormatting sqref="AB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{C7C7EB11-F35F-4F9F-9121-0D5096A4941C}</x14:id>
        </ext>
      </extLst>
    </cfRule>
  </conditionalFormatting>
  <conditionalFormatting sqref="Z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{779D85D9-B6A0-4591-8369-6E26635D9848}</x14:id>
        </ext>
      </extLst>
    </cfRule>
  </conditionalFormatting>
  <conditionalFormatting sqref="J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{18C51353-7525-4642-8760-7EE3EB2E8EAA}</x14:id>
        </ext>
      </extLst>
    </cfRule>
  </conditionalFormatting>
  <conditionalFormatting sqref="J3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{13B86AA8-D874-4BB3-BC37-9CF196D60176}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6AC2F9-011D-4E9F-A47A-339C7147745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AJ2:AN3</xm:sqref>
        </x14:conditionalFormatting>
        <x14:conditionalFormatting xmlns:xm="http://schemas.microsoft.com/office/excel/2006/main">
          <x14:cfRule type="dataBar" id="{090DBBAA-53DF-4A2C-B260-2B02F0293F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AP2:AR2</xm:sqref>
        </x14:conditionalFormatting>
        <x14:conditionalFormatting xmlns:xm="http://schemas.microsoft.com/office/excel/2006/main">
          <x14:cfRule type="dataBar" id="{F46B63ED-C728-49A3-9A3C-EEBC68E817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</xm:sqref>
        </x14:conditionalFormatting>
        <x14:conditionalFormatting xmlns:xm="http://schemas.microsoft.com/office/excel/2006/main">
          <x14:cfRule type="dataBar" id="{C3C68870-BAE1-487B-8B6D-0F209A8618B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B3</xm:sqref>
        </x14:conditionalFormatting>
        <x14:conditionalFormatting xmlns:xm="http://schemas.microsoft.com/office/excel/2006/main">
          <x14:cfRule type="dataBar" id="{BC8A2B0A-7700-41B1-AB13-2F9E6D8147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P3</xm:sqref>
        </x14:conditionalFormatting>
        <x14:conditionalFormatting xmlns:xm="http://schemas.microsoft.com/office/excel/2006/main">
          <x14:cfRule type="dataBar" id="{663EC60C-7307-464C-B0DA-281DDBE6886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P3</xm:sqref>
        </x14:conditionalFormatting>
        <x14:conditionalFormatting xmlns:xm="http://schemas.microsoft.com/office/excel/2006/main">
          <x14:cfRule type="dataBar" id="{BC218376-142C-4A1D-9F48-480C19EBA51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X3</xm:sqref>
        </x14:conditionalFormatting>
        <x14:conditionalFormatting xmlns:xm="http://schemas.microsoft.com/office/excel/2006/main">
          <x14:cfRule type="dataBar" id="{321B8957-F509-4512-A8A5-FF31446CA4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N3</xm:sqref>
        </x14:conditionalFormatting>
        <x14:conditionalFormatting xmlns:xm="http://schemas.microsoft.com/office/excel/2006/main">
          <x14:cfRule type="dataBar" id="{E894EFC5-A69F-4848-AD34-29A3A0B1D582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N3</xm:sqref>
        </x14:conditionalFormatting>
        <x14:conditionalFormatting xmlns:xm="http://schemas.microsoft.com/office/excel/2006/main">
          <x14:cfRule type="dataBar" id="{6F141554-9FCB-4F73-857C-3896EC5A36C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AJ18</xm:sqref>
        </x14:conditionalFormatting>
        <x14:conditionalFormatting xmlns:xm="http://schemas.microsoft.com/office/excel/2006/main">
          <x14:cfRule type="dataBar" id="{1D6C3FD3-FA86-43E2-988F-5DE37725A5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</xm:sqref>
        </x14:conditionalFormatting>
        <x14:conditionalFormatting xmlns:xm="http://schemas.microsoft.com/office/excel/2006/main">
          <x14:cfRule type="dataBar" id="{39311233-D140-4469-9A03-A8F377B843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AF3</xm:sqref>
        </x14:conditionalFormatting>
        <x14:conditionalFormatting xmlns:xm="http://schemas.microsoft.com/office/excel/2006/main">
          <x14:cfRule type="dataBar" id="{0D9508DE-A365-4A5F-860A-D69BEC6ED8E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R3</xm:sqref>
        </x14:conditionalFormatting>
        <x14:conditionalFormatting xmlns:xm="http://schemas.microsoft.com/office/excel/2006/main">
          <x14:cfRule type="dataBar" id="{3471E55B-9C22-43B0-A94F-5AE193F461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AD3</xm:sqref>
        </x14:conditionalFormatting>
        <x14:conditionalFormatting xmlns:xm="http://schemas.microsoft.com/office/excel/2006/main">
          <x14:cfRule type="dataBar" id="{6E4B0B53-3AB6-4CDE-A8EB-C8A75BAB38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</xm:sqref>
        </x14:conditionalFormatting>
        <x14:conditionalFormatting xmlns:xm="http://schemas.microsoft.com/office/excel/2006/main">
          <x14:cfRule type="dataBar" id="{E3C51EA0-06A2-406B-AA8A-D0F89C4C212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F3</xm:sqref>
        </x14:conditionalFormatting>
        <x14:conditionalFormatting xmlns:xm="http://schemas.microsoft.com/office/excel/2006/main">
          <x14:cfRule type="dataBar" id="{433C4AB6-5E90-49EB-B3F5-A2B1B837C99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</xm:sqref>
        </x14:conditionalFormatting>
        <x14:conditionalFormatting xmlns:xm="http://schemas.microsoft.com/office/excel/2006/main">
          <x14:cfRule type="dataBar" id="{5BCFA396-0DA7-4C56-A21E-6C80A528734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D3</xm:sqref>
        </x14:conditionalFormatting>
        <x14:conditionalFormatting xmlns:xm="http://schemas.microsoft.com/office/excel/2006/main">
          <x14:cfRule type="dataBar" id="{9397EC6B-DCD5-4205-84A7-7A1DE92D70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</xm:sqref>
        </x14:conditionalFormatting>
        <x14:conditionalFormatting xmlns:xm="http://schemas.microsoft.com/office/excel/2006/main">
          <x14:cfRule type="dataBar" id="{B0144991-9410-4958-BEF7-28E66BEEC9B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</xm:sqref>
        </x14:conditionalFormatting>
        <x14:conditionalFormatting xmlns:xm="http://schemas.microsoft.com/office/excel/2006/main">
          <x14:cfRule type="dataBar" id="{866B7CD0-2BD7-4F88-A0B5-FCC84F8F821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L3</xm:sqref>
        </x14:conditionalFormatting>
        <x14:conditionalFormatting xmlns:xm="http://schemas.microsoft.com/office/excel/2006/main">
          <x14:cfRule type="dataBar" id="{8843E523-B1D8-4E14-9FA8-1045E5DEC8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</xm:sqref>
        </x14:conditionalFormatting>
        <x14:conditionalFormatting xmlns:xm="http://schemas.microsoft.com/office/excel/2006/main">
          <x14:cfRule type="dataBar" id="{D3A4BFC4-EAC0-4306-AEAA-6B53BF12CDA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H3</xm:sqref>
        </x14:conditionalFormatting>
        <x14:conditionalFormatting xmlns:xm="http://schemas.microsoft.com/office/excel/2006/main">
          <x14:cfRule type="dataBar" id="{C7C7EB11-F35F-4F9F-9121-0D5096A494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AB3</xm:sqref>
        </x14:conditionalFormatting>
        <x14:conditionalFormatting xmlns:xm="http://schemas.microsoft.com/office/excel/2006/main">
          <x14:cfRule type="dataBar" id="{779D85D9-B6A0-4591-8369-6E26635D984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Z3</xm:sqref>
        </x14:conditionalFormatting>
        <x14:conditionalFormatting xmlns:xm="http://schemas.microsoft.com/office/excel/2006/main">
          <x14:cfRule type="dataBar" id="{18C51353-7525-4642-8760-7EE3EB2E8E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</xm:sqref>
        </x14:conditionalFormatting>
        <x14:conditionalFormatting xmlns:xm="http://schemas.microsoft.com/office/excel/2006/main">
          <x14:cfRule type="dataBar" id="{13B86AA8-D874-4BB3-BC37-9CF196D6017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J3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 Mishovets</dc:creator>
  <cp:lastModifiedBy>Viktoria Mishovets</cp:lastModifiedBy>
  <dcterms:created xsi:type="dcterms:W3CDTF">2026-01-20T07:58:57Z</dcterms:created>
  <dcterms:modified xsi:type="dcterms:W3CDTF">2026-01-20T08:02:56Z</dcterms:modified>
</cp:coreProperties>
</file>