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aomi\Documents\"/>
    </mc:Choice>
  </mc:AlternateContent>
  <xr:revisionPtr revIDLastSave="0" documentId="8_{1E7CE9E0-C1D6-4B6E-9F79-AFD2D617634E}" xr6:coauthVersionLast="40" xr6:coauthVersionMax="40" xr10:uidLastSave="{00000000-0000-0000-0000-000000000000}"/>
  <bookViews>
    <workbookView xWindow="-108" yWindow="-108" windowWidth="23256" windowHeight="12720" xr2:uid="{3C74FA2C-7F6D-4830-8F75-6B72E41D7198}"/>
  </bookViews>
  <sheets>
    <sheet name="PP SC" sheetId="1" r:id="rId1"/>
    <sheet name="Март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2" l="1"/>
  <c r="L13" i="2"/>
  <c r="L12" i="2"/>
  <c r="L9" i="2"/>
  <c r="L8" i="2"/>
  <c r="L6" i="2"/>
  <c r="G84" i="1" l="1"/>
  <c r="E84" i="1"/>
  <c r="F61" i="1"/>
  <c r="J7" i="2"/>
  <c r="K7" i="2" s="1"/>
  <c r="K8" i="2"/>
  <c r="K9" i="2"/>
  <c r="J10" i="2"/>
  <c r="J11" i="2"/>
  <c r="K11" i="2" s="1"/>
  <c r="K12" i="2"/>
  <c r="K13" i="2"/>
  <c r="J14" i="2"/>
  <c r="K14" i="2" s="1"/>
  <c r="K6" i="2"/>
  <c r="K10" i="2"/>
  <c r="I15" i="2"/>
  <c r="D9" i="2" l="1"/>
  <c r="D11" i="2"/>
  <c r="L11" i="2" s="1"/>
  <c r="M11" i="2" s="1"/>
  <c r="D13" i="2"/>
  <c r="M13" i="2" s="1"/>
  <c r="M9" i="2"/>
  <c r="C15" i="2"/>
  <c r="D8" i="2"/>
  <c r="M8" i="2" s="1"/>
  <c r="D7" i="2"/>
  <c r="L7" i="2" s="1"/>
  <c r="M7" i="2" s="1"/>
  <c r="D10" i="2"/>
  <c r="L10" i="2" s="1"/>
  <c r="M10" i="2" s="1"/>
  <c r="D12" i="2"/>
  <c r="M12" i="2" s="1"/>
  <c r="D14" i="2"/>
  <c r="L14" i="2" s="1"/>
  <c r="M14" i="2" s="1"/>
  <c r="B15" i="2"/>
  <c r="J15" i="2"/>
  <c r="D6" i="2"/>
  <c r="L15" i="2" l="1"/>
  <c r="M6" i="2"/>
  <c r="M15" i="2" s="1"/>
  <c r="D15" i="2"/>
  <c r="B61" i="1"/>
  <c r="B62" i="1" s="1"/>
  <c r="B63" i="1" s="1"/>
  <c r="F60" i="1"/>
  <c r="E55" i="1"/>
  <c r="G55" i="1" s="1"/>
  <c r="I55" i="1" s="1"/>
  <c r="K55" i="1" s="1"/>
  <c r="M55" i="1" s="1"/>
  <c r="O55" i="1" s="1"/>
  <c r="Q55" i="1" s="1"/>
  <c r="S55" i="1" s="1"/>
  <c r="U55" i="1" s="1"/>
  <c r="W55" i="1" s="1"/>
  <c r="Y55" i="1" s="1"/>
  <c r="AA55" i="1" s="1"/>
  <c r="G54" i="1"/>
  <c r="E54" i="1"/>
  <c r="E62" i="1" s="1"/>
  <c r="I52" i="1"/>
  <c r="K52" i="1" s="1"/>
  <c r="M52" i="1" s="1"/>
  <c r="O52" i="1" s="1"/>
  <c r="Q52" i="1" s="1"/>
  <c r="S52" i="1" s="1"/>
  <c r="U52" i="1" s="1"/>
  <c r="W52" i="1" s="1"/>
  <c r="Y52" i="1" s="1"/>
  <c r="AA52" i="1" s="1"/>
  <c r="G52" i="1"/>
  <c r="K51" i="1"/>
  <c r="M51" i="1" s="1"/>
  <c r="O51" i="1" s="1"/>
  <c r="Q51" i="1" s="1"/>
  <c r="S51" i="1" s="1"/>
  <c r="U51" i="1" s="1"/>
  <c r="W51" i="1" s="1"/>
  <c r="Y51" i="1" s="1"/>
  <c r="AA51" i="1" s="1"/>
  <c r="Q82" i="1" s="1"/>
  <c r="G51" i="1"/>
  <c r="I51" i="1" s="1"/>
  <c r="I50" i="1"/>
  <c r="K50" i="1" s="1"/>
  <c r="M50" i="1" s="1"/>
  <c r="O50" i="1" s="1"/>
  <c r="Q50" i="1" s="1"/>
  <c r="S50" i="1" s="1"/>
  <c r="U50" i="1" s="1"/>
  <c r="W50" i="1" s="1"/>
  <c r="Y50" i="1" s="1"/>
  <c r="G50" i="1"/>
  <c r="I49" i="1"/>
  <c r="K49" i="1" s="1"/>
  <c r="M49" i="1" s="1"/>
  <c r="O49" i="1" s="1"/>
  <c r="Q49" i="1" s="1"/>
  <c r="S49" i="1" s="1"/>
  <c r="U49" i="1" s="1"/>
  <c r="W49" i="1" s="1"/>
  <c r="Y49" i="1" s="1"/>
  <c r="AA49" i="1" s="1"/>
  <c r="G49" i="1"/>
  <c r="G48" i="1"/>
  <c r="E47" i="1"/>
  <c r="H30" i="1"/>
  <c r="H31" i="1" s="1"/>
  <c r="H29" i="1"/>
  <c r="L26" i="1"/>
  <c r="L27" i="1" s="1"/>
  <c r="L28" i="1" s="1"/>
  <c r="L29" i="1" s="1"/>
  <c r="L30" i="1" s="1"/>
  <c r="L31" i="1" s="1"/>
  <c r="Q25" i="1"/>
  <c r="L25" i="1"/>
  <c r="F25" i="1"/>
  <c r="I54" i="1" l="1"/>
  <c r="K54" i="1" s="1"/>
  <c r="M54" i="1" s="1"/>
  <c r="M61" i="1" s="1"/>
  <c r="F62" i="1"/>
  <c r="G62" i="1"/>
  <c r="I62" i="1"/>
  <c r="I48" i="1"/>
  <c r="G47" i="1"/>
  <c r="G63" i="1"/>
  <c r="B64" i="1"/>
  <c r="I63" i="1"/>
  <c r="E63" i="1"/>
  <c r="F63" i="1" s="1"/>
  <c r="G61" i="1"/>
  <c r="E61" i="1"/>
  <c r="I61" i="1"/>
  <c r="K63" i="1" l="1"/>
  <c r="K61" i="1"/>
  <c r="M63" i="1"/>
  <c r="K62" i="1"/>
  <c r="B65" i="1"/>
  <c r="M64" i="1"/>
  <c r="I64" i="1"/>
  <c r="E64" i="1"/>
  <c r="F64" i="1" s="1"/>
  <c r="K64" i="1"/>
  <c r="G64" i="1"/>
  <c r="K48" i="1"/>
  <c r="I47" i="1"/>
  <c r="H62" i="1"/>
  <c r="H61" i="1"/>
  <c r="H64" i="1"/>
  <c r="H60" i="1"/>
  <c r="H63" i="1"/>
  <c r="M62" i="1"/>
  <c r="O54" i="1"/>
  <c r="O64" i="1" s="1"/>
  <c r="K47" i="1" l="1"/>
  <c r="M48" i="1"/>
  <c r="B66" i="1"/>
  <c r="Q65" i="1"/>
  <c r="M65" i="1"/>
  <c r="I65" i="1"/>
  <c r="E65" i="1"/>
  <c r="F65" i="1" s="1"/>
  <c r="O65" i="1"/>
  <c r="K65" i="1"/>
  <c r="G65" i="1"/>
  <c r="H65" i="1" s="1"/>
  <c r="Q54" i="1"/>
  <c r="O61" i="1"/>
  <c r="O62" i="1"/>
  <c r="O63" i="1"/>
  <c r="J64" i="1"/>
  <c r="J63" i="1"/>
  <c r="J62" i="1"/>
  <c r="J65" i="1"/>
  <c r="J60" i="1"/>
  <c r="J61" i="1"/>
  <c r="O48" i="1" l="1"/>
  <c r="M47" i="1"/>
  <c r="S54" i="1"/>
  <c r="Q62" i="1"/>
  <c r="Q63" i="1"/>
  <c r="Q61" i="1"/>
  <c r="Q64" i="1"/>
  <c r="O66" i="1"/>
  <c r="K66" i="1"/>
  <c r="G66" i="1"/>
  <c r="H66" i="1" s="1"/>
  <c r="B67" i="1"/>
  <c r="Q66" i="1"/>
  <c r="M66" i="1"/>
  <c r="I66" i="1"/>
  <c r="J66" i="1" s="1"/>
  <c r="E66" i="1"/>
  <c r="F66" i="1" s="1"/>
  <c r="L66" i="1"/>
  <c r="L62" i="1"/>
  <c r="L65" i="1"/>
  <c r="L61" i="1"/>
  <c r="L64" i="1"/>
  <c r="L60" i="1"/>
  <c r="L63" i="1"/>
  <c r="U54" i="1" l="1"/>
  <c r="S62" i="1"/>
  <c r="S61" i="1"/>
  <c r="S63" i="1"/>
  <c r="S64" i="1"/>
  <c r="S65" i="1"/>
  <c r="S67" i="1"/>
  <c r="O67" i="1"/>
  <c r="K67" i="1"/>
  <c r="L67" i="1" s="1"/>
  <c r="G67" i="1"/>
  <c r="H67" i="1" s="1"/>
  <c r="B68" i="1"/>
  <c r="Q67" i="1"/>
  <c r="M67" i="1"/>
  <c r="I67" i="1"/>
  <c r="J67" i="1" s="1"/>
  <c r="E67" i="1"/>
  <c r="F67" i="1" s="1"/>
  <c r="U67" i="1"/>
  <c r="S66" i="1"/>
  <c r="N64" i="1"/>
  <c r="N67" i="1"/>
  <c r="N63" i="1"/>
  <c r="N66" i="1"/>
  <c r="N62" i="1"/>
  <c r="N65" i="1"/>
  <c r="N61" i="1"/>
  <c r="N60" i="1"/>
  <c r="Q48" i="1"/>
  <c r="O47" i="1"/>
  <c r="S48" i="1" l="1"/>
  <c r="Q47" i="1"/>
  <c r="W54" i="1"/>
  <c r="U62" i="1"/>
  <c r="U61" i="1"/>
  <c r="U63" i="1"/>
  <c r="U64" i="1"/>
  <c r="U65" i="1"/>
  <c r="U66" i="1"/>
  <c r="S68" i="1"/>
  <c r="O68" i="1"/>
  <c r="K68" i="1"/>
  <c r="L68" i="1" s="1"/>
  <c r="G68" i="1"/>
  <c r="H68" i="1" s="1"/>
  <c r="B69" i="1"/>
  <c r="U68" i="1"/>
  <c r="M68" i="1"/>
  <c r="N68" i="1" s="1"/>
  <c r="E68" i="1"/>
  <c r="F68" i="1" s="1"/>
  <c r="Q68" i="1"/>
  <c r="I68" i="1"/>
  <c r="J68" i="1" s="1"/>
  <c r="P68" i="1"/>
  <c r="P66" i="1"/>
  <c r="P62" i="1"/>
  <c r="P65" i="1"/>
  <c r="P61" i="1"/>
  <c r="P64" i="1"/>
  <c r="P67" i="1"/>
  <c r="P63" i="1"/>
  <c r="P60" i="1"/>
  <c r="Y54" i="1" l="1"/>
  <c r="W62" i="1"/>
  <c r="W63" i="1"/>
  <c r="W61" i="1"/>
  <c r="W64" i="1"/>
  <c r="W65" i="1"/>
  <c r="W66" i="1"/>
  <c r="W67" i="1"/>
  <c r="R64" i="1"/>
  <c r="R68" i="1"/>
  <c r="R67" i="1"/>
  <c r="R63" i="1"/>
  <c r="R66" i="1"/>
  <c r="R62" i="1"/>
  <c r="R65" i="1"/>
  <c r="R61" i="1"/>
  <c r="R60" i="1"/>
  <c r="W69" i="1"/>
  <c r="S69" i="1"/>
  <c r="O69" i="1"/>
  <c r="P69" i="1" s="1"/>
  <c r="K69" i="1"/>
  <c r="L69" i="1" s="1"/>
  <c r="G69" i="1"/>
  <c r="H69" i="1" s="1"/>
  <c r="Q69" i="1"/>
  <c r="R69" i="1" s="1"/>
  <c r="I69" i="1"/>
  <c r="J69" i="1" s="1"/>
  <c r="B70" i="1"/>
  <c r="U69" i="1"/>
  <c r="M69" i="1"/>
  <c r="N69" i="1" s="1"/>
  <c r="E69" i="1"/>
  <c r="F69" i="1" s="1"/>
  <c r="W68" i="1"/>
  <c r="S47" i="1"/>
  <c r="U48" i="1"/>
  <c r="U47" i="1" l="1"/>
  <c r="W48" i="1"/>
  <c r="AA54" i="1"/>
  <c r="Y62" i="1"/>
  <c r="Y63" i="1"/>
  <c r="Y61" i="1"/>
  <c r="Y64" i="1"/>
  <c r="Y65" i="1"/>
  <c r="Y66" i="1"/>
  <c r="Y67" i="1"/>
  <c r="Y68" i="1"/>
  <c r="T68" i="1"/>
  <c r="T67" i="1"/>
  <c r="T69" i="1"/>
  <c r="T66" i="1"/>
  <c r="T62" i="1"/>
  <c r="T65" i="1"/>
  <c r="T61" i="1"/>
  <c r="T64" i="1"/>
  <c r="T60" i="1"/>
  <c r="T63" i="1"/>
  <c r="Y69" i="1"/>
  <c r="B71" i="1"/>
  <c r="Y70" i="1"/>
  <c r="U70" i="1"/>
  <c r="Q70" i="1"/>
  <c r="R70" i="1" s="1"/>
  <c r="M70" i="1"/>
  <c r="N70" i="1" s="1"/>
  <c r="I70" i="1"/>
  <c r="J70" i="1" s="1"/>
  <c r="E70" i="1"/>
  <c r="F70" i="1" s="1"/>
  <c r="S70" i="1"/>
  <c r="T70" i="1" s="1"/>
  <c r="K70" i="1"/>
  <c r="L70" i="1" s="1"/>
  <c r="W70" i="1"/>
  <c r="O70" i="1"/>
  <c r="P70" i="1" s="1"/>
  <c r="G70" i="1"/>
  <c r="H70" i="1" s="1"/>
  <c r="AA63" i="1" l="1"/>
  <c r="AA62" i="1"/>
  <c r="AA61" i="1"/>
  <c r="AA64" i="1"/>
  <c r="AA65" i="1"/>
  <c r="AA66" i="1"/>
  <c r="AA67" i="1"/>
  <c r="AA68" i="1"/>
  <c r="AA69" i="1"/>
  <c r="B72" i="1"/>
  <c r="Y71" i="1"/>
  <c r="U71" i="1"/>
  <c r="V71" i="1" s="1"/>
  <c r="Q71" i="1"/>
  <c r="R71" i="1" s="1"/>
  <c r="M71" i="1"/>
  <c r="N71" i="1" s="1"/>
  <c r="I71" i="1"/>
  <c r="J71" i="1" s="1"/>
  <c r="E71" i="1"/>
  <c r="F71" i="1" s="1"/>
  <c r="W71" i="1"/>
  <c r="O71" i="1"/>
  <c r="P71" i="1" s="1"/>
  <c r="G71" i="1"/>
  <c r="H71" i="1" s="1"/>
  <c r="AA71" i="1"/>
  <c r="S71" i="1"/>
  <c r="T71" i="1" s="1"/>
  <c r="K71" i="1"/>
  <c r="L71" i="1" s="1"/>
  <c r="Y48" i="1"/>
  <c r="W47" i="1"/>
  <c r="AA70" i="1"/>
  <c r="V70" i="1"/>
  <c r="V69" i="1"/>
  <c r="V64" i="1"/>
  <c r="V63" i="1"/>
  <c r="V67" i="1"/>
  <c r="V66" i="1"/>
  <c r="V62" i="1"/>
  <c r="V68" i="1"/>
  <c r="V65" i="1"/>
  <c r="V61" i="1"/>
  <c r="V60" i="1"/>
  <c r="X68" i="1" l="1"/>
  <c r="X71" i="1"/>
  <c r="X67" i="1"/>
  <c r="X66" i="1"/>
  <c r="X62" i="1"/>
  <c r="X70" i="1"/>
  <c r="X65" i="1"/>
  <c r="X61" i="1"/>
  <c r="X69" i="1"/>
  <c r="X64" i="1"/>
  <c r="X63" i="1"/>
  <c r="X60" i="1"/>
  <c r="AA72" i="1"/>
  <c r="W72" i="1"/>
  <c r="X72" i="1" s="1"/>
  <c r="S72" i="1"/>
  <c r="T72" i="1" s="1"/>
  <c r="O72" i="1"/>
  <c r="P72" i="1" s="1"/>
  <c r="K72" i="1"/>
  <c r="L72" i="1" s="1"/>
  <c r="G72" i="1"/>
  <c r="H72" i="1" s="1"/>
  <c r="Y72" i="1"/>
  <c r="Q72" i="1"/>
  <c r="R72" i="1" s="1"/>
  <c r="I72" i="1"/>
  <c r="J72" i="1" s="1"/>
  <c r="B73" i="1"/>
  <c r="U72" i="1"/>
  <c r="V72" i="1" s="1"/>
  <c r="M72" i="1"/>
  <c r="N72" i="1" s="1"/>
  <c r="E72" i="1"/>
  <c r="F72" i="1" s="1"/>
  <c r="AA48" i="1"/>
  <c r="AA47" i="1" s="1"/>
  <c r="Y47" i="1"/>
  <c r="AA73" i="1" l="1"/>
  <c r="W73" i="1"/>
  <c r="X73" i="1" s="1"/>
  <c r="S73" i="1"/>
  <c r="T73" i="1" s="1"/>
  <c r="O73" i="1"/>
  <c r="P73" i="1" s="1"/>
  <c r="K73" i="1"/>
  <c r="L73" i="1" s="1"/>
  <c r="G73" i="1"/>
  <c r="H73" i="1" s="1"/>
  <c r="B74" i="1"/>
  <c r="U73" i="1"/>
  <c r="V73" i="1" s="1"/>
  <c r="M73" i="1"/>
  <c r="N73" i="1" s="1"/>
  <c r="E73" i="1"/>
  <c r="F73" i="1" s="1"/>
  <c r="Y73" i="1"/>
  <c r="Z73" i="1" s="1"/>
  <c r="Q73" i="1"/>
  <c r="R73" i="1" s="1"/>
  <c r="I73" i="1"/>
  <c r="J73" i="1" s="1"/>
  <c r="Z70" i="1"/>
  <c r="Z69" i="1"/>
  <c r="Z71" i="1"/>
  <c r="Z64" i="1"/>
  <c r="Z68" i="1"/>
  <c r="Z63" i="1"/>
  <c r="Z66" i="1"/>
  <c r="Z62" i="1"/>
  <c r="Z72" i="1"/>
  <c r="Z67" i="1"/>
  <c r="Z65" i="1"/>
  <c r="Z60" i="1"/>
  <c r="Z61" i="1"/>
  <c r="AB72" i="1"/>
  <c r="AB68" i="1"/>
  <c r="AB71" i="1"/>
  <c r="AB67" i="1"/>
  <c r="AB69" i="1"/>
  <c r="G85" i="1" s="1"/>
  <c r="AB66" i="1"/>
  <c r="AB62" i="1"/>
  <c r="AB65" i="1"/>
  <c r="E85" i="1" s="1"/>
  <c r="AB61" i="1"/>
  <c r="AB73" i="1"/>
  <c r="AB64" i="1"/>
  <c r="AB60" i="1"/>
  <c r="AB70" i="1"/>
  <c r="AB63" i="1"/>
  <c r="B75" i="1" l="1"/>
  <c r="Y74" i="1"/>
  <c r="Z74" i="1" s="1"/>
  <c r="U74" i="1"/>
  <c r="V74" i="1" s="1"/>
  <c r="Q74" i="1"/>
  <c r="R74" i="1" s="1"/>
  <c r="M74" i="1"/>
  <c r="N74" i="1" s="1"/>
  <c r="I74" i="1"/>
  <c r="J74" i="1" s="1"/>
  <c r="E74" i="1"/>
  <c r="F74" i="1" s="1"/>
  <c r="W74" i="1"/>
  <c r="X74" i="1" s="1"/>
  <c r="O74" i="1"/>
  <c r="P74" i="1" s="1"/>
  <c r="G74" i="1"/>
  <c r="H74" i="1" s="1"/>
  <c r="AA74" i="1"/>
  <c r="AB74" i="1" s="1"/>
  <c r="S74" i="1"/>
  <c r="T74" i="1" s="1"/>
  <c r="K74" i="1"/>
  <c r="L74" i="1" s="1"/>
  <c r="B76" i="1" l="1"/>
  <c r="Y75" i="1"/>
  <c r="Z75" i="1" s="1"/>
  <c r="U75" i="1"/>
  <c r="V75" i="1" s="1"/>
  <c r="Q75" i="1"/>
  <c r="R75" i="1" s="1"/>
  <c r="M75" i="1"/>
  <c r="N75" i="1" s="1"/>
  <c r="I75" i="1"/>
  <c r="J75" i="1" s="1"/>
  <c r="E75" i="1"/>
  <c r="F75" i="1" s="1"/>
  <c r="AA75" i="1"/>
  <c r="AB75" i="1" s="1"/>
  <c r="S75" i="1"/>
  <c r="T75" i="1" s="1"/>
  <c r="K75" i="1"/>
  <c r="L75" i="1" s="1"/>
  <c r="W75" i="1"/>
  <c r="X75" i="1" s="1"/>
  <c r="O75" i="1"/>
  <c r="P75" i="1" s="1"/>
  <c r="G75" i="1"/>
  <c r="H75" i="1" s="1"/>
  <c r="AA76" i="1" l="1"/>
  <c r="AB76" i="1" s="1"/>
  <c r="W76" i="1"/>
  <c r="X76" i="1" s="1"/>
  <c r="S76" i="1"/>
  <c r="T76" i="1" s="1"/>
  <c r="O76" i="1"/>
  <c r="P76" i="1" s="1"/>
  <c r="K76" i="1"/>
  <c r="L76" i="1" s="1"/>
  <c r="G76" i="1"/>
  <c r="H76" i="1" s="1"/>
  <c r="B77" i="1"/>
  <c r="U76" i="1"/>
  <c r="V76" i="1" s="1"/>
  <c r="M76" i="1"/>
  <c r="N76" i="1" s="1"/>
  <c r="E76" i="1"/>
  <c r="F76" i="1" s="1"/>
  <c r="Y76" i="1"/>
  <c r="Z76" i="1" s="1"/>
  <c r="Q76" i="1"/>
  <c r="R76" i="1" s="1"/>
  <c r="I76" i="1"/>
  <c r="J76" i="1" s="1"/>
  <c r="AA77" i="1" l="1"/>
  <c r="AB77" i="1" s="1"/>
  <c r="W77" i="1"/>
  <c r="X77" i="1" s="1"/>
  <c r="S77" i="1"/>
  <c r="T77" i="1" s="1"/>
  <c r="O77" i="1"/>
  <c r="P77" i="1" s="1"/>
  <c r="K77" i="1"/>
  <c r="L77" i="1" s="1"/>
  <c r="G77" i="1"/>
  <c r="H77" i="1" s="1"/>
  <c r="Y77" i="1"/>
  <c r="Z77" i="1" s="1"/>
  <c r="Q77" i="1"/>
  <c r="R77" i="1" s="1"/>
  <c r="I77" i="1"/>
  <c r="J77" i="1" s="1"/>
  <c r="B78" i="1"/>
  <c r="U77" i="1"/>
  <c r="V77" i="1" s="1"/>
  <c r="M77" i="1"/>
  <c r="N77" i="1" s="1"/>
  <c r="E77" i="1"/>
  <c r="F77" i="1" s="1"/>
  <c r="B79" i="1" l="1"/>
  <c r="Y78" i="1"/>
  <c r="Z78" i="1" s="1"/>
  <c r="U78" i="1"/>
  <c r="V78" i="1" s="1"/>
  <c r="Q78" i="1"/>
  <c r="R78" i="1" s="1"/>
  <c r="M78" i="1"/>
  <c r="N78" i="1" s="1"/>
  <c r="I78" i="1"/>
  <c r="J78" i="1" s="1"/>
  <c r="E78" i="1"/>
  <c r="F78" i="1" s="1"/>
  <c r="AA78" i="1"/>
  <c r="AB78" i="1" s="1"/>
  <c r="S78" i="1"/>
  <c r="T78" i="1" s="1"/>
  <c r="K78" i="1"/>
  <c r="L78" i="1" s="1"/>
  <c r="W78" i="1"/>
  <c r="X78" i="1" s="1"/>
  <c r="O78" i="1"/>
  <c r="P78" i="1" s="1"/>
  <c r="G78" i="1"/>
  <c r="H78" i="1" s="1"/>
  <c r="B80" i="1" l="1"/>
  <c r="Y79" i="1"/>
  <c r="Z79" i="1" s="1"/>
  <c r="U79" i="1"/>
  <c r="V79" i="1" s="1"/>
  <c r="Q79" i="1"/>
  <c r="R79" i="1" s="1"/>
  <c r="M79" i="1"/>
  <c r="N79" i="1" s="1"/>
  <c r="I79" i="1"/>
  <c r="J79" i="1" s="1"/>
  <c r="E79" i="1"/>
  <c r="F79" i="1" s="1"/>
  <c r="W79" i="1"/>
  <c r="X79" i="1" s="1"/>
  <c r="O79" i="1"/>
  <c r="P79" i="1" s="1"/>
  <c r="G79" i="1"/>
  <c r="H79" i="1" s="1"/>
  <c r="AA79" i="1"/>
  <c r="AB79" i="1" s="1"/>
  <c r="S79" i="1"/>
  <c r="T79" i="1" s="1"/>
  <c r="K79" i="1"/>
  <c r="L79" i="1" s="1"/>
  <c r="AA80" i="1" l="1"/>
  <c r="AB80" i="1" s="1"/>
  <c r="W80" i="1"/>
  <c r="X80" i="1" s="1"/>
  <c r="S80" i="1"/>
  <c r="T80" i="1" s="1"/>
  <c r="O80" i="1"/>
  <c r="P80" i="1" s="1"/>
  <c r="K80" i="1"/>
  <c r="L80" i="1" s="1"/>
  <c r="G80" i="1"/>
  <c r="H80" i="1" s="1"/>
  <c r="Y80" i="1"/>
  <c r="Z80" i="1" s="1"/>
  <c r="Q80" i="1"/>
  <c r="R80" i="1" s="1"/>
  <c r="I80" i="1"/>
  <c r="J80" i="1" s="1"/>
  <c r="U80" i="1"/>
  <c r="V80" i="1" s="1"/>
  <c r="M80" i="1"/>
  <c r="N80" i="1" s="1"/>
  <c r="E80" i="1"/>
  <c r="F80" i="1" s="1"/>
</calcChain>
</file>

<file path=xl/sharedStrings.xml><?xml version="1.0" encoding="utf-8"?>
<sst xmlns="http://schemas.openxmlformats.org/spreadsheetml/2006/main" count="141" uniqueCount="104">
  <si>
    <t>ПОРЯДОК</t>
  </si>
  <si>
    <t xml:space="preserve">Настоящий порядок является частью мотивационной программы сотрудников сервисного центра направленной на: </t>
  </si>
  <si>
    <t xml:space="preserve"> - повышение производительности работы сотрудников;</t>
  </si>
  <si>
    <t xml:space="preserve"> - оптимизацию структуры подразделения;</t>
  </si>
  <si>
    <t xml:space="preserve"> - унификацию профессиональных навыков сотрудников.</t>
  </si>
  <si>
    <t>Что в свою очередь приведет к снижению трудозатрат на проведение сервисных работ.</t>
  </si>
  <si>
    <t>Настоящий порядок состоит из трех частей:</t>
  </si>
  <si>
    <t xml:space="preserve"> - ставочная часть (оклад);</t>
  </si>
  <si>
    <t xml:space="preserve"> - премиальная часть;</t>
  </si>
  <si>
    <t xml:space="preserve"> - бонусная часть;</t>
  </si>
  <si>
    <t xml:space="preserve"> - система KPI.</t>
  </si>
  <si>
    <t xml:space="preserve">Ставочная часть, устанавливается в соответствии со средним уровнем на отраслевом региональном рынке труда и подлежит регулярной индексации при соответствующих изменениях. </t>
  </si>
  <si>
    <t>Фактический уровень эффективности работы сотрудника, определяется как соответствие времени затраченного на выполнение работ по ремонту, типовым нормам ремонта для конкретного вида прибора. Рассчитывается в процентах:</t>
  </si>
  <si>
    <t>Установленное время выполнения типового ремонта - Фактическое среднее время выполнения ремонта</t>
  </si>
  <si>
    <t>х 100 + 100%</t>
  </si>
  <si>
    <t>Установленное время выполнения типового ремонта</t>
  </si>
  <si>
    <t>При достижении (выполнении) 100% эффективности работы сотруднику начисляется оклад и премия в полном объеме.</t>
  </si>
  <si>
    <t>Начисленная премиальная часть может быть откорректирована в соответствии с коэффициентами за выполнение KPI.</t>
  </si>
  <si>
    <t>Для сотрудников СЦ</t>
  </si>
  <si>
    <t>Для руководителя СЦ</t>
  </si>
  <si>
    <t>Коэффициенты за выполнение KPI к начисленной премиальной части</t>
  </si>
  <si>
    <t>Коэффициенты за выполнение KPI руководителя СЦ (к премиальной части)</t>
  </si>
  <si>
    <t xml:space="preserve"> - превышение допустимого брака</t>
  </si>
  <si>
    <t xml:space="preserve"> - эффективность работы сервисного центра</t>
  </si>
  <si>
    <t>К-т</t>
  </si>
  <si>
    <t>&lt;70%</t>
  </si>
  <si>
    <t>более 5%</t>
  </si>
  <si>
    <t xml:space="preserve"> - опоздание</t>
  </si>
  <si>
    <t xml:space="preserve"> - нарушение техники безопасности (за каждый случай)</t>
  </si>
  <si>
    <t xml:space="preserve"> - при достижении эффективности работы участка выше 100% за каждый процент превышения</t>
  </si>
  <si>
    <t xml:space="preserve"> - нарушение пожарной безопасности (за каждый случай)</t>
  </si>
  <si>
    <t>более 3</t>
  </si>
  <si>
    <t xml:space="preserve"> - при эффективности работы за отчетный месяц менее 100% премиальная часть не начисляется</t>
  </si>
  <si>
    <t xml:space="preserve"> - при эффективности работы за отчетный месяц менее 90% премиальная часть не начисляется в отчетном и следующем месяцах</t>
  </si>
  <si>
    <t xml:space="preserve"> - прогул</t>
  </si>
  <si>
    <t xml:space="preserve"> - успешное прохождение аттестации</t>
  </si>
  <si>
    <t>Бонусная часть начисляется как процент к общей начисленной заработной плате за превышение базового уровня эффективности.</t>
  </si>
  <si>
    <t>Стартовый размер бонусной ставки устанавливается в размере</t>
  </si>
  <si>
    <t xml:space="preserve">за каждый процент превышения базового уровня эффективности и увеличивается ежемесячно на </t>
  </si>
  <si>
    <t>до достижения уровня</t>
  </si>
  <si>
    <r>
      <t xml:space="preserve">Установленное время выполнения типового ремонта как ключевой показатель при расчете эффективности работы, ежемесячно в течении года снижается на </t>
    </r>
    <r>
      <rPr>
        <b/>
        <sz val="11"/>
        <color theme="1"/>
        <rFont val="Times New Roman"/>
        <family val="1"/>
        <charset val="204"/>
      </rPr>
      <t>2%</t>
    </r>
    <r>
      <rPr>
        <sz val="11"/>
        <color theme="1"/>
        <rFont val="Times New Roman"/>
        <family val="1"/>
        <charset val="204"/>
      </rPr>
      <t xml:space="preserve"> </t>
    </r>
  </si>
  <si>
    <t>ПРИМЕР</t>
  </si>
  <si>
    <t>расчета заработной платы сотрудника сервисного центра</t>
  </si>
  <si>
    <t>Основная заработная плата</t>
  </si>
  <si>
    <t xml:space="preserve"> - ставка</t>
  </si>
  <si>
    <t xml:space="preserve"> - премия</t>
  </si>
  <si>
    <t>Индексация з/п</t>
  </si>
  <si>
    <t>Шаг расчета</t>
  </si>
  <si>
    <t>Стартовый размер бонусной ставки</t>
  </si>
  <si>
    <t>Шаг увеличения бонусной ставки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</si>
  <si>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</si>
  <si>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</si>
  <si>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</si>
  <si>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</si>
  <si>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</si>
  <si>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</si>
  <si>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</si>
  <si>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</si>
  <si>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</si>
  <si>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</si>
  <si>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</si>
  <si>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</si>
  <si>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Бонус     (%)</t>
  </si>
  <si>
    <t>З/п с бонусом     (грн)</t>
  </si>
  <si>
    <r>
      <t>В результате внедрения  такой системы оплаты труда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u/>
        <sz val="12"/>
        <color theme="1"/>
        <rFont val="Times New Roman"/>
        <family val="1"/>
        <charset val="204"/>
      </rPr>
      <t>снижение трудозатрат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на выполнение ремонта того же объема приборов составит </t>
    </r>
  </si>
  <si>
    <t>(прогноз - за счет снижения нормы времени на выполнение типовых ремонтов и более эффективной организации процессов)</t>
  </si>
  <si>
    <t xml:space="preserve"> - в месяц</t>
  </si>
  <si>
    <t>от</t>
  </si>
  <si>
    <t>до</t>
  </si>
  <si>
    <t xml:space="preserve"> - в год</t>
  </si>
  <si>
    <t xml:space="preserve">Период </t>
  </si>
  <si>
    <t>оплаты труда сотрудников сервисного центра</t>
  </si>
  <si>
    <t>Перед разработкой данного порядка был проведен анализ текущего состояния организационного, технического и технологического аспектов работы сервисного центра. Разработана система типовых ремонтов по отдельным видам приборов и проведен хронометраж их выполнения.</t>
  </si>
  <si>
    <t>Фактическая эффективность работы сотрудника</t>
  </si>
  <si>
    <t>ФИО</t>
  </si>
  <si>
    <t>Фактически отработанное время                             (мин)</t>
  </si>
  <si>
    <t>ИТОГО нормативное время           (мин)</t>
  </si>
  <si>
    <t>Эффективность работы сотрудника     (%)</t>
  </si>
  <si>
    <t xml:space="preserve">Владислав Каганский </t>
  </si>
  <si>
    <t>Александр Ляшенко</t>
  </si>
  <si>
    <t xml:space="preserve">Вячеслав Ковальчук </t>
  </si>
  <si>
    <t xml:space="preserve">Юлия Сударикова </t>
  </si>
  <si>
    <t xml:space="preserve">Александр Забора </t>
  </si>
  <si>
    <t xml:space="preserve">Николай Смолянкин </t>
  </si>
  <si>
    <t xml:space="preserve">Игорь Штефан </t>
  </si>
  <si>
    <t xml:space="preserve">Александр Назаркевич </t>
  </si>
  <si>
    <t xml:space="preserve">Станислав Татарин </t>
  </si>
  <si>
    <t>ИТОГО                                     инженерная группа</t>
  </si>
  <si>
    <t>превышение допустимого брака</t>
  </si>
  <si>
    <t>опоздание</t>
  </si>
  <si>
    <t>прогул</t>
  </si>
  <si>
    <t>успешное прохождение аттестации</t>
  </si>
  <si>
    <t>KPI</t>
  </si>
  <si>
    <t>Оклад</t>
  </si>
  <si>
    <t>Премия</t>
  </si>
  <si>
    <t>ИТОГО</t>
  </si>
  <si>
    <t>Бонусы</t>
  </si>
  <si>
    <t>ВСЕГО</t>
  </si>
  <si>
    <t>Заработная плата</t>
  </si>
  <si>
    <t>РАСЧЕТ</t>
  </si>
  <si>
    <t>Специальность: сервисные инженеры</t>
  </si>
  <si>
    <t>При этом снижение затрат на оплату труда прогнозируем на уровне:</t>
  </si>
  <si>
    <t>Бонус руководителя составляет 1%</t>
  </si>
  <si>
    <t>заработной платы ремонтного участка с применением с применением бонусной системы оплаты труда по результатам работы за март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</si>
</sst>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7" tint="0.79998168889431442"/>
      <name val="Times New Roman"/>
      <family val="1"/>
      <charset val="204"/>
    </font>
    <font>
      <b/>
      <sz val="11"/>
      <color theme="7" tint="0.7999816888943144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8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6" fillId="0" borderId="0" xfId="0" applyNumberFormat="1" applyFont="1" applyBorder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9" fontId="3" fillId="0" borderId="0" xfId="0" applyNumberFormat="1" applyFont="1" applyAlignment="1">
      <alignment vertical="center"/>
    </xf>
    <xf numFmtId="3" fontId="6" fillId="0" borderId="6" xfId="0" applyNumberFormat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9" fontId="3" fillId="0" borderId="0" xfId="1" applyFont="1" applyAlignment="1">
      <alignment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vertical="center"/>
    </xf>
    <xf numFmtId="10" fontId="6" fillId="0" borderId="0" xfId="1" applyNumberFormat="1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165" fontId="3" fillId="2" borderId="0" xfId="0" applyNumberFormat="1" applyFont="1" applyFill="1" applyAlignment="1">
      <alignment horizontal="center" wrapText="1"/>
    </xf>
    <xf numFmtId="10" fontId="3" fillId="2" borderId="0" xfId="0" applyNumberFormat="1" applyFont="1" applyFill="1" applyAlignment="1">
      <alignment horizontal="center" wrapText="1"/>
    </xf>
    <xf numFmtId="165" fontId="3" fillId="2" borderId="0" xfId="1" applyNumberFormat="1" applyFont="1" applyFill="1" applyAlignment="1">
      <alignment horizontal="center" wrapText="1"/>
    </xf>
    <xf numFmtId="3" fontId="11" fillId="0" borderId="2" xfId="0" applyNumberFormat="1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13" fillId="0" borderId="2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0" fontId="1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10" fontId="11" fillId="0" borderId="0" xfId="1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165" fontId="3" fillId="0" borderId="12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10" fontId="3" fillId="3" borderId="13" xfId="1" applyNumberFormat="1" applyFont="1" applyFill="1" applyBorder="1" applyAlignment="1">
      <alignment horizontal="center" vertical="center"/>
    </xf>
    <xf numFmtId="10" fontId="3" fillId="3" borderId="14" xfId="1" applyNumberFormat="1" applyFont="1" applyFill="1" applyBorder="1" applyAlignment="1">
      <alignment horizontal="center" vertical="center"/>
    </xf>
    <xf numFmtId="10" fontId="3" fillId="4" borderId="13" xfId="1" applyNumberFormat="1" applyFont="1" applyFill="1" applyBorder="1" applyAlignment="1">
      <alignment horizontal="center" vertical="center"/>
    </xf>
    <xf numFmtId="10" fontId="3" fillId="4" borderId="14" xfId="1" applyNumberFormat="1" applyFont="1" applyFill="1" applyBorder="1" applyAlignment="1">
      <alignment horizontal="center" vertical="center"/>
    </xf>
    <xf numFmtId="10" fontId="3" fillId="2" borderId="13" xfId="1" applyNumberFormat="1" applyFont="1" applyFill="1" applyBorder="1" applyAlignment="1">
      <alignment horizontal="center" vertical="center"/>
    </xf>
    <xf numFmtId="10" fontId="3" fillId="2" borderId="14" xfId="1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15" fillId="11" borderId="13" xfId="0" applyFont="1" applyFill="1" applyBorder="1" applyAlignment="1">
      <alignment horizontal="center" vertical="center"/>
    </xf>
    <xf numFmtId="0" fontId="15" fillId="11" borderId="14" xfId="0" applyFont="1" applyFill="1" applyBorder="1" applyAlignment="1">
      <alignment horizontal="center" vertical="center"/>
    </xf>
    <xf numFmtId="0" fontId="15" fillId="12" borderId="13" xfId="0" applyFont="1" applyFill="1" applyBorder="1" applyAlignment="1">
      <alignment horizontal="center" vertical="center"/>
    </xf>
    <xf numFmtId="0" fontId="15" fillId="12" borderId="14" xfId="0" applyFont="1" applyFill="1" applyBorder="1" applyAlignment="1">
      <alignment horizontal="center" vertical="center"/>
    </xf>
    <xf numFmtId="0" fontId="15" fillId="13" borderId="13" xfId="0" applyFont="1" applyFill="1" applyBorder="1" applyAlignment="1">
      <alignment horizontal="center" vertical="center"/>
    </xf>
    <xf numFmtId="0" fontId="15" fillId="13" borderId="14" xfId="0" applyFont="1" applyFill="1" applyBorder="1" applyAlignment="1">
      <alignment horizontal="center" vertical="center"/>
    </xf>
    <xf numFmtId="10" fontId="3" fillId="0" borderId="0" xfId="1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Alignment="1">
      <alignment horizontal="center" vertical="center"/>
    </xf>
    <xf numFmtId="10" fontId="3" fillId="3" borderId="17" xfId="1" applyNumberFormat="1" applyFont="1" applyFill="1" applyBorder="1" applyAlignment="1">
      <alignment horizontal="center" vertical="center" wrapText="1"/>
    </xf>
    <xf numFmtId="3" fontId="11" fillId="3" borderId="18" xfId="0" applyNumberFormat="1" applyFont="1" applyFill="1" applyBorder="1" applyAlignment="1">
      <alignment horizontal="center" vertical="center" wrapText="1"/>
    </xf>
    <xf numFmtId="10" fontId="3" fillId="4" borderId="17" xfId="1" applyNumberFormat="1" applyFont="1" applyFill="1" applyBorder="1" applyAlignment="1">
      <alignment horizontal="center" vertical="center" wrapText="1"/>
    </xf>
    <xf numFmtId="3" fontId="11" fillId="4" borderId="18" xfId="0" applyNumberFormat="1" applyFont="1" applyFill="1" applyBorder="1" applyAlignment="1">
      <alignment horizontal="center" vertical="center" wrapText="1"/>
    </xf>
    <xf numFmtId="10" fontId="3" fillId="2" borderId="17" xfId="1" applyNumberFormat="1" applyFont="1" applyFill="1" applyBorder="1" applyAlignment="1">
      <alignment horizontal="center" vertical="center" wrapText="1"/>
    </xf>
    <xf numFmtId="3" fontId="11" fillId="2" borderId="18" xfId="0" applyNumberFormat="1" applyFont="1" applyFill="1" applyBorder="1" applyAlignment="1">
      <alignment horizontal="center" vertical="center" wrapText="1"/>
    </xf>
    <xf numFmtId="10" fontId="3" fillId="5" borderId="17" xfId="1" applyNumberFormat="1" applyFont="1" applyFill="1" applyBorder="1" applyAlignment="1">
      <alignment horizontal="center" vertical="center" wrapText="1"/>
    </xf>
    <xf numFmtId="3" fontId="11" fillId="5" borderId="18" xfId="0" applyNumberFormat="1" applyFont="1" applyFill="1" applyBorder="1" applyAlignment="1">
      <alignment horizontal="center" vertical="center" wrapText="1"/>
    </xf>
    <xf numFmtId="10" fontId="3" fillId="6" borderId="15" xfId="1" applyNumberFormat="1" applyFont="1" applyFill="1" applyBorder="1" applyAlignment="1">
      <alignment horizontal="center" vertical="center" wrapText="1"/>
    </xf>
    <xf numFmtId="3" fontId="11" fillId="6" borderId="16" xfId="0" applyNumberFormat="1" applyFont="1" applyFill="1" applyBorder="1" applyAlignment="1">
      <alignment horizontal="center" vertical="center" wrapText="1"/>
    </xf>
    <xf numFmtId="10" fontId="3" fillId="7" borderId="15" xfId="1" applyNumberFormat="1" applyFont="1" applyFill="1" applyBorder="1" applyAlignment="1">
      <alignment horizontal="center" vertical="center" wrapText="1"/>
    </xf>
    <xf numFmtId="3" fontId="11" fillId="7" borderId="16" xfId="0" applyNumberFormat="1" applyFont="1" applyFill="1" applyBorder="1" applyAlignment="1">
      <alignment horizontal="center" vertical="center" wrapText="1"/>
    </xf>
    <xf numFmtId="10" fontId="3" fillId="8" borderId="15" xfId="1" applyNumberFormat="1" applyFont="1" applyFill="1" applyBorder="1" applyAlignment="1">
      <alignment horizontal="center" vertical="center" wrapText="1"/>
    </xf>
    <xf numFmtId="3" fontId="11" fillId="8" borderId="16" xfId="0" applyNumberFormat="1" applyFont="1" applyFill="1" applyBorder="1" applyAlignment="1">
      <alignment horizontal="center" vertical="center" wrapText="1"/>
    </xf>
    <xf numFmtId="10" fontId="3" fillId="9" borderId="15" xfId="1" applyNumberFormat="1" applyFont="1" applyFill="1" applyBorder="1" applyAlignment="1">
      <alignment horizontal="center" vertical="center" wrapText="1"/>
    </xf>
    <xf numFmtId="3" fontId="11" fillId="9" borderId="16" xfId="0" applyNumberFormat="1" applyFont="1" applyFill="1" applyBorder="1" applyAlignment="1">
      <alignment horizontal="center" vertical="center" wrapText="1"/>
    </xf>
    <xf numFmtId="10" fontId="15" fillId="10" borderId="15" xfId="1" applyNumberFormat="1" applyFont="1" applyFill="1" applyBorder="1" applyAlignment="1">
      <alignment horizontal="center" vertical="center" wrapText="1"/>
    </xf>
    <xf numFmtId="3" fontId="14" fillId="10" borderId="16" xfId="0" applyNumberFormat="1" applyFont="1" applyFill="1" applyBorder="1" applyAlignment="1">
      <alignment horizontal="center" vertical="center" wrapText="1"/>
    </xf>
    <xf numFmtId="10" fontId="15" fillId="11" borderId="15" xfId="1" applyNumberFormat="1" applyFont="1" applyFill="1" applyBorder="1" applyAlignment="1">
      <alignment horizontal="center" vertical="center" wrapText="1"/>
    </xf>
    <xf numFmtId="3" fontId="14" fillId="11" borderId="16" xfId="0" applyNumberFormat="1" applyFont="1" applyFill="1" applyBorder="1" applyAlignment="1">
      <alignment horizontal="center" vertical="center" wrapText="1"/>
    </xf>
    <xf numFmtId="10" fontId="15" fillId="12" borderId="15" xfId="1" applyNumberFormat="1" applyFont="1" applyFill="1" applyBorder="1" applyAlignment="1">
      <alignment horizontal="center" vertical="center" wrapText="1"/>
    </xf>
    <xf numFmtId="3" fontId="14" fillId="12" borderId="16" xfId="0" applyNumberFormat="1" applyFont="1" applyFill="1" applyBorder="1" applyAlignment="1">
      <alignment horizontal="center" vertical="center" wrapText="1"/>
    </xf>
    <xf numFmtId="10" fontId="15" fillId="13" borderId="15" xfId="1" applyNumberFormat="1" applyFont="1" applyFill="1" applyBorder="1" applyAlignment="1">
      <alignment horizontal="center" vertical="center" wrapText="1"/>
    </xf>
    <xf numFmtId="3" fontId="14" fillId="13" borderId="1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3" fillId="0" borderId="0" xfId="1" applyNumberFormat="1" applyFont="1" applyFill="1" applyAlignment="1">
      <alignment horizontal="center" vertical="center"/>
    </xf>
    <xf numFmtId="10" fontId="3" fillId="3" borderId="21" xfId="1" applyNumberFormat="1" applyFont="1" applyFill="1" applyBorder="1" applyAlignment="1">
      <alignment horizontal="center" vertical="center"/>
    </xf>
    <xf numFmtId="3" fontId="11" fillId="3" borderId="22" xfId="0" applyNumberFormat="1" applyFont="1" applyFill="1" applyBorder="1" applyAlignment="1">
      <alignment horizontal="center" vertical="center"/>
    </xf>
    <xf numFmtId="10" fontId="3" fillId="4" borderId="21" xfId="1" applyNumberFormat="1" applyFont="1" applyFill="1" applyBorder="1" applyAlignment="1">
      <alignment horizontal="center" vertical="center"/>
    </xf>
    <xf numFmtId="3" fontId="11" fillId="4" borderId="22" xfId="0" applyNumberFormat="1" applyFont="1" applyFill="1" applyBorder="1" applyAlignment="1">
      <alignment horizontal="center" vertical="center"/>
    </xf>
    <xf numFmtId="10" fontId="3" fillId="2" borderId="21" xfId="1" applyNumberFormat="1" applyFont="1" applyFill="1" applyBorder="1" applyAlignment="1">
      <alignment horizontal="center" vertical="center"/>
    </xf>
    <xf numFmtId="3" fontId="11" fillId="2" borderId="22" xfId="0" applyNumberFormat="1" applyFont="1" applyFill="1" applyBorder="1" applyAlignment="1">
      <alignment horizontal="center" vertical="center"/>
    </xf>
    <xf numFmtId="10" fontId="3" fillId="5" borderId="21" xfId="1" applyNumberFormat="1" applyFont="1" applyFill="1" applyBorder="1" applyAlignment="1">
      <alignment horizontal="center" vertical="center"/>
    </xf>
    <xf numFmtId="3" fontId="11" fillId="5" borderId="22" xfId="0" applyNumberFormat="1" applyFont="1" applyFill="1" applyBorder="1" applyAlignment="1">
      <alignment horizontal="center" vertical="center"/>
    </xf>
    <xf numFmtId="10" fontId="3" fillId="6" borderId="21" xfId="1" applyNumberFormat="1" applyFont="1" applyFill="1" applyBorder="1" applyAlignment="1">
      <alignment horizontal="center" vertical="center"/>
    </xf>
    <xf numFmtId="3" fontId="11" fillId="6" borderId="22" xfId="0" applyNumberFormat="1" applyFont="1" applyFill="1" applyBorder="1" applyAlignment="1">
      <alignment horizontal="center" vertical="center"/>
    </xf>
    <xf numFmtId="10" fontId="3" fillId="7" borderId="21" xfId="1" applyNumberFormat="1" applyFont="1" applyFill="1" applyBorder="1" applyAlignment="1">
      <alignment horizontal="center" vertical="center"/>
    </xf>
    <xf numFmtId="3" fontId="11" fillId="7" borderId="22" xfId="0" applyNumberFormat="1" applyFont="1" applyFill="1" applyBorder="1" applyAlignment="1">
      <alignment horizontal="center" vertical="center"/>
    </xf>
    <xf numFmtId="10" fontId="3" fillId="8" borderId="21" xfId="1" applyNumberFormat="1" applyFont="1" applyFill="1" applyBorder="1" applyAlignment="1">
      <alignment horizontal="center" vertical="center"/>
    </xf>
    <xf numFmtId="3" fontId="11" fillId="8" borderId="22" xfId="0" applyNumberFormat="1" applyFont="1" applyFill="1" applyBorder="1" applyAlignment="1">
      <alignment horizontal="center" vertical="center"/>
    </xf>
    <xf numFmtId="10" fontId="3" fillId="9" borderId="21" xfId="1" applyNumberFormat="1" applyFont="1" applyFill="1" applyBorder="1" applyAlignment="1">
      <alignment horizontal="center" vertical="center"/>
    </xf>
    <xf numFmtId="3" fontId="11" fillId="9" borderId="22" xfId="0" applyNumberFormat="1" applyFont="1" applyFill="1" applyBorder="1" applyAlignment="1">
      <alignment horizontal="center" vertical="center"/>
    </xf>
    <xf numFmtId="10" fontId="16" fillId="10" borderId="23" xfId="1" applyNumberFormat="1" applyFont="1" applyFill="1" applyBorder="1" applyAlignment="1">
      <alignment horizontal="center" vertical="center"/>
    </xf>
    <xf numFmtId="3" fontId="17" fillId="10" borderId="24" xfId="0" applyNumberFormat="1" applyFont="1" applyFill="1" applyBorder="1" applyAlignment="1">
      <alignment vertical="center"/>
    </xf>
    <xf numFmtId="10" fontId="16" fillId="11" borderId="23" xfId="1" applyNumberFormat="1" applyFont="1" applyFill="1" applyBorder="1" applyAlignment="1">
      <alignment horizontal="center" vertical="center"/>
    </xf>
    <xf numFmtId="3" fontId="17" fillId="11" borderId="24" xfId="0" applyNumberFormat="1" applyFont="1" applyFill="1" applyBorder="1" applyAlignment="1">
      <alignment vertical="center"/>
    </xf>
    <xf numFmtId="10" fontId="16" fillId="12" borderId="23" xfId="1" applyNumberFormat="1" applyFont="1" applyFill="1" applyBorder="1" applyAlignment="1">
      <alignment horizontal="center" vertical="center"/>
    </xf>
    <xf numFmtId="3" fontId="17" fillId="12" borderId="24" xfId="0" applyNumberFormat="1" applyFont="1" applyFill="1" applyBorder="1" applyAlignment="1">
      <alignment vertical="center"/>
    </xf>
    <xf numFmtId="10" fontId="16" fillId="13" borderId="23" xfId="1" applyNumberFormat="1" applyFont="1" applyFill="1" applyBorder="1" applyAlignment="1">
      <alignment horizontal="center" vertical="center"/>
    </xf>
    <xf numFmtId="3" fontId="17" fillId="13" borderId="24" xfId="0" applyNumberFormat="1" applyFont="1" applyFill="1" applyBorder="1" applyAlignment="1">
      <alignment vertical="center"/>
    </xf>
    <xf numFmtId="165" fontId="3" fillId="0" borderId="0" xfId="1" applyNumberFormat="1" applyFont="1" applyAlignment="1">
      <alignment horizontal="center" vertical="center"/>
    </xf>
    <xf numFmtId="10" fontId="3" fillId="3" borderId="23" xfId="1" applyNumberFormat="1" applyFont="1" applyFill="1" applyBorder="1" applyAlignment="1">
      <alignment horizontal="center" vertical="center"/>
    </xf>
    <xf numFmtId="3" fontId="11" fillId="3" borderId="24" xfId="0" applyNumberFormat="1" applyFont="1" applyFill="1" applyBorder="1" applyAlignment="1">
      <alignment vertical="center"/>
    </xf>
    <xf numFmtId="10" fontId="3" fillId="4" borderId="23" xfId="1" applyNumberFormat="1" applyFont="1" applyFill="1" applyBorder="1" applyAlignment="1">
      <alignment horizontal="center" vertical="center"/>
    </xf>
    <xf numFmtId="10" fontId="3" fillId="2" borderId="23" xfId="1" applyNumberFormat="1" applyFont="1" applyFill="1" applyBorder="1" applyAlignment="1">
      <alignment horizontal="center" vertical="center"/>
    </xf>
    <xf numFmtId="3" fontId="11" fillId="2" borderId="24" xfId="0" applyNumberFormat="1" applyFont="1" applyFill="1" applyBorder="1" applyAlignment="1">
      <alignment vertical="center"/>
    </xf>
    <xf numFmtId="10" fontId="3" fillId="5" borderId="23" xfId="1" applyNumberFormat="1" applyFont="1" applyFill="1" applyBorder="1" applyAlignment="1">
      <alignment horizontal="center" vertical="center"/>
    </xf>
    <xf numFmtId="3" fontId="11" fillId="5" borderId="24" xfId="0" applyNumberFormat="1" applyFont="1" applyFill="1" applyBorder="1" applyAlignment="1">
      <alignment vertical="center"/>
    </xf>
    <xf numFmtId="10" fontId="3" fillId="6" borderId="23" xfId="1" applyNumberFormat="1" applyFont="1" applyFill="1" applyBorder="1" applyAlignment="1">
      <alignment horizontal="center" vertical="center"/>
    </xf>
    <xf numFmtId="3" fontId="11" fillId="6" borderId="24" xfId="0" applyNumberFormat="1" applyFont="1" applyFill="1" applyBorder="1" applyAlignment="1">
      <alignment vertical="center"/>
    </xf>
    <xf numFmtId="10" fontId="3" fillId="7" borderId="23" xfId="1" applyNumberFormat="1" applyFont="1" applyFill="1" applyBorder="1" applyAlignment="1">
      <alignment horizontal="center" vertical="center"/>
    </xf>
    <xf numFmtId="3" fontId="11" fillId="7" borderId="24" xfId="0" applyNumberFormat="1" applyFont="1" applyFill="1" applyBorder="1" applyAlignment="1">
      <alignment vertical="center"/>
    </xf>
    <xf numFmtId="10" fontId="3" fillId="8" borderId="23" xfId="1" applyNumberFormat="1" applyFont="1" applyFill="1" applyBorder="1" applyAlignment="1">
      <alignment horizontal="center" vertical="center"/>
    </xf>
    <xf numFmtId="3" fontId="11" fillId="8" borderId="24" xfId="0" applyNumberFormat="1" applyFont="1" applyFill="1" applyBorder="1" applyAlignment="1">
      <alignment vertical="center"/>
    </xf>
    <xf numFmtId="10" fontId="3" fillId="9" borderId="23" xfId="1" applyNumberFormat="1" applyFont="1" applyFill="1" applyBorder="1" applyAlignment="1">
      <alignment horizontal="center" vertical="center"/>
    </xf>
    <xf numFmtId="3" fontId="11" fillId="9" borderId="24" xfId="0" applyNumberFormat="1" applyFont="1" applyFill="1" applyBorder="1" applyAlignment="1">
      <alignment vertical="center"/>
    </xf>
    <xf numFmtId="4" fontId="3" fillId="0" borderId="0" xfId="1" applyNumberFormat="1" applyFont="1" applyAlignment="1">
      <alignment vertical="center"/>
    </xf>
    <xf numFmtId="10" fontId="6" fillId="3" borderId="23" xfId="1" applyNumberFormat="1" applyFont="1" applyFill="1" applyBorder="1" applyAlignment="1">
      <alignment horizontal="center" vertical="center"/>
    </xf>
    <xf numFmtId="3" fontId="8" fillId="3" borderId="24" xfId="0" applyNumberFormat="1" applyFont="1" applyFill="1" applyBorder="1" applyAlignment="1">
      <alignment vertical="center"/>
    </xf>
    <xf numFmtId="10" fontId="16" fillId="10" borderId="17" xfId="1" applyNumberFormat="1" applyFont="1" applyFill="1" applyBorder="1" applyAlignment="1">
      <alignment horizontal="center" vertical="center"/>
    </xf>
    <xf numFmtId="3" fontId="17" fillId="10" borderId="18" xfId="0" applyNumberFormat="1" applyFont="1" applyFill="1" applyBorder="1" applyAlignment="1">
      <alignment vertical="center"/>
    </xf>
    <xf numFmtId="10" fontId="16" fillId="11" borderId="17" xfId="1" applyNumberFormat="1" applyFont="1" applyFill="1" applyBorder="1" applyAlignment="1">
      <alignment horizontal="center" vertical="center"/>
    </xf>
    <xf numFmtId="3" fontId="17" fillId="11" borderId="18" xfId="0" applyNumberFormat="1" applyFont="1" applyFill="1" applyBorder="1" applyAlignment="1">
      <alignment vertical="center"/>
    </xf>
    <xf numFmtId="10" fontId="16" fillId="12" borderId="17" xfId="1" applyNumberFormat="1" applyFont="1" applyFill="1" applyBorder="1" applyAlignment="1">
      <alignment horizontal="center" vertical="center"/>
    </xf>
    <xf numFmtId="3" fontId="17" fillId="12" borderId="18" xfId="0" applyNumberFormat="1" applyFont="1" applyFill="1" applyBorder="1" applyAlignment="1">
      <alignment vertical="center"/>
    </xf>
    <xf numFmtId="10" fontId="16" fillId="13" borderId="17" xfId="1" applyNumberFormat="1" applyFont="1" applyFill="1" applyBorder="1" applyAlignment="1">
      <alignment horizontal="center" vertical="center"/>
    </xf>
    <xf numFmtId="3" fontId="17" fillId="13" borderId="18" xfId="0" applyNumberFormat="1" applyFont="1" applyFill="1" applyBorder="1" applyAlignment="1">
      <alignment vertical="center"/>
    </xf>
    <xf numFmtId="10" fontId="19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14" borderId="2" xfId="0" applyFont="1" applyFill="1" applyBorder="1" applyAlignment="1"/>
    <xf numFmtId="0" fontId="3" fillId="0" borderId="7" xfId="0" applyFont="1" applyFill="1" applyBorder="1" applyAlignment="1"/>
    <xf numFmtId="3" fontId="3" fillId="14" borderId="2" xfId="0" applyNumberFormat="1" applyFont="1" applyFill="1" applyBorder="1" applyAlignment="1"/>
    <xf numFmtId="0" fontId="3" fillId="0" borderId="0" xfId="0" applyFont="1" applyAlignment="1"/>
    <xf numFmtId="3" fontId="8" fillId="0" borderId="3" xfId="0" applyNumberFormat="1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0" fontId="3" fillId="0" borderId="2" xfId="2" applyFont="1" applyBorder="1" applyAlignment="1">
      <alignment vertical="center"/>
    </xf>
    <xf numFmtId="164" fontId="3" fillId="0" borderId="2" xfId="2" applyNumberFormat="1" applyFont="1" applyBorder="1" applyAlignment="1">
      <alignment horizontal="center" vertical="center"/>
    </xf>
    <xf numFmtId="164" fontId="3" fillId="0" borderId="2" xfId="2" applyNumberFormat="1" applyFont="1" applyBorder="1" applyAlignment="1">
      <alignment vertical="center"/>
    </xf>
    <xf numFmtId="165" fontId="3" fillId="0" borderId="2" xfId="2" applyNumberFormat="1" applyFont="1" applyBorder="1" applyAlignment="1">
      <alignment horizontal="center" vertical="center"/>
    </xf>
    <xf numFmtId="0" fontId="17" fillId="15" borderId="2" xfId="2" applyFont="1" applyFill="1" applyBorder="1" applyAlignment="1">
      <alignment horizontal="center" vertical="center" wrapText="1"/>
    </xf>
    <xf numFmtId="164" fontId="17" fillId="15" borderId="2" xfId="2" applyNumberFormat="1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16" fillId="15" borderId="2" xfId="2" applyFont="1" applyFill="1" applyBorder="1" applyAlignment="1">
      <alignment horizontal="center" vertical="center" wrapText="1"/>
    </xf>
    <xf numFmtId="0" fontId="16" fillId="15" borderId="2" xfId="2" applyFont="1" applyFill="1" applyBorder="1" applyAlignment="1">
      <alignment horizontal="center" vertical="center"/>
    </xf>
    <xf numFmtId="0" fontId="17" fillId="15" borderId="2" xfId="2" applyFont="1" applyFill="1" applyBorder="1" applyAlignment="1">
      <alignment vertical="center"/>
    </xf>
    <xf numFmtId="0" fontId="17" fillId="15" borderId="2" xfId="2" applyFont="1" applyFill="1" applyBorder="1" applyAlignment="1">
      <alignment horizontal="center" vertical="center"/>
    </xf>
    <xf numFmtId="3" fontId="3" fillId="0" borderId="2" xfId="2" applyNumberFormat="1" applyFont="1" applyBorder="1" applyAlignment="1">
      <alignment vertical="center"/>
    </xf>
    <xf numFmtId="3" fontId="17" fillId="15" borderId="2" xfId="2" applyNumberFormat="1" applyFont="1" applyFill="1" applyBorder="1" applyAlignment="1">
      <alignment vertical="center"/>
    </xf>
    <xf numFmtId="164" fontId="11" fillId="0" borderId="2" xfId="2" applyNumberFormat="1" applyFont="1" applyBorder="1" applyAlignment="1">
      <alignment vertical="center"/>
    </xf>
    <xf numFmtId="165" fontId="17" fillId="15" borderId="2" xfId="2" applyNumberFormat="1" applyFont="1" applyFill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6" fillId="15" borderId="2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3" fontId="3" fillId="0" borderId="2" xfId="2" applyNumberFormat="1" applyFont="1" applyBorder="1" applyAlignment="1">
      <alignment horizontal="center" vertical="center"/>
    </xf>
    <xf numFmtId="3" fontId="17" fillId="15" borderId="2" xfId="2" applyNumberFormat="1" applyFont="1" applyFill="1" applyBorder="1" applyAlignment="1">
      <alignment horizontal="center" vertical="center"/>
    </xf>
    <xf numFmtId="0" fontId="3" fillId="0" borderId="0" xfId="0" applyFont="1"/>
    <xf numFmtId="0" fontId="2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14" borderId="2" xfId="0" applyFont="1" applyFill="1" applyBorder="1" applyAlignment="1">
      <alignment horizontal="center" vertical="center"/>
    </xf>
    <xf numFmtId="165" fontId="3" fillId="0" borderId="23" xfId="0" applyNumberFormat="1" applyFont="1" applyFill="1" applyBorder="1" applyAlignment="1">
      <alignment horizontal="center" vertical="center"/>
    </xf>
    <xf numFmtId="165" fontId="3" fillId="0" borderId="24" xfId="0" applyNumberFormat="1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horizontal="center" vertical="center"/>
    </xf>
    <xf numFmtId="165" fontId="3" fillId="0" borderId="1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4" fillId="13" borderId="9" xfId="0" applyFont="1" applyFill="1" applyBorder="1" applyAlignment="1">
      <alignment horizontal="center" vertical="center"/>
    </xf>
    <xf numFmtId="0" fontId="14" fillId="13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/>
    </xf>
    <xf numFmtId="165" fontId="3" fillId="0" borderId="20" xfId="0" applyNumberFormat="1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/>
    </xf>
    <xf numFmtId="0" fontId="14" fillId="11" borderId="10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14" fillId="12" borderId="10" xfId="0" applyFont="1" applyFill="1" applyBorder="1" applyAlignment="1">
      <alignment horizontal="center" vertical="center"/>
    </xf>
    <xf numFmtId="10" fontId="8" fillId="0" borderId="2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0" fontId="11" fillId="3" borderId="9" xfId="1" applyNumberFormat="1" applyFont="1" applyFill="1" applyBorder="1" applyAlignment="1">
      <alignment horizontal="center" vertical="center"/>
    </xf>
    <xf numFmtId="10" fontId="11" fillId="3" borderId="10" xfId="1" applyNumberFormat="1" applyFont="1" applyFill="1" applyBorder="1" applyAlignment="1">
      <alignment horizontal="center" vertical="center"/>
    </xf>
    <xf numFmtId="10" fontId="11" fillId="4" borderId="9" xfId="1" applyNumberFormat="1" applyFont="1" applyFill="1" applyBorder="1" applyAlignment="1">
      <alignment horizontal="center" vertical="center"/>
    </xf>
    <xf numFmtId="10" fontId="11" fillId="4" borderId="10" xfId="1" applyNumberFormat="1" applyFont="1" applyFill="1" applyBorder="1" applyAlignment="1">
      <alignment horizontal="center" vertical="center"/>
    </xf>
    <xf numFmtId="10" fontId="11" fillId="2" borderId="9" xfId="1" applyNumberFormat="1" applyFont="1" applyFill="1" applyBorder="1" applyAlignment="1">
      <alignment horizontal="center" vertical="center"/>
    </xf>
    <xf numFmtId="10" fontId="11" fillId="2" borderId="10" xfId="1" applyNumberFormat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10" fontId="11" fillId="0" borderId="2" xfId="0" applyNumberFormat="1" applyFont="1" applyBorder="1" applyAlignment="1">
      <alignment vertical="center" wrapText="1"/>
    </xf>
    <xf numFmtId="165" fontId="8" fillId="0" borderId="2" xfId="0" applyNumberFormat="1" applyFont="1" applyBorder="1" applyAlignment="1">
      <alignment horizontal="center" vertical="center"/>
    </xf>
    <xf numFmtId="9" fontId="8" fillId="0" borderId="6" xfId="0" applyNumberFormat="1" applyFont="1" applyBorder="1" applyAlignment="1">
      <alignment horizontal="center" vertical="center"/>
    </xf>
    <xf numFmtId="10" fontId="8" fillId="0" borderId="26" xfId="1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 wrapText="1"/>
    </xf>
    <xf numFmtId="10" fontId="8" fillId="0" borderId="5" xfId="0" applyNumberFormat="1" applyFont="1" applyBorder="1" applyAlignment="1">
      <alignment horizontal="center" vertical="center" wrapText="1"/>
    </xf>
    <xf numFmtId="10" fontId="8" fillId="0" borderId="2" xfId="0" applyNumberFormat="1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wrapText="1"/>
    </xf>
    <xf numFmtId="9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1" fillId="0" borderId="2" xfId="0" applyFont="1" applyBorder="1" applyAlignment="1">
      <alignment vertical="center"/>
    </xf>
    <xf numFmtId="3" fontId="11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3" fontId="6" fillId="0" borderId="0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left" vertical="center" wrapText="1"/>
    </xf>
    <xf numFmtId="3" fontId="9" fillId="0" borderId="4" xfId="0" applyNumberFormat="1" applyFont="1" applyBorder="1" applyAlignment="1">
      <alignment horizontal="left" vertical="center" wrapText="1"/>
    </xf>
    <xf numFmtId="3" fontId="9" fillId="0" borderId="5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16" fillId="15" borderId="2" xfId="2" applyFont="1" applyFill="1" applyBorder="1" applyAlignment="1">
      <alignment horizontal="center" vertical="center"/>
    </xf>
    <xf numFmtId="0" fontId="16" fillId="15" borderId="2" xfId="2" applyFont="1" applyFill="1" applyBorder="1" applyAlignment="1">
      <alignment horizontal="center" vertical="center" wrapText="1"/>
    </xf>
    <xf numFmtId="0" fontId="17" fillId="15" borderId="2" xfId="2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8D6E96F0-DAF7-4A6E-AE05-D0EFCCA6CB01}"/>
    <cellStyle name="Процентный" xfId="1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0DAC-18FA-45BC-86BF-83704BEA2D4F}">
  <dimension ref="B1:CE107"/>
  <sheetViews>
    <sheetView showGridLines="0" showZeros="0" tabSelected="1" zoomScaleNormal="100" workbookViewId="0">
      <selection activeCell="A69" sqref="A69"/>
    </sheetView>
  </sheetViews>
  <sheetFormatPr defaultColWidth="9.109375" defaultRowHeight="13.8" x14ac:dyDescent="0.25"/>
  <cols>
    <col min="1" max="1" width="0.6640625" style="1" customWidth="1"/>
    <col min="2" max="3" width="14.6640625" style="1" customWidth="1"/>
    <col min="4" max="4" width="0.6640625" style="1" customWidth="1"/>
    <col min="5" max="5" width="8" style="1" customWidth="1"/>
    <col min="6" max="6" width="9.33203125" style="1" customWidth="1"/>
    <col min="7" max="7" width="8" style="1" customWidth="1"/>
    <col min="8" max="8" width="9.33203125" style="1" customWidth="1"/>
    <col min="9" max="9" width="8" style="1" customWidth="1"/>
    <col min="10" max="10" width="9.33203125" style="1" customWidth="1"/>
    <col min="11" max="11" width="8" style="1" customWidth="1"/>
    <col min="12" max="12" width="9.33203125" style="1" customWidth="1"/>
    <col min="13" max="13" width="8" style="1" customWidth="1"/>
    <col min="14" max="14" width="9.33203125" style="1" customWidth="1"/>
    <col min="15" max="15" width="8" style="1" customWidth="1"/>
    <col min="16" max="16" width="9.33203125" style="1" customWidth="1"/>
    <col min="17" max="17" width="8.44140625" style="1" bestFit="1" customWidth="1"/>
    <col min="18" max="18" width="9.33203125" style="1" customWidth="1"/>
    <col min="19" max="19" width="8" style="1" customWidth="1"/>
    <col min="20" max="20" width="9.33203125" style="1" customWidth="1"/>
    <col min="21" max="21" width="8" style="1" customWidth="1"/>
    <col min="22" max="22" width="9.33203125" style="1" customWidth="1"/>
    <col min="23" max="23" width="8" style="1" customWidth="1"/>
    <col min="24" max="24" width="9.33203125" style="1" customWidth="1"/>
    <col min="25" max="25" width="8" style="1" customWidth="1"/>
    <col min="26" max="26" width="9.33203125" style="1" customWidth="1"/>
    <col min="27" max="27" width="8" style="1" customWidth="1"/>
    <col min="28" max="28" width="9.33203125" style="1" customWidth="1"/>
    <col min="29" max="16384" width="9.109375" style="1"/>
  </cols>
  <sheetData>
    <row r="1" spans="2:28" ht="24.6" x14ac:dyDescent="0.4">
      <c r="B1" s="274" t="s">
        <v>0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</row>
    <row r="2" spans="2:28" x14ac:dyDescent="0.25">
      <c r="B2" s="275" t="s">
        <v>71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</row>
    <row r="3" spans="2:28" x14ac:dyDescent="0.25">
      <c r="B3" s="235" t="s">
        <v>1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</row>
    <row r="4" spans="2:28" x14ac:dyDescent="0.25">
      <c r="B4" s="235" t="s">
        <v>2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</row>
    <row r="5" spans="2:28" x14ac:dyDescent="0.25">
      <c r="B5" s="235" t="s">
        <v>3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</row>
    <row r="6" spans="2:28" x14ac:dyDescent="0.25">
      <c r="B6" s="235" t="s">
        <v>4</v>
      </c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</row>
    <row r="7" spans="2:28" x14ac:dyDescent="0.25">
      <c r="B7" s="235" t="s">
        <v>5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</row>
    <row r="8" spans="2:28" ht="32.25" customHeight="1" x14ac:dyDescent="0.25">
      <c r="B8" s="235" t="s">
        <v>72</v>
      </c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</row>
    <row r="9" spans="2:28" x14ac:dyDescent="0.25"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</row>
    <row r="10" spans="2:28" x14ac:dyDescent="0.25">
      <c r="B10" s="235" t="s">
        <v>6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</row>
    <row r="11" spans="2:28" x14ac:dyDescent="0.25">
      <c r="B11" s="235" t="s">
        <v>7</v>
      </c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</row>
    <row r="12" spans="2:28" x14ac:dyDescent="0.25">
      <c r="B12" s="273" t="s">
        <v>8</v>
      </c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</row>
    <row r="13" spans="2:28" x14ac:dyDescent="0.25">
      <c r="B13" s="235" t="s">
        <v>9</v>
      </c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</row>
    <row r="14" spans="2:28" x14ac:dyDescent="0.25">
      <c r="B14" s="235" t="s">
        <v>10</v>
      </c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</row>
    <row r="15" spans="2:28" x14ac:dyDescent="0.25">
      <c r="B15" s="235" t="s">
        <v>11</v>
      </c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</row>
    <row r="16" spans="2:28" x14ac:dyDescent="0.25">
      <c r="B16" s="235" t="s">
        <v>12</v>
      </c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</row>
    <row r="17" spans="2:53" ht="39.75" customHeight="1" thickBot="1" x14ac:dyDescent="0.3">
      <c r="C17" s="2"/>
      <c r="D17" s="271" t="s">
        <v>13</v>
      </c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2" t="s">
        <v>14</v>
      </c>
      <c r="Q17" s="27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53" ht="23.25" customHeight="1" thickTop="1" x14ac:dyDescent="0.25">
      <c r="C18" s="2"/>
      <c r="D18" s="2"/>
      <c r="E18" s="237" t="s">
        <v>15</v>
      </c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72"/>
      <c r="Q18" s="27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2:53" ht="24.75" customHeight="1" x14ac:dyDescent="0.25">
      <c r="B19" s="235" t="s">
        <v>16</v>
      </c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</row>
    <row r="20" spans="2:53" x14ac:dyDescent="0.25">
      <c r="B20" s="235" t="s">
        <v>17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</row>
    <row r="21" spans="2:53" s="7" customFormat="1" ht="24.6" x14ac:dyDescent="0.3">
      <c r="B21" s="265" t="s">
        <v>18</v>
      </c>
      <c r="C21" s="265"/>
      <c r="D21" s="265"/>
      <c r="E21" s="265"/>
      <c r="F21" s="265"/>
      <c r="G21" s="4"/>
      <c r="H21" s="266" t="s">
        <v>19</v>
      </c>
      <c r="I21" s="266"/>
      <c r="J21" s="266"/>
      <c r="K21" s="266"/>
      <c r="L21" s="266"/>
      <c r="M21" s="266"/>
      <c r="N21" s="266"/>
      <c r="O21" s="266"/>
      <c r="P21" s="266"/>
      <c r="Q21" s="266"/>
      <c r="R21" s="5"/>
      <c r="S21" s="6"/>
      <c r="T21" s="6"/>
      <c r="U21" s="6"/>
      <c r="V21" s="5"/>
      <c r="W21" s="6"/>
      <c r="X21" s="6"/>
      <c r="Y21" s="6"/>
      <c r="Z21" s="5"/>
      <c r="AA21" s="6"/>
      <c r="AB21" s="6"/>
      <c r="AC21" s="6"/>
      <c r="AD21" s="5"/>
      <c r="AE21" s="6"/>
      <c r="AF21" s="6"/>
      <c r="AG21" s="6"/>
      <c r="AH21" s="5"/>
      <c r="AI21" s="6"/>
      <c r="AJ21" s="6"/>
      <c r="AK21" s="6"/>
      <c r="AL21" s="5"/>
      <c r="AM21" s="6"/>
      <c r="AN21" s="6"/>
      <c r="AO21" s="6"/>
      <c r="AP21" s="5"/>
      <c r="AQ21" s="6"/>
      <c r="AR21" s="6"/>
      <c r="AS21" s="6"/>
      <c r="AT21" s="5"/>
      <c r="AU21" s="6"/>
      <c r="AV21" s="6"/>
      <c r="AW21" s="6"/>
      <c r="AX21" s="5"/>
      <c r="AY21" s="6"/>
      <c r="AZ21" s="6"/>
      <c r="BA21" s="6"/>
    </row>
    <row r="22" spans="2:53" s="7" customFormat="1" ht="33.75" customHeight="1" x14ac:dyDescent="0.3">
      <c r="B22" s="267" t="s">
        <v>20</v>
      </c>
      <c r="C22" s="267"/>
      <c r="D22" s="267"/>
      <c r="E22" s="267"/>
      <c r="F22" s="267"/>
      <c r="G22" s="8"/>
      <c r="H22" s="268" t="s">
        <v>21</v>
      </c>
      <c r="I22" s="269"/>
      <c r="J22" s="269"/>
      <c r="K22" s="269"/>
      <c r="L22" s="269"/>
      <c r="M22" s="269"/>
      <c r="N22" s="269"/>
      <c r="O22" s="269"/>
      <c r="P22" s="269"/>
      <c r="Q22" s="270"/>
      <c r="R22" s="5"/>
      <c r="S22" s="6"/>
      <c r="T22" s="6"/>
      <c r="U22" s="6"/>
      <c r="V22" s="9"/>
      <c r="W22" s="6"/>
      <c r="X22" s="6"/>
      <c r="Y22" s="6"/>
      <c r="Z22" s="5"/>
      <c r="AA22" s="6"/>
      <c r="AB22" s="6"/>
      <c r="AC22" s="6"/>
      <c r="AD22" s="5"/>
      <c r="AE22" s="6"/>
      <c r="AF22" s="6"/>
      <c r="AG22" s="6"/>
      <c r="AH22" s="5"/>
      <c r="AI22" s="6"/>
      <c r="AJ22" s="6"/>
      <c r="AK22" s="6"/>
      <c r="AL22" s="5"/>
      <c r="AM22" s="6"/>
      <c r="AN22" s="6"/>
      <c r="AO22" s="6"/>
      <c r="AP22" s="5"/>
      <c r="AQ22" s="6"/>
      <c r="AR22" s="6"/>
      <c r="AS22" s="6"/>
      <c r="AT22" s="5"/>
      <c r="AU22" s="6"/>
      <c r="AV22" s="6"/>
      <c r="AW22" s="6"/>
      <c r="AX22" s="5"/>
      <c r="AY22" s="6"/>
      <c r="AZ22" s="6"/>
      <c r="BA22" s="6"/>
    </row>
    <row r="23" spans="2:53" s="7" customFormat="1" ht="33.75" customHeight="1" x14ac:dyDescent="0.3">
      <c r="B23" s="244" t="s">
        <v>22</v>
      </c>
      <c r="C23" s="244"/>
      <c r="D23" s="244"/>
      <c r="E23" s="244"/>
      <c r="F23" s="244"/>
      <c r="G23" s="8"/>
      <c r="H23" s="261" t="s">
        <v>23</v>
      </c>
      <c r="I23" s="262"/>
      <c r="J23" s="262"/>
      <c r="K23" s="263"/>
      <c r="L23" s="10" t="s">
        <v>24</v>
      </c>
      <c r="M23" s="264" t="s">
        <v>22</v>
      </c>
      <c r="N23" s="264"/>
      <c r="O23" s="264"/>
      <c r="P23" s="264"/>
      <c r="Q23" s="264"/>
      <c r="R23" s="11"/>
      <c r="S23" s="11"/>
      <c r="T23" s="6"/>
      <c r="U23" s="6"/>
      <c r="V23" s="9"/>
      <c r="W23" s="12"/>
      <c r="X23" s="6"/>
      <c r="Y23" s="6"/>
      <c r="Z23" s="5"/>
      <c r="AA23" s="6"/>
      <c r="AB23" s="6"/>
      <c r="AC23" s="6"/>
      <c r="AD23" s="5"/>
      <c r="AE23" s="6"/>
      <c r="AF23" s="6"/>
      <c r="AG23" s="6"/>
      <c r="AH23" s="5"/>
      <c r="AI23" s="6"/>
      <c r="AJ23" s="6"/>
      <c r="AK23" s="6"/>
      <c r="AL23" s="5"/>
      <c r="AM23" s="6"/>
      <c r="AN23" s="6"/>
      <c r="AO23" s="6"/>
      <c r="AP23" s="5"/>
      <c r="AQ23" s="6"/>
      <c r="AR23" s="6"/>
      <c r="AS23" s="6"/>
      <c r="AT23" s="5"/>
      <c r="AU23" s="6"/>
      <c r="AV23" s="6"/>
      <c r="AW23" s="6"/>
      <c r="AX23" s="5"/>
      <c r="AY23" s="6"/>
      <c r="AZ23" s="6"/>
      <c r="BA23" s="6"/>
    </row>
    <row r="24" spans="2:53" s="7" customFormat="1" x14ac:dyDescent="0.3">
      <c r="B24" s="250">
        <v>0.01</v>
      </c>
      <c r="C24" s="249"/>
      <c r="D24" s="249"/>
      <c r="E24" s="13"/>
      <c r="F24" s="14">
        <v>0.95</v>
      </c>
      <c r="G24" s="8"/>
      <c r="H24" s="250" t="s">
        <v>25</v>
      </c>
      <c r="I24" s="250"/>
      <c r="J24" s="250"/>
      <c r="K24" s="250"/>
      <c r="L24" s="15">
        <v>0.65</v>
      </c>
      <c r="M24" s="250">
        <v>0.01</v>
      </c>
      <c r="N24" s="250"/>
      <c r="O24" s="250"/>
      <c r="P24" s="250"/>
      <c r="Q24" s="14">
        <v>0.95</v>
      </c>
      <c r="R24" s="5"/>
      <c r="S24" s="6"/>
      <c r="T24" s="6"/>
      <c r="U24" s="6"/>
      <c r="V24" s="9"/>
      <c r="W24" s="6"/>
      <c r="X24" s="6"/>
      <c r="Y24" s="6"/>
      <c r="Z24" s="5"/>
      <c r="AA24" s="6"/>
      <c r="AB24" s="6"/>
      <c r="AC24" s="6"/>
      <c r="AD24" s="5"/>
      <c r="AE24" s="6"/>
      <c r="AF24" s="6"/>
      <c r="AG24" s="6"/>
      <c r="AH24" s="5"/>
      <c r="AI24" s="6"/>
      <c r="AJ24" s="6"/>
      <c r="AK24" s="6"/>
      <c r="AL24" s="5"/>
      <c r="AM24" s="6"/>
      <c r="AN24" s="6"/>
      <c r="AO24" s="6"/>
      <c r="AP24" s="5"/>
      <c r="AQ24" s="6"/>
      <c r="AR24" s="6"/>
      <c r="AS24" s="6"/>
      <c r="AT24" s="5"/>
      <c r="AU24" s="6"/>
      <c r="AV24" s="6"/>
      <c r="AW24" s="6"/>
      <c r="AX24" s="5"/>
      <c r="AY24" s="6"/>
      <c r="AZ24" s="6"/>
      <c r="BA24" s="6"/>
    </row>
    <row r="25" spans="2:53" s="7" customFormat="1" x14ac:dyDescent="0.3">
      <c r="B25" s="250">
        <v>0.02</v>
      </c>
      <c r="C25" s="249"/>
      <c r="D25" s="249"/>
      <c r="E25" s="16"/>
      <c r="F25" s="14">
        <f>F24-10*$G$9</f>
        <v>0.95</v>
      </c>
      <c r="G25" s="8"/>
      <c r="H25" s="250">
        <v>0.7</v>
      </c>
      <c r="I25" s="250"/>
      <c r="J25" s="250"/>
      <c r="K25" s="250"/>
      <c r="L25" s="15">
        <f>L24+0.05</f>
        <v>0.70000000000000007</v>
      </c>
      <c r="M25" s="250">
        <v>0.02</v>
      </c>
      <c r="N25" s="250"/>
      <c r="O25" s="250"/>
      <c r="P25" s="250"/>
      <c r="Q25" s="14">
        <f>Q24-10*$G$9</f>
        <v>0.95</v>
      </c>
      <c r="R25" s="5"/>
      <c r="S25" s="6"/>
      <c r="T25" s="6"/>
      <c r="U25" s="6"/>
      <c r="V25" s="5"/>
      <c r="W25" s="6"/>
      <c r="X25" s="6"/>
      <c r="Y25" s="6"/>
      <c r="Z25" s="5"/>
      <c r="AA25" s="6"/>
      <c r="AB25" s="6"/>
      <c r="AC25" s="6"/>
      <c r="AD25" s="5"/>
      <c r="AE25" s="6"/>
      <c r="AF25" s="6"/>
      <c r="AG25" s="6"/>
      <c r="AH25" s="5"/>
      <c r="AI25" s="6"/>
      <c r="AJ25" s="6"/>
      <c r="AK25" s="6"/>
      <c r="AL25" s="5"/>
      <c r="AM25" s="6"/>
      <c r="AN25" s="6"/>
      <c r="AO25" s="6"/>
      <c r="AP25" s="5"/>
      <c r="AQ25" s="6"/>
      <c r="AR25" s="6"/>
      <c r="AS25" s="6"/>
      <c r="AT25" s="5"/>
      <c r="AU25" s="6"/>
      <c r="AV25" s="6"/>
      <c r="AW25" s="6"/>
      <c r="AX25" s="5"/>
      <c r="AY25" s="6"/>
      <c r="AZ25" s="6"/>
      <c r="BA25" s="6"/>
    </row>
    <row r="26" spans="2:53" s="7" customFormat="1" x14ac:dyDescent="0.3">
      <c r="B26" s="250">
        <v>0.03</v>
      </c>
      <c r="C26" s="249"/>
      <c r="D26" s="249"/>
      <c r="E26" s="16"/>
      <c r="F26" s="14">
        <v>0.85</v>
      </c>
      <c r="G26" s="8"/>
      <c r="H26" s="250">
        <v>0.75</v>
      </c>
      <c r="I26" s="250"/>
      <c r="J26" s="250"/>
      <c r="K26" s="250"/>
      <c r="L26" s="15">
        <f t="shared" ref="L26:L31" si="0">L25+0.05</f>
        <v>0.75000000000000011</v>
      </c>
      <c r="M26" s="250">
        <v>0.03</v>
      </c>
      <c r="N26" s="250"/>
      <c r="O26" s="250"/>
      <c r="P26" s="250"/>
      <c r="Q26" s="14">
        <v>0.85</v>
      </c>
      <c r="R26" s="5"/>
      <c r="S26" s="6"/>
      <c r="T26" s="6"/>
      <c r="U26" s="6"/>
      <c r="V26" s="5"/>
      <c r="W26" s="6"/>
      <c r="X26" s="17"/>
      <c r="Y26" s="6"/>
      <c r="Z26" s="5"/>
      <c r="AA26" s="6"/>
      <c r="AB26" s="6"/>
      <c r="AC26" s="6"/>
      <c r="AD26" s="5"/>
      <c r="AE26" s="6"/>
      <c r="AF26" s="6"/>
      <c r="AG26" s="6"/>
      <c r="AH26" s="5"/>
      <c r="AI26" s="6"/>
      <c r="AJ26" s="6"/>
      <c r="AK26" s="6"/>
      <c r="AL26" s="5"/>
      <c r="AM26" s="6"/>
      <c r="AN26" s="6"/>
      <c r="AO26" s="6"/>
      <c r="AP26" s="5"/>
      <c r="AQ26" s="6"/>
      <c r="AR26" s="6"/>
      <c r="AS26" s="6"/>
      <c r="AT26" s="5"/>
      <c r="AU26" s="6"/>
      <c r="AV26" s="6"/>
      <c r="AW26" s="6"/>
      <c r="AX26" s="5"/>
      <c r="AY26" s="6"/>
      <c r="AZ26" s="6"/>
      <c r="BA26" s="6"/>
    </row>
    <row r="27" spans="2:53" s="7" customFormat="1" x14ac:dyDescent="0.3">
      <c r="B27" s="250">
        <v>0.04</v>
      </c>
      <c r="C27" s="249"/>
      <c r="D27" s="249"/>
      <c r="E27" s="16"/>
      <c r="F27" s="14">
        <v>0.8</v>
      </c>
      <c r="G27" s="8"/>
      <c r="H27" s="250">
        <v>0.8</v>
      </c>
      <c r="I27" s="250"/>
      <c r="J27" s="250"/>
      <c r="K27" s="250"/>
      <c r="L27" s="15">
        <f t="shared" si="0"/>
        <v>0.80000000000000016</v>
      </c>
      <c r="M27" s="250">
        <v>0.04</v>
      </c>
      <c r="N27" s="250"/>
      <c r="O27" s="250"/>
      <c r="P27" s="250"/>
      <c r="Q27" s="14">
        <v>0.8</v>
      </c>
      <c r="R27" s="5"/>
      <c r="S27" s="6"/>
      <c r="T27" s="6"/>
      <c r="U27" s="6"/>
      <c r="V27" s="5"/>
      <c r="W27" s="6"/>
      <c r="X27" s="6"/>
      <c r="Y27" s="6"/>
      <c r="Z27" s="5"/>
      <c r="AA27" s="6"/>
      <c r="AB27" s="6"/>
      <c r="AC27" s="6"/>
      <c r="AD27" s="5"/>
      <c r="AE27" s="6"/>
      <c r="AF27" s="6"/>
      <c r="AG27" s="6"/>
      <c r="AH27" s="5"/>
      <c r="AI27" s="6"/>
      <c r="AJ27" s="6"/>
      <c r="AK27" s="6"/>
      <c r="AL27" s="5"/>
      <c r="AM27" s="6"/>
      <c r="AN27" s="6"/>
      <c r="AO27" s="6"/>
      <c r="AP27" s="5"/>
      <c r="AQ27" s="6"/>
      <c r="AR27" s="6"/>
      <c r="AS27" s="6"/>
      <c r="AT27" s="5"/>
      <c r="AU27" s="6"/>
      <c r="AV27" s="6"/>
      <c r="AW27" s="6"/>
      <c r="AX27" s="5"/>
      <c r="AY27" s="6"/>
      <c r="AZ27" s="6"/>
      <c r="BA27" s="6"/>
    </row>
    <row r="28" spans="2:53" s="7" customFormat="1" x14ac:dyDescent="0.3">
      <c r="B28" s="250">
        <v>0.05</v>
      </c>
      <c r="C28" s="249"/>
      <c r="D28" s="249"/>
      <c r="E28" s="16"/>
      <c r="F28" s="14">
        <v>0.75</v>
      </c>
      <c r="G28" s="8"/>
      <c r="H28" s="250">
        <v>0.85</v>
      </c>
      <c r="I28" s="250"/>
      <c r="J28" s="250"/>
      <c r="K28" s="250"/>
      <c r="L28" s="15">
        <f t="shared" si="0"/>
        <v>0.8500000000000002</v>
      </c>
      <c r="M28" s="250">
        <v>0.05</v>
      </c>
      <c r="N28" s="250"/>
      <c r="O28" s="250"/>
      <c r="P28" s="250"/>
      <c r="Q28" s="14">
        <v>0.75</v>
      </c>
      <c r="R28" s="5"/>
      <c r="S28" s="6"/>
      <c r="T28" s="6"/>
      <c r="U28" s="6"/>
      <c r="V28" s="5"/>
      <c r="W28" s="6"/>
      <c r="X28" s="6"/>
      <c r="Y28" s="6"/>
      <c r="Z28" s="5"/>
      <c r="AA28" s="6"/>
      <c r="AB28" s="6"/>
      <c r="AC28" s="6"/>
      <c r="AD28" s="5"/>
      <c r="AE28" s="6"/>
      <c r="AF28" s="6"/>
      <c r="AG28" s="6"/>
      <c r="AH28" s="5"/>
      <c r="AI28" s="6"/>
      <c r="AJ28" s="6"/>
      <c r="AK28" s="6"/>
      <c r="AL28" s="5"/>
      <c r="AM28" s="6"/>
      <c r="AN28" s="6"/>
      <c r="AO28" s="6"/>
      <c r="AP28" s="5"/>
      <c r="AQ28" s="6"/>
      <c r="AR28" s="6"/>
      <c r="AS28" s="6"/>
      <c r="AT28" s="5"/>
      <c r="AU28" s="6"/>
      <c r="AV28" s="6"/>
      <c r="AW28" s="6"/>
      <c r="AX28" s="5"/>
      <c r="AY28" s="6"/>
      <c r="AZ28" s="6"/>
      <c r="BA28" s="6"/>
    </row>
    <row r="29" spans="2:53" s="7" customFormat="1" x14ac:dyDescent="0.3">
      <c r="B29" s="250" t="s">
        <v>26</v>
      </c>
      <c r="C29" s="250"/>
      <c r="D29" s="250"/>
      <c r="E29" s="18"/>
      <c r="F29" s="14">
        <v>0.6</v>
      </c>
      <c r="G29" s="8"/>
      <c r="H29" s="250">
        <f>H28+5%</f>
        <v>0.9</v>
      </c>
      <c r="I29" s="250"/>
      <c r="J29" s="250"/>
      <c r="K29" s="250"/>
      <c r="L29" s="15">
        <f t="shared" si="0"/>
        <v>0.90000000000000024</v>
      </c>
      <c r="M29" s="250" t="s">
        <v>26</v>
      </c>
      <c r="N29" s="250"/>
      <c r="O29" s="250"/>
      <c r="P29" s="250"/>
      <c r="Q29" s="14">
        <v>0.6</v>
      </c>
      <c r="R29" s="5"/>
      <c r="S29" s="6"/>
      <c r="T29" s="6"/>
      <c r="U29" s="6"/>
      <c r="V29" s="5"/>
      <c r="W29" s="6"/>
      <c r="X29" s="6"/>
      <c r="Y29" s="6"/>
      <c r="Z29" s="5"/>
      <c r="AA29" s="6"/>
      <c r="AB29" s="6"/>
      <c r="AC29" s="6"/>
      <c r="AD29" s="5"/>
      <c r="AE29" s="6"/>
      <c r="AF29" s="6"/>
      <c r="AG29" s="6"/>
      <c r="AH29" s="5"/>
      <c r="AI29" s="6"/>
      <c r="AJ29" s="6"/>
      <c r="AK29" s="6"/>
      <c r="AL29" s="5"/>
      <c r="AM29" s="6"/>
      <c r="AN29" s="6"/>
      <c r="AO29" s="6"/>
      <c r="AP29" s="5"/>
      <c r="AQ29" s="6"/>
      <c r="AR29" s="6"/>
      <c r="AS29" s="6"/>
      <c r="AT29" s="5"/>
      <c r="AU29" s="6"/>
      <c r="AV29" s="6"/>
      <c r="AW29" s="6"/>
      <c r="AX29" s="5"/>
      <c r="AY29" s="6"/>
      <c r="AZ29" s="6"/>
      <c r="BA29" s="6"/>
    </row>
    <row r="30" spans="2:53" s="7" customFormat="1" ht="15" customHeight="1" x14ac:dyDescent="0.3">
      <c r="B30" s="244" t="s">
        <v>27</v>
      </c>
      <c r="C30" s="244"/>
      <c r="D30" s="244"/>
      <c r="E30" s="244"/>
      <c r="F30" s="244"/>
      <c r="G30" s="8"/>
      <c r="H30" s="250">
        <f t="shared" ref="H30:H31" si="1">H29+5%</f>
        <v>0.95000000000000007</v>
      </c>
      <c r="I30" s="250"/>
      <c r="J30" s="250"/>
      <c r="K30" s="250"/>
      <c r="L30" s="15">
        <f t="shared" si="0"/>
        <v>0.95000000000000029</v>
      </c>
      <c r="M30" s="260" t="s">
        <v>28</v>
      </c>
      <c r="N30" s="260"/>
      <c r="O30" s="260"/>
      <c r="P30" s="260"/>
      <c r="Q30" s="248">
        <v>-0.1</v>
      </c>
      <c r="R30" s="5"/>
      <c r="S30" s="6"/>
      <c r="T30" s="6"/>
      <c r="U30" s="6"/>
      <c r="V30" s="5"/>
      <c r="W30" s="6"/>
      <c r="X30" s="6"/>
      <c r="Y30" s="6"/>
      <c r="Z30" s="5"/>
      <c r="AA30" s="6"/>
      <c r="AB30" s="6"/>
      <c r="AC30" s="6"/>
      <c r="AD30" s="5"/>
      <c r="AE30" s="6"/>
      <c r="AF30" s="6"/>
      <c r="AG30" s="6"/>
      <c r="AH30" s="5"/>
      <c r="AI30" s="6"/>
      <c r="AJ30" s="6"/>
      <c r="AK30" s="6"/>
      <c r="AL30" s="5"/>
      <c r="AM30" s="6"/>
      <c r="AN30" s="6"/>
      <c r="AO30" s="6"/>
      <c r="AP30" s="5"/>
      <c r="AQ30" s="6"/>
      <c r="AR30" s="6"/>
      <c r="AS30" s="6"/>
      <c r="AT30" s="5"/>
      <c r="AU30" s="6"/>
      <c r="AV30" s="6"/>
      <c r="AW30" s="6"/>
      <c r="AX30" s="5"/>
      <c r="AY30" s="6"/>
      <c r="AZ30" s="6"/>
      <c r="BA30" s="6"/>
    </row>
    <row r="31" spans="2:53" s="7" customFormat="1" x14ac:dyDescent="0.3">
      <c r="B31" s="249">
        <v>1</v>
      </c>
      <c r="C31" s="249"/>
      <c r="D31" s="249"/>
      <c r="E31" s="13"/>
      <c r="F31" s="14">
        <v>0.95</v>
      </c>
      <c r="G31" s="8"/>
      <c r="H31" s="250">
        <f t="shared" si="1"/>
        <v>1</v>
      </c>
      <c r="I31" s="250"/>
      <c r="J31" s="250"/>
      <c r="K31" s="250"/>
      <c r="L31" s="15">
        <f t="shared" si="0"/>
        <v>1.0000000000000002</v>
      </c>
      <c r="M31" s="260"/>
      <c r="N31" s="260"/>
      <c r="O31" s="260"/>
      <c r="P31" s="260"/>
      <c r="Q31" s="248"/>
      <c r="R31" s="5"/>
      <c r="S31" s="6"/>
      <c r="T31" s="6"/>
      <c r="U31" s="6"/>
      <c r="V31" s="5"/>
      <c r="W31" s="6"/>
      <c r="X31" s="6"/>
      <c r="Y31" s="6"/>
      <c r="Z31" s="5"/>
      <c r="AA31" s="6"/>
      <c r="AB31" s="6"/>
      <c r="AC31" s="6"/>
      <c r="AD31" s="5"/>
      <c r="AE31" s="6"/>
      <c r="AF31" s="6"/>
      <c r="AG31" s="6"/>
      <c r="AH31" s="5"/>
      <c r="AI31" s="6"/>
      <c r="AJ31" s="6"/>
      <c r="AK31" s="6"/>
      <c r="AL31" s="5"/>
      <c r="AM31" s="6"/>
      <c r="AN31" s="6"/>
      <c r="AO31" s="6"/>
      <c r="AP31" s="5"/>
      <c r="AQ31" s="6"/>
      <c r="AR31" s="6"/>
      <c r="AS31" s="6"/>
      <c r="AT31" s="5"/>
      <c r="AU31" s="6"/>
      <c r="AV31" s="6"/>
      <c r="AW31" s="6"/>
      <c r="AX31" s="5"/>
      <c r="AY31" s="6"/>
      <c r="AZ31" s="6"/>
      <c r="BA31" s="6"/>
    </row>
    <row r="32" spans="2:53" s="7" customFormat="1" ht="16.5" customHeight="1" x14ac:dyDescent="0.3">
      <c r="B32" s="249">
        <v>2</v>
      </c>
      <c r="C32" s="249"/>
      <c r="D32" s="249"/>
      <c r="E32" s="16"/>
      <c r="F32" s="14">
        <v>0.9</v>
      </c>
      <c r="G32" s="8"/>
      <c r="H32" s="251" t="s">
        <v>29</v>
      </c>
      <c r="I32" s="251"/>
      <c r="J32" s="251"/>
      <c r="K32" s="251"/>
      <c r="L32" s="254">
        <v>0.01</v>
      </c>
      <c r="M32" s="251" t="s">
        <v>30</v>
      </c>
      <c r="N32" s="251"/>
      <c r="O32" s="251"/>
      <c r="P32" s="251"/>
      <c r="Q32" s="257">
        <v>-0.1</v>
      </c>
      <c r="R32" s="5"/>
      <c r="S32" s="6"/>
      <c r="T32" s="6"/>
      <c r="U32" s="6"/>
      <c r="V32" s="5"/>
      <c r="W32" s="6"/>
      <c r="X32" s="6"/>
      <c r="Y32" s="6"/>
      <c r="Z32" s="5"/>
      <c r="AA32" s="6"/>
      <c r="AB32" s="6"/>
      <c r="AC32" s="6"/>
      <c r="AD32" s="5"/>
      <c r="AE32" s="6"/>
      <c r="AF32" s="6"/>
      <c r="AG32" s="6"/>
      <c r="AH32" s="5"/>
      <c r="AI32" s="6"/>
      <c r="AJ32" s="6"/>
      <c r="AK32" s="6"/>
      <c r="AL32" s="5"/>
      <c r="AM32" s="6"/>
      <c r="AN32" s="6"/>
      <c r="AO32" s="6"/>
      <c r="AP32" s="5"/>
      <c r="AQ32" s="6"/>
      <c r="AR32" s="6"/>
      <c r="AS32" s="6"/>
      <c r="AT32" s="5"/>
      <c r="AU32" s="6"/>
      <c r="AV32" s="6"/>
      <c r="AW32" s="6"/>
      <c r="AX32" s="5"/>
      <c r="AY32" s="6"/>
      <c r="AZ32" s="6"/>
      <c r="BA32" s="6"/>
    </row>
    <row r="33" spans="2:53" s="7" customFormat="1" x14ac:dyDescent="0.3">
      <c r="B33" s="249">
        <v>3</v>
      </c>
      <c r="C33" s="249"/>
      <c r="D33" s="249"/>
      <c r="E33" s="16"/>
      <c r="F33" s="14">
        <v>0.85</v>
      </c>
      <c r="G33" s="8"/>
      <c r="H33" s="252"/>
      <c r="I33" s="252"/>
      <c r="J33" s="252"/>
      <c r="K33" s="252"/>
      <c r="L33" s="255"/>
      <c r="M33" s="252"/>
      <c r="N33" s="252"/>
      <c r="O33" s="252"/>
      <c r="P33" s="252"/>
      <c r="Q33" s="258"/>
      <c r="R33" s="5"/>
      <c r="S33" s="6"/>
      <c r="T33" s="6"/>
      <c r="U33" s="6"/>
      <c r="V33" s="5"/>
      <c r="W33" s="6"/>
      <c r="X33" s="6"/>
      <c r="Y33" s="6"/>
      <c r="Z33" s="5"/>
      <c r="AA33" s="6"/>
      <c r="AB33" s="6"/>
      <c r="AC33" s="6"/>
      <c r="AD33" s="5"/>
      <c r="AE33" s="6"/>
      <c r="AF33" s="6"/>
      <c r="AG33" s="6"/>
      <c r="AH33" s="5"/>
      <c r="AI33" s="6"/>
      <c r="AJ33" s="6"/>
      <c r="AK33" s="6"/>
      <c r="AL33" s="5"/>
      <c r="AM33" s="6"/>
      <c r="AN33" s="6"/>
      <c r="AO33" s="6"/>
      <c r="AP33" s="5"/>
      <c r="AQ33" s="6"/>
      <c r="AR33" s="6"/>
      <c r="AS33" s="6"/>
      <c r="AT33" s="5"/>
      <c r="AU33" s="6"/>
      <c r="AV33" s="6"/>
      <c r="AW33" s="6"/>
      <c r="AX33" s="5"/>
      <c r="AY33" s="6"/>
      <c r="AZ33" s="6"/>
      <c r="BA33" s="6"/>
    </row>
    <row r="34" spans="2:53" s="7" customFormat="1" x14ac:dyDescent="0.3">
      <c r="B34" s="249" t="s">
        <v>31</v>
      </c>
      <c r="C34" s="249"/>
      <c r="D34" s="249"/>
      <c r="E34" s="18"/>
      <c r="F34" s="14">
        <v>0.6</v>
      </c>
      <c r="G34" s="8"/>
      <c r="H34" s="252"/>
      <c r="I34" s="252"/>
      <c r="J34" s="252"/>
      <c r="K34" s="252"/>
      <c r="L34" s="255"/>
      <c r="M34" s="252"/>
      <c r="N34" s="252"/>
      <c r="O34" s="252"/>
      <c r="P34" s="252"/>
      <c r="Q34" s="258"/>
      <c r="R34" s="5"/>
      <c r="S34" s="6"/>
      <c r="T34" s="6"/>
      <c r="U34" s="6"/>
      <c r="V34" s="5"/>
      <c r="W34" s="6"/>
      <c r="X34" s="6"/>
      <c r="Y34" s="6"/>
      <c r="Z34" s="5"/>
      <c r="AA34" s="6"/>
      <c r="AB34" s="6"/>
      <c r="AC34" s="6"/>
      <c r="AD34" s="5"/>
      <c r="AE34" s="6"/>
      <c r="AF34" s="6"/>
      <c r="AG34" s="6"/>
      <c r="AH34" s="5"/>
      <c r="AI34" s="6"/>
      <c r="AJ34" s="6"/>
      <c r="AK34" s="6"/>
      <c r="AL34" s="5"/>
      <c r="AM34" s="6"/>
      <c r="AN34" s="6"/>
      <c r="AO34" s="6"/>
      <c r="AP34" s="5"/>
      <c r="AQ34" s="6"/>
      <c r="AR34" s="6"/>
      <c r="AS34" s="6"/>
      <c r="AT34" s="5"/>
      <c r="AU34" s="6"/>
      <c r="AV34" s="6"/>
      <c r="AW34" s="6"/>
      <c r="AX34" s="5"/>
      <c r="AY34" s="6"/>
      <c r="AZ34" s="6"/>
      <c r="BA34" s="6"/>
    </row>
    <row r="35" spans="2:53" s="7" customFormat="1" ht="52.5" customHeight="1" x14ac:dyDescent="0.3">
      <c r="B35" s="242" t="s">
        <v>32</v>
      </c>
      <c r="C35" s="242"/>
      <c r="D35" s="242"/>
      <c r="E35" s="242"/>
      <c r="F35" s="242"/>
      <c r="G35" s="8"/>
      <c r="H35" s="253"/>
      <c r="I35" s="253"/>
      <c r="J35" s="253"/>
      <c r="K35" s="253"/>
      <c r="L35" s="256"/>
      <c r="M35" s="253"/>
      <c r="N35" s="253"/>
      <c r="O35" s="253"/>
      <c r="P35" s="253"/>
      <c r="Q35" s="259"/>
      <c r="R35" s="5"/>
      <c r="S35" s="6"/>
      <c r="T35" s="6"/>
      <c r="U35" s="6"/>
      <c r="V35" s="5"/>
      <c r="W35" s="6"/>
      <c r="X35" s="6"/>
      <c r="Y35" s="6"/>
      <c r="Z35" s="5"/>
      <c r="AA35" s="6"/>
      <c r="AB35" s="6"/>
      <c r="AC35" s="6"/>
      <c r="AD35" s="5"/>
      <c r="AE35" s="6"/>
      <c r="AF35" s="6"/>
      <c r="AG35" s="6"/>
      <c r="AH35" s="5"/>
      <c r="AI35" s="6"/>
      <c r="AJ35" s="6"/>
      <c r="AK35" s="6"/>
      <c r="AL35" s="5"/>
      <c r="AM35" s="6"/>
      <c r="AN35" s="6"/>
      <c r="AO35" s="6"/>
      <c r="AP35" s="5"/>
      <c r="AQ35" s="6"/>
      <c r="AR35" s="6"/>
      <c r="AS35" s="6"/>
      <c r="AT35" s="5"/>
      <c r="AU35" s="6"/>
      <c r="AV35" s="6"/>
      <c r="AW35" s="6"/>
      <c r="AX35" s="5"/>
      <c r="AY35" s="6"/>
      <c r="AZ35" s="6"/>
      <c r="BA35" s="6"/>
    </row>
    <row r="36" spans="2:53" s="7" customFormat="1" ht="61.5" customHeight="1" x14ac:dyDescent="0.3">
      <c r="B36" s="242" t="s">
        <v>33</v>
      </c>
      <c r="C36" s="242"/>
      <c r="D36" s="242"/>
      <c r="E36" s="242"/>
      <c r="F36" s="242"/>
      <c r="G36" s="8"/>
      <c r="H36" s="243"/>
      <c r="I36" s="243"/>
      <c r="J36" s="243"/>
      <c r="K36" s="243"/>
      <c r="L36" s="19"/>
      <c r="M36" s="19"/>
      <c r="N36" s="20"/>
      <c r="O36" s="21"/>
      <c r="P36" s="21"/>
      <c r="Q36" s="21"/>
      <c r="R36" s="5"/>
      <c r="S36" s="6"/>
      <c r="T36" s="6"/>
      <c r="U36" s="6"/>
      <c r="V36" s="5"/>
      <c r="W36" s="6"/>
      <c r="X36" s="6"/>
      <c r="Y36" s="6"/>
      <c r="Z36" s="5"/>
      <c r="AA36" s="6"/>
      <c r="AB36" s="6"/>
      <c r="AC36" s="6"/>
      <c r="AD36" s="5"/>
      <c r="AE36" s="6"/>
      <c r="AF36" s="6"/>
      <c r="AG36" s="6"/>
      <c r="AH36" s="5"/>
      <c r="AI36" s="6"/>
      <c r="AJ36" s="6"/>
      <c r="AK36" s="6"/>
      <c r="AL36" s="5"/>
      <c r="AM36" s="6"/>
      <c r="AN36" s="6"/>
      <c r="AO36" s="6"/>
      <c r="AP36" s="5"/>
      <c r="AQ36" s="6"/>
      <c r="AR36" s="6"/>
      <c r="AS36" s="6"/>
      <c r="AT36" s="5"/>
      <c r="AU36" s="6"/>
      <c r="AV36" s="6"/>
      <c r="AW36" s="6"/>
      <c r="AX36" s="5"/>
      <c r="AY36" s="6"/>
      <c r="AZ36" s="6"/>
      <c r="BA36" s="6"/>
    </row>
    <row r="37" spans="2:53" s="7" customFormat="1" ht="17.25" customHeight="1" x14ac:dyDescent="0.3">
      <c r="B37" s="244" t="s">
        <v>34</v>
      </c>
      <c r="C37" s="244"/>
      <c r="D37" s="244"/>
      <c r="E37" s="22"/>
      <c r="F37" s="23">
        <v>0.8</v>
      </c>
      <c r="G37" s="8"/>
      <c r="H37" s="243"/>
      <c r="I37" s="243"/>
      <c r="J37" s="243"/>
      <c r="K37" s="243"/>
      <c r="L37" s="19"/>
      <c r="M37" s="19"/>
      <c r="N37" s="20"/>
      <c r="O37" s="21"/>
      <c r="P37" s="21"/>
      <c r="Q37" s="21"/>
      <c r="R37" s="5"/>
      <c r="S37" s="6"/>
      <c r="T37" s="6"/>
      <c r="U37" s="6"/>
      <c r="V37" s="5"/>
      <c r="W37" s="6"/>
      <c r="X37" s="6"/>
      <c r="Y37" s="6"/>
      <c r="Z37" s="5"/>
      <c r="AA37" s="6"/>
      <c r="AB37" s="6"/>
      <c r="AC37" s="6"/>
      <c r="AD37" s="5"/>
      <c r="AE37" s="6"/>
      <c r="AF37" s="6"/>
      <c r="AG37" s="6"/>
      <c r="AH37" s="5"/>
      <c r="AI37" s="6"/>
      <c r="AJ37" s="6"/>
      <c r="AK37" s="6"/>
      <c r="AL37" s="5"/>
      <c r="AM37" s="6"/>
      <c r="AN37" s="6"/>
      <c r="AO37" s="6"/>
      <c r="AP37" s="5"/>
      <c r="AQ37" s="6"/>
      <c r="AR37" s="6"/>
      <c r="AS37" s="6"/>
      <c r="AT37" s="5"/>
      <c r="AU37" s="6"/>
      <c r="AV37" s="6"/>
      <c r="AW37" s="6"/>
      <c r="AX37" s="5"/>
      <c r="AY37" s="6"/>
      <c r="AZ37" s="6"/>
      <c r="BA37" s="6"/>
    </row>
    <row r="38" spans="2:53" s="7" customFormat="1" ht="32.25" customHeight="1" x14ac:dyDescent="0.3">
      <c r="B38" s="245" t="s">
        <v>35</v>
      </c>
      <c r="C38" s="246"/>
      <c r="D38" s="247"/>
      <c r="E38" s="24"/>
      <c r="F38" s="23">
        <v>1.3</v>
      </c>
      <c r="G38" s="8"/>
      <c r="H38" s="243"/>
      <c r="I38" s="243"/>
      <c r="J38" s="243"/>
      <c r="K38" s="243"/>
      <c r="L38" s="19"/>
      <c r="M38" s="19"/>
      <c r="N38" s="20"/>
      <c r="O38" s="21"/>
      <c r="P38" s="21"/>
      <c r="Q38" s="21"/>
      <c r="R38" s="5"/>
      <c r="S38" s="6"/>
      <c r="T38" s="6"/>
      <c r="U38" s="6"/>
      <c r="V38" s="5"/>
      <c r="W38" s="6"/>
      <c r="X38" s="6"/>
      <c r="Y38" s="6"/>
      <c r="Z38" s="5"/>
      <c r="AA38" s="6"/>
      <c r="AB38" s="6"/>
      <c r="AC38" s="6"/>
      <c r="AD38" s="5"/>
      <c r="AE38" s="6"/>
      <c r="AF38" s="6"/>
      <c r="AG38" s="6"/>
      <c r="AH38" s="5"/>
      <c r="AI38" s="6"/>
      <c r="AJ38" s="6"/>
      <c r="AK38" s="6"/>
      <c r="AL38" s="5"/>
      <c r="AM38" s="6"/>
      <c r="AN38" s="6"/>
      <c r="AO38" s="6"/>
      <c r="AP38" s="5"/>
      <c r="AQ38" s="6"/>
      <c r="AR38" s="6"/>
      <c r="AS38" s="6"/>
      <c r="AT38" s="5"/>
      <c r="AU38" s="6"/>
      <c r="AV38" s="6"/>
      <c r="AW38" s="6"/>
      <c r="AX38" s="5"/>
      <c r="AY38" s="6"/>
      <c r="AZ38" s="6"/>
      <c r="BA38" s="6"/>
    </row>
    <row r="39" spans="2:53" s="7" customFormat="1" x14ac:dyDescent="0.3">
      <c r="B39" s="240"/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6"/>
      <c r="AD39" s="5"/>
      <c r="AE39" s="6"/>
      <c r="AF39" s="6"/>
      <c r="AG39" s="6"/>
      <c r="AH39" s="5"/>
      <c r="AI39" s="6"/>
      <c r="AJ39" s="6"/>
      <c r="AK39" s="6"/>
      <c r="AL39" s="5"/>
      <c r="AM39" s="6"/>
      <c r="AN39" s="6"/>
      <c r="AO39" s="6"/>
      <c r="AP39" s="5"/>
      <c r="AQ39" s="6"/>
      <c r="AR39" s="6"/>
      <c r="AS39" s="6"/>
      <c r="AT39" s="5"/>
      <c r="AU39" s="6"/>
      <c r="AV39" s="6"/>
      <c r="AW39" s="6"/>
      <c r="AX39" s="5"/>
      <c r="AY39" s="6"/>
      <c r="AZ39" s="6"/>
      <c r="BA39" s="6"/>
    </row>
    <row r="40" spans="2:53" s="7" customFormat="1" x14ac:dyDescent="0.3">
      <c r="B40" s="241" t="s">
        <v>36</v>
      </c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6"/>
      <c r="AD40" s="5"/>
      <c r="AE40" s="6"/>
      <c r="AF40" s="6"/>
      <c r="AG40" s="6"/>
      <c r="AH40" s="5"/>
      <c r="AI40" s="6"/>
      <c r="AJ40" s="6"/>
      <c r="AK40" s="6"/>
      <c r="AL40" s="5"/>
      <c r="AM40" s="6"/>
      <c r="AN40" s="6"/>
      <c r="AO40" s="6"/>
      <c r="AP40" s="5"/>
      <c r="AQ40" s="6"/>
      <c r="AR40" s="6"/>
      <c r="AS40" s="6"/>
      <c r="AT40" s="5"/>
      <c r="AU40" s="6"/>
      <c r="AV40" s="6"/>
      <c r="AW40" s="6"/>
      <c r="AX40" s="5"/>
      <c r="AY40" s="6"/>
      <c r="AZ40" s="6"/>
      <c r="BA40" s="6"/>
    </row>
    <row r="41" spans="2:53" ht="15" customHeight="1" x14ac:dyDescent="0.25">
      <c r="B41" s="237" t="s">
        <v>37</v>
      </c>
      <c r="C41" s="237"/>
      <c r="D41" s="237"/>
      <c r="E41" s="237"/>
      <c r="F41" s="237"/>
      <c r="G41" s="237"/>
      <c r="H41" s="237"/>
      <c r="I41" s="25">
        <v>5.0000000000000001E-3</v>
      </c>
      <c r="J41" s="237" t="s">
        <v>38</v>
      </c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6">
        <v>5.0000000000000001E-3</v>
      </c>
      <c r="W41" s="237" t="s">
        <v>39</v>
      </c>
      <c r="X41" s="237"/>
      <c r="Y41" s="237"/>
      <c r="Z41" s="27">
        <v>0.02</v>
      </c>
      <c r="AA41" s="2"/>
      <c r="AB41" s="2"/>
    </row>
    <row r="42" spans="2:53" x14ac:dyDescent="0.25"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</row>
    <row r="43" spans="2:53" x14ac:dyDescent="0.25">
      <c r="B43" s="235" t="s">
        <v>40</v>
      </c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</row>
    <row r="44" spans="2:53" x14ac:dyDescent="0.25"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</row>
    <row r="45" spans="2:53" ht="17.399999999999999" x14ac:dyDescent="0.3">
      <c r="B45" s="236" t="s">
        <v>41</v>
      </c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</row>
    <row r="46" spans="2:53" x14ac:dyDescent="0.25">
      <c r="B46" s="237" t="s">
        <v>42</v>
      </c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</row>
    <row r="47" spans="2:53" s="30" customFormat="1" ht="34.5" customHeight="1" x14ac:dyDescent="0.3">
      <c r="B47" s="238" t="s">
        <v>43</v>
      </c>
      <c r="C47" s="238"/>
      <c r="D47" s="28"/>
      <c r="E47" s="239">
        <f>SUM(E48:F49)</f>
        <v>10000</v>
      </c>
      <c r="F47" s="239"/>
      <c r="G47" s="239">
        <f>SUM(G48:H49)</f>
        <v>10200</v>
      </c>
      <c r="H47" s="239"/>
      <c r="I47" s="239">
        <f t="shared" ref="I47" si="2">SUM(I48:J49)</f>
        <v>10400</v>
      </c>
      <c r="J47" s="239"/>
      <c r="K47" s="239">
        <f t="shared" ref="K47" si="3">SUM(K48:L49)</f>
        <v>10600</v>
      </c>
      <c r="L47" s="239"/>
      <c r="M47" s="239">
        <f t="shared" ref="M47" si="4">SUM(M48:N49)</f>
        <v>10800</v>
      </c>
      <c r="N47" s="239"/>
      <c r="O47" s="239">
        <f t="shared" ref="O47" si="5">SUM(O48:P49)</f>
        <v>11000</v>
      </c>
      <c r="P47" s="239"/>
      <c r="Q47" s="239">
        <f t="shared" ref="Q47" si="6">SUM(Q48:R49)</f>
        <v>11200</v>
      </c>
      <c r="R47" s="239"/>
      <c r="S47" s="239">
        <f t="shared" ref="S47" si="7">SUM(S48:T49)</f>
        <v>11400</v>
      </c>
      <c r="T47" s="239"/>
      <c r="U47" s="239">
        <f t="shared" ref="U47" si="8">SUM(U48:V49)</f>
        <v>11600</v>
      </c>
      <c r="V47" s="239"/>
      <c r="W47" s="239">
        <f t="shared" ref="W47" si="9">SUM(W48:X49)</f>
        <v>11800</v>
      </c>
      <c r="X47" s="239"/>
      <c r="Y47" s="239">
        <f t="shared" ref="Y47" si="10">SUM(Y48:Z49)</f>
        <v>12000</v>
      </c>
      <c r="Z47" s="239"/>
      <c r="AA47" s="239">
        <f t="shared" ref="AA47" si="11">SUM(AA48:AB49)</f>
        <v>12200</v>
      </c>
      <c r="AB47" s="23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</row>
    <row r="48" spans="2:53" s="33" customFormat="1" ht="13.2" x14ac:dyDescent="0.3">
      <c r="B48" s="234" t="s">
        <v>44</v>
      </c>
      <c r="C48" s="234"/>
      <c r="D48" s="31"/>
      <c r="E48" s="233">
        <v>10000</v>
      </c>
      <c r="F48" s="233"/>
      <c r="G48" s="233">
        <f>E48</f>
        <v>10000</v>
      </c>
      <c r="H48" s="233"/>
      <c r="I48" s="233">
        <f t="shared" ref="I48" si="12">G48</f>
        <v>10000</v>
      </c>
      <c r="J48" s="233"/>
      <c r="K48" s="233">
        <f t="shared" ref="K48" si="13">I48</f>
        <v>10000</v>
      </c>
      <c r="L48" s="233"/>
      <c r="M48" s="233">
        <f t="shared" ref="M48" si="14">K48</f>
        <v>10000</v>
      </c>
      <c r="N48" s="233"/>
      <c r="O48" s="233">
        <f t="shared" ref="O48" si="15">M48</f>
        <v>10000</v>
      </c>
      <c r="P48" s="233"/>
      <c r="Q48" s="233">
        <f t="shared" ref="Q48" si="16">O48</f>
        <v>10000</v>
      </c>
      <c r="R48" s="233"/>
      <c r="S48" s="233">
        <f t="shared" ref="S48" si="17">Q48</f>
        <v>10000</v>
      </c>
      <c r="T48" s="233"/>
      <c r="U48" s="233">
        <f t="shared" ref="U48" si="18">S48</f>
        <v>10000</v>
      </c>
      <c r="V48" s="233"/>
      <c r="W48" s="233">
        <f t="shared" ref="W48" si="19">U48</f>
        <v>10000</v>
      </c>
      <c r="X48" s="233"/>
      <c r="Y48" s="233">
        <f t="shared" ref="Y48" si="20">W48</f>
        <v>10000</v>
      </c>
      <c r="Z48" s="233"/>
      <c r="AA48" s="233">
        <f t="shared" ref="AA48" si="21">Y48</f>
        <v>10000</v>
      </c>
      <c r="AB48" s="233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</row>
    <row r="49" spans="2:83" s="33" customFormat="1" ht="13.2" x14ac:dyDescent="0.3">
      <c r="B49" s="234" t="s">
        <v>45</v>
      </c>
      <c r="C49" s="234"/>
      <c r="D49" s="31"/>
      <c r="E49" s="233"/>
      <c r="F49" s="233"/>
      <c r="G49" s="233">
        <f>E50</f>
        <v>200</v>
      </c>
      <c r="H49" s="233"/>
      <c r="I49" s="233">
        <f>G49+G50</f>
        <v>400</v>
      </c>
      <c r="J49" s="233"/>
      <c r="K49" s="233">
        <f t="shared" ref="K49" si="22">I49+I50</f>
        <v>600</v>
      </c>
      <c r="L49" s="233"/>
      <c r="M49" s="233">
        <f t="shared" ref="M49" si="23">K49+K50</f>
        <v>800</v>
      </c>
      <c r="N49" s="233"/>
      <c r="O49" s="233">
        <f t="shared" ref="O49" si="24">M49+M50</f>
        <v>1000</v>
      </c>
      <c r="P49" s="233"/>
      <c r="Q49" s="233">
        <f t="shared" ref="Q49" si="25">O49+O50</f>
        <v>1200</v>
      </c>
      <c r="R49" s="233"/>
      <c r="S49" s="233">
        <f t="shared" ref="S49" si="26">Q49+Q50</f>
        <v>1400</v>
      </c>
      <c r="T49" s="233"/>
      <c r="U49" s="233">
        <f t="shared" ref="U49" si="27">S49+S50</f>
        <v>1600</v>
      </c>
      <c r="V49" s="233"/>
      <c r="W49" s="233">
        <f t="shared" ref="W49" si="28">U49+U50</f>
        <v>1800</v>
      </c>
      <c r="X49" s="233"/>
      <c r="Y49" s="233">
        <f t="shared" ref="Y49" si="29">W49+W50</f>
        <v>2000</v>
      </c>
      <c r="Z49" s="233"/>
      <c r="AA49" s="233">
        <f t="shared" ref="AA49" si="30">Y49+Y50</f>
        <v>2200</v>
      </c>
      <c r="AB49" s="233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</row>
    <row r="50" spans="2:83" s="36" customFormat="1" x14ac:dyDescent="0.25">
      <c r="B50" s="232" t="s">
        <v>46</v>
      </c>
      <c r="C50" s="232"/>
      <c r="D50" s="34"/>
      <c r="E50" s="229">
        <v>200</v>
      </c>
      <c r="F50" s="229"/>
      <c r="G50" s="229">
        <f>E50</f>
        <v>200</v>
      </c>
      <c r="H50" s="229"/>
      <c r="I50" s="229">
        <f t="shared" ref="I50:I55" si="31">G50</f>
        <v>200</v>
      </c>
      <c r="J50" s="229"/>
      <c r="K50" s="229">
        <f t="shared" ref="K50:K52" si="32">I50</f>
        <v>200</v>
      </c>
      <c r="L50" s="229"/>
      <c r="M50" s="229">
        <f t="shared" ref="M50:M55" si="33">K50</f>
        <v>200</v>
      </c>
      <c r="N50" s="229"/>
      <c r="O50" s="229">
        <f t="shared" ref="O50:O55" si="34">M50</f>
        <v>200</v>
      </c>
      <c r="P50" s="229"/>
      <c r="Q50" s="229">
        <f t="shared" ref="Q50:Q55" si="35">O50</f>
        <v>200</v>
      </c>
      <c r="R50" s="229"/>
      <c r="S50" s="229">
        <f t="shared" ref="S50:S55" si="36">Q50</f>
        <v>200</v>
      </c>
      <c r="T50" s="229"/>
      <c r="U50" s="229">
        <f t="shared" ref="U50:U55" si="37">S50</f>
        <v>200</v>
      </c>
      <c r="V50" s="229"/>
      <c r="W50" s="229">
        <f t="shared" ref="W50:W55" si="38">U50</f>
        <v>200</v>
      </c>
      <c r="X50" s="229"/>
      <c r="Y50" s="229">
        <f t="shared" ref="Y50" si="39">W50</f>
        <v>200</v>
      </c>
      <c r="Z50" s="229"/>
      <c r="AA50" s="229"/>
      <c r="AB50" s="229"/>
      <c r="AC50" s="35"/>
      <c r="AD50" s="35"/>
      <c r="AE50" s="35"/>
      <c r="AF50" s="2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</row>
    <row r="51" spans="2:83" s="36" customFormat="1" ht="46.5" customHeight="1" x14ac:dyDescent="0.3">
      <c r="B51" s="230" t="s">
        <v>15</v>
      </c>
      <c r="C51" s="230"/>
      <c r="D51" s="34"/>
      <c r="E51" s="231">
        <v>1</v>
      </c>
      <c r="F51" s="231"/>
      <c r="G51" s="231">
        <f>E51-2%</f>
        <v>0.98</v>
      </c>
      <c r="H51" s="231"/>
      <c r="I51" s="231">
        <f>G51-2%</f>
        <v>0.96</v>
      </c>
      <c r="J51" s="231"/>
      <c r="K51" s="231">
        <f t="shared" ref="K51" si="40">I51-2%</f>
        <v>0.94</v>
      </c>
      <c r="L51" s="231"/>
      <c r="M51" s="231">
        <f t="shared" ref="M51" si="41">K51-2%</f>
        <v>0.91999999999999993</v>
      </c>
      <c r="N51" s="231"/>
      <c r="O51" s="231">
        <f t="shared" ref="O51" si="42">M51-2%</f>
        <v>0.89999999999999991</v>
      </c>
      <c r="P51" s="231"/>
      <c r="Q51" s="231">
        <f t="shared" ref="Q51" si="43">O51-2%</f>
        <v>0.87999999999999989</v>
      </c>
      <c r="R51" s="231"/>
      <c r="S51" s="231">
        <f t="shared" ref="S51" si="44">Q51-2%</f>
        <v>0.85999999999999988</v>
      </c>
      <c r="T51" s="231"/>
      <c r="U51" s="231">
        <f t="shared" ref="U51" si="45">S51-2%</f>
        <v>0.83999999999999986</v>
      </c>
      <c r="V51" s="231"/>
      <c r="W51" s="231">
        <f t="shared" ref="W51" si="46">U51-2%</f>
        <v>0.81999999999999984</v>
      </c>
      <c r="X51" s="231"/>
      <c r="Y51" s="231">
        <f t="shared" ref="Y51" si="47">W51-2%</f>
        <v>0.79999999999999982</v>
      </c>
      <c r="Z51" s="231"/>
      <c r="AA51" s="231">
        <f t="shared" ref="AA51" si="48">Y51-2%</f>
        <v>0.7799999999999998</v>
      </c>
      <c r="AB51" s="231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</row>
    <row r="52" spans="2:83" s="36" customFormat="1" x14ac:dyDescent="0.3">
      <c r="B52" s="228" t="s">
        <v>47</v>
      </c>
      <c r="C52" s="228"/>
      <c r="D52" s="34"/>
      <c r="E52" s="223">
        <v>0.02</v>
      </c>
      <c r="F52" s="223"/>
      <c r="G52" s="223">
        <f>E52</f>
        <v>0.02</v>
      </c>
      <c r="H52" s="223"/>
      <c r="I52" s="223">
        <f t="shared" si="31"/>
        <v>0.02</v>
      </c>
      <c r="J52" s="223"/>
      <c r="K52" s="223">
        <f t="shared" si="32"/>
        <v>0.02</v>
      </c>
      <c r="L52" s="223"/>
      <c r="M52" s="223">
        <f t="shared" si="33"/>
        <v>0.02</v>
      </c>
      <c r="N52" s="223"/>
      <c r="O52" s="223">
        <f t="shared" si="34"/>
        <v>0.02</v>
      </c>
      <c r="P52" s="223"/>
      <c r="Q52" s="223">
        <f t="shared" si="35"/>
        <v>0.02</v>
      </c>
      <c r="R52" s="223"/>
      <c r="S52" s="223">
        <f t="shared" si="36"/>
        <v>0.02</v>
      </c>
      <c r="T52" s="223"/>
      <c r="U52" s="223">
        <f t="shared" si="37"/>
        <v>0.02</v>
      </c>
      <c r="V52" s="223"/>
      <c r="W52" s="223">
        <f t="shared" si="38"/>
        <v>0.02</v>
      </c>
      <c r="X52" s="223"/>
      <c r="Y52" s="223">
        <f t="shared" ref="Y52:Y55" si="49">W52</f>
        <v>0.02</v>
      </c>
      <c r="Z52" s="223"/>
      <c r="AA52" s="223">
        <f t="shared" ref="AA52:AA55" si="50">Y52</f>
        <v>0.02</v>
      </c>
      <c r="AB52" s="223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</row>
    <row r="53" spans="2:83" s="36" customFormat="1" hidden="1" x14ac:dyDescent="0.3">
      <c r="B53" s="226" t="s">
        <v>70</v>
      </c>
      <c r="C53" s="227"/>
      <c r="D53" s="156"/>
      <c r="E53" s="224" t="s">
        <v>50</v>
      </c>
      <c r="F53" s="224"/>
      <c r="G53" s="224" t="s">
        <v>51</v>
      </c>
      <c r="H53" s="224"/>
      <c r="I53" s="224" t="s">
        <v>52</v>
      </c>
      <c r="J53" s="224"/>
      <c r="K53" s="225" t="s">
        <v>53</v>
      </c>
      <c r="L53" s="225"/>
      <c r="M53" s="225" t="s">
        <v>54</v>
      </c>
      <c r="N53" s="225"/>
      <c r="O53" s="225" t="s">
        <v>55</v>
      </c>
      <c r="P53" s="225"/>
      <c r="Q53" s="225" t="s">
        <v>56</v>
      </c>
      <c r="R53" s="225"/>
      <c r="S53" s="225" t="s">
        <v>57</v>
      </c>
      <c r="T53" s="225"/>
      <c r="U53" s="225" t="s">
        <v>58</v>
      </c>
      <c r="V53" s="225"/>
      <c r="W53" s="225" t="s">
        <v>59</v>
      </c>
      <c r="X53" s="225"/>
      <c r="Y53" s="225" t="s">
        <v>60</v>
      </c>
      <c r="Z53" s="225"/>
      <c r="AA53" s="225" t="s">
        <v>61</v>
      </c>
      <c r="AB53" s="22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</row>
    <row r="54" spans="2:83" s="36" customFormat="1" ht="36" customHeight="1" x14ac:dyDescent="0.3">
      <c r="B54" s="221" t="s">
        <v>48</v>
      </c>
      <c r="C54" s="221"/>
      <c r="D54" s="34"/>
      <c r="E54" s="222">
        <f>I41</f>
        <v>5.0000000000000001E-3</v>
      </c>
      <c r="F54" s="222"/>
      <c r="G54" s="222">
        <f>IF(E54+E55&lt;$Z$41,E54+E55,$Z$41)</f>
        <v>0.01</v>
      </c>
      <c r="H54" s="222"/>
      <c r="I54" s="222">
        <f>IF(G54+G55&lt;$Z$41,G54+G55,$Z$41)</f>
        <v>1.4999999999999999E-2</v>
      </c>
      <c r="J54" s="222"/>
      <c r="K54" s="222">
        <f>IF(I54+I55&lt;$Z$41,I54+I55,$Z$41)</f>
        <v>0.02</v>
      </c>
      <c r="L54" s="222"/>
      <c r="M54" s="222">
        <f>IF(K54+K55&lt;$Z$41,K54+K55,$Z$41)</f>
        <v>0.02</v>
      </c>
      <c r="N54" s="222"/>
      <c r="O54" s="222">
        <f>IF(M54+M55&lt;$Z$41,M54+M55,$Z$41)</f>
        <v>0.02</v>
      </c>
      <c r="P54" s="222"/>
      <c r="Q54" s="222">
        <f>IF(O54+O55&lt;$Z$41,O54+O55,$Z$41)</f>
        <v>0.02</v>
      </c>
      <c r="R54" s="222"/>
      <c r="S54" s="222">
        <f>IF(Q54+Q55&lt;$Z$41,Q54+Q55,$Z$41)</f>
        <v>0.02</v>
      </c>
      <c r="T54" s="222"/>
      <c r="U54" s="222">
        <f>IF(S54+S55&lt;$Z$41,S54+S55,$Z$41)</f>
        <v>0.02</v>
      </c>
      <c r="V54" s="222"/>
      <c r="W54" s="222">
        <f>IF(U54+U55&lt;$Z$41,U54+U55,$Z$41)</f>
        <v>0.02</v>
      </c>
      <c r="X54" s="222"/>
      <c r="Y54" s="222">
        <f>IF(W54+W55&lt;$Z$41,W54+W55,$Z$41)</f>
        <v>0.02</v>
      </c>
      <c r="Z54" s="222"/>
      <c r="AA54" s="222">
        <f>IF(Y54+Y55&lt;$Z$41,Y54+Y55,$Z$41)</f>
        <v>0.02</v>
      </c>
      <c r="AB54" s="222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</row>
    <row r="55" spans="2:83" s="36" customFormat="1" ht="31.5" customHeight="1" x14ac:dyDescent="0.3">
      <c r="B55" s="221" t="s">
        <v>49</v>
      </c>
      <c r="C55" s="221"/>
      <c r="D55" s="34"/>
      <c r="E55" s="208">
        <f>V41</f>
        <v>5.0000000000000001E-3</v>
      </c>
      <c r="F55" s="208"/>
      <c r="G55" s="208">
        <f>E55</f>
        <v>5.0000000000000001E-3</v>
      </c>
      <c r="H55" s="208"/>
      <c r="I55" s="208">
        <f t="shared" si="31"/>
        <v>5.0000000000000001E-3</v>
      </c>
      <c r="J55" s="208"/>
      <c r="K55" s="208">
        <f>I55</f>
        <v>5.0000000000000001E-3</v>
      </c>
      <c r="L55" s="208"/>
      <c r="M55" s="208">
        <f t="shared" si="33"/>
        <v>5.0000000000000001E-3</v>
      </c>
      <c r="N55" s="208"/>
      <c r="O55" s="208">
        <f t="shared" si="34"/>
        <v>5.0000000000000001E-3</v>
      </c>
      <c r="P55" s="208"/>
      <c r="Q55" s="208">
        <f t="shared" si="35"/>
        <v>5.0000000000000001E-3</v>
      </c>
      <c r="R55" s="208"/>
      <c r="S55" s="208">
        <f t="shared" si="36"/>
        <v>5.0000000000000001E-3</v>
      </c>
      <c r="T55" s="208"/>
      <c r="U55" s="208">
        <f t="shared" si="37"/>
        <v>5.0000000000000001E-3</v>
      </c>
      <c r="V55" s="208"/>
      <c r="W55" s="208">
        <f t="shared" si="38"/>
        <v>5.0000000000000001E-3</v>
      </c>
      <c r="X55" s="208"/>
      <c r="Y55" s="208">
        <f t="shared" si="49"/>
        <v>5.0000000000000001E-3</v>
      </c>
      <c r="Z55" s="208"/>
      <c r="AA55" s="208">
        <f t="shared" si="50"/>
        <v>5.0000000000000001E-3</v>
      </c>
      <c r="AB55" s="208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</row>
    <row r="56" spans="2:83" s="36" customFormat="1" ht="6.75" customHeight="1" thickBot="1" x14ac:dyDescent="0.35">
      <c r="B56" s="37"/>
      <c r="C56" s="37"/>
      <c r="D56" s="38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</row>
    <row r="57" spans="2:83" s="30" customFormat="1" x14ac:dyDescent="0.3">
      <c r="B57" s="209"/>
      <c r="C57" s="210"/>
      <c r="D57" s="40"/>
      <c r="E57" s="211" t="s">
        <v>50</v>
      </c>
      <c r="F57" s="212"/>
      <c r="G57" s="213" t="s">
        <v>51</v>
      </c>
      <c r="H57" s="214"/>
      <c r="I57" s="215" t="s">
        <v>52</v>
      </c>
      <c r="J57" s="216"/>
      <c r="K57" s="217" t="s">
        <v>53</v>
      </c>
      <c r="L57" s="218"/>
      <c r="M57" s="219" t="s">
        <v>54</v>
      </c>
      <c r="N57" s="220"/>
      <c r="O57" s="196" t="s">
        <v>55</v>
      </c>
      <c r="P57" s="197"/>
      <c r="Q57" s="198" t="s">
        <v>56</v>
      </c>
      <c r="R57" s="199"/>
      <c r="S57" s="200" t="s">
        <v>57</v>
      </c>
      <c r="T57" s="201"/>
      <c r="U57" s="202" t="s">
        <v>58</v>
      </c>
      <c r="V57" s="203"/>
      <c r="W57" s="204" t="s">
        <v>59</v>
      </c>
      <c r="X57" s="205"/>
      <c r="Y57" s="206" t="s">
        <v>60</v>
      </c>
      <c r="Z57" s="207"/>
      <c r="AA57" s="190" t="s">
        <v>61</v>
      </c>
      <c r="AB57" s="19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</row>
    <row r="58" spans="2:83" s="7" customFormat="1" ht="5.25" customHeight="1" x14ac:dyDescent="0.3">
      <c r="B58" s="43"/>
      <c r="C58" s="44"/>
      <c r="D58" s="45"/>
      <c r="E58" s="46"/>
      <c r="F58" s="47"/>
      <c r="G58" s="48"/>
      <c r="H58" s="49"/>
      <c r="I58" s="50"/>
      <c r="J58" s="51"/>
      <c r="K58" s="52"/>
      <c r="L58" s="53"/>
      <c r="M58" s="54"/>
      <c r="N58" s="55"/>
      <c r="O58" s="56"/>
      <c r="P58" s="57"/>
      <c r="Q58" s="58"/>
      <c r="R58" s="59"/>
      <c r="S58" s="60"/>
      <c r="T58" s="61"/>
      <c r="U58" s="62"/>
      <c r="V58" s="63"/>
      <c r="W58" s="64"/>
      <c r="X58" s="65"/>
      <c r="Y58" s="66"/>
      <c r="Z58" s="67"/>
      <c r="AA58" s="68"/>
      <c r="AB58" s="69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</row>
    <row r="59" spans="2:83" s="97" customFormat="1" ht="64.5" customHeight="1" thickBot="1" x14ac:dyDescent="0.35">
      <c r="B59" s="192" t="s">
        <v>73</v>
      </c>
      <c r="C59" s="193"/>
      <c r="D59" s="72"/>
      <c r="E59" s="73" t="s">
        <v>62</v>
      </c>
      <c r="F59" s="74" t="s">
        <v>63</v>
      </c>
      <c r="G59" s="75" t="s">
        <v>62</v>
      </c>
      <c r="H59" s="76" t="s">
        <v>63</v>
      </c>
      <c r="I59" s="77" t="s">
        <v>62</v>
      </c>
      <c r="J59" s="78" t="s">
        <v>63</v>
      </c>
      <c r="K59" s="79" t="s">
        <v>62</v>
      </c>
      <c r="L59" s="80" t="s">
        <v>63</v>
      </c>
      <c r="M59" s="81" t="s">
        <v>62</v>
      </c>
      <c r="N59" s="82" t="s">
        <v>63</v>
      </c>
      <c r="O59" s="83" t="s">
        <v>62</v>
      </c>
      <c r="P59" s="84" t="s">
        <v>63</v>
      </c>
      <c r="Q59" s="85" t="s">
        <v>62</v>
      </c>
      <c r="R59" s="86" t="s">
        <v>63</v>
      </c>
      <c r="S59" s="87" t="s">
        <v>62</v>
      </c>
      <c r="T59" s="88" t="s">
        <v>63</v>
      </c>
      <c r="U59" s="89" t="s">
        <v>62</v>
      </c>
      <c r="V59" s="90" t="s">
        <v>63</v>
      </c>
      <c r="W59" s="91" t="s">
        <v>62</v>
      </c>
      <c r="X59" s="92" t="s">
        <v>63</v>
      </c>
      <c r="Y59" s="93" t="s">
        <v>62</v>
      </c>
      <c r="Z59" s="94" t="s">
        <v>63</v>
      </c>
      <c r="AA59" s="95" t="s">
        <v>62</v>
      </c>
      <c r="AB59" s="96" t="s">
        <v>63</v>
      </c>
    </row>
    <row r="60" spans="2:83" s="7" customFormat="1" x14ac:dyDescent="0.3">
      <c r="B60" s="194">
        <v>1</v>
      </c>
      <c r="C60" s="195"/>
      <c r="D60" s="98"/>
      <c r="E60" s="99"/>
      <c r="F60" s="100">
        <f>E47</f>
        <v>10000</v>
      </c>
      <c r="G60" s="101"/>
      <c r="H60" s="102">
        <f>G47</f>
        <v>10200</v>
      </c>
      <c r="I60" s="103"/>
      <c r="J60" s="104">
        <f>I47</f>
        <v>10400</v>
      </c>
      <c r="K60" s="105"/>
      <c r="L60" s="106">
        <f>K47</f>
        <v>10600</v>
      </c>
      <c r="M60" s="107"/>
      <c r="N60" s="108">
        <f>M47</f>
        <v>10800</v>
      </c>
      <c r="O60" s="109"/>
      <c r="P60" s="110">
        <f>O47</f>
        <v>11000</v>
      </c>
      <c r="Q60" s="111"/>
      <c r="R60" s="112">
        <f>Q47</f>
        <v>11200</v>
      </c>
      <c r="S60" s="113"/>
      <c r="T60" s="114">
        <f>S47</f>
        <v>11400</v>
      </c>
      <c r="U60" s="115"/>
      <c r="V60" s="116">
        <f>U47</f>
        <v>11600</v>
      </c>
      <c r="W60" s="117"/>
      <c r="X60" s="118">
        <f>W47</f>
        <v>11800</v>
      </c>
      <c r="Y60" s="119"/>
      <c r="Z60" s="120">
        <f>Y47</f>
        <v>12000</v>
      </c>
      <c r="AA60" s="121"/>
      <c r="AB60" s="122">
        <f>AA47</f>
        <v>12200</v>
      </c>
    </row>
    <row r="61" spans="2:83" s="7" customFormat="1" x14ac:dyDescent="0.3">
      <c r="B61" s="185">
        <f>B60+$E$52</f>
        <v>1.02</v>
      </c>
      <c r="C61" s="186"/>
      <c r="D61" s="123"/>
      <c r="E61" s="124">
        <f>($B61-100%)*E$54*100</f>
        <v>1.0000000000000009E-2</v>
      </c>
      <c r="F61" s="125">
        <f>E$47+E$47*E61</f>
        <v>10100</v>
      </c>
      <c r="G61" s="126">
        <f>($B61-100%)*G$54*100</f>
        <v>2.0000000000000018E-2</v>
      </c>
      <c r="H61" s="125">
        <f>G$47+G$47*G61</f>
        <v>10404</v>
      </c>
      <c r="I61" s="127">
        <f t="shared" ref="I61:I80" si="51">($B61-100%)*I$54*100</f>
        <v>3.0000000000000023E-2</v>
      </c>
      <c r="J61" s="128">
        <f>I$47+I$47*I61</f>
        <v>10712</v>
      </c>
      <c r="K61" s="129">
        <f t="shared" ref="K61:K80" si="52">($B61-100%)*K$54*100</f>
        <v>4.0000000000000036E-2</v>
      </c>
      <c r="L61" s="130">
        <f>K$47+K$47*K61</f>
        <v>11024</v>
      </c>
      <c r="M61" s="131">
        <f t="shared" ref="M61:M80" si="53">($B61-100%)*M$54*100</f>
        <v>4.0000000000000036E-2</v>
      </c>
      <c r="N61" s="132">
        <f>M$47+M$47*M61</f>
        <v>11232</v>
      </c>
      <c r="O61" s="133">
        <f t="shared" ref="O61:O80" si="54">($B61-100%)*O$54*100</f>
        <v>4.0000000000000036E-2</v>
      </c>
      <c r="P61" s="134">
        <f>O$47+O$47*O61</f>
        <v>11440</v>
      </c>
      <c r="Q61" s="135">
        <f t="shared" ref="Q61:Q80" si="55">($B61-100%)*Q$54*100</f>
        <v>4.0000000000000036E-2</v>
      </c>
      <c r="R61" s="136">
        <f>Q$47+Q$47*Q61</f>
        <v>11648</v>
      </c>
      <c r="S61" s="137">
        <f t="shared" ref="S61:S80" si="56">($B61-100%)*S$54*100</f>
        <v>4.0000000000000036E-2</v>
      </c>
      <c r="T61" s="138">
        <f>S$47+S$47*S61</f>
        <v>11856</v>
      </c>
      <c r="U61" s="115">
        <f t="shared" ref="U61:U80" si="57">($B61-100%)*U$54*100</f>
        <v>4.0000000000000036E-2</v>
      </c>
      <c r="V61" s="116">
        <f>U$47+U$47*U61</f>
        <v>12064</v>
      </c>
      <c r="W61" s="117">
        <f t="shared" ref="W61:W80" si="58">($B61-100%)*W$54*100</f>
        <v>4.0000000000000036E-2</v>
      </c>
      <c r="X61" s="118">
        <f>W$47+W$47*W61</f>
        <v>12272</v>
      </c>
      <c r="Y61" s="119">
        <f t="shared" ref="Y61:Y80" si="59">($B61-100%)*Y$54*100</f>
        <v>4.0000000000000036E-2</v>
      </c>
      <c r="Z61" s="120">
        <f>Y$47+Y$47*Y61</f>
        <v>12480</v>
      </c>
      <c r="AA61" s="121">
        <f t="shared" ref="AA61:AA80" si="60">($B61-100%)*AA$54*100</f>
        <v>4.0000000000000036E-2</v>
      </c>
      <c r="AB61" s="122">
        <f>AA$47+AA$47*AA61</f>
        <v>12688</v>
      </c>
      <c r="AD61" s="17"/>
    </row>
    <row r="62" spans="2:83" s="7" customFormat="1" x14ac:dyDescent="0.3">
      <c r="B62" s="185">
        <f t="shared" ref="B62:B80" si="61">B61+$E$52</f>
        <v>1.04</v>
      </c>
      <c r="C62" s="186"/>
      <c r="D62" s="123"/>
      <c r="E62" s="124">
        <f>($B62-100%)*E$54*100</f>
        <v>2.0000000000000018E-2</v>
      </c>
      <c r="F62" s="125">
        <f>E$47+E$47*E62</f>
        <v>10200</v>
      </c>
      <c r="G62" s="126">
        <f t="shared" ref="G62:G80" si="62">($B62-100%)*G$54*100</f>
        <v>4.0000000000000036E-2</v>
      </c>
      <c r="H62" s="125">
        <f>G$47+G$47*G62</f>
        <v>10608</v>
      </c>
      <c r="I62" s="127">
        <f t="shared" si="51"/>
        <v>6.0000000000000046E-2</v>
      </c>
      <c r="J62" s="128">
        <f>I$47+I$47*I62</f>
        <v>11024</v>
      </c>
      <c r="K62" s="129">
        <f t="shared" si="52"/>
        <v>8.0000000000000071E-2</v>
      </c>
      <c r="L62" s="130">
        <f>K$47+K$47*K62</f>
        <v>11448</v>
      </c>
      <c r="M62" s="131">
        <f>($B62-100%)*M$54*100</f>
        <v>8.0000000000000071E-2</v>
      </c>
      <c r="N62" s="132">
        <f>M$47+M$47*M62</f>
        <v>11664</v>
      </c>
      <c r="O62" s="133">
        <f t="shared" si="54"/>
        <v>8.0000000000000071E-2</v>
      </c>
      <c r="P62" s="134">
        <f>O$47+O$47*O62</f>
        <v>11880</v>
      </c>
      <c r="Q62" s="135">
        <f t="shared" si="55"/>
        <v>8.0000000000000071E-2</v>
      </c>
      <c r="R62" s="136">
        <f>Q$47+Q$47*Q62</f>
        <v>12096</v>
      </c>
      <c r="S62" s="137">
        <f t="shared" si="56"/>
        <v>8.0000000000000071E-2</v>
      </c>
      <c r="T62" s="138">
        <f>S$47+S$47*S62</f>
        <v>12312</v>
      </c>
      <c r="U62" s="115">
        <f t="shared" si="57"/>
        <v>8.0000000000000071E-2</v>
      </c>
      <c r="V62" s="116">
        <f>U$47+U$47*U62</f>
        <v>12528</v>
      </c>
      <c r="W62" s="117">
        <f t="shared" si="58"/>
        <v>8.0000000000000071E-2</v>
      </c>
      <c r="X62" s="118">
        <f>W$47+W$47*W62</f>
        <v>12744</v>
      </c>
      <c r="Y62" s="119">
        <f t="shared" si="59"/>
        <v>8.0000000000000071E-2</v>
      </c>
      <c r="Z62" s="120">
        <f>Y$47+Y$47*Y62</f>
        <v>12960</v>
      </c>
      <c r="AA62" s="121">
        <f t="shared" si="60"/>
        <v>8.0000000000000071E-2</v>
      </c>
      <c r="AB62" s="122">
        <f>AA$47+AA$47*AA62</f>
        <v>13176</v>
      </c>
      <c r="AD62" s="17"/>
    </row>
    <row r="63" spans="2:83" s="7" customFormat="1" x14ac:dyDescent="0.3">
      <c r="B63" s="185">
        <f t="shared" si="61"/>
        <v>1.06</v>
      </c>
      <c r="C63" s="186"/>
      <c r="D63" s="123"/>
      <c r="E63" s="124">
        <f t="shared" ref="E63:E80" si="63">($B63-100%)*E$54*100</f>
        <v>3.000000000000003E-2</v>
      </c>
      <c r="F63" s="125">
        <f t="shared" ref="F63:H80" si="64">E$47+E$47*E63</f>
        <v>10300</v>
      </c>
      <c r="G63" s="126">
        <f t="shared" si="62"/>
        <v>6.000000000000006E-2</v>
      </c>
      <c r="H63" s="125">
        <f t="shared" si="64"/>
        <v>10812</v>
      </c>
      <c r="I63" s="127">
        <f t="shared" si="51"/>
        <v>9.000000000000008E-2</v>
      </c>
      <c r="J63" s="128">
        <f t="shared" ref="J63:J79" si="65">I$47+I$47*I63</f>
        <v>11336</v>
      </c>
      <c r="K63" s="129">
        <f t="shared" si="52"/>
        <v>0.12000000000000012</v>
      </c>
      <c r="L63" s="130">
        <f t="shared" ref="L63:L79" si="66">K$47+K$47*K63</f>
        <v>11872.000000000002</v>
      </c>
      <c r="M63" s="131">
        <f t="shared" si="53"/>
        <v>0.12000000000000012</v>
      </c>
      <c r="N63" s="132">
        <f t="shared" ref="N63:N79" si="67">M$47+M$47*M63</f>
        <v>12096.000000000002</v>
      </c>
      <c r="O63" s="133">
        <f t="shared" si="54"/>
        <v>0.12000000000000012</v>
      </c>
      <c r="P63" s="134">
        <f t="shared" ref="P63:P79" si="68">O$47+O$47*O63</f>
        <v>12320.000000000002</v>
      </c>
      <c r="Q63" s="135">
        <f t="shared" si="55"/>
        <v>0.12000000000000012</v>
      </c>
      <c r="R63" s="136">
        <f t="shared" ref="R63:R79" si="69">Q$47+Q$47*Q63</f>
        <v>12544.000000000002</v>
      </c>
      <c r="S63" s="137">
        <f t="shared" si="56"/>
        <v>0.12000000000000012</v>
      </c>
      <c r="T63" s="138">
        <f t="shared" ref="T63:T79" si="70">S$47+S$47*S63</f>
        <v>12768.000000000002</v>
      </c>
      <c r="U63" s="115">
        <f t="shared" si="57"/>
        <v>0.12000000000000012</v>
      </c>
      <c r="V63" s="116">
        <f t="shared" ref="V63:V79" si="71">U$47+U$47*U63</f>
        <v>12992.000000000002</v>
      </c>
      <c r="W63" s="117">
        <f t="shared" si="58"/>
        <v>0.12000000000000012</v>
      </c>
      <c r="X63" s="118">
        <f t="shared" ref="X63:X79" si="72">W$47+W$47*W63</f>
        <v>13216.000000000002</v>
      </c>
      <c r="Y63" s="119">
        <f t="shared" si="59"/>
        <v>0.12000000000000012</v>
      </c>
      <c r="Z63" s="120">
        <f t="shared" ref="Z63:Z79" si="73">Y$47+Y$47*Y63</f>
        <v>13440.000000000002</v>
      </c>
      <c r="AA63" s="121">
        <f t="shared" si="60"/>
        <v>0.12000000000000012</v>
      </c>
      <c r="AB63" s="122">
        <f t="shared" ref="AB63:AB79" si="74">AA$47+AA$47*AA63</f>
        <v>13664.000000000002</v>
      </c>
      <c r="AD63" s="17"/>
    </row>
    <row r="64" spans="2:83" s="7" customFormat="1" x14ac:dyDescent="0.3">
      <c r="B64" s="185">
        <f t="shared" si="61"/>
        <v>1.08</v>
      </c>
      <c r="C64" s="186"/>
      <c r="D64" s="123"/>
      <c r="E64" s="124">
        <f>($B64-100%)*E$54*100</f>
        <v>4.0000000000000036E-2</v>
      </c>
      <c r="F64" s="125">
        <f t="shared" si="64"/>
        <v>10400</v>
      </c>
      <c r="G64" s="126">
        <f t="shared" si="62"/>
        <v>8.0000000000000071E-2</v>
      </c>
      <c r="H64" s="125">
        <f t="shared" si="64"/>
        <v>11016</v>
      </c>
      <c r="I64" s="127">
        <f t="shared" si="51"/>
        <v>0.12000000000000009</v>
      </c>
      <c r="J64" s="128">
        <f t="shared" si="65"/>
        <v>11648</v>
      </c>
      <c r="K64" s="129">
        <f t="shared" si="52"/>
        <v>0.16000000000000014</v>
      </c>
      <c r="L64" s="130">
        <f t="shared" si="66"/>
        <v>12296.000000000002</v>
      </c>
      <c r="M64" s="131">
        <f t="shared" si="53"/>
        <v>0.16000000000000014</v>
      </c>
      <c r="N64" s="132">
        <f t="shared" si="67"/>
        <v>12528.000000000002</v>
      </c>
      <c r="O64" s="133">
        <f t="shared" si="54"/>
        <v>0.16000000000000014</v>
      </c>
      <c r="P64" s="134">
        <f t="shared" si="68"/>
        <v>12760.000000000002</v>
      </c>
      <c r="Q64" s="135">
        <f t="shared" si="55"/>
        <v>0.16000000000000014</v>
      </c>
      <c r="R64" s="136">
        <f t="shared" si="69"/>
        <v>12992.000000000002</v>
      </c>
      <c r="S64" s="137">
        <f t="shared" si="56"/>
        <v>0.16000000000000014</v>
      </c>
      <c r="T64" s="138">
        <f t="shared" si="70"/>
        <v>13224.000000000002</v>
      </c>
      <c r="U64" s="115">
        <f t="shared" si="57"/>
        <v>0.16000000000000014</v>
      </c>
      <c r="V64" s="116">
        <f t="shared" si="71"/>
        <v>13456.000000000002</v>
      </c>
      <c r="W64" s="117">
        <f t="shared" si="58"/>
        <v>0.16000000000000014</v>
      </c>
      <c r="X64" s="118">
        <f t="shared" si="72"/>
        <v>13688.000000000002</v>
      </c>
      <c r="Y64" s="119">
        <f t="shared" si="59"/>
        <v>0.16000000000000014</v>
      </c>
      <c r="Z64" s="120">
        <f t="shared" si="73"/>
        <v>13920.000000000002</v>
      </c>
      <c r="AA64" s="121">
        <f t="shared" si="60"/>
        <v>0.16000000000000014</v>
      </c>
      <c r="AB64" s="122">
        <f t="shared" si="74"/>
        <v>14152.000000000002</v>
      </c>
      <c r="AD64" s="139"/>
    </row>
    <row r="65" spans="2:30" s="7" customFormat="1" x14ac:dyDescent="0.3">
      <c r="B65" s="185">
        <f t="shared" si="61"/>
        <v>1.1000000000000001</v>
      </c>
      <c r="C65" s="186"/>
      <c r="D65" s="123"/>
      <c r="E65" s="124">
        <f t="shared" si="63"/>
        <v>5.0000000000000044E-2</v>
      </c>
      <c r="F65" s="125">
        <f t="shared" si="64"/>
        <v>10500</v>
      </c>
      <c r="G65" s="126">
        <f t="shared" si="62"/>
        <v>0.10000000000000009</v>
      </c>
      <c r="H65" s="125">
        <f t="shared" si="64"/>
        <v>11220</v>
      </c>
      <c r="I65" s="127">
        <f t="shared" si="51"/>
        <v>0.15000000000000013</v>
      </c>
      <c r="J65" s="128">
        <f t="shared" si="65"/>
        <v>11960.000000000002</v>
      </c>
      <c r="K65" s="129">
        <f t="shared" si="52"/>
        <v>0.20000000000000018</v>
      </c>
      <c r="L65" s="130">
        <f t="shared" si="66"/>
        <v>12720.000000000002</v>
      </c>
      <c r="M65" s="131">
        <f t="shared" si="53"/>
        <v>0.20000000000000018</v>
      </c>
      <c r="N65" s="132">
        <f t="shared" si="67"/>
        <v>12960.000000000002</v>
      </c>
      <c r="O65" s="133">
        <f t="shared" si="54"/>
        <v>0.20000000000000018</v>
      </c>
      <c r="P65" s="134">
        <f t="shared" si="68"/>
        <v>13200.000000000002</v>
      </c>
      <c r="Q65" s="135">
        <f t="shared" si="55"/>
        <v>0.20000000000000018</v>
      </c>
      <c r="R65" s="136">
        <f t="shared" si="69"/>
        <v>13440.000000000002</v>
      </c>
      <c r="S65" s="137">
        <f t="shared" si="56"/>
        <v>0.20000000000000018</v>
      </c>
      <c r="T65" s="138">
        <f t="shared" si="70"/>
        <v>13680.000000000002</v>
      </c>
      <c r="U65" s="115">
        <f t="shared" si="57"/>
        <v>0.20000000000000018</v>
      </c>
      <c r="V65" s="116">
        <f t="shared" si="71"/>
        <v>13920.000000000002</v>
      </c>
      <c r="W65" s="117">
        <f t="shared" si="58"/>
        <v>0.20000000000000018</v>
      </c>
      <c r="X65" s="118">
        <f t="shared" si="72"/>
        <v>14160.000000000002</v>
      </c>
      <c r="Y65" s="119">
        <f t="shared" si="59"/>
        <v>0.20000000000000018</v>
      </c>
      <c r="Z65" s="120">
        <f t="shared" si="73"/>
        <v>14400.000000000002</v>
      </c>
      <c r="AA65" s="121">
        <f t="shared" si="60"/>
        <v>0.20000000000000018</v>
      </c>
      <c r="AB65" s="122">
        <f t="shared" si="74"/>
        <v>14640.000000000002</v>
      </c>
      <c r="AD65" s="17"/>
    </row>
    <row r="66" spans="2:30" s="7" customFormat="1" x14ac:dyDescent="0.3">
      <c r="B66" s="185">
        <f t="shared" si="61"/>
        <v>1.1200000000000001</v>
      </c>
      <c r="C66" s="186"/>
      <c r="D66" s="123"/>
      <c r="E66" s="124">
        <f t="shared" si="63"/>
        <v>6.000000000000006E-2</v>
      </c>
      <c r="F66" s="125">
        <f t="shared" si="64"/>
        <v>10600</v>
      </c>
      <c r="G66" s="126">
        <f t="shared" si="62"/>
        <v>0.12000000000000012</v>
      </c>
      <c r="H66" s="125">
        <f t="shared" si="64"/>
        <v>11424.000000000002</v>
      </c>
      <c r="I66" s="127">
        <f t="shared" si="51"/>
        <v>0.18000000000000016</v>
      </c>
      <c r="J66" s="128">
        <f t="shared" si="65"/>
        <v>12272.000000000002</v>
      </c>
      <c r="K66" s="129">
        <f t="shared" si="52"/>
        <v>0.24000000000000024</v>
      </c>
      <c r="L66" s="130">
        <f t="shared" si="66"/>
        <v>13144.000000000004</v>
      </c>
      <c r="M66" s="131">
        <f t="shared" si="53"/>
        <v>0.24000000000000024</v>
      </c>
      <c r="N66" s="132">
        <f t="shared" si="67"/>
        <v>13392.000000000004</v>
      </c>
      <c r="O66" s="133">
        <f t="shared" si="54"/>
        <v>0.24000000000000024</v>
      </c>
      <c r="P66" s="134">
        <f t="shared" si="68"/>
        <v>13640.000000000004</v>
      </c>
      <c r="Q66" s="135">
        <f t="shared" si="55"/>
        <v>0.24000000000000024</v>
      </c>
      <c r="R66" s="136">
        <f t="shared" si="69"/>
        <v>13888.000000000004</v>
      </c>
      <c r="S66" s="137">
        <f t="shared" si="56"/>
        <v>0.24000000000000024</v>
      </c>
      <c r="T66" s="138">
        <f t="shared" si="70"/>
        <v>14136.000000000004</v>
      </c>
      <c r="U66" s="115">
        <f t="shared" si="57"/>
        <v>0.24000000000000024</v>
      </c>
      <c r="V66" s="116">
        <f t="shared" si="71"/>
        <v>14384.000000000004</v>
      </c>
      <c r="W66" s="117">
        <f t="shared" si="58"/>
        <v>0.24000000000000024</v>
      </c>
      <c r="X66" s="118">
        <f t="shared" si="72"/>
        <v>14632.000000000004</v>
      </c>
      <c r="Y66" s="119">
        <f t="shared" si="59"/>
        <v>0.24000000000000024</v>
      </c>
      <c r="Z66" s="120">
        <f t="shared" si="73"/>
        <v>14880.000000000004</v>
      </c>
      <c r="AA66" s="121">
        <f t="shared" si="60"/>
        <v>0.24000000000000024</v>
      </c>
      <c r="AB66" s="122">
        <f t="shared" si="74"/>
        <v>15128.000000000004</v>
      </c>
      <c r="AD66" s="17"/>
    </row>
    <row r="67" spans="2:30" s="7" customFormat="1" x14ac:dyDescent="0.3">
      <c r="B67" s="185">
        <f t="shared" si="61"/>
        <v>1.1400000000000001</v>
      </c>
      <c r="C67" s="186"/>
      <c r="D67" s="45"/>
      <c r="E67" s="124">
        <f t="shared" si="63"/>
        <v>7.0000000000000062E-2</v>
      </c>
      <c r="F67" s="125">
        <f t="shared" si="64"/>
        <v>10700</v>
      </c>
      <c r="G67" s="126">
        <f t="shared" si="62"/>
        <v>0.14000000000000012</v>
      </c>
      <c r="H67" s="125">
        <f t="shared" si="64"/>
        <v>11628.000000000002</v>
      </c>
      <c r="I67" s="127">
        <f t="shared" si="51"/>
        <v>0.21000000000000016</v>
      </c>
      <c r="J67" s="128">
        <f t="shared" si="65"/>
        <v>12584.000000000002</v>
      </c>
      <c r="K67" s="129">
        <f t="shared" si="52"/>
        <v>0.28000000000000025</v>
      </c>
      <c r="L67" s="130">
        <f t="shared" si="66"/>
        <v>13568.000000000004</v>
      </c>
      <c r="M67" s="131">
        <f t="shared" si="53"/>
        <v>0.28000000000000025</v>
      </c>
      <c r="N67" s="132">
        <f t="shared" si="67"/>
        <v>13824.000000000004</v>
      </c>
      <c r="O67" s="133">
        <f t="shared" si="54"/>
        <v>0.28000000000000025</v>
      </c>
      <c r="P67" s="134">
        <f t="shared" si="68"/>
        <v>14080.000000000004</v>
      </c>
      <c r="Q67" s="135">
        <f t="shared" si="55"/>
        <v>0.28000000000000025</v>
      </c>
      <c r="R67" s="136">
        <f t="shared" si="69"/>
        <v>14336.000000000004</v>
      </c>
      <c r="S67" s="137">
        <f t="shared" si="56"/>
        <v>0.28000000000000025</v>
      </c>
      <c r="T67" s="138">
        <f t="shared" si="70"/>
        <v>14592.000000000004</v>
      </c>
      <c r="U67" s="115">
        <f t="shared" si="57"/>
        <v>0.28000000000000025</v>
      </c>
      <c r="V67" s="116">
        <f t="shared" si="71"/>
        <v>14848.000000000004</v>
      </c>
      <c r="W67" s="117">
        <f t="shared" si="58"/>
        <v>0.28000000000000025</v>
      </c>
      <c r="X67" s="118">
        <f t="shared" si="72"/>
        <v>15104.000000000004</v>
      </c>
      <c r="Y67" s="119">
        <f t="shared" si="59"/>
        <v>0.28000000000000025</v>
      </c>
      <c r="Z67" s="120">
        <f t="shared" si="73"/>
        <v>15360.000000000004</v>
      </c>
      <c r="AA67" s="121">
        <f t="shared" si="60"/>
        <v>0.28000000000000025</v>
      </c>
      <c r="AB67" s="122">
        <f t="shared" si="74"/>
        <v>15616.000000000004</v>
      </c>
      <c r="AD67" s="17"/>
    </row>
    <row r="68" spans="2:30" s="7" customFormat="1" x14ac:dyDescent="0.3">
      <c r="B68" s="185">
        <f t="shared" si="61"/>
        <v>1.1600000000000001</v>
      </c>
      <c r="C68" s="186"/>
      <c r="D68" s="45"/>
      <c r="E68" s="124">
        <f t="shared" si="63"/>
        <v>8.0000000000000071E-2</v>
      </c>
      <c r="F68" s="125">
        <f t="shared" si="64"/>
        <v>10800</v>
      </c>
      <c r="G68" s="126">
        <f t="shared" si="62"/>
        <v>0.16000000000000014</v>
      </c>
      <c r="H68" s="125">
        <f t="shared" si="64"/>
        <v>11832.000000000002</v>
      </c>
      <c r="I68" s="127">
        <f t="shared" si="51"/>
        <v>0.24000000000000019</v>
      </c>
      <c r="J68" s="128">
        <f t="shared" si="65"/>
        <v>12896.000000000002</v>
      </c>
      <c r="K68" s="129">
        <f t="shared" si="52"/>
        <v>0.32000000000000028</v>
      </c>
      <c r="L68" s="130">
        <f t="shared" si="66"/>
        <v>13992.000000000004</v>
      </c>
      <c r="M68" s="131">
        <f t="shared" si="53"/>
        <v>0.32000000000000028</v>
      </c>
      <c r="N68" s="132">
        <f t="shared" si="67"/>
        <v>14256.000000000004</v>
      </c>
      <c r="O68" s="133">
        <f t="shared" si="54"/>
        <v>0.32000000000000028</v>
      </c>
      <c r="P68" s="134">
        <f t="shared" si="68"/>
        <v>14520.000000000004</v>
      </c>
      <c r="Q68" s="135">
        <f t="shared" si="55"/>
        <v>0.32000000000000028</v>
      </c>
      <c r="R68" s="136">
        <f t="shared" si="69"/>
        <v>14784.000000000004</v>
      </c>
      <c r="S68" s="137">
        <f t="shared" si="56"/>
        <v>0.32000000000000028</v>
      </c>
      <c r="T68" s="138">
        <f t="shared" si="70"/>
        <v>15048.000000000004</v>
      </c>
      <c r="U68" s="115">
        <f t="shared" si="57"/>
        <v>0.32000000000000028</v>
      </c>
      <c r="V68" s="116">
        <f t="shared" si="71"/>
        <v>15312.000000000004</v>
      </c>
      <c r="W68" s="117">
        <f t="shared" si="58"/>
        <v>0.32000000000000028</v>
      </c>
      <c r="X68" s="118">
        <f t="shared" si="72"/>
        <v>15576.000000000004</v>
      </c>
      <c r="Y68" s="119">
        <f t="shared" si="59"/>
        <v>0.32000000000000028</v>
      </c>
      <c r="Z68" s="120">
        <f t="shared" si="73"/>
        <v>15840.000000000004</v>
      </c>
      <c r="AA68" s="121">
        <f t="shared" si="60"/>
        <v>0.32000000000000028</v>
      </c>
      <c r="AB68" s="122">
        <f t="shared" si="74"/>
        <v>16104.000000000004</v>
      </c>
      <c r="AD68" s="17"/>
    </row>
    <row r="69" spans="2:30" s="7" customFormat="1" x14ac:dyDescent="0.3">
      <c r="B69" s="185">
        <f t="shared" si="61"/>
        <v>1.1800000000000002</v>
      </c>
      <c r="C69" s="186"/>
      <c r="D69" s="45"/>
      <c r="E69" s="124">
        <f t="shared" si="63"/>
        <v>9.000000000000008E-2</v>
      </c>
      <c r="F69" s="125">
        <f t="shared" si="64"/>
        <v>10900</v>
      </c>
      <c r="G69" s="126">
        <f t="shared" si="62"/>
        <v>0.18000000000000016</v>
      </c>
      <c r="H69" s="125">
        <f t="shared" si="64"/>
        <v>12036.000000000002</v>
      </c>
      <c r="I69" s="127">
        <f t="shared" si="51"/>
        <v>0.27000000000000024</v>
      </c>
      <c r="J69" s="128">
        <f t="shared" si="65"/>
        <v>13208.000000000002</v>
      </c>
      <c r="K69" s="129">
        <f t="shared" si="52"/>
        <v>0.36000000000000032</v>
      </c>
      <c r="L69" s="130">
        <f t="shared" si="66"/>
        <v>14416.000000000004</v>
      </c>
      <c r="M69" s="131">
        <f t="shared" si="53"/>
        <v>0.36000000000000032</v>
      </c>
      <c r="N69" s="132">
        <f t="shared" si="67"/>
        <v>14688.000000000004</v>
      </c>
      <c r="O69" s="133">
        <f t="shared" si="54"/>
        <v>0.36000000000000032</v>
      </c>
      <c r="P69" s="134">
        <f t="shared" si="68"/>
        <v>14960.000000000004</v>
      </c>
      <c r="Q69" s="135">
        <f t="shared" si="55"/>
        <v>0.36000000000000032</v>
      </c>
      <c r="R69" s="136">
        <f t="shared" si="69"/>
        <v>15232.000000000004</v>
      </c>
      <c r="S69" s="137">
        <f t="shared" si="56"/>
        <v>0.36000000000000032</v>
      </c>
      <c r="T69" s="138">
        <f t="shared" si="70"/>
        <v>15504.000000000004</v>
      </c>
      <c r="U69" s="115">
        <f t="shared" si="57"/>
        <v>0.36000000000000032</v>
      </c>
      <c r="V69" s="116">
        <f t="shared" si="71"/>
        <v>15776.000000000004</v>
      </c>
      <c r="W69" s="117">
        <f t="shared" si="58"/>
        <v>0.36000000000000032</v>
      </c>
      <c r="X69" s="118">
        <f t="shared" si="72"/>
        <v>16048.000000000004</v>
      </c>
      <c r="Y69" s="119">
        <f t="shared" si="59"/>
        <v>0.36000000000000032</v>
      </c>
      <c r="Z69" s="120">
        <f t="shared" si="73"/>
        <v>16320.000000000004</v>
      </c>
      <c r="AA69" s="121">
        <f>($B69-100%)*AA$54*100</f>
        <v>0.36000000000000032</v>
      </c>
      <c r="AB69" s="122">
        <f t="shared" si="74"/>
        <v>16592.000000000004</v>
      </c>
      <c r="AD69" s="17"/>
    </row>
    <row r="70" spans="2:30" s="7" customFormat="1" x14ac:dyDescent="0.3">
      <c r="B70" s="185">
        <f t="shared" si="61"/>
        <v>1.2000000000000002</v>
      </c>
      <c r="C70" s="186"/>
      <c r="D70" s="45"/>
      <c r="E70" s="124">
        <f t="shared" si="63"/>
        <v>0.10000000000000009</v>
      </c>
      <c r="F70" s="125">
        <f t="shared" si="64"/>
        <v>11000</v>
      </c>
      <c r="G70" s="126">
        <f t="shared" si="62"/>
        <v>0.20000000000000018</v>
      </c>
      <c r="H70" s="125">
        <f t="shared" si="64"/>
        <v>12240.000000000002</v>
      </c>
      <c r="I70" s="127">
        <f t="shared" si="51"/>
        <v>0.30000000000000027</v>
      </c>
      <c r="J70" s="128">
        <f t="shared" si="65"/>
        <v>13520.000000000004</v>
      </c>
      <c r="K70" s="129">
        <f t="shared" si="52"/>
        <v>0.40000000000000036</v>
      </c>
      <c r="L70" s="130">
        <f t="shared" si="66"/>
        <v>14840.000000000004</v>
      </c>
      <c r="M70" s="131">
        <f t="shared" si="53"/>
        <v>0.40000000000000036</v>
      </c>
      <c r="N70" s="132">
        <f t="shared" si="67"/>
        <v>15120.000000000004</v>
      </c>
      <c r="O70" s="133">
        <f t="shared" si="54"/>
        <v>0.40000000000000036</v>
      </c>
      <c r="P70" s="134">
        <f t="shared" si="68"/>
        <v>15400.000000000004</v>
      </c>
      <c r="Q70" s="135">
        <f t="shared" si="55"/>
        <v>0.40000000000000036</v>
      </c>
      <c r="R70" s="136">
        <f t="shared" si="69"/>
        <v>15680.000000000004</v>
      </c>
      <c r="S70" s="137">
        <f t="shared" si="56"/>
        <v>0.40000000000000036</v>
      </c>
      <c r="T70" s="138">
        <f t="shared" si="70"/>
        <v>15960.000000000004</v>
      </c>
      <c r="U70" s="115">
        <f t="shared" si="57"/>
        <v>0.40000000000000036</v>
      </c>
      <c r="V70" s="116">
        <f t="shared" si="71"/>
        <v>16240.000000000004</v>
      </c>
      <c r="W70" s="117">
        <f t="shared" si="58"/>
        <v>0.40000000000000036</v>
      </c>
      <c r="X70" s="118">
        <f t="shared" si="72"/>
        <v>16520.000000000004</v>
      </c>
      <c r="Y70" s="119">
        <f t="shared" si="59"/>
        <v>0.40000000000000036</v>
      </c>
      <c r="Z70" s="120">
        <f t="shared" si="73"/>
        <v>16800.000000000004</v>
      </c>
      <c r="AA70" s="121">
        <f t="shared" si="60"/>
        <v>0.40000000000000036</v>
      </c>
      <c r="AB70" s="122">
        <f t="shared" si="74"/>
        <v>17080.000000000004</v>
      </c>
      <c r="AD70" s="17"/>
    </row>
    <row r="71" spans="2:30" s="7" customFormat="1" x14ac:dyDescent="0.3">
      <c r="B71" s="185">
        <f t="shared" si="61"/>
        <v>1.2200000000000002</v>
      </c>
      <c r="C71" s="186"/>
      <c r="D71" s="45"/>
      <c r="E71" s="124">
        <f t="shared" si="63"/>
        <v>0.1100000000000001</v>
      </c>
      <c r="F71" s="125">
        <f t="shared" si="64"/>
        <v>11100</v>
      </c>
      <c r="G71" s="126">
        <f t="shared" si="62"/>
        <v>0.2200000000000002</v>
      </c>
      <c r="H71" s="125">
        <f t="shared" si="64"/>
        <v>12444.000000000002</v>
      </c>
      <c r="I71" s="127">
        <f t="shared" si="51"/>
        <v>0.33000000000000029</v>
      </c>
      <c r="J71" s="128">
        <f t="shared" si="65"/>
        <v>13832.000000000004</v>
      </c>
      <c r="K71" s="129">
        <f t="shared" si="52"/>
        <v>0.44000000000000039</v>
      </c>
      <c r="L71" s="130">
        <f t="shared" si="66"/>
        <v>15264.000000000004</v>
      </c>
      <c r="M71" s="131">
        <f t="shared" si="53"/>
        <v>0.44000000000000039</v>
      </c>
      <c r="N71" s="132">
        <f t="shared" si="67"/>
        <v>15552.000000000004</v>
      </c>
      <c r="O71" s="133">
        <f t="shared" si="54"/>
        <v>0.44000000000000039</v>
      </c>
      <c r="P71" s="134">
        <f t="shared" si="68"/>
        <v>15840.000000000004</v>
      </c>
      <c r="Q71" s="135">
        <f t="shared" si="55"/>
        <v>0.44000000000000039</v>
      </c>
      <c r="R71" s="136">
        <f t="shared" si="69"/>
        <v>16128.000000000004</v>
      </c>
      <c r="S71" s="137">
        <f t="shared" si="56"/>
        <v>0.44000000000000039</v>
      </c>
      <c r="T71" s="138">
        <f t="shared" si="70"/>
        <v>16416.000000000004</v>
      </c>
      <c r="U71" s="115">
        <f t="shared" si="57"/>
        <v>0.44000000000000039</v>
      </c>
      <c r="V71" s="116">
        <f t="shared" si="71"/>
        <v>16704.000000000004</v>
      </c>
      <c r="W71" s="117">
        <f t="shared" si="58"/>
        <v>0.44000000000000039</v>
      </c>
      <c r="X71" s="118">
        <f t="shared" si="72"/>
        <v>16992.000000000004</v>
      </c>
      <c r="Y71" s="119">
        <f t="shared" si="59"/>
        <v>0.44000000000000039</v>
      </c>
      <c r="Z71" s="120">
        <f t="shared" si="73"/>
        <v>17280.000000000004</v>
      </c>
      <c r="AA71" s="121">
        <f t="shared" si="60"/>
        <v>0.44000000000000039</v>
      </c>
      <c r="AB71" s="122">
        <f t="shared" si="74"/>
        <v>17568.000000000004</v>
      </c>
      <c r="AD71" s="17"/>
    </row>
    <row r="72" spans="2:30" s="7" customFormat="1" x14ac:dyDescent="0.3">
      <c r="B72" s="185">
        <f t="shared" si="61"/>
        <v>1.2400000000000002</v>
      </c>
      <c r="C72" s="186"/>
      <c r="D72" s="45"/>
      <c r="E72" s="124">
        <f t="shared" si="63"/>
        <v>0.12000000000000012</v>
      </c>
      <c r="F72" s="125">
        <f t="shared" si="64"/>
        <v>11200.000000000002</v>
      </c>
      <c r="G72" s="126">
        <f t="shared" si="62"/>
        <v>0.24000000000000024</v>
      </c>
      <c r="H72" s="125">
        <f t="shared" si="64"/>
        <v>12648.000000000002</v>
      </c>
      <c r="I72" s="127">
        <f t="shared" si="51"/>
        <v>0.36000000000000032</v>
      </c>
      <c r="J72" s="128">
        <f t="shared" si="65"/>
        <v>14144.000000000004</v>
      </c>
      <c r="K72" s="129">
        <f t="shared" si="52"/>
        <v>0.48000000000000048</v>
      </c>
      <c r="L72" s="130">
        <f t="shared" si="66"/>
        <v>15688.000000000005</v>
      </c>
      <c r="M72" s="131">
        <f t="shared" si="53"/>
        <v>0.48000000000000048</v>
      </c>
      <c r="N72" s="132">
        <f t="shared" si="67"/>
        <v>15984.000000000005</v>
      </c>
      <c r="O72" s="133">
        <f t="shared" si="54"/>
        <v>0.48000000000000048</v>
      </c>
      <c r="P72" s="134">
        <f t="shared" si="68"/>
        <v>16280.000000000005</v>
      </c>
      <c r="Q72" s="135">
        <f t="shared" si="55"/>
        <v>0.48000000000000048</v>
      </c>
      <c r="R72" s="136">
        <f t="shared" si="69"/>
        <v>16576.000000000007</v>
      </c>
      <c r="S72" s="137">
        <f t="shared" si="56"/>
        <v>0.48000000000000048</v>
      </c>
      <c r="T72" s="138">
        <f t="shared" si="70"/>
        <v>16872.000000000007</v>
      </c>
      <c r="U72" s="115">
        <f t="shared" si="57"/>
        <v>0.48000000000000048</v>
      </c>
      <c r="V72" s="116">
        <f t="shared" si="71"/>
        <v>17168.000000000007</v>
      </c>
      <c r="W72" s="117">
        <f t="shared" si="58"/>
        <v>0.48000000000000048</v>
      </c>
      <c r="X72" s="118">
        <f t="shared" si="72"/>
        <v>17464.000000000007</v>
      </c>
      <c r="Y72" s="119">
        <f t="shared" si="59"/>
        <v>0.48000000000000048</v>
      </c>
      <c r="Z72" s="120">
        <f t="shared" si="73"/>
        <v>17760.000000000007</v>
      </c>
      <c r="AA72" s="121">
        <f t="shared" si="60"/>
        <v>0.48000000000000048</v>
      </c>
      <c r="AB72" s="122">
        <f t="shared" si="74"/>
        <v>18056.000000000007</v>
      </c>
      <c r="AD72" s="17"/>
    </row>
    <row r="73" spans="2:30" s="7" customFormat="1" x14ac:dyDescent="0.3">
      <c r="B73" s="185">
        <f t="shared" si="61"/>
        <v>1.2600000000000002</v>
      </c>
      <c r="C73" s="186"/>
      <c r="D73" s="45"/>
      <c r="E73" s="124">
        <f t="shared" si="63"/>
        <v>0.13000000000000012</v>
      </c>
      <c r="F73" s="125">
        <f t="shared" si="64"/>
        <v>11300.000000000002</v>
      </c>
      <c r="G73" s="126">
        <f t="shared" si="62"/>
        <v>0.26000000000000023</v>
      </c>
      <c r="H73" s="125">
        <f t="shared" si="64"/>
        <v>12852.000000000002</v>
      </c>
      <c r="I73" s="127">
        <f t="shared" si="51"/>
        <v>0.39000000000000035</v>
      </c>
      <c r="J73" s="128">
        <f t="shared" si="65"/>
        <v>14456.000000000004</v>
      </c>
      <c r="K73" s="129">
        <f t="shared" si="52"/>
        <v>0.52000000000000046</v>
      </c>
      <c r="L73" s="130">
        <f t="shared" si="66"/>
        <v>16112.000000000004</v>
      </c>
      <c r="M73" s="131">
        <f t="shared" si="53"/>
        <v>0.52000000000000046</v>
      </c>
      <c r="N73" s="132">
        <f t="shared" si="67"/>
        <v>16416.000000000004</v>
      </c>
      <c r="O73" s="133">
        <f t="shared" si="54"/>
        <v>0.52000000000000046</v>
      </c>
      <c r="P73" s="134">
        <f t="shared" si="68"/>
        <v>16720.000000000007</v>
      </c>
      <c r="Q73" s="135">
        <f t="shared" si="55"/>
        <v>0.52000000000000046</v>
      </c>
      <c r="R73" s="136">
        <f t="shared" si="69"/>
        <v>17024.000000000007</v>
      </c>
      <c r="S73" s="137">
        <f t="shared" si="56"/>
        <v>0.52000000000000046</v>
      </c>
      <c r="T73" s="138">
        <f t="shared" si="70"/>
        <v>17328.000000000007</v>
      </c>
      <c r="U73" s="115">
        <f t="shared" si="57"/>
        <v>0.52000000000000046</v>
      </c>
      <c r="V73" s="116">
        <f t="shared" si="71"/>
        <v>17632.000000000007</v>
      </c>
      <c r="W73" s="117">
        <f t="shared" si="58"/>
        <v>0.52000000000000046</v>
      </c>
      <c r="X73" s="118">
        <f t="shared" si="72"/>
        <v>17936.000000000007</v>
      </c>
      <c r="Y73" s="119">
        <f t="shared" si="59"/>
        <v>0.52000000000000046</v>
      </c>
      <c r="Z73" s="120">
        <f t="shared" si="73"/>
        <v>18240.000000000007</v>
      </c>
      <c r="AA73" s="121">
        <f t="shared" si="60"/>
        <v>0.52000000000000046</v>
      </c>
      <c r="AB73" s="122">
        <f t="shared" si="74"/>
        <v>18544.000000000007</v>
      </c>
      <c r="AD73" s="17"/>
    </row>
    <row r="74" spans="2:30" s="7" customFormat="1" x14ac:dyDescent="0.3">
      <c r="B74" s="185">
        <f t="shared" si="61"/>
        <v>1.2800000000000002</v>
      </c>
      <c r="C74" s="186"/>
      <c r="D74" s="45"/>
      <c r="E74" s="124">
        <f t="shared" si="63"/>
        <v>0.14000000000000012</v>
      </c>
      <c r="F74" s="125">
        <f t="shared" si="64"/>
        <v>11400.000000000002</v>
      </c>
      <c r="G74" s="126">
        <f t="shared" si="62"/>
        <v>0.28000000000000025</v>
      </c>
      <c r="H74" s="125">
        <f t="shared" si="64"/>
        <v>13056.000000000004</v>
      </c>
      <c r="I74" s="127">
        <f t="shared" si="51"/>
        <v>0.42000000000000032</v>
      </c>
      <c r="J74" s="128">
        <f t="shared" si="65"/>
        <v>14768.000000000004</v>
      </c>
      <c r="K74" s="129">
        <f t="shared" si="52"/>
        <v>0.5600000000000005</v>
      </c>
      <c r="L74" s="130">
        <f t="shared" si="66"/>
        <v>16536.000000000007</v>
      </c>
      <c r="M74" s="131">
        <f t="shared" si="53"/>
        <v>0.5600000000000005</v>
      </c>
      <c r="N74" s="132">
        <f t="shared" si="67"/>
        <v>16848.000000000007</v>
      </c>
      <c r="O74" s="133">
        <f t="shared" si="54"/>
        <v>0.5600000000000005</v>
      </c>
      <c r="P74" s="134">
        <f t="shared" si="68"/>
        <v>17160.000000000007</v>
      </c>
      <c r="Q74" s="135">
        <f t="shared" si="55"/>
        <v>0.5600000000000005</v>
      </c>
      <c r="R74" s="136">
        <f t="shared" si="69"/>
        <v>17472.000000000007</v>
      </c>
      <c r="S74" s="137">
        <f t="shared" si="56"/>
        <v>0.5600000000000005</v>
      </c>
      <c r="T74" s="138">
        <f t="shared" si="70"/>
        <v>17784.000000000007</v>
      </c>
      <c r="U74" s="115">
        <f t="shared" si="57"/>
        <v>0.5600000000000005</v>
      </c>
      <c r="V74" s="116">
        <f t="shared" si="71"/>
        <v>18096.000000000007</v>
      </c>
      <c r="W74" s="117">
        <f t="shared" si="58"/>
        <v>0.5600000000000005</v>
      </c>
      <c r="X74" s="118">
        <f t="shared" si="72"/>
        <v>18408.000000000007</v>
      </c>
      <c r="Y74" s="119">
        <f t="shared" si="59"/>
        <v>0.5600000000000005</v>
      </c>
      <c r="Z74" s="120">
        <f t="shared" si="73"/>
        <v>18720.000000000007</v>
      </c>
      <c r="AA74" s="121">
        <f t="shared" si="60"/>
        <v>0.5600000000000005</v>
      </c>
      <c r="AB74" s="122">
        <f t="shared" si="74"/>
        <v>19032.000000000007</v>
      </c>
      <c r="AD74" s="17"/>
    </row>
    <row r="75" spans="2:30" s="7" customFormat="1" x14ac:dyDescent="0.3">
      <c r="B75" s="185">
        <f t="shared" si="61"/>
        <v>1.3000000000000003</v>
      </c>
      <c r="C75" s="186"/>
      <c r="D75" s="45"/>
      <c r="E75" s="124">
        <f t="shared" si="63"/>
        <v>0.15000000000000013</v>
      </c>
      <c r="F75" s="125">
        <f t="shared" si="64"/>
        <v>11500.000000000002</v>
      </c>
      <c r="G75" s="126">
        <f t="shared" si="62"/>
        <v>0.30000000000000027</v>
      </c>
      <c r="H75" s="125">
        <f t="shared" si="64"/>
        <v>13260.000000000004</v>
      </c>
      <c r="I75" s="127">
        <f t="shared" si="51"/>
        <v>0.4500000000000004</v>
      </c>
      <c r="J75" s="128">
        <f t="shared" si="65"/>
        <v>15080.000000000004</v>
      </c>
      <c r="K75" s="129">
        <f t="shared" si="52"/>
        <v>0.60000000000000053</v>
      </c>
      <c r="L75" s="130">
        <f t="shared" si="66"/>
        <v>16960.000000000007</v>
      </c>
      <c r="M75" s="131">
        <f t="shared" si="53"/>
        <v>0.60000000000000053</v>
      </c>
      <c r="N75" s="132">
        <f t="shared" si="67"/>
        <v>17280.000000000007</v>
      </c>
      <c r="O75" s="133">
        <f t="shared" si="54"/>
        <v>0.60000000000000053</v>
      </c>
      <c r="P75" s="134">
        <f t="shared" si="68"/>
        <v>17600.000000000007</v>
      </c>
      <c r="Q75" s="135">
        <f t="shared" si="55"/>
        <v>0.60000000000000053</v>
      </c>
      <c r="R75" s="136">
        <f t="shared" si="69"/>
        <v>17920.000000000007</v>
      </c>
      <c r="S75" s="137">
        <f t="shared" si="56"/>
        <v>0.60000000000000053</v>
      </c>
      <c r="T75" s="138">
        <f t="shared" si="70"/>
        <v>18240.000000000007</v>
      </c>
      <c r="U75" s="115">
        <f t="shared" si="57"/>
        <v>0.60000000000000053</v>
      </c>
      <c r="V75" s="116">
        <f t="shared" si="71"/>
        <v>18560.000000000007</v>
      </c>
      <c r="W75" s="117">
        <f t="shared" si="58"/>
        <v>0.60000000000000053</v>
      </c>
      <c r="X75" s="118">
        <f t="shared" si="72"/>
        <v>18880.000000000007</v>
      </c>
      <c r="Y75" s="119">
        <f t="shared" si="59"/>
        <v>0.60000000000000053</v>
      </c>
      <c r="Z75" s="120">
        <f t="shared" si="73"/>
        <v>19200.000000000007</v>
      </c>
      <c r="AA75" s="121">
        <f t="shared" si="60"/>
        <v>0.60000000000000053</v>
      </c>
      <c r="AB75" s="122">
        <f t="shared" si="74"/>
        <v>19520.000000000007</v>
      </c>
      <c r="AD75" s="17"/>
    </row>
    <row r="76" spans="2:30" s="7" customFormat="1" x14ac:dyDescent="0.3">
      <c r="B76" s="185">
        <f t="shared" si="61"/>
        <v>1.3200000000000003</v>
      </c>
      <c r="C76" s="186"/>
      <c r="D76" s="45"/>
      <c r="E76" s="124">
        <f t="shared" si="63"/>
        <v>0.16000000000000014</v>
      </c>
      <c r="F76" s="125">
        <f t="shared" si="64"/>
        <v>11600.000000000002</v>
      </c>
      <c r="G76" s="126">
        <f t="shared" si="62"/>
        <v>0.32000000000000028</v>
      </c>
      <c r="H76" s="125">
        <f t="shared" si="64"/>
        <v>13464.000000000004</v>
      </c>
      <c r="I76" s="127">
        <f t="shared" si="51"/>
        <v>0.48000000000000037</v>
      </c>
      <c r="J76" s="128">
        <f t="shared" si="65"/>
        <v>15392.000000000004</v>
      </c>
      <c r="K76" s="129">
        <f t="shared" si="52"/>
        <v>0.64000000000000057</v>
      </c>
      <c r="L76" s="130">
        <f t="shared" si="66"/>
        <v>17384.000000000007</v>
      </c>
      <c r="M76" s="131">
        <f t="shared" si="53"/>
        <v>0.64000000000000057</v>
      </c>
      <c r="N76" s="132">
        <f t="shared" si="67"/>
        <v>17712.000000000007</v>
      </c>
      <c r="O76" s="133">
        <f t="shared" si="54"/>
        <v>0.64000000000000057</v>
      </c>
      <c r="P76" s="134">
        <f t="shared" si="68"/>
        <v>18040.000000000007</v>
      </c>
      <c r="Q76" s="135">
        <f t="shared" si="55"/>
        <v>0.64000000000000057</v>
      </c>
      <c r="R76" s="136">
        <f t="shared" si="69"/>
        <v>18368.000000000007</v>
      </c>
      <c r="S76" s="137">
        <f t="shared" si="56"/>
        <v>0.64000000000000057</v>
      </c>
      <c r="T76" s="138">
        <f t="shared" si="70"/>
        <v>18696.000000000007</v>
      </c>
      <c r="U76" s="115">
        <f t="shared" si="57"/>
        <v>0.64000000000000057</v>
      </c>
      <c r="V76" s="116">
        <f t="shared" si="71"/>
        <v>19024.000000000007</v>
      </c>
      <c r="W76" s="117">
        <f t="shared" si="58"/>
        <v>0.64000000000000057</v>
      </c>
      <c r="X76" s="118">
        <f t="shared" si="72"/>
        <v>19352.000000000007</v>
      </c>
      <c r="Y76" s="119">
        <f t="shared" si="59"/>
        <v>0.64000000000000057</v>
      </c>
      <c r="Z76" s="120">
        <f t="shared" si="73"/>
        <v>19680.000000000007</v>
      </c>
      <c r="AA76" s="121">
        <f t="shared" si="60"/>
        <v>0.64000000000000057</v>
      </c>
      <c r="AB76" s="122">
        <f t="shared" si="74"/>
        <v>20008.000000000007</v>
      </c>
      <c r="AD76" s="17"/>
    </row>
    <row r="77" spans="2:30" s="7" customFormat="1" x14ac:dyDescent="0.3">
      <c r="B77" s="185">
        <f t="shared" si="61"/>
        <v>1.3400000000000003</v>
      </c>
      <c r="C77" s="186"/>
      <c r="D77" s="45"/>
      <c r="E77" s="124">
        <f t="shared" si="63"/>
        <v>0.17000000000000015</v>
      </c>
      <c r="F77" s="125">
        <f t="shared" si="64"/>
        <v>11700.000000000002</v>
      </c>
      <c r="G77" s="126">
        <f t="shared" si="62"/>
        <v>0.3400000000000003</v>
      </c>
      <c r="H77" s="125">
        <f t="shared" si="64"/>
        <v>13668.000000000004</v>
      </c>
      <c r="I77" s="127">
        <f t="shared" si="51"/>
        <v>0.51000000000000045</v>
      </c>
      <c r="J77" s="128">
        <f t="shared" si="65"/>
        <v>15704.000000000004</v>
      </c>
      <c r="K77" s="129">
        <f t="shared" si="52"/>
        <v>0.6800000000000006</v>
      </c>
      <c r="L77" s="130">
        <f t="shared" si="66"/>
        <v>17808.000000000007</v>
      </c>
      <c r="M77" s="131">
        <f t="shared" si="53"/>
        <v>0.6800000000000006</v>
      </c>
      <c r="N77" s="132">
        <f t="shared" si="67"/>
        <v>18144.000000000007</v>
      </c>
      <c r="O77" s="133">
        <f t="shared" si="54"/>
        <v>0.6800000000000006</v>
      </c>
      <c r="P77" s="134">
        <f t="shared" si="68"/>
        <v>18480.000000000007</v>
      </c>
      <c r="Q77" s="135">
        <f t="shared" si="55"/>
        <v>0.6800000000000006</v>
      </c>
      <c r="R77" s="136">
        <f t="shared" si="69"/>
        <v>18816.000000000007</v>
      </c>
      <c r="S77" s="137">
        <f t="shared" si="56"/>
        <v>0.6800000000000006</v>
      </c>
      <c r="T77" s="138">
        <f t="shared" si="70"/>
        <v>19152.000000000007</v>
      </c>
      <c r="U77" s="115">
        <f t="shared" si="57"/>
        <v>0.6800000000000006</v>
      </c>
      <c r="V77" s="116">
        <f t="shared" si="71"/>
        <v>19488.000000000007</v>
      </c>
      <c r="W77" s="117">
        <f t="shared" si="58"/>
        <v>0.6800000000000006</v>
      </c>
      <c r="X77" s="118">
        <f t="shared" si="72"/>
        <v>19824.000000000007</v>
      </c>
      <c r="Y77" s="119">
        <f t="shared" si="59"/>
        <v>0.6800000000000006</v>
      </c>
      <c r="Z77" s="120">
        <f t="shared" si="73"/>
        <v>20160.000000000007</v>
      </c>
      <c r="AA77" s="121">
        <f t="shared" si="60"/>
        <v>0.6800000000000006</v>
      </c>
      <c r="AB77" s="122">
        <f t="shared" si="74"/>
        <v>20496.000000000007</v>
      </c>
      <c r="AD77" s="17"/>
    </row>
    <row r="78" spans="2:30" s="7" customFormat="1" x14ac:dyDescent="0.3">
      <c r="B78" s="185">
        <f t="shared" si="61"/>
        <v>1.3600000000000003</v>
      </c>
      <c r="C78" s="186"/>
      <c r="D78" s="45"/>
      <c r="E78" s="124">
        <f t="shared" si="63"/>
        <v>0.18000000000000016</v>
      </c>
      <c r="F78" s="125">
        <f t="shared" si="64"/>
        <v>11800.000000000002</v>
      </c>
      <c r="G78" s="126">
        <f t="shared" si="62"/>
        <v>0.36000000000000032</v>
      </c>
      <c r="H78" s="125">
        <f t="shared" si="64"/>
        <v>13872.000000000004</v>
      </c>
      <c r="I78" s="127">
        <f t="shared" si="51"/>
        <v>0.54000000000000048</v>
      </c>
      <c r="J78" s="128">
        <f t="shared" si="65"/>
        <v>16016.000000000004</v>
      </c>
      <c r="K78" s="129">
        <f t="shared" si="52"/>
        <v>0.72000000000000064</v>
      </c>
      <c r="L78" s="130">
        <f t="shared" si="66"/>
        <v>18232.000000000007</v>
      </c>
      <c r="M78" s="131">
        <f t="shared" si="53"/>
        <v>0.72000000000000064</v>
      </c>
      <c r="N78" s="132">
        <f t="shared" si="67"/>
        <v>18576.000000000007</v>
      </c>
      <c r="O78" s="133">
        <f t="shared" si="54"/>
        <v>0.72000000000000064</v>
      </c>
      <c r="P78" s="134">
        <f t="shared" si="68"/>
        <v>18920.000000000007</v>
      </c>
      <c r="Q78" s="135">
        <f t="shared" si="55"/>
        <v>0.72000000000000064</v>
      </c>
      <c r="R78" s="136">
        <f t="shared" si="69"/>
        <v>19264.000000000007</v>
      </c>
      <c r="S78" s="137">
        <f t="shared" si="56"/>
        <v>0.72000000000000064</v>
      </c>
      <c r="T78" s="138">
        <f t="shared" si="70"/>
        <v>19608.000000000007</v>
      </c>
      <c r="U78" s="115">
        <f t="shared" si="57"/>
        <v>0.72000000000000064</v>
      </c>
      <c r="V78" s="116">
        <f t="shared" si="71"/>
        <v>19952.000000000007</v>
      </c>
      <c r="W78" s="117">
        <f t="shared" si="58"/>
        <v>0.72000000000000064</v>
      </c>
      <c r="X78" s="118">
        <f t="shared" si="72"/>
        <v>20296.000000000007</v>
      </c>
      <c r="Y78" s="119">
        <f t="shared" si="59"/>
        <v>0.72000000000000064</v>
      </c>
      <c r="Z78" s="120">
        <f t="shared" si="73"/>
        <v>20640.000000000007</v>
      </c>
      <c r="AA78" s="121">
        <f t="shared" si="60"/>
        <v>0.72000000000000064</v>
      </c>
      <c r="AB78" s="122">
        <f t="shared" si="74"/>
        <v>20984.000000000007</v>
      </c>
      <c r="AD78" s="17"/>
    </row>
    <row r="79" spans="2:30" s="7" customFormat="1" x14ac:dyDescent="0.3">
      <c r="B79" s="185">
        <f t="shared" si="61"/>
        <v>1.3800000000000003</v>
      </c>
      <c r="C79" s="186"/>
      <c r="D79" s="45"/>
      <c r="E79" s="140">
        <f t="shared" si="63"/>
        <v>0.19000000000000017</v>
      </c>
      <c r="F79" s="141">
        <f t="shared" si="64"/>
        <v>11900.000000000002</v>
      </c>
      <c r="G79" s="126">
        <f t="shared" si="62"/>
        <v>0.38000000000000034</v>
      </c>
      <c r="H79" s="125">
        <f t="shared" si="64"/>
        <v>14076.000000000004</v>
      </c>
      <c r="I79" s="127">
        <f t="shared" si="51"/>
        <v>0.57000000000000051</v>
      </c>
      <c r="J79" s="128">
        <f t="shared" si="65"/>
        <v>16328.000000000005</v>
      </c>
      <c r="K79" s="129">
        <f t="shared" si="52"/>
        <v>0.76000000000000068</v>
      </c>
      <c r="L79" s="130">
        <f t="shared" si="66"/>
        <v>18656.000000000007</v>
      </c>
      <c r="M79" s="131">
        <f t="shared" si="53"/>
        <v>0.76000000000000068</v>
      </c>
      <c r="N79" s="132">
        <f t="shared" si="67"/>
        <v>19008.000000000007</v>
      </c>
      <c r="O79" s="133">
        <f t="shared" si="54"/>
        <v>0.76000000000000068</v>
      </c>
      <c r="P79" s="134">
        <f t="shared" si="68"/>
        <v>19360.000000000007</v>
      </c>
      <c r="Q79" s="135">
        <f t="shared" si="55"/>
        <v>0.76000000000000068</v>
      </c>
      <c r="R79" s="136">
        <f t="shared" si="69"/>
        <v>19712.000000000007</v>
      </c>
      <c r="S79" s="137">
        <f t="shared" si="56"/>
        <v>0.76000000000000068</v>
      </c>
      <c r="T79" s="138">
        <f t="shared" si="70"/>
        <v>20064.000000000007</v>
      </c>
      <c r="U79" s="115">
        <f t="shared" si="57"/>
        <v>0.76000000000000068</v>
      </c>
      <c r="V79" s="116">
        <f t="shared" si="71"/>
        <v>20416.000000000007</v>
      </c>
      <c r="W79" s="117">
        <f t="shared" si="58"/>
        <v>0.76000000000000068</v>
      </c>
      <c r="X79" s="118">
        <f t="shared" si="72"/>
        <v>20768.000000000007</v>
      </c>
      <c r="Y79" s="119">
        <f t="shared" si="59"/>
        <v>0.76000000000000068</v>
      </c>
      <c r="Z79" s="120">
        <f t="shared" si="73"/>
        <v>21120.000000000007</v>
      </c>
      <c r="AA79" s="121">
        <f t="shared" si="60"/>
        <v>0.76000000000000068</v>
      </c>
      <c r="AB79" s="122">
        <f t="shared" si="74"/>
        <v>21472.000000000007</v>
      </c>
      <c r="AD79" s="17"/>
    </row>
    <row r="80" spans="2:30" s="7" customFormat="1" ht="14.4" thickBot="1" x14ac:dyDescent="0.35">
      <c r="B80" s="187">
        <f t="shared" si="61"/>
        <v>1.4000000000000004</v>
      </c>
      <c r="C80" s="188"/>
      <c r="D80" s="45"/>
      <c r="E80" s="140">
        <f t="shared" si="63"/>
        <v>0.20000000000000018</v>
      </c>
      <c r="F80" s="141">
        <f t="shared" si="64"/>
        <v>12000.000000000002</v>
      </c>
      <c r="G80" s="126">
        <f t="shared" si="62"/>
        <v>0.40000000000000036</v>
      </c>
      <c r="H80" s="125">
        <f>G$47+G$47*G80</f>
        <v>14280.000000000004</v>
      </c>
      <c r="I80" s="127">
        <f t="shared" si="51"/>
        <v>0.60000000000000053</v>
      </c>
      <c r="J80" s="128">
        <f>I$47+I$47*I80</f>
        <v>16640.000000000007</v>
      </c>
      <c r="K80" s="129">
        <f t="shared" si="52"/>
        <v>0.80000000000000071</v>
      </c>
      <c r="L80" s="130">
        <f>K$47+K$47*K80</f>
        <v>19080.000000000007</v>
      </c>
      <c r="M80" s="131">
        <f t="shared" si="53"/>
        <v>0.80000000000000071</v>
      </c>
      <c r="N80" s="132">
        <f>M$47+M$47*M80</f>
        <v>19440.000000000007</v>
      </c>
      <c r="O80" s="133">
        <f t="shared" si="54"/>
        <v>0.80000000000000071</v>
      </c>
      <c r="P80" s="134">
        <f>O$47+O$47*O80</f>
        <v>19800.000000000007</v>
      </c>
      <c r="Q80" s="135">
        <f t="shared" si="55"/>
        <v>0.80000000000000071</v>
      </c>
      <c r="R80" s="136">
        <f>Q$47+Q$47*Q80</f>
        <v>20160.000000000007</v>
      </c>
      <c r="S80" s="137">
        <f t="shared" si="56"/>
        <v>0.80000000000000071</v>
      </c>
      <c r="T80" s="138">
        <f>S$47+S$47*S80</f>
        <v>20520.000000000007</v>
      </c>
      <c r="U80" s="142">
        <f t="shared" si="57"/>
        <v>0.80000000000000071</v>
      </c>
      <c r="V80" s="143">
        <f>U$47+U$47*U80</f>
        <v>20880.000000000007</v>
      </c>
      <c r="W80" s="144">
        <f t="shared" si="58"/>
        <v>0.80000000000000071</v>
      </c>
      <c r="X80" s="145">
        <f>W$47+W$47*W80</f>
        <v>21240.000000000007</v>
      </c>
      <c r="Y80" s="146">
        <f t="shared" si="59"/>
        <v>0.80000000000000071</v>
      </c>
      <c r="Z80" s="147">
        <f>Y$47+Y$47*Y80</f>
        <v>21600.000000000007</v>
      </c>
      <c r="AA80" s="148">
        <f t="shared" si="60"/>
        <v>0.80000000000000071</v>
      </c>
      <c r="AB80" s="149">
        <f>AA$47+AA$47*AA80</f>
        <v>21960.000000000007</v>
      </c>
      <c r="AD80" s="17"/>
    </row>
    <row r="82" spans="2:28" s="151" customFormat="1" ht="36" customHeight="1" x14ac:dyDescent="0.3">
      <c r="B82" s="189" t="s">
        <v>64</v>
      </c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50">
        <f>100%-AA51+10%</f>
        <v>0.32000000000000017</v>
      </c>
      <c r="R82" s="182" t="s">
        <v>65</v>
      </c>
      <c r="S82" s="182"/>
      <c r="T82" s="182"/>
      <c r="U82" s="182"/>
      <c r="V82" s="182"/>
      <c r="W82" s="182"/>
      <c r="X82" s="182"/>
      <c r="Y82" s="182"/>
      <c r="Z82" s="182"/>
      <c r="AA82" s="182"/>
      <c r="AB82" s="182"/>
    </row>
    <row r="83" spans="2:28" s="7" customFormat="1" ht="38.25" customHeight="1" x14ac:dyDescent="0.3">
      <c r="B83" s="183" t="s">
        <v>101</v>
      </c>
      <c r="C83" s="183"/>
      <c r="D83" s="183"/>
      <c r="E83" s="183"/>
      <c r="F83" s="183"/>
      <c r="G83" s="183"/>
    </row>
    <row r="84" spans="2:28" x14ac:dyDescent="0.25">
      <c r="B84" s="152" t="s">
        <v>66</v>
      </c>
      <c r="C84" s="184" t="s">
        <v>67</v>
      </c>
      <c r="D84" s="153"/>
      <c r="E84" s="154">
        <f>10*12000*1.42-7*AB65*1.42</f>
        <v>24878.399999999994</v>
      </c>
      <c r="F84" s="184" t="s">
        <v>68</v>
      </c>
      <c r="G84" s="154">
        <f>10*12000*1.42-6*AB69*1.42</f>
        <v>29036.159999999974</v>
      </c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</row>
    <row r="85" spans="2:28" x14ac:dyDescent="0.25">
      <c r="B85" s="152" t="s">
        <v>69</v>
      </c>
      <c r="C85" s="184"/>
      <c r="D85" s="153"/>
      <c r="E85" s="154">
        <f>E84*12</f>
        <v>298540.79999999993</v>
      </c>
      <c r="F85" s="184"/>
      <c r="G85" s="154">
        <f>G84*12</f>
        <v>348433.91999999969</v>
      </c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</row>
    <row r="86" spans="2:28" x14ac:dyDescent="0.25"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</row>
    <row r="87" spans="2:28" x14ac:dyDescent="0.25"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</row>
    <row r="88" spans="2:28" x14ac:dyDescent="0.25"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</row>
    <row r="89" spans="2:28" x14ac:dyDescent="0.25"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</row>
    <row r="90" spans="2:28" x14ac:dyDescent="0.25"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</row>
    <row r="91" spans="2:28" x14ac:dyDescent="0.25"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</row>
    <row r="92" spans="2:28" x14ac:dyDescent="0.25"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</row>
    <row r="93" spans="2:28" x14ac:dyDescent="0.25"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</row>
    <row r="94" spans="2:28" x14ac:dyDescent="0.25"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</row>
    <row r="95" spans="2:28" x14ac:dyDescent="0.25"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</row>
    <row r="96" spans="2:28" x14ac:dyDescent="0.25"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</row>
    <row r="97" spans="2:28" x14ac:dyDescent="0.25"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</row>
    <row r="98" spans="2:28" x14ac:dyDescent="0.25"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</row>
    <row r="99" spans="2:28" x14ac:dyDescent="0.25"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</row>
    <row r="100" spans="2:28" x14ac:dyDescent="0.25"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</row>
    <row r="101" spans="2:28" x14ac:dyDescent="0.25"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</row>
    <row r="102" spans="2:28" x14ac:dyDescent="0.25"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</row>
    <row r="103" spans="2:28" x14ac:dyDescent="0.25"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</row>
    <row r="104" spans="2:28" x14ac:dyDescent="0.25"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</row>
    <row r="105" spans="2:28" x14ac:dyDescent="0.25"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</row>
    <row r="106" spans="2:28" x14ac:dyDescent="0.25"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</row>
    <row r="107" spans="2:28" x14ac:dyDescent="0.25"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</row>
  </sheetData>
  <mergeCells count="255">
    <mergeCell ref="B7:AB7"/>
    <mergeCell ref="B8:AB8"/>
    <mergeCell ref="B9:AB9"/>
    <mergeCell ref="B10:AB10"/>
    <mergeCell ref="B11:AB11"/>
    <mergeCell ref="B12:AB12"/>
    <mergeCell ref="B1:AB1"/>
    <mergeCell ref="B2:AB2"/>
    <mergeCell ref="B3:AB3"/>
    <mergeCell ref="B4:AB4"/>
    <mergeCell ref="B5:AB5"/>
    <mergeCell ref="B6:AB6"/>
    <mergeCell ref="B19:AB19"/>
    <mergeCell ref="B20:AB20"/>
    <mergeCell ref="B21:F21"/>
    <mergeCell ref="H21:Q21"/>
    <mergeCell ref="B22:F22"/>
    <mergeCell ref="H22:Q22"/>
    <mergeCell ref="B13:AB13"/>
    <mergeCell ref="B14:AB14"/>
    <mergeCell ref="B15:AB15"/>
    <mergeCell ref="B16:AB16"/>
    <mergeCell ref="D17:O17"/>
    <mergeCell ref="P17:Q18"/>
    <mergeCell ref="E18:O18"/>
    <mergeCell ref="B25:D25"/>
    <mergeCell ref="H25:K25"/>
    <mergeCell ref="M25:P25"/>
    <mergeCell ref="B26:D26"/>
    <mergeCell ref="H26:K26"/>
    <mergeCell ref="M26:P26"/>
    <mergeCell ref="B23:F23"/>
    <mergeCell ref="H23:K23"/>
    <mergeCell ref="M23:Q23"/>
    <mergeCell ref="B24:D24"/>
    <mergeCell ref="H24:K24"/>
    <mergeCell ref="M24:P24"/>
    <mergeCell ref="B29:D29"/>
    <mergeCell ref="H29:K29"/>
    <mergeCell ref="M29:P29"/>
    <mergeCell ref="B30:F30"/>
    <mergeCell ref="H30:K30"/>
    <mergeCell ref="M30:P31"/>
    <mergeCell ref="B27:D27"/>
    <mergeCell ref="H27:K27"/>
    <mergeCell ref="M27:P27"/>
    <mergeCell ref="B28:D28"/>
    <mergeCell ref="H28:K28"/>
    <mergeCell ref="M28:P28"/>
    <mergeCell ref="Q30:Q31"/>
    <mergeCell ref="B31:D31"/>
    <mergeCell ref="H31:K31"/>
    <mergeCell ref="B32:D32"/>
    <mergeCell ref="H32:K35"/>
    <mergeCell ref="L32:L35"/>
    <mergeCell ref="M32:P35"/>
    <mergeCell ref="Q32:Q35"/>
    <mergeCell ref="B33:D33"/>
    <mergeCell ref="B34:D34"/>
    <mergeCell ref="B39:AB39"/>
    <mergeCell ref="B40:AB40"/>
    <mergeCell ref="B41:H41"/>
    <mergeCell ref="J41:U41"/>
    <mergeCell ref="W41:Y41"/>
    <mergeCell ref="B42:AB42"/>
    <mergeCell ref="B35:F35"/>
    <mergeCell ref="B36:F36"/>
    <mergeCell ref="H36:K36"/>
    <mergeCell ref="B37:D37"/>
    <mergeCell ref="H37:K37"/>
    <mergeCell ref="B38:D38"/>
    <mergeCell ref="H38:K38"/>
    <mergeCell ref="M48:N48"/>
    <mergeCell ref="O48:P48"/>
    <mergeCell ref="Q48:R48"/>
    <mergeCell ref="S48:T48"/>
    <mergeCell ref="B43:AB43"/>
    <mergeCell ref="B44:AB44"/>
    <mergeCell ref="B45:AB45"/>
    <mergeCell ref="B46:AB46"/>
    <mergeCell ref="B47:C47"/>
    <mergeCell ref="E47:F47"/>
    <mergeCell ref="G47:H47"/>
    <mergeCell ref="I47:J47"/>
    <mergeCell ref="K47:L47"/>
    <mergeCell ref="M47:N47"/>
    <mergeCell ref="AA47:AB47"/>
    <mergeCell ref="O47:P47"/>
    <mergeCell ref="Q47:R47"/>
    <mergeCell ref="S47:T47"/>
    <mergeCell ref="U47:V47"/>
    <mergeCell ref="W47:X47"/>
    <mergeCell ref="Y47:Z47"/>
    <mergeCell ref="Q50:R50"/>
    <mergeCell ref="S50:T50"/>
    <mergeCell ref="U48:V48"/>
    <mergeCell ref="W48:X48"/>
    <mergeCell ref="Y48:Z48"/>
    <mergeCell ref="AA48:AB48"/>
    <mergeCell ref="B49:C49"/>
    <mergeCell ref="E49:F49"/>
    <mergeCell ref="G49:H49"/>
    <mergeCell ref="I49:J49"/>
    <mergeCell ref="K49:L49"/>
    <mergeCell ref="M49:N49"/>
    <mergeCell ref="AA49:AB49"/>
    <mergeCell ref="O49:P49"/>
    <mergeCell ref="Q49:R49"/>
    <mergeCell ref="S49:T49"/>
    <mergeCell ref="U49:V49"/>
    <mergeCell ref="W49:X49"/>
    <mergeCell ref="Y49:Z49"/>
    <mergeCell ref="B48:C48"/>
    <mergeCell ref="E48:F48"/>
    <mergeCell ref="G48:H48"/>
    <mergeCell ref="I48:J48"/>
    <mergeCell ref="K48:L48"/>
    <mergeCell ref="U50:V50"/>
    <mergeCell ref="W50:X50"/>
    <mergeCell ref="Y50:Z50"/>
    <mergeCell ref="AA50:AB50"/>
    <mergeCell ref="B51:C51"/>
    <mergeCell ref="E51:F51"/>
    <mergeCell ref="G51:H51"/>
    <mergeCell ref="I51:J51"/>
    <mergeCell ref="K51:L51"/>
    <mergeCell ref="M51:N51"/>
    <mergeCell ref="AA51:AB51"/>
    <mergeCell ref="O51:P51"/>
    <mergeCell ref="Q51:R51"/>
    <mergeCell ref="S51:T51"/>
    <mergeCell ref="U51:V51"/>
    <mergeCell ref="W51:X51"/>
    <mergeCell ref="Y51:Z51"/>
    <mergeCell ref="B50:C50"/>
    <mergeCell ref="E50:F50"/>
    <mergeCell ref="G50:H50"/>
    <mergeCell ref="I50:J50"/>
    <mergeCell ref="K50:L50"/>
    <mergeCell ref="M50:N50"/>
    <mergeCell ref="O50:P50"/>
    <mergeCell ref="B52:C52"/>
    <mergeCell ref="E52:F52"/>
    <mergeCell ref="G52:H52"/>
    <mergeCell ref="I52:J52"/>
    <mergeCell ref="K52:L52"/>
    <mergeCell ref="M52:N52"/>
    <mergeCell ref="O52:P52"/>
    <mergeCell ref="Q52:R52"/>
    <mergeCell ref="S52:T52"/>
    <mergeCell ref="U52:V52"/>
    <mergeCell ref="W52:X52"/>
    <mergeCell ref="Y52:Z52"/>
    <mergeCell ref="AA52:AB52"/>
    <mergeCell ref="B54:C54"/>
    <mergeCell ref="E54:F54"/>
    <mergeCell ref="G54:H54"/>
    <mergeCell ref="I54:J54"/>
    <mergeCell ref="K54:L54"/>
    <mergeCell ref="M54:N54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B53:C53"/>
    <mergeCell ref="AA54:AB54"/>
    <mergeCell ref="O54:P54"/>
    <mergeCell ref="Q54:R54"/>
    <mergeCell ref="S54:T54"/>
    <mergeCell ref="U54:V54"/>
    <mergeCell ref="W54:X54"/>
    <mergeCell ref="Y54:Z54"/>
    <mergeCell ref="U55:V55"/>
    <mergeCell ref="W55:X55"/>
    <mergeCell ref="Y55:Z55"/>
    <mergeCell ref="O55:P55"/>
    <mergeCell ref="Q55:R55"/>
    <mergeCell ref="S55:T55"/>
    <mergeCell ref="AA55:AB55"/>
    <mergeCell ref="B57:C57"/>
    <mergeCell ref="E57:F57"/>
    <mergeCell ref="G57:H57"/>
    <mergeCell ref="I57:J57"/>
    <mergeCell ref="K57:L57"/>
    <mergeCell ref="M57:N57"/>
    <mergeCell ref="B64:C64"/>
    <mergeCell ref="B65:C65"/>
    <mergeCell ref="B55:C55"/>
    <mergeCell ref="E55:F55"/>
    <mergeCell ref="G55:H55"/>
    <mergeCell ref="I55:J55"/>
    <mergeCell ref="K55:L55"/>
    <mergeCell ref="M55:N55"/>
    <mergeCell ref="B66:C66"/>
    <mergeCell ref="B67:C67"/>
    <mergeCell ref="B68:C68"/>
    <mergeCell ref="B69:C69"/>
    <mergeCell ref="AA57:AB57"/>
    <mergeCell ref="B59:C59"/>
    <mergeCell ref="B60:C60"/>
    <mergeCell ref="B61:C61"/>
    <mergeCell ref="B62:C62"/>
    <mergeCell ref="B63:C63"/>
    <mergeCell ref="O57:P57"/>
    <mergeCell ref="Q57:R57"/>
    <mergeCell ref="S57:T57"/>
    <mergeCell ref="U57:V57"/>
    <mergeCell ref="W57:X57"/>
    <mergeCell ref="Y57:Z57"/>
    <mergeCell ref="B76:C76"/>
    <mergeCell ref="B77:C77"/>
    <mergeCell ref="B78:C78"/>
    <mergeCell ref="B79:C79"/>
    <mergeCell ref="B80:C80"/>
    <mergeCell ref="B82:P82"/>
    <mergeCell ref="B70:C70"/>
    <mergeCell ref="B71:C71"/>
    <mergeCell ref="B72:C72"/>
    <mergeCell ref="B73:C73"/>
    <mergeCell ref="B74:C74"/>
    <mergeCell ref="B75:C75"/>
    <mergeCell ref="B88:AB88"/>
    <mergeCell ref="B89:AB89"/>
    <mergeCell ref="B90:AB90"/>
    <mergeCell ref="B91:AB91"/>
    <mergeCell ref="B92:AB92"/>
    <mergeCell ref="B93:AB93"/>
    <mergeCell ref="R82:AB82"/>
    <mergeCell ref="B83:G83"/>
    <mergeCell ref="C84:C85"/>
    <mergeCell ref="F84:F85"/>
    <mergeCell ref="B86:AB86"/>
    <mergeCell ref="B87:AB87"/>
    <mergeCell ref="B106:AB106"/>
    <mergeCell ref="B107:AB107"/>
    <mergeCell ref="B100:AB100"/>
    <mergeCell ref="B101:AB101"/>
    <mergeCell ref="B102:AB102"/>
    <mergeCell ref="B103:AB103"/>
    <mergeCell ref="B104:AB104"/>
    <mergeCell ref="B105:AB105"/>
    <mergeCell ref="B94:AB94"/>
    <mergeCell ref="B95:AB95"/>
    <mergeCell ref="B96:AB96"/>
    <mergeCell ref="B97:AB97"/>
    <mergeCell ref="B98:AB98"/>
    <mergeCell ref="B99:AB9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3E87-2EE9-4CBE-B6C7-60736E35E7BB}">
  <dimension ref="A1:M36"/>
  <sheetViews>
    <sheetView showZeros="0" workbookViewId="0">
      <selection activeCell="Q26" sqref="Q26"/>
    </sheetView>
  </sheetViews>
  <sheetFormatPr defaultColWidth="9.109375" defaultRowHeight="13.8" x14ac:dyDescent="0.3"/>
  <cols>
    <col min="1" max="1" width="26" style="157" bestFit="1" customWidth="1"/>
    <col min="2" max="2" width="17.44140625" style="158" customWidth="1"/>
    <col min="3" max="3" width="13" style="157" customWidth="1"/>
    <col min="4" max="4" width="16.109375" style="158" customWidth="1"/>
    <col min="5" max="5" width="13" style="157" customWidth="1"/>
    <col min="6" max="6" width="11" style="158" customWidth="1"/>
    <col min="7" max="7" width="9.109375" style="157"/>
    <col min="8" max="8" width="14.33203125" style="157" customWidth="1"/>
    <col min="9" max="9" width="17.6640625" style="178" customWidth="1"/>
    <col min="10" max="12" width="9.109375" style="157"/>
    <col min="13" max="13" width="9.109375" style="160"/>
    <col min="14" max="16384" width="9.109375" style="157"/>
  </cols>
  <sheetData>
    <row r="1" spans="1:13" ht="24.6" x14ac:dyDescent="0.3">
      <c r="A1" s="276" t="s">
        <v>99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3" ht="37.5" customHeight="1" x14ac:dyDescent="0.3">
      <c r="A2" s="277" t="s">
        <v>103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</row>
    <row r="3" spans="1:13" ht="24" customHeight="1" x14ac:dyDescent="0.3">
      <c r="A3" s="278" t="s">
        <v>100</v>
      </c>
      <c r="B3" s="278"/>
      <c r="C3" s="158"/>
      <c r="E3" s="158"/>
      <c r="G3" s="158"/>
      <c r="H3" s="158"/>
      <c r="J3" s="158"/>
      <c r="K3" s="158"/>
      <c r="L3" s="158"/>
      <c r="M3" s="158"/>
    </row>
    <row r="4" spans="1:13" ht="35.25" customHeight="1" x14ac:dyDescent="0.3">
      <c r="A4" s="279" t="s">
        <v>74</v>
      </c>
      <c r="B4" s="280" t="s">
        <v>75</v>
      </c>
      <c r="C4" s="280" t="s">
        <v>76</v>
      </c>
      <c r="D4" s="280" t="s">
        <v>77</v>
      </c>
      <c r="E4" s="279" t="s">
        <v>92</v>
      </c>
      <c r="F4" s="279"/>
      <c r="G4" s="279"/>
      <c r="H4" s="279"/>
      <c r="I4" s="279" t="s">
        <v>98</v>
      </c>
      <c r="J4" s="279"/>
      <c r="K4" s="279" t="s">
        <v>95</v>
      </c>
      <c r="L4" s="279" t="s">
        <v>96</v>
      </c>
      <c r="M4" s="281" t="s">
        <v>97</v>
      </c>
    </row>
    <row r="5" spans="1:13" ht="41.4" x14ac:dyDescent="0.3">
      <c r="A5" s="279"/>
      <c r="B5" s="280"/>
      <c r="C5" s="280"/>
      <c r="D5" s="280"/>
      <c r="E5" s="168" t="s">
        <v>88</v>
      </c>
      <c r="F5" s="169" t="s">
        <v>89</v>
      </c>
      <c r="G5" s="169" t="s">
        <v>90</v>
      </c>
      <c r="H5" s="168" t="s">
        <v>91</v>
      </c>
      <c r="I5" s="177" t="s">
        <v>93</v>
      </c>
      <c r="J5" s="169" t="s">
        <v>94</v>
      </c>
      <c r="K5" s="279"/>
      <c r="L5" s="279"/>
      <c r="M5" s="281"/>
    </row>
    <row r="6" spans="1:13" x14ac:dyDescent="0.3">
      <c r="A6" s="161" t="s">
        <v>78</v>
      </c>
      <c r="B6" s="162">
        <v>5850</v>
      </c>
      <c r="C6" s="163">
        <v>5993</v>
      </c>
      <c r="D6" s="164">
        <f t="shared" ref="D6:D15" si="0">IFERROR(C6/B6,0)</f>
        <v>1.0244444444444445</v>
      </c>
      <c r="E6" s="161"/>
      <c r="F6" s="167"/>
      <c r="G6" s="161"/>
      <c r="H6" s="161"/>
      <c r="I6" s="179">
        <v>10000</v>
      </c>
      <c r="J6" s="161">
        <v>200</v>
      </c>
      <c r="K6" s="172">
        <f>SUM(I6:J6)</f>
        <v>10200</v>
      </c>
      <c r="L6" s="163">
        <f>K6*(D6-100%)</f>
        <v>249.3333333333338</v>
      </c>
      <c r="M6" s="174">
        <f>K6+L6</f>
        <v>10449.333333333334</v>
      </c>
    </row>
    <row r="7" spans="1:13" x14ac:dyDescent="0.3">
      <c r="A7" s="161" t="s">
        <v>79</v>
      </c>
      <c r="B7" s="162">
        <v>8550</v>
      </c>
      <c r="C7" s="163">
        <v>8240</v>
      </c>
      <c r="D7" s="164">
        <f t="shared" si="0"/>
        <v>0.96374269005847957</v>
      </c>
      <c r="E7" s="161"/>
      <c r="F7" s="167"/>
      <c r="G7" s="161"/>
      <c r="H7" s="161"/>
      <c r="I7" s="179">
        <v>10000</v>
      </c>
      <c r="J7" s="161">
        <f t="shared" ref="J7:J14" si="1">200*E7*F7*G7*H7</f>
        <v>0</v>
      </c>
      <c r="K7" s="172">
        <f t="shared" ref="K7:K14" si="2">SUM(I7:J7)</f>
        <v>10000</v>
      </c>
      <c r="L7" s="163">
        <f>IF(D7&gt;100%,(100*D7-100)*0.5*K7/100,0)</f>
        <v>0</v>
      </c>
      <c r="M7" s="174">
        <f t="shared" ref="M7:M14" si="3">K7+L7</f>
        <v>10000</v>
      </c>
    </row>
    <row r="8" spans="1:13" x14ac:dyDescent="0.3">
      <c r="A8" s="161" t="s">
        <v>80</v>
      </c>
      <c r="B8" s="162">
        <v>9000</v>
      </c>
      <c r="C8" s="163">
        <v>10624</v>
      </c>
      <c r="D8" s="164">
        <f t="shared" si="0"/>
        <v>1.1804444444444444</v>
      </c>
      <c r="E8" s="161"/>
      <c r="F8" s="167"/>
      <c r="G8" s="161"/>
      <c r="H8" s="161"/>
      <c r="I8" s="179">
        <v>10000</v>
      </c>
      <c r="J8" s="161">
        <v>200</v>
      </c>
      <c r="K8" s="172">
        <f t="shared" si="2"/>
        <v>10200</v>
      </c>
      <c r="L8" s="163">
        <f>K8*(D8-100%)</f>
        <v>1840.5333333333328</v>
      </c>
      <c r="M8" s="174">
        <f t="shared" si="3"/>
        <v>12040.533333333333</v>
      </c>
    </row>
    <row r="9" spans="1:13" x14ac:dyDescent="0.3">
      <c r="A9" s="161" t="s">
        <v>81</v>
      </c>
      <c r="B9" s="162">
        <v>9000</v>
      </c>
      <c r="C9" s="163">
        <v>10158</v>
      </c>
      <c r="D9" s="164">
        <f t="shared" si="0"/>
        <v>1.1286666666666667</v>
      </c>
      <c r="E9" s="161"/>
      <c r="F9" s="167"/>
      <c r="G9" s="161"/>
      <c r="H9" s="161"/>
      <c r="I9" s="179">
        <v>10000</v>
      </c>
      <c r="J9" s="161">
        <v>200</v>
      </c>
      <c r="K9" s="172">
        <f t="shared" si="2"/>
        <v>10200</v>
      </c>
      <c r="L9" s="163">
        <f>K9*(D9-100%)</f>
        <v>1312.4000000000003</v>
      </c>
      <c r="M9" s="174">
        <f t="shared" si="3"/>
        <v>11512.4</v>
      </c>
    </row>
    <row r="10" spans="1:13" x14ac:dyDescent="0.3">
      <c r="A10" s="161" t="s">
        <v>82</v>
      </c>
      <c r="B10" s="162">
        <v>8550</v>
      </c>
      <c r="C10" s="163">
        <v>8429</v>
      </c>
      <c r="D10" s="164">
        <f t="shared" si="0"/>
        <v>0.98584795321637431</v>
      </c>
      <c r="E10" s="161"/>
      <c r="F10" s="167"/>
      <c r="G10" s="161"/>
      <c r="H10" s="161"/>
      <c r="I10" s="179">
        <v>10000</v>
      </c>
      <c r="J10" s="161">
        <f t="shared" si="1"/>
        <v>0</v>
      </c>
      <c r="K10" s="172">
        <f t="shared" si="2"/>
        <v>10000</v>
      </c>
      <c r="L10" s="163">
        <f>IF(D10&gt;100%,(100*D10-100)*0.5*K10/100,0)</f>
        <v>0</v>
      </c>
      <c r="M10" s="174">
        <f t="shared" si="3"/>
        <v>10000</v>
      </c>
    </row>
    <row r="11" spans="1:13" x14ac:dyDescent="0.3">
      <c r="A11" s="161" t="s">
        <v>83</v>
      </c>
      <c r="B11" s="162">
        <v>8550</v>
      </c>
      <c r="C11" s="163">
        <v>8522</v>
      </c>
      <c r="D11" s="164">
        <f t="shared" si="0"/>
        <v>0.99672514619883046</v>
      </c>
      <c r="E11" s="161"/>
      <c r="F11" s="167"/>
      <c r="G11" s="161"/>
      <c r="H11" s="161"/>
      <c r="I11" s="179">
        <v>10000</v>
      </c>
      <c r="J11" s="161">
        <f t="shared" si="1"/>
        <v>0</v>
      </c>
      <c r="K11" s="172">
        <f t="shared" si="2"/>
        <v>10000</v>
      </c>
      <c r="L11" s="163">
        <f>IF(D11&gt;100%,(100*D11-100)*0.5*K11/100,0)</f>
        <v>0</v>
      </c>
      <c r="M11" s="174">
        <f t="shared" si="3"/>
        <v>10000</v>
      </c>
    </row>
    <row r="12" spans="1:13" x14ac:dyDescent="0.3">
      <c r="A12" s="161" t="s">
        <v>84</v>
      </c>
      <c r="B12" s="162">
        <v>7650</v>
      </c>
      <c r="C12" s="163">
        <v>7754</v>
      </c>
      <c r="D12" s="164">
        <f t="shared" si="0"/>
        <v>1.0135947712418301</v>
      </c>
      <c r="E12" s="161"/>
      <c r="F12" s="167"/>
      <c r="G12" s="161"/>
      <c r="H12" s="161"/>
      <c r="I12" s="179">
        <v>10000</v>
      </c>
      <c r="J12" s="161">
        <v>200</v>
      </c>
      <c r="K12" s="172">
        <f t="shared" si="2"/>
        <v>10200</v>
      </c>
      <c r="L12" s="163">
        <f>K12*(D12-100%)</f>
        <v>138.66666666666663</v>
      </c>
      <c r="M12" s="174">
        <f t="shared" si="3"/>
        <v>10338.666666666666</v>
      </c>
    </row>
    <row r="13" spans="1:13" x14ac:dyDescent="0.3">
      <c r="A13" s="161" t="s">
        <v>85</v>
      </c>
      <c r="B13" s="162">
        <v>9450</v>
      </c>
      <c r="C13" s="163">
        <v>9520</v>
      </c>
      <c r="D13" s="164">
        <f t="shared" si="0"/>
        <v>1.0074074074074073</v>
      </c>
      <c r="E13" s="161"/>
      <c r="F13" s="167"/>
      <c r="G13" s="161"/>
      <c r="H13" s="161"/>
      <c r="I13" s="179">
        <v>10000</v>
      </c>
      <c r="J13" s="161">
        <v>200</v>
      </c>
      <c r="K13" s="172">
        <f t="shared" si="2"/>
        <v>10200</v>
      </c>
      <c r="L13" s="163">
        <f>K13*(D13-100%)</f>
        <v>75.555555555554534</v>
      </c>
      <c r="M13" s="174">
        <f t="shared" si="3"/>
        <v>10275.555555555555</v>
      </c>
    </row>
    <row r="14" spans="1:13" x14ac:dyDescent="0.3">
      <c r="A14" s="161" t="s">
        <v>86</v>
      </c>
      <c r="B14" s="162">
        <v>9000</v>
      </c>
      <c r="C14" s="163">
        <v>7191</v>
      </c>
      <c r="D14" s="164">
        <f t="shared" si="0"/>
        <v>0.79900000000000004</v>
      </c>
      <c r="E14" s="161"/>
      <c r="F14" s="167"/>
      <c r="G14" s="161"/>
      <c r="H14" s="161"/>
      <c r="I14" s="179">
        <v>10000</v>
      </c>
      <c r="J14" s="161">
        <f t="shared" si="1"/>
        <v>0</v>
      </c>
      <c r="K14" s="172">
        <f t="shared" si="2"/>
        <v>10000</v>
      </c>
      <c r="L14" s="163">
        <f>IF(D14&gt;100%,(100*D14-100)*0.5*K14/100,0)</f>
        <v>0</v>
      </c>
      <c r="M14" s="174">
        <f t="shared" si="3"/>
        <v>10000</v>
      </c>
    </row>
    <row r="15" spans="1:13" s="160" customFormat="1" ht="40.5" customHeight="1" x14ac:dyDescent="0.3">
      <c r="A15" s="165" t="s">
        <v>87</v>
      </c>
      <c r="B15" s="166">
        <f>SUM(B6:B14)</f>
        <v>75600</v>
      </c>
      <c r="C15" s="166">
        <f>SUM(C6:C14)</f>
        <v>76431</v>
      </c>
      <c r="D15" s="175">
        <f t="shared" si="0"/>
        <v>1.0109920634920635</v>
      </c>
      <c r="E15" s="170"/>
      <c r="F15" s="171"/>
      <c r="G15" s="170"/>
      <c r="H15" s="170"/>
      <c r="I15" s="180">
        <f>SUM(I6:I14)</f>
        <v>90000</v>
      </c>
      <c r="J15" s="170">
        <f>SUM(J6:J14)</f>
        <v>1000</v>
      </c>
      <c r="K15" s="173">
        <f>SUM(K6:K14)</f>
        <v>91000</v>
      </c>
      <c r="L15" s="173">
        <f>SUM(L6:L14)</f>
        <v>3616.4888888888886</v>
      </c>
      <c r="M15" s="173">
        <f>SUM(M6:M14)</f>
        <v>94616.488888888882</v>
      </c>
    </row>
    <row r="16" spans="1:13" s="160" customFormat="1" x14ac:dyDescent="0.3">
      <c r="A16" s="157"/>
      <c r="B16" s="158"/>
      <c r="C16" s="157"/>
      <c r="D16" s="158"/>
      <c r="E16" s="157"/>
      <c r="F16" s="159"/>
      <c r="I16" s="159"/>
    </row>
    <row r="17" spans="1:9" s="160" customFormat="1" x14ac:dyDescent="0.3">
      <c r="A17" s="176" t="s">
        <v>102</v>
      </c>
      <c r="B17" s="159"/>
      <c r="C17" s="176"/>
      <c r="D17" s="176"/>
      <c r="E17" s="176"/>
      <c r="F17" s="159"/>
      <c r="I17" s="159"/>
    </row>
    <row r="36" spans="6:13" ht="18" customHeight="1" x14ac:dyDescent="0.3">
      <c r="F36" s="176"/>
      <c r="G36" s="176"/>
      <c r="H36" s="176"/>
      <c r="I36" s="159"/>
      <c r="J36" s="176"/>
      <c r="K36" s="176"/>
      <c r="L36" s="176"/>
      <c r="M36" s="176"/>
    </row>
  </sheetData>
  <mergeCells count="12">
    <mergeCell ref="A1:M1"/>
    <mergeCell ref="A2:M2"/>
    <mergeCell ref="A3:B3"/>
    <mergeCell ref="E4:H4"/>
    <mergeCell ref="A4:A5"/>
    <mergeCell ref="B4:B5"/>
    <mergeCell ref="C4:C5"/>
    <mergeCell ref="D4:D5"/>
    <mergeCell ref="K4:K5"/>
    <mergeCell ref="L4:L5"/>
    <mergeCell ref="M4:M5"/>
    <mergeCell ref="I4:J4"/>
  </mergeCells>
  <conditionalFormatting sqref="A6:M14">
    <cfRule type="expression" dxfId="0" priority="2">
      <formula>$D6&lt;100%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PP SC</vt:lpstr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Коваленко</dc:creator>
  <cp:lastModifiedBy>Xiaomi</cp:lastModifiedBy>
  <dcterms:created xsi:type="dcterms:W3CDTF">2020-02-19T07:59:25Z</dcterms:created>
  <dcterms:modified xsi:type="dcterms:W3CDTF">2020-05-28T07:50:52Z</dcterms:modified>
</cp:coreProperties>
</file>