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труктура тарифу" sheetId="1" r:id="rId4"/>
    <sheet state="visible" name="Графічне порівняння тарифів" sheetId="2" r:id="rId5"/>
    <sheet state="visible" name="Граф.структура тарифів" sheetId="3" r:id="rId6"/>
    <sheet state="visible" name="Зміна вартості" sheetId="4" r:id="rId7"/>
    <sheet state="visible" name="Конкуренти" sheetId="5" r:id="rId8"/>
  </sheets>
  <definedNames/>
  <calcPr/>
  <extLst>
    <ext uri="GoogleSheetsCustomDataVersion1">
      <go:sheetsCustomData xmlns:go="http://customooxmlschemas.google.com/" r:id="rId9" roundtripDataSignature="AMtx7mhT6YeNPN3HR5sYCf5YRlVFUgQufw=="/>
    </ext>
  </extLst>
</workbook>
</file>

<file path=xl/sharedStrings.xml><?xml version="1.0" encoding="utf-8"?>
<sst xmlns="http://schemas.openxmlformats.org/spreadsheetml/2006/main" count="369" uniqueCount="75">
  <si>
    <t>Курс євро</t>
  </si>
  <si>
    <t>Категорія напруги</t>
  </si>
  <si>
    <t>Тарифний елемент</t>
  </si>
  <si>
    <t>Тариф</t>
  </si>
  <si>
    <t>Активна енергія (HRK/KWh)</t>
  </si>
  <si>
    <t>Плата за відновлювані джерела енергії (HRK/KWh)</t>
  </si>
  <si>
    <t>Розподіл (HRK/KWh)</t>
  </si>
  <si>
    <t>Передача (HRK/KWh)</t>
  </si>
  <si>
    <t>Точка комерційного обліку</t>
  </si>
  <si>
    <t>ST</t>
  </si>
  <si>
    <t>VT</t>
  </si>
  <si>
    <t>NT</t>
  </si>
  <si>
    <t>Пікова активна потужність (HRK/KW)</t>
  </si>
  <si>
    <t>Реактивна енергія (HRK/KWh)</t>
  </si>
  <si>
    <t>Висока</t>
  </si>
  <si>
    <t>Білий</t>
  </si>
  <si>
    <t>-</t>
  </si>
  <si>
    <t>Середня</t>
  </si>
  <si>
    <t>Низька</t>
  </si>
  <si>
    <t>Синій</t>
  </si>
  <si>
    <t>Червоний</t>
  </si>
  <si>
    <t>Жовтий</t>
  </si>
  <si>
    <t>Активна енергія (€/KWh)</t>
  </si>
  <si>
    <t>Плата за відновлювані джерела енергії (€/KWh)</t>
  </si>
  <si>
    <t>Розподіл (€/KWh)</t>
  </si>
  <si>
    <t>Передача (€/KWh)</t>
  </si>
  <si>
    <t>Інформація про підприємство</t>
  </si>
  <si>
    <t>Пікова активна потужність (€/KW)</t>
  </si>
  <si>
    <t>Реактивна енергія (€/KWh)</t>
  </si>
  <si>
    <t>Споживання електроенергії на місяць, кВт*год</t>
  </si>
  <si>
    <t>Споживання електроенергії протягом денного тарифу на місяць, кВт*год</t>
  </si>
  <si>
    <t>Споживання електроенергії протягом нічного тарифу на місяць, кВт*год</t>
  </si>
  <si>
    <t>Пікова активна потужність, кВт*год</t>
  </si>
  <si>
    <t>Реактивна енергія, rVArh</t>
  </si>
  <si>
    <t>Загальна сума в євро</t>
  </si>
  <si>
    <t>Загальна сума в євроцентах</t>
  </si>
  <si>
    <t>Активна енергія</t>
  </si>
  <si>
    <t>Плата за відновлювані джерела енергії</t>
  </si>
  <si>
    <t>Розподіл</t>
  </si>
  <si>
    <t>Передача</t>
  </si>
  <si>
    <t>Висока напруга</t>
  </si>
  <si>
    <t>Середня напруга</t>
  </si>
  <si>
    <t>Низька напруга</t>
  </si>
  <si>
    <t>Середня напруга - Білий тариф</t>
  </si>
  <si>
    <t>Низька напруга - Червоний тариф</t>
  </si>
  <si>
    <t>Складова рахунку</t>
  </si>
  <si>
    <r>
      <rPr>
        <rFont val="Open Sans"/>
        <i/>
        <color theme="1"/>
        <sz val="9.0"/>
      </rPr>
      <t xml:space="preserve">Вартість на місяць, </t>
    </r>
    <r>
      <rPr>
        <rFont val="Calibri"/>
        <i val="0"/>
        <color theme="1"/>
        <sz val="9.0"/>
      </rPr>
      <t>€</t>
    </r>
  </si>
  <si>
    <t>Частка, %</t>
  </si>
  <si>
    <r>
      <rPr>
        <rFont val="Open Sans"/>
        <i/>
        <color theme="1"/>
        <sz val="9.0"/>
      </rPr>
      <t xml:space="preserve">Вартість на місяць, </t>
    </r>
    <r>
      <rPr>
        <rFont val="Calibri"/>
        <i val="0"/>
        <color theme="1"/>
        <sz val="9.0"/>
      </rPr>
      <t>€</t>
    </r>
  </si>
  <si>
    <t>Сплата за точку комерційного обліку</t>
  </si>
  <si>
    <t>Сплата за передачу</t>
  </si>
  <si>
    <t>Сплата за розрахункову пікову енергію</t>
  </si>
  <si>
    <t>Сплата за споживання реактивної енергії</t>
  </si>
  <si>
    <t>Сплата за розподіл</t>
  </si>
  <si>
    <t>Плата за відновлювальні джерела</t>
  </si>
  <si>
    <t>Електроенергія</t>
  </si>
  <si>
    <t>ВСЬОГО:</t>
  </si>
  <si>
    <t>Ціна на електроенергію, HRK/KWh</t>
  </si>
  <si>
    <t>Напруга</t>
  </si>
  <si>
    <t>1 липня 2020</t>
  </si>
  <si>
    <t>1 жовтня 2020</t>
  </si>
  <si>
    <t>1 січня 2021</t>
  </si>
  <si>
    <t>1 квітня 2021</t>
  </si>
  <si>
    <t>Ціна на електроенергію, €/KWh</t>
  </si>
  <si>
    <t>Вартість електроенергії, €/KWh</t>
  </si>
  <si>
    <t>Вартість електроенергії, євроцентів/KWh</t>
  </si>
  <si>
    <t>Джерело</t>
  </si>
  <si>
    <t>Акцизний збір
(HRK/KWh)</t>
  </si>
  <si>
    <t>HEP Elektra</t>
  </si>
  <si>
    <t>GEN-I Hrvatska</t>
  </si>
  <si>
    <t>Petrol</t>
  </si>
  <si>
    <t>Акцизний збір
(€/KWh)</t>
  </si>
  <si>
    <t>Ціни на розподіл та передачу електроенергії в HEP Elektra та конкурентів не відрізняються.
Вартість активної енергії в конкурентів є сталою, незалежно від моделі тарифу.</t>
  </si>
  <si>
    <t>Високий тариф</t>
  </si>
  <si>
    <t>Низький тариф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</si>
</sst>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0"/>
    <numFmt numFmtId="165" formatCode="0.000"/>
  </numFmts>
  <fonts count="19">
    <font>
      <sz val="11.0"/>
      <color theme="1"/>
      <name val="Arial"/>
    </font>
    <font>
      <b/>
      <sz val="8.0"/>
      <color theme="1"/>
      <name val="Open Sans"/>
    </font>
    <font>
      <sz val="7.0"/>
      <color theme="1"/>
      <name val="Open Sans"/>
    </font>
    <font>
      <b/>
      <sz val="7.0"/>
      <color theme="1"/>
      <name val="Open Sans"/>
    </font>
    <font/>
    <font>
      <sz val="11.0"/>
      <color theme="1"/>
      <name val="Calibri"/>
    </font>
    <font>
      <b/>
      <i/>
      <sz val="7.0"/>
      <color theme="1"/>
      <name val="Open Sans"/>
    </font>
    <font>
      <color theme="1"/>
      <name val="Calibri"/>
    </font>
    <font>
      <b/>
      <sz val="11.0"/>
      <color theme="1"/>
      <name val="Open Sans"/>
    </font>
    <font>
      <sz val="11.0"/>
      <color theme="1"/>
      <name val="Open Sans"/>
    </font>
    <font>
      <i/>
      <sz val="9.0"/>
      <color theme="1"/>
      <name val="Open Sans"/>
    </font>
    <font>
      <sz val="9.0"/>
      <color theme="1"/>
      <name val="Open Sans"/>
    </font>
    <font>
      <b/>
      <sz val="9.0"/>
      <color theme="1"/>
      <name val="Open Sans"/>
    </font>
    <font>
      <sz val="8.0"/>
      <color theme="1"/>
      <name val="Open Sans"/>
    </font>
    <font>
      <sz val="8.0"/>
      <color rgb="FF000000"/>
      <name val="Open Sans"/>
    </font>
    <font>
      <sz val="7.0"/>
      <name val="Open Sans"/>
    </font>
    <font>
      <color theme="1"/>
      <name val="Open Sans"/>
    </font>
    <font>
      <b/>
      <i/>
      <color theme="1"/>
      <name val="Open Sans"/>
    </font>
    <font>
      <b/>
      <i/>
      <name val="Open Sans"/>
    </font>
  </fonts>
  <fills count="11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548DD4"/>
        <bgColor rgb="FF548DD4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theme="4"/>
        <bgColor theme="4"/>
      </patternFill>
    </fill>
    <fill>
      <patternFill patternType="solid">
        <fgColor rgb="FFFBD4B4"/>
        <bgColor rgb="FFFBD4B4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  <fill>
      <patternFill patternType="solid">
        <fgColor theme="0"/>
        <bgColor theme="0"/>
      </patternFill>
    </fill>
  </fills>
  <borders count="3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4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1" fillId="0" fontId="1" numFmtId="14" xfId="0" applyAlignment="1" applyBorder="1" applyFont="1" applyNumberFormat="1">
      <alignment horizontal="center" vertical="center"/>
    </xf>
    <xf borderId="2" fillId="0" fontId="2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3" fillId="0" fontId="2" numFmtId="0" xfId="0" applyAlignment="1" applyBorder="1" applyFont="1">
      <alignment horizontal="center" shrinkToFit="0" vertical="center" wrapText="1"/>
    </xf>
    <xf borderId="7" fillId="0" fontId="4" numFmtId="0" xfId="0" applyBorder="1" applyFont="1"/>
    <xf borderId="1" fillId="0" fontId="2" numFmtId="0" xfId="0" applyAlignment="1" applyBorder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1" fillId="2" fontId="2" numFmtId="164" xfId="0" applyAlignment="1" applyBorder="1" applyFont="1" applyNumberFormat="1">
      <alignment horizontal="center" shrinkToFit="0" vertical="center" wrapText="1"/>
    </xf>
    <xf borderId="1" fillId="0" fontId="2" numFmtId="164" xfId="0" applyAlignment="1" applyBorder="1" applyFont="1" applyNumberFormat="1">
      <alignment horizontal="center" shrinkToFit="0" vertical="center" wrapText="1"/>
    </xf>
    <xf borderId="1" fillId="0" fontId="2" numFmtId="165" xfId="0" applyAlignment="1" applyBorder="1" applyFont="1" applyNumberFormat="1">
      <alignment horizontal="center" shrinkToFit="0" vertical="center" wrapText="1"/>
    </xf>
    <xf borderId="1" fillId="0" fontId="2" numFmtId="0" xfId="0" applyAlignment="1" applyBorder="1" applyFont="1">
      <alignment horizontal="center" vertical="center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164" xfId="0" applyAlignment="1" applyBorder="1" applyFont="1" applyNumberFormat="1">
      <alignment horizontal="center" shrinkToFit="0" vertical="center" wrapText="1"/>
    </xf>
    <xf borderId="1" fillId="3" fontId="2" numFmtId="165" xfId="0" applyAlignment="1" applyBorder="1" applyFont="1" applyNumberFormat="1">
      <alignment horizontal="center" shrinkToFit="0" vertical="center" wrapText="1"/>
    </xf>
    <xf borderId="1" fillId="3" fontId="2" numFmtId="0" xfId="0" applyAlignment="1" applyBorder="1" applyFont="1">
      <alignment horizontal="center" vertical="center"/>
    </xf>
    <xf borderId="1" fillId="4" fontId="2" numFmtId="0" xfId="0" applyAlignment="1" applyBorder="1" applyFill="1" applyFont="1">
      <alignment horizontal="center" shrinkToFit="0" vertical="center" wrapText="1"/>
    </xf>
    <xf borderId="1" fillId="4" fontId="2" numFmtId="164" xfId="0" applyAlignment="1" applyBorder="1" applyFont="1" applyNumberFormat="1">
      <alignment horizontal="center" shrinkToFit="0" vertical="center" wrapText="1"/>
    </xf>
    <xf borderId="1" fillId="4" fontId="2" numFmtId="165" xfId="0" applyAlignment="1" applyBorder="1" applyFont="1" applyNumberFormat="1">
      <alignment horizontal="center" shrinkToFit="0" vertical="center" wrapText="1"/>
    </xf>
    <xf borderId="1" fillId="4" fontId="2" numFmtId="0" xfId="0" applyAlignment="1" applyBorder="1" applyFont="1">
      <alignment horizontal="center" vertical="center"/>
    </xf>
    <xf borderId="1" fillId="5" fontId="2" numFmtId="0" xfId="0" applyAlignment="1" applyBorder="1" applyFill="1" applyFont="1">
      <alignment horizontal="center" shrinkToFit="0" vertical="center" wrapText="1"/>
    </xf>
    <xf borderId="1" fillId="5" fontId="2" numFmtId="164" xfId="0" applyAlignment="1" applyBorder="1" applyFont="1" applyNumberFormat="1">
      <alignment horizontal="center" shrinkToFit="0" vertical="center" wrapText="1"/>
    </xf>
    <xf borderId="1" fillId="5" fontId="2" numFmtId="164" xfId="0" applyAlignment="1" applyBorder="1" applyFont="1" applyNumberFormat="1">
      <alignment horizontal="center" vertical="center"/>
    </xf>
    <xf borderId="1" fillId="5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shrinkToFit="0" vertical="center" wrapText="1"/>
    </xf>
    <xf borderId="1" fillId="0" fontId="2" numFmtId="4" xfId="0" applyAlignment="1" applyBorder="1" applyFont="1" applyNumberFormat="1">
      <alignment horizontal="center" shrinkToFit="0" vertical="center" wrapText="1"/>
    </xf>
    <xf borderId="1" fillId="2" fontId="2" numFmtId="165" xfId="0" applyAlignment="1" applyBorder="1" applyFont="1" applyNumberFormat="1">
      <alignment horizontal="center" shrinkToFit="0" vertical="center" wrapText="1"/>
    </xf>
    <xf borderId="1" fillId="5" fontId="2" numFmtId="165" xfId="0" applyAlignment="1" applyBorder="1" applyFont="1" applyNumberFormat="1">
      <alignment horizontal="center" shrinkToFit="0" vertical="center" wrapText="1"/>
    </xf>
    <xf borderId="1" fillId="2" fontId="2" numFmtId="4" xfId="0" applyAlignment="1" applyBorder="1" applyFont="1" applyNumberFormat="1">
      <alignment horizontal="center" shrinkToFit="0" vertical="center" wrapText="1"/>
    </xf>
    <xf borderId="1" fillId="3" fontId="2" numFmtId="4" xfId="0" applyAlignment="1" applyBorder="1" applyFont="1" applyNumberFormat="1">
      <alignment horizontal="center" shrinkToFit="0" vertical="center" wrapText="1"/>
    </xf>
    <xf borderId="1" fillId="4" fontId="2" numFmtId="4" xfId="0" applyAlignment="1" applyBorder="1" applyFont="1" applyNumberFormat="1">
      <alignment horizontal="center" shrinkToFit="0" vertical="center" wrapText="1"/>
    </xf>
    <xf borderId="1" fillId="5" fontId="2" numFmtId="4" xfId="0" applyAlignment="1" applyBorder="1" applyFont="1" applyNumberFormat="1">
      <alignment horizontal="center" shrinkToFit="0" vertical="center" wrapText="1"/>
    </xf>
    <xf borderId="0" fillId="0" fontId="5" numFmtId="0" xfId="0" applyFont="1"/>
    <xf borderId="0" fillId="0" fontId="2" numFmtId="0" xfId="0" applyAlignment="1" applyFont="1">
      <alignment horizontal="center" shrinkToFit="0" vertical="center" wrapText="1"/>
    </xf>
    <xf borderId="0" fillId="0" fontId="2" numFmtId="0" xfId="0" applyFont="1"/>
    <xf borderId="0" fillId="0" fontId="2" numFmtId="165" xfId="0" applyAlignment="1" applyFont="1" applyNumberFormat="1">
      <alignment horizontal="center" shrinkToFit="0" vertical="center" wrapText="1"/>
    </xf>
    <xf borderId="8" fillId="0" fontId="2" numFmtId="0" xfId="0" applyAlignment="1" applyBorder="1" applyFont="1">
      <alignment horizontal="center" shrinkToFit="0" vertical="center" wrapText="1"/>
    </xf>
    <xf borderId="9" fillId="0" fontId="6" numFmtId="0" xfId="0" applyAlignment="1" applyBorder="1" applyFont="1">
      <alignment horizontal="center" shrinkToFit="0" vertical="center" wrapText="1"/>
    </xf>
    <xf borderId="10" fillId="0" fontId="4" numFmtId="0" xfId="0" applyBorder="1" applyFont="1"/>
    <xf borderId="11" fillId="0" fontId="4" numFmtId="0" xfId="0" applyBorder="1" applyFont="1"/>
    <xf borderId="12" fillId="0" fontId="4" numFmtId="0" xfId="0" applyBorder="1" applyFont="1"/>
    <xf borderId="13" fillId="0" fontId="2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horizontal="center" shrinkToFit="0" vertical="center" wrapText="1"/>
    </xf>
    <xf borderId="14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5" fillId="2" fontId="2" numFmtId="0" xfId="0" applyAlignment="1" applyBorder="1" applyFont="1">
      <alignment horizontal="center" shrinkToFit="0" vertical="center" wrapText="1"/>
    </xf>
    <xf borderId="13" fillId="2" fontId="2" numFmtId="2" xfId="0" applyAlignment="1" applyBorder="1" applyFont="1" applyNumberFormat="1">
      <alignment horizontal="center" shrinkToFit="0" vertical="center" wrapText="1"/>
    </xf>
    <xf borderId="16" fillId="2" fontId="2" numFmtId="2" xfId="0" applyAlignment="1" applyBorder="1" applyFont="1" applyNumberFormat="1">
      <alignment horizontal="center" shrinkToFit="0" vertical="center" wrapText="1"/>
    </xf>
    <xf borderId="1" fillId="2" fontId="2" numFmtId="2" xfId="0" applyAlignment="1" applyBorder="1" applyFont="1" applyNumberFormat="1">
      <alignment horizontal="center" shrinkToFit="0" vertical="center" wrapText="1"/>
    </xf>
    <xf borderId="14" fillId="2" fontId="2" numFmtId="2" xfId="0" applyAlignment="1" applyBorder="1" applyFont="1" applyNumberFormat="1">
      <alignment horizontal="center" shrinkToFit="0" vertical="center" wrapText="1"/>
    </xf>
    <xf borderId="14" fillId="2" fontId="2" numFmtId="165" xfId="0" applyAlignment="1" applyBorder="1" applyFont="1" applyNumberFormat="1">
      <alignment horizontal="center" shrinkToFit="0" vertical="center" wrapText="1"/>
    </xf>
    <xf borderId="15" fillId="6" fontId="2" numFmtId="0" xfId="0" applyAlignment="1" applyBorder="1" applyFill="1" applyFont="1">
      <alignment horizontal="center" shrinkToFit="0" vertical="center" wrapText="1"/>
    </xf>
    <xf borderId="13" fillId="6" fontId="2" numFmtId="2" xfId="0" applyAlignment="1" applyBorder="1" applyFont="1" applyNumberFormat="1">
      <alignment horizontal="center" shrinkToFit="0" vertical="center" wrapText="1"/>
    </xf>
    <xf borderId="16" fillId="6" fontId="2" numFmtId="2" xfId="0" applyAlignment="1" applyBorder="1" applyFont="1" applyNumberFormat="1">
      <alignment horizontal="center" shrinkToFit="0" vertical="center" wrapText="1"/>
    </xf>
    <xf borderId="1" fillId="6" fontId="2" numFmtId="2" xfId="0" applyAlignment="1" applyBorder="1" applyFont="1" applyNumberFormat="1">
      <alignment horizontal="center" shrinkToFit="0" vertical="center" wrapText="1"/>
    </xf>
    <xf borderId="14" fillId="6" fontId="2" numFmtId="2" xfId="0" applyAlignment="1" applyBorder="1" applyFont="1" applyNumberFormat="1">
      <alignment horizontal="center" shrinkToFit="0" vertical="center" wrapText="1"/>
    </xf>
    <xf borderId="14" fillId="6" fontId="2" numFmtId="165" xfId="0" applyAlignment="1" applyBorder="1" applyFont="1" applyNumberFormat="1">
      <alignment horizontal="center" shrinkToFit="0" vertical="center" wrapText="1"/>
    </xf>
    <xf borderId="15" fillId="4" fontId="2" numFmtId="0" xfId="0" applyAlignment="1" applyBorder="1" applyFont="1">
      <alignment horizontal="center" shrinkToFit="0" vertical="center" wrapText="1"/>
    </xf>
    <xf borderId="13" fillId="4" fontId="2" numFmtId="2" xfId="0" applyAlignment="1" applyBorder="1" applyFont="1" applyNumberFormat="1">
      <alignment horizontal="center" shrinkToFit="0" vertical="center" wrapText="1"/>
    </xf>
    <xf borderId="16" fillId="4" fontId="2" numFmtId="2" xfId="0" applyAlignment="1" applyBorder="1" applyFont="1" applyNumberFormat="1">
      <alignment horizontal="center" shrinkToFit="0" vertical="center" wrapText="1"/>
    </xf>
    <xf borderId="1" fillId="4" fontId="2" numFmtId="2" xfId="0" applyAlignment="1" applyBorder="1" applyFont="1" applyNumberFormat="1">
      <alignment horizontal="center" shrinkToFit="0" vertical="center" wrapText="1"/>
    </xf>
    <xf borderId="14" fillId="4" fontId="2" numFmtId="2" xfId="0" applyAlignment="1" applyBorder="1" applyFont="1" applyNumberFormat="1">
      <alignment horizontal="center" shrinkToFit="0" vertical="center" wrapText="1"/>
    </xf>
    <xf borderId="14" fillId="4" fontId="2" numFmtId="165" xfId="0" applyAlignment="1" applyBorder="1" applyFont="1" applyNumberFormat="1">
      <alignment horizontal="center" shrinkToFit="0" vertical="center" wrapText="1"/>
    </xf>
    <xf borderId="15" fillId="5" fontId="2" numFmtId="0" xfId="0" applyAlignment="1" applyBorder="1" applyFont="1">
      <alignment horizontal="center" shrinkToFit="0" vertical="center" wrapText="1"/>
    </xf>
    <xf borderId="17" fillId="5" fontId="2" numFmtId="2" xfId="0" applyAlignment="1" applyBorder="1" applyFont="1" applyNumberFormat="1">
      <alignment horizontal="center" shrinkToFit="0" vertical="center" wrapText="1"/>
    </xf>
    <xf borderId="18" fillId="5" fontId="2" numFmtId="2" xfId="0" applyAlignment="1" applyBorder="1" applyFont="1" applyNumberFormat="1">
      <alignment horizontal="center" shrinkToFit="0" vertical="center" wrapText="1"/>
    </xf>
    <xf borderId="19" fillId="5" fontId="2" numFmtId="2" xfId="0" applyAlignment="1" applyBorder="1" applyFont="1" applyNumberFormat="1">
      <alignment horizontal="center" shrinkToFit="0" vertical="center" wrapText="1"/>
    </xf>
    <xf borderId="20" fillId="5" fontId="2" numFmtId="2" xfId="0" applyAlignment="1" applyBorder="1" applyFont="1" applyNumberFormat="1">
      <alignment horizontal="center" shrinkToFit="0" vertical="center" wrapText="1"/>
    </xf>
    <xf borderId="20" fillId="5" fontId="2" numFmtId="165" xfId="0" applyAlignment="1" applyBorder="1" applyFont="1" applyNumberFormat="1">
      <alignment horizontal="center" shrinkToFit="0" vertical="center" wrapText="1"/>
    </xf>
    <xf borderId="0" fillId="0" fontId="7" numFmtId="0" xfId="0" applyFont="1"/>
    <xf borderId="21" fillId="7" fontId="8" numFmtId="0" xfId="0" applyAlignment="1" applyBorder="1" applyFill="1" applyFont="1">
      <alignment horizontal="center" vertical="center"/>
    </xf>
    <xf borderId="22" fillId="0" fontId="4" numFmtId="0" xfId="0" applyBorder="1" applyFont="1"/>
    <xf borderId="23" fillId="0" fontId="4" numFmtId="0" xfId="0" applyBorder="1" applyFont="1"/>
    <xf borderId="0" fillId="0" fontId="9" numFmtId="0" xfId="0" applyFont="1"/>
    <xf borderId="1" fillId="0" fontId="10" numFmtId="0" xfId="0" applyAlignment="1" applyBorder="1" applyFont="1">
      <alignment horizontal="center" shrinkToFit="0" vertical="center" wrapText="1"/>
    </xf>
    <xf borderId="1" fillId="0" fontId="11" numFmtId="0" xfId="0" applyAlignment="1" applyBorder="1" applyFont="1">
      <alignment shrinkToFit="0" vertical="center" wrapText="1"/>
    </xf>
    <xf borderId="1" fillId="0" fontId="11" numFmtId="4" xfId="0" applyAlignment="1" applyBorder="1" applyFont="1" applyNumberFormat="1">
      <alignment horizontal="center" shrinkToFit="0" vertical="center" wrapText="1"/>
    </xf>
    <xf borderId="1" fillId="0" fontId="11" numFmtId="10" xfId="0" applyAlignment="1" applyBorder="1" applyFont="1" applyNumberFormat="1">
      <alignment horizontal="center" shrinkToFit="0" vertical="center" wrapText="1"/>
    </xf>
    <xf borderId="1" fillId="0" fontId="11" numFmtId="4" xfId="0" applyAlignment="1" applyBorder="1" applyFont="1" applyNumberFormat="1">
      <alignment horizontal="center" vertical="center"/>
    </xf>
    <xf borderId="1" fillId="0" fontId="11" numFmtId="10" xfId="0" applyAlignment="1" applyBorder="1" applyFont="1" applyNumberFormat="1">
      <alignment horizontal="center" vertical="center"/>
    </xf>
    <xf borderId="1" fillId="0" fontId="12" numFmtId="0" xfId="0" applyAlignment="1" applyBorder="1" applyFont="1">
      <alignment shrinkToFit="0" vertical="center" wrapText="1"/>
    </xf>
    <xf borderId="24" fillId="7" fontId="12" numFmtId="0" xfId="0" applyAlignment="1" applyBorder="1" applyFont="1">
      <alignment horizontal="center" vertical="center"/>
    </xf>
    <xf borderId="25" fillId="0" fontId="4" numFmtId="0" xfId="0" applyBorder="1" applyFont="1"/>
    <xf borderId="26" fillId="0" fontId="4" numFmtId="0" xfId="0" applyBorder="1" applyFont="1"/>
    <xf borderId="2" fillId="0" fontId="13" numFmtId="0" xfId="0" applyAlignment="1" applyBorder="1" applyFont="1">
      <alignment horizontal="center" vertical="center"/>
    </xf>
    <xf borderId="3" fillId="0" fontId="13" numFmtId="0" xfId="0" applyAlignment="1" applyBorder="1" applyFont="1">
      <alignment horizontal="center" vertical="center"/>
    </xf>
    <xf borderId="1" fillId="0" fontId="13" numFmtId="0" xfId="0" applyAlignment="1" applyBorder="1" applyFont="1">
      <alignment horizontal="center" vertical="center"/>
    </xf>
    <xf borderId="1" fillId="0" fontId="14" numFmtId="0" xfId="0" applyAlignment="1" applyBorder="1" applyFont="1">
      <alignment horizontal="center" vertical="center"/>
    </xf>
    <xf borderId="5" fillId="0" fontId="14" numFmtId="0" xfId="0" applyAlignment="1" applyBorder="1" applyFont="1">
      <alignment horizontal="center" vertical="center"/>
    </xf>
    <xf borderId="7" fillId="0" fontId="14" numFmtId="0" xfId="0" applyAlignment="1" applyBorder="1" applyFont="1">
      <alignment horizontal="center" vertical="center"/>
    </xf>
    <xf borderId="27" fillId="0" fontId="14" numFmtId="0" xfId="0" applyAlignment="1" applyBorder="1" applyFont="1">
      <alignment horizontal="center" vertical="center"/>
    </xf>
    <xf borderId="0" fillId="0" fontId="13" numFmtId="0" xfId="0" applyAlignment="1" applyFont="1">
      <alignment horizontal="center" vertical="center"/>
    </xf>
    <xf borderId="1" fillId="0" fontId="13" numFmtId="164" xfId="0" applyAlignment="1" applyBorder="1" applyFont="1" applyNumberFormat="1">
      <alignment horizontal="center" vertical="center"/>
    </xf>
    <xf borderId="0" fillId="0" fontId="13" numFmtId="164" xfId="0" applyAlignment="1" applyFont="1" applyNumberFormat="1">
      <alignment horizontal="center" vertical="center"/>
    </xf>
    <xf borderId="1" fillId="0" fontId="13" numFmtId="2" xfId="0" applyAlignment="1" applyBorder="1" applyFont="1" applyNumberFormat="1">
      <alignment horizontal="center" vertical="center"/>
    </xf>
    <xf borderId="0" fillId="0" fontId="13" numFmtId="2" xfId="0" applyAlignment="1" applyFont="1" applyNumberFormat="1">
      <alignment horizontal="center" vertical="center"/>
    </xf>
    <xf borderId="21" fillId="7" fontId="12" numFmtId="0" xfId="0" applyAlignment="1" applyBorder="1" applyFont="1">
      <alignment horizontal="center" vertical="center"/>
    </xf>
    <xf borderId="28" fillId="0" fontId="5" numFmtId="0" xfId="0" applyAlignment="1" applyBorder="1" applyFont="1">
      <alignment horizontal="center"/>
    </xf>
    <xf borderId="28" fillId="0" fontId="4" numFmtId="0" xfId="0" applyBorder="1" applyFont="1"/>
    <xf borderId="2" fillId="0" fontId="2" numFmtId="0" xfId="0" applyAlignment="1" applyBorder="1" applyFont="1">
      <alignment horizontal="center" readingOrder="0" vertical="center"/>
    </xf>
    <xf borderId="29" fillId="0" fontId="2" numFmtId="0" xfId="0" applyAlignment="1" applyBorder="1" applyFont="1">
      <alignment horizontal="center" readingOrder="0" shrinkToFit="0" vertical="center" wrapText="1"/>
    </xf>
    <xf borderId="30" fillId="0" fontId="2" numFmtId="0" xfId="0" applyAlignment="1" applyBorder="1" applyFont="1">
      <alignment horizontal="center" shrinkToFit="0" vertical="center" wrapText="1"/>
    </xf>
    <xf borderId="30" fillId="2" fontId="2" numFmtId="0" xfId="0" applyAlignment="1" applyBorder="1" applyFont="1">
      <alignment horizontal="center" shrinkToFit="0" vertical="center" wrapText="1"/>
    </xf>
    <xf borderId="30" fillId="2" fontId="2" numFmtId="164" xfId="0" applyAlignment="1" applyBorder="1" applyFont="1" applyNumberFormat="1">
      <alignment horizontal="center" shrinkToFit="0" vertical="center" wrapText="1"/>
    </xf>
    <xf borderId="30" fillId="2" fontId="2" numFmtId="165" xfId="0" applyAlignment="1" applyBorder="1" applyFont="1" applyNumberFormat="1">
      <alignment horizontal="center" shrinkToFit="0" vertical="center" wrapText="1"/>
    </xf>
    <xf borderId="30" fillId="2" fontId="2" numFmtId="0" xfId="0" applyAlignment="1" applyBorder="1" applyFont="1">
      <alignment horizontal="center" vertical="center"/>
    </xf>
    <xf borderId="31" fillId="2" fontId="2" numFmtId="0" xfId="0" applyAlignment="1" applyBorder="1" applyFont="1">
      <alignment horizontal="center" readingOrder="0" vertical="center"/>
    </xf>
    <xf borderId="32" fillId="0" fontId="4" numFmtId="0" xfId="0" applyBorder="1" applyFont="1"/>
    <xf borderId="1" fillId="2" fontId="2" numFmtId="0" xfId="0" applyAlignment="1" applyBorder="1" applyFont="1">
      <alignment horizontal="center" vertical="center"/>
    </xf>
    <xf borderId="14" fillId="2" fontId="2" numFmtId="0" xfId="0" applyAlignment="1" applyBorder="1" applyFont="1">
      <alignment horizontal="center" readingOrder="0" vertical="center"/>
    </xf>
    <xf borderId="33" fillId="0" fontId="4" numFmtId="0" xfId="0" applyBorder="1" applyFont="1"/>
    <xf borderId="34" fillId="0" fontId="4" numFmtId="0" xfId="0" applyBorder="1" applyFont="1"/>
    <xf borderId="19" fillId="4" fontId="2" numFmtId="0" xfId="0" applyAlignment="1" applyBorder="1" applyFont="1">
      <alignment horizontal="center" shrinkToFit="0" vertical="center" wrapText="1"/>
    </xf>
    <xf borderId="19" fillId="4" fontId="2" numFmtId="164" xfId="0" applyAlignment="1" applyBorder="1" applyFont="1" applyNumberFormat="1">
      <alignment horizontal="center" shrinkToFit="0" vertical="center" wrapText="1"/>
    </xf>
    <xf borderId="19" fillId="4" fontId="2" numFmtId="165" xfId="0" applyAlignment="1" applyBorder="1" applyFont="1" applyNumberFormat="1">
      <alignment horizontal="center" shrinkToFit="0" vertical="center" wrapText="1"/>
    </xf>
    <xf borderId="19" fillId="4" fontId="2" numFmtId="0" xfId="0" applyAlignment="1" applyBorder="1" applyFont="1">
      <alignment horizontal="center" vertical="center"/>
    </xf>
    <xf borderId="20" fillId="4" fontId="2" numFmtId="0" xfId="0" applyAlignment="1" applyBorder="1" applyFont="1">
      <alignment horizontal="center" readingOrder="0" vertical="center"/>
    </xf>
    <xf borderId="30" fillId="2" fontId="2" numFmtId="164" xfId="0" applyAlignment="1" applyBorder="1" applyFont="1" applyNumberFormat="1">
      <alignment horizontal="center" readingOrder="0" shrinkToFit="0" vertical="center" wrapText="1"/>
    </xf>
    <xf borderId="1" fillId="2" fontId="2" numFmtId="164" xfId="0" applyAlignment="1" applyBorder="1" applyFont="1" applyNumberFormat="1">
      <alignment horizontal="center" readingOrder="0" shrinkToFit="0" vertical="center" wrapText="1"/>
    </xf>
    <xf borderId="19" fillId="4" fontId="2" numFmtId="164" xfId="0" applyAlignment="1" applyBorder="1" applyFont="1" applyNumberFormat="1">
      <alignment horizontal="center" readingOrder="0" shrinkToFit="0" vertical="center" wrapText="1"/>
    </xf>
    <xf borderId="0" fillId="0" fontId="2" numFmtId="0" xfId="0" applyAlignment="1" applyFont="1">
      <alignment horizontal="center" readingOrder="0" vertical="center"/>
    </xf>
    <xf borderId="31" fillId="2" fontId="15" numFmtId="0" xfId="0" applyAlignment="1" applyBorder="1" applyFont="1">
      <alignment horizontal="center" readingOrder="0" vertical="center"/>
    </xf>
    <xf borderId="0" fillId="0" fontId="15" numFmtId="0" xfId="0" applyAlignment="1" applyFont="1">
      <alignment horizontal="center" readingOrder="0" vertical="center"/>
    </xf>
    <xf borderId="20" fillId="4" fontId="15" numFmtId="0" xfId="0" applyAlignment="1" applyBorder="1" applyFont="1">
      <alignment horizontal="center" readingOrder="0" vertical="center"/>
    </xf>
    <xf borderId="3" fillId="0" fontId="2" numFmtId="0" xfId="0" applyAlignment="1" applyBorder="1" applyFont="1">
      <alignment horizontal="center" readingOrder="0" shrinkToFit="0" vertical="center" wrapText="1"/>
    </xf>
    <xf borderId="30" fillId="2" fontId="2" numFmtId="165" xfId="0" applyAlignment="1" applyBorder="1" applyFont="1" applyNumberFormat="1">
      <alignment horizontal="center" shrinkToFit="0" vertical="center" wrapText="1"/>
    </xf>
    <xf borderId="1" fillId="2" fontId="2" numFmtId="165" xfId="0" applyAlignment="1" applyBorder="1" applyFont="1" applyNumberFormat="1">
      <alignment horizontal="center" shrinkToFit="0" vertical="center" wrapText="1"/>
    </xf>
    <xf borderId="2" fillId="4" fontId="2" numFmtId="0" xfId="0" applyAlignment="1" applyBorder="1" applyFont="1">
      <alignment horizontal="center" shrinkToFit="0" vertical="center" wrapText="1"/>
    </xf>
    <xf borderId="2" fillId="4" fontId="2" numFmtId="164" xfId="0" applyAlignment="1" applyBorder="1" applyFont="1" applyNumberFormat="1">
      <alignment horizontal="center" shrinkToFit="0" vertical="center" wrapText="1"/>
    </xf>
    <xf borderId="2" fillId="4" fontId="2" numFmtId="165" xfId="0" applyAlignment="1" applyBorder="1" applyFont="1" applyNumberFormat="1">
      <alignment horizontal="center" shrinkToFit="0" vertical="center" wrapText="1"/>
    </xf>
    <xf borderId="35" fillId="4" fontId="2" numFmtId="0" xfId="0" applyAlignment="1" applyBorder="1" applyFont="1">
      <alignment horizontal="center" readingOrder="0" vertical="center"/>
    </xf>
    <xf borderId="31" fillId="2" fontId="2" numFmtId="164" xfId="0" applyAlignment="1" applyBorder="1" applyFont="1" applyNumberFormat="1">
      <alignment horizontal="center" vertical="center"/>
    </xf>
    <xf borderId="14" fillId="2" fontId="2" numFmtId="164" xfId="0" applyAlignment="1" applyBorder="1" applyFont="1" applyNumberFormat="1">
      <alignment horizontal="center" vertical="center"/>
    </xf>
    <xf borderId="19" fillId="4" fontId="2" numFmtId="165" xfId="0" applyAlignment="1" applyBorder="1" applyFont="1" applyNumberFormat="1">
      <alignment horizontal="center" shrinkToFit="0" vertical="center" wrapText="1"/>
    </xf>
    <xf borderId="20" fillId="4" fontId="2" numFmtId="164" xfId="0" applyAlignment="1" applyBorder="1" applyFont="1" applyNumberFormat="1">
      <alignment horizontal="center" vertical="center"/>
    </xf>
    <xf borderId="0" fillId="2" fontId="2" numFmtId="164" xfId="0" applyAlignment="1" applyFont="1" applyNumberFormat="1">
      <alignment horizontal="center" vertical="center"/>
    </xf>
    <xf borderId="1" fillId="0" fontId="15" numFmtId="0" xfId="0" applyAlignment="1" applyBorder="1" applyFont="1">
      <alignment horizontal="center" readingOrder="0" vertical="center"/>
    </xf>
    <xf borderId="0" fillId="4" fontId="2" numFmtId="164" xfId="0" applyAlignment="1" applyFont="1" applyNumberFormat="1">
      <alignment horizontal="center" vertical="center"/>
    </xf>
    <xf borderId="35" fillId="4" fontId="15" numFmtId="0" xfId="0" applyAlignment="1" applyBorder="1" applyFont="1">
      <alignment horizontal="center" readingOrder="0" vertical="center"/>
    </xf>
    <xf borderId="0" fillId="0" fontId="7" numFmtId="165" xfId="0" applyFont="1" applyNumberFormat="1"/>
    <xf borderId="0" fillId="8" fontId="16" numFmtId="0" xfId="0" applyAlignment="1" applyFill="1" applyFont="1">
      <alignment horizontal="center" readingOrder="0" shrinkToFit="0" vertical="center" wrapText="1"/>
    </xf>
    <xf borderId="0" fillId="9" fontId="17" numFmtId="0" xfId="0" applyAlignment="1" applyFill="1" applyFont="1">
      <alignment horizontal="center" readingOrder="0"/>
    </xf>
    <xf borderId="0" fillId="10" fontId="18" numFmtId="0" xfId="0" applyAlignment="1" applyFill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200">
                <a:solidFill>
                  <a:srgbClr val="000000"/>
                </a:solidFill>
                <a:latin typeface="serif"/>
              </a:defRPr>
            </a:pPr>
            <a:r>
              <a:rPr b="1" i="0" sz="1200">
                <a:solidFill>
                  <a:srgbClr val="000000"/>
                </a:solidFill>
                <a:latin typeface="serif"/>
              </a:rPr>
              <a:t>Вартість електроенергії на лічильнику для кожного типу споживача без ПДВ та calculated peak power, євроцентів/кВт*год </a:t>
            </a:r>
          </a:p>
        </c:rich>
      </c:tx>
      <c:overlay val="0"/>
    </c:title>
    <c:plotArea>
      <c:layout/>
      <c:barChart>
        <c:barDir val="bar"/>
        <c:grouping val="stacked"/>
        <c:ser>
          <c:idx val="0"/>
          <c:order val="0"/>
          <c:tx>
            <c:v>Активна енергія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sz="1000">
                    <a:solidFill>
                      <a:srgbClr val="000000"/>
                    </a:solidFill>
                    <a:latin typeface="serif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'Графічне порівняння тарифів'!$A$3:$A$8</c:f>
            </c:strRef>
          </c:cat>
          <c:val>
            <c:numRef>
              <c:f>'Графічне порівняння тарифів'!$B$3:$B$8</c:f>
              <c:numCache/>
            </c:numRef>
          </c:val>
        </c:ser>
        <c:ser>
          <c:idx val="1"/>
          <c:order val="1"/>
          <c:tx>
            <c:v>Плата за відновлювані джерела енергії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sz="1000">
                    <a:solidFill>
                      <a:srgbClr val="000000"/>
                    </a:solidFill>
                    <a:latin typeface="serif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'Графічне порівняння тарифів'!$A$3:$A$8</c:f>
            </c:strRef>
          </c:cat>
          <c:val>
            <c:numRef>
              <c:f>'Графічне порівняння тарифів'!$H$3:$H$8</c:f>
              <c:numCache/>
            </c:numRef>
          </c:val>
        </c:ser>
        <c:ser>
          <c:idx val="2"/>
          <c:order val="2"/>
          <c:tx>
            <c:v>Розподіл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Pt>
            <c:idx val="0"/>
          </c:dPt>
          <c:dLbls>
            <c:dLbl>
              <c:idx val="0"/>
              <c:tx>
                <c:rich>
                  <a:bodyPr/>
                  <a:lstStyle/>
                  <a:p>
                    <a:pPr lvl="0">
                      <a:defRPr b="0" sz="1000">
                        <a:solidFill>
                          <a:srgbClr val="000000"/>
                        </a:solidFill>
                        <a:latin typeface="serif"/>
                      </a:defRPr>
                    </a:pPr>
                    <a:r>
                      <a:rPr b="0" sz="1000">
                        <a:solidFill>
                          <a:srgbClr val="000000"/>
                        </a:solidFill>
                        <a:latin typeface="serif"/>
                      </a:rPr>
                      <a:t>  </a:t>
                    </a:r>
                  </a:p>
                </c:rich>
              </c:tx>
              <c:numFmt formatCode="General" sourceLinked="1"/>
              <c:txPr>
                <a:bodyPr/>
                <a:lstStyle/>
                <a:p>
                  <a:pPr lvl="0">
                    <a:defRPr sz="1000">
                      <a:solidFill>
                        <a:srgbClr val="000000"/>
                      </a:solidFill>
                      <a:latin typeface="serif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General" sourceLinked="1"/>
            <c:txPr>
              <a:bodyPr/>
              <a:lstStyle/>
              <a:p>
                <a:pPr lvl="0">
                  <a:defRPr sz="1000">
                    <a:solidFill>
                      <a:srgbClr val="000000"/>
                    </a:solidFill>
                    <a:latin typeface="serif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'Графічне порівняння тарифів'!$A$3:$A$8</c:f>
            </c:strRef>
          </c:cat>
          <c:val>
            <c:numRef>
              <c:f>'Графічне порівняння тарифів'!$I$3:$I$8</c:f>
              <c:numCache/>
            </c:numRef>
          </c:val>
        </c:ser>
        <c:ser>
          <c:idx val="3"/>
          <c:order val="3"/>
          <c:tx>
            <c:v>Передача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sz="1000">
                    <a:solidFill>
                      <a:srgbClr val="000000"/>
                    </a:solidFill>
                    <a:latin typeface="serif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'Графічне порівняння тарифів'!$A$3:$A$8</c:f>
            </c:strRef>
          </c:cat>
          <c:val>
            <c:numRef>
              <c:f>'Графічне порівняння тарифів'!$J$3:$J$8</c:f>
              <c:numCache/>
            </c:numRef>
          </c:val>
        </c:ser>
        <c:ser>
          <c:idx val="4"/>
          <c:order val="4"/>
          <c:tx>
            <c:v>Точка комерційного обліку</c:v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cat>
            <c:strRef>
              <c:f>'Графічне порівняння тарифів'!$A$3:$A$8</c:f>
            </c:strRef>
          </c:cat>
          <c:val>
            <c:numRef>
              <c:f>'Графічне порівняння тарифів'!$K$3:$K$8</c:f>
              <c:numCache/>
            </c:numRef>
          </c:val>
        </c:ser>
        <c:ser>
          <c:idx val="5"/>
          <c:order val="5"/>
          <c:tx>
            <c:strRef>
              <c:f>'Графічне порівняння тарифів'!$L$2</c:f>
            </c:strRef>
          </c:tx>
          <c:cat>
            <c:strRef>
              <c:f>'Графічне порівняння тарифів'!$A$3:$A$8</c:f>
            </c:strRef>
          </c:cat>
          <c:val>
            <c:numRef>
              <c:f>'Графічне порівняння тарифів'!$L$3:$L$8</c:f>
              <c:numCache/>
            </c:numRef>
          </c:val>
        </c:ser>
        <c:overlap val="100"/>
        <c:axId val="1451972271"/>
        <c:axId val="1963645463"/>
      </c:barChart>
      <c:catAx>
        <c:axId val="1451972271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sz="1200">
                <a:solidFill>
                  <a:srgbClr val="000000"/>
                </a:solidFill>
                <a:latin typeface="serif"/>
              </a:defRPr>
            </a:pPr>
          </a:p>
        </c:txPr>
        <c:crossAx val="1963645463"/>
      </c:catAx>
      <c:valAx>
        <c:axId val="19636454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451972271"/>
        <c:crosses val="max"/>
      </c:valAx>
    </c:plotArea>
    <c:legend>
      <c:legendPos val="b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serif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chemeClr val="dk1"/>
                </a:solidFill>
                <a:latin typeface="serif"/>
              </a:defRPr>
            </a:pPr>
            <a:r>
              <a:rPr b="1" i="0" sz="1600">
                <a:solidFill>
                  <a:schemeClr val="dk1"/>
                </a:solidFill>
                <a:latin typeface="serif"/>
              </a:rPr>
              <a:t>Середня напруга - Білий тариф</a:t>
            </a:r>
          </a:p>
        </c:rich>
      </c:tx>
      <c:overlay val="0"/>
    </c:title>
    <c:view3D>
      <c:rotX val="50"/>
      <c:perspective val="0"/>
    </c:view3D>
    <c:plotArea>
      <c:layout/>
      <c:pie3DChart>
        <c:varyColors val="1"/>
        <c:ser>
          <c:idx val="0"/>
          <c:order val="0"/>
          <c:dPt>
            <c:idx val="0"/>
            <c:spPr>
              <a:solidFill>
                <a:srgbClr val="4F81BD"/>
              </a:solidFill>
            </c:spPr>
          </c:dPt>
          <c:dPt>
            <c:idx val="1"/>
            <c:spPr>
              <a:solidFill>
                <a:srgbClr val="C0504D"/>
              </a:solidFill>
            </c:spPr>
          </c:dPt>
          <c:dPt>
            <c:idx val="2"/>
            <c:spPr>
              <a:solidFill>
                <a:srgbClr val="9BBB59"/>
              </a:solidFill>
            </c:spPr>
          </c:dPt>
          <c:dPt>
            <c:idx val="3"/>
            <c:spPr>
              <a:solidFill>
                <a:srgbClr val="8064A2"/>
              </a:solidFill>
            </c:spPr>
          </c:dPt>
          <c:dPt>
            <c:idx val="4"/>
            <c:spPr>
              <a:solidFill>
                <a:srgbClr val="4BACC6"/>
              </a:solidFill>
            </c:spPr>
          </c:dPt>
          <c:dPt>
            <c:idx val="5"/>
            <c:spPr>
              <a:solidFill>
                <a:srgbClr val="F79646"/>
              </a:solidFill>
            </c:spPr>
          </c:dPt>
          <c:dPt>
            <c:idx val="6"/>
            <c:spPr>
              <a:solidFill>
                <a:srgbClr val="84A7D1"/>
              </a:solidFill>
            </c:spPr>
          </c:dPt>
          <c:dLbls>
            <c:dLbl>
              <c:idx val="4"/>
              <c:tx>
                <c:rich>
                  <a:bodyPr/>
                  <a:lstStyle/>
                  <a:p>
                    <a:pPr lvl="0">
                      <a:defRPr b="0">
                        <a:solidFill>
                          <a:srgbClr val="000000"/>
                        </a:solidFill>
                        <a:latin typeface="serif"/>
                      </a:defRPr>
                    </a:pPr>
                    <a:r>
                      <a:rPr b="0">
                        <a:solidFill>
                          <a:srgbClr val="000000"/>
                        </a:solidFill>
                        <a:latin typeface="serif"/>
                      </a:rPr>
                      <a:t> 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tx>
                <c:rich>
                  <a:bodyPr/>
                  <a:lstStyle/>
                  <a:p>
                    <a:pPr lvl="0">
                      <a:defRPr b="0">
                        <a:solidFill>
                          <a:srgbClr val="000000"/>
                        </a:solidFill>
                        <a:latin typeface="serif"/>
                      </a:defRPr>
                    </a:pPr>
                    <a:r>
                      <a:rPr b="0">
                        <a:solidFill>
                          <a:srgbClr val="000000"/>
                        </a:solidFill>
                        <a:latin typeface="serif"/>
                      </a:rPr>
                      <a:t> 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'Граф.структура тарифів'!$A$3:$A$9</c:f>
            </c:strRef>
          </c:cat>
          <c:val>
            <c:numRef>
              <c:f>'Граф.структура тарифів'!$C$3:$C$9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</c:plotArea>
    <c:legend>
      <c:legendPos val="b"/>
      <c:overlay val="0"/>
      <c:txPr>
        <a:bodyPr/>
        <a:lstStyle/>
        <a:p>
          <a:pPr lvl="0">
            <a:defRPr b="0" i="0" sz="1000">
              <a:solidFill>
                <a:schemeClr val="dk1"/>
              </a:solidFill>
              <a:latin typeface="serif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chemeClr val="dk1"/>
                </a:solidFill>
                <a:latin typeface="serif"/>
              </a:defRPr>
            </a:pPr>
            <a:r>
              <a:rPr b="1" i="0" sz="1600">
                <a:solidFill>
                  <a:schemeClr val="dk1"/>
                </a:solidFill>
                <a:latin typeface="serif"/>
              </a:rPr>
              <a:t>Низька напруга - Червоний тариф</a:t>
            </a:r>
          </a:p>
        </c:rich>
      </c:tx>
      <c:overlay val="0"/>
    </c:title>
    <c:view3D>
      <c:rotX val="50"/>
      <c:perspective val="0"/>
    </c:view3D>
    <c:plotArea>
      <c:layout>
        <c:manualLayout>
          <c:xMode val="edge"/>
          <c:yMode val="edge"/>
          <c:x val="0.08945865176463927"/>
          <c:y val="0.1353258121602832"/>
          <c:w val="0.8198622540603479"/>
          <c:h val="0.6581895462014915"/>
        </c:manualLayout>
      </c:layout>
      <c:pie3DChart>
        <c:varyColors val="1"/>
        <c:ser>
          <c:idx val="0"/>
          <c:order val="0"/>
          <c:dPt>
            <c:idx val="0"/>
            <c:spPr>
              <a:solidFill>
                <a:srgbClr val="4F81BD"/>
              </a:solidFill>
            </c:spPr>
          </c:dPt>
          <c:dPt>
            <c:idx val="1"/>
            <c:spPr>
              <a:solidFill>
                <a:srgbClr val="C0504D"/>
              </a:solidFill>
            </c:spPr>
          </c:dPt>
          <c:dPt>
            <c:idx val="2"/>
            <c:spPr>
              <a:solidFill>
                <a:srgbClr val="9BBB59"/>
              </a:solidFill>
            </c:spPr>
          </c:dPt>
          <c:dPt>
            <c:idx val="3"/>
            <c:spPr>
              <a:solidFill>
                <a:srgbClr val="8064A2"/>
              </a:solidFill>
            </c:spPr>
          </c:dPt>
          <c:dPt>
            <c:idx val="4"/>
            <c:spPr>
              <a:solidFill>
                <a:srgbClr val="4BACC6"/>
              </a:solidFill>
            </c:spPr>
          </c:dPt>
          <c:dPt>
            <c:idx val="5"/>
            <c:spPr>
              <a:solidFill>
                <a:srgbClr val="F79646"/>
              </a:solidFill>
            </c:spPr>
          </c:dPt>
          <c:dPt>
            <c:idx val="6"/>
            <c:spPr>
              <a:solidFill>
                <a:srgbClr val="84A7D1"/>
              </a:solidFill>
            </c:spPr>
          </c:dPt>
          <c:dLbls>
            <c:dLbl>
              <c:idx val="4"/>
              <c:tx>
                <c:rich>
                  <a:bodyPr/>
                  <a:lstStyle/>
                  <a:p>
                    <a:pPr lvl="0">
                      <a:defRPr b="0">
                        <a:solidFill>
                          <a:srgbClr val="000000"/>
                        </a:solidFill>
                        <a:latin typeface="+mn-lt"/>
                      </a:defRPr>
                    </a:pPr>
                    <a:r>
                      <a:rPr b="0">
                        <a:solidFill>
                          <a:srgbClr val="000000"/>
                        </a:solidFill>
                        <a:latin typeface="+mn-lt"/>
                      </a:rPr>
                      <a:t>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pPr lvl="0">
                      <a:defRPr b="0">
                        <a:solidFill>
                          <a:srgbClr val="000000"/>
                        </a:solidFill>
                        <a:latin typeface="+mn-lt"/>
                      </a:defRPr>
                    </a:pPr>
                    <a:r>
                      <a:rPr b="0">
                        <a:solidFill>
                          <a:srgbClr val="000000"/>
                        </a:solidFill>
                        <a:latin typeface="+mn-lt"/>
                      </a:rPr>
                      <a:t>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Pr>
                <a:bodyPr/>
                <a:lstStyle/>
                <a:p>
                  <a:pPr lvl="0">
                    <a:defRPr sz="1200">
                      <a:latin typeface="serif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'Граф.структура тарифів'!$E$3:$E$9</c:f>
            </c:strRef>
          </c:cat>
          <c:val>
            <c:numRef>
              <c:f>'Граф.структура тарифів'!$G$3:$G$9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</c:plotArea>
    <c:legend>
      <c:legendPos val="b"/>
      <c:overlay val="0"/>
      <c:txPr>
        <a:bodyPr/>
        <a:lstStyle/>
        <a:p>
          <a:pPr lvl="0">
            <a:defRPr b="0" i="0" sz="1000">
              <a:solidFill>
                <a:schemeClr val="dk1"/>
              </a:solidFill>
              <a:latin typeface="serif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Середня напруга - Білий тариф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1" sz="800">
                    <a:latin typeface="Open Sans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'Зміна вартості'!$C$20:$F$20</c:f>
            </c:strRef>
          </c:cat>
          <c:val>
            <c:numRef>
              <c:f>'Зміна вартості'!$C$21:$F$21</c:f>
              <c:numCache/>
            </c:numRef>
          </c:val>
        </c:ser>
        <c:overlap val="100"/>
        <c:axId val="826487341"/>
        <c:axId val="1826854908"/>
      </c:barChart>
      <c:lineChart>
        <c:varyColors val="0"/>
        <c:ser>
          <c:idx val="1"/>
          <c:order val="1"/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Lbls>
            <c:dLbl>
              <c:idx val="0"/>
              <c:tx>
                <c:rich>
                  <a:bodyPr/>
                  <a:lstStyle/>
                  <a:p>
                    <a:pPr lvl="0">
                      <a:defRPr b="1" i="0" sz="900">
                        <a:solidFill>
                          <a:srgbClr val="000000"/>
                        </a:solidFill>
                        <a:latin typeface="Open Sans"/>
                      </a:defRPr>
                    </a:pPr>
                    <a:r>
                      <a:rPr b="1" i="0" sz="900">
                        <a:solidFill>
                          <a:srgbClr val="000000"/>
                        </a:solidFill>
                        <a:latin typeface="Open Sans"/>
                      </a:rPr>
                      <a:t> </a:t>
                    </a:r>
                  </a:p>
                </c:rich>
              </c:tx>
              <c:numFmt formatCode="General" sourceLinked="1"/>
              <c:txPr>
                <a:bodyPr/>
                <a:lstStyle/>
                <a:p>
                  <a:pPr lvl="0">
                    <a:defRPr b="1" i="0" sz="900">
                      <a:latin typeface="Open Sans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pPr lvl="0">
                      <a:defRPr b="1" i="0" sz="900">
                        <a:solidFill>
                          <a:srgbClr val="000000"/>
                        </a:solidFill>
                        <a:latin typeface="Open Sans"/>
                      </a:defRPr>
                    </a:pPr>
                    <a:r>
                      <a:rPr b="1" i="0" sz="900">
                        <a:solidFill>
                          <a:srgbClr val="000000"/>
                        </a:solidFill>
                        <a:latin typeface="Open Sans"/>
                      </a:rPr>
                      <a:t>-0,26%</a:t>
                    </a:r>
                  </a:p>
                </c:rich>
              </c:tx>
              <c:numFmt formatCode="General" sourceLinked="1"/>
              <c:txPr>
                <a:bodyPr/>
                <a:lstStyle/>
                <a:p>
                  <a:pPr lvl="0">
                    <a:defRPr b="1" i="0" sz="900">
                      <a:latin typeface="Open Sans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pPr lvl="0">
                      <a:defRPr b="1" i="0" sz="900">
                        <a:solidFill>
                          <a:srgbClr val="000000"/>
                        </a:solidFill>
                        <a:latin typeface="Open Sans"/>
                      </a:defRPr>
                    </a:pPr>
                    <a:r>
                      <a:rPr b="1" i="0" sz="900">
                        <a:solidFill>
                          <a:srgbClr val="000000"/>
                        </a:solidFill>
                        <a:latin typeface="Open Sans"/>
                      </a:rPr>
                      <a:t>-0,93%</a:t>
                    </a:r>
                  </a:p>
                </c:rich>
              </c:tx>
              <c:numFmt formatCode="General" sourceLinked="1"/>
              <c:txPr>
                <a:bodyPr/>
                <a:lstStyle/>
                <a:p>
                  <a:pPr lvl="0">
                    <a:defRPr b="1" i="0" sz="900">
                      <a:latin typeface="Open Sans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pPr lvl="0">
                      <a:defRPr b="1" i="0" sz="900">
                        <a:solidFill>
                          <a:srgbClr val="000000"/>
                        </a:solidFill>
                        <a:latin typeface="Open Sans"/>
                      </a:defRPr>
                    </a:pPr>
                    <a:r>
                      <a:rPr b="1" i="0" sz="900">
                        <a:solidFill>
                          <a:srgbClr val="000000"/>
                        </a:solidFill>
                        <a:latin typeface="Open Sans"/>
                      </a:rPr>
                      <a:t>+11,78%</a:t>
                    </a:r>
                  </a:p>
                </c:rich>
              </c:tx>
              <c:numFmt formatCode="General" sourceLinked="1"/>
              <c:txPr>
                <a:bodyPr/>
                <a:lstStyle/>
                <a:p>
                  <a:pPr lvl="0">
                    <a:defRPr b="1" i="0" sz="900">
                      <a:latin typeface="Open Sans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General" sourceLinked="1"/>
            <c:txPr>
              <a:bodyPr/>
              <a:lstStyle/>
              <a:p>
                <a:pPr lvl="0">
                  <a:defRPr b="1" i="0" sz="900">
                    <a:latin typeface="Open Sans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'Зміна вартості'!$C$20:$F$20</c:f>
            </c:strRef>
          </c:cat>
          <c:val>
            <c:numRef>
              <c:f>'Зміна вартості'!$C$22:$F$22</c:f>
              <c:numCache/>
            </c:numRef>
          </c:val>
          <c:smooth val="0"/>
        </c:ser>
        <c:axId val="826487341"/>
        <c:axId val="1826854908"/>
      </c:lineChart>
      <c:catAx>
        <c:axId val="82648734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800">
                <a:solidFill>
                  <a:srgbClr val="000000"/>
                </a:solidFill>
                <a:latin typeface="Open Sans"/>
              </a:defRPr>
            </a:pPr>
          </a:p>
        </c:txPr>
        <c:crossAx val="1826854908"/>
      </c:catAx>
      <c:valAx>
        <c:axId val="18268549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826487341"/>
      </c:valAx>
    </c:plotArea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Низька напруга - Червоний тариф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1" sz="800">
                    <a:latin typeface="Open Sans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'Зміна вартості'!$C$20:$F$20</c:f>
            </c:strRef>
          </c:cat>
          <c:val>
            <c:numRef>
              <c:f>'Зміна вартості'!$C$23:$F$23</c:f>
              <c:numCache/>
            </c:numRef>
          </c:val>
        </c:ser>
        <c:axId val="1914493391"/>
        <c:axId val="274359281"/>
      </c:barChart>
      <c:lineChart>
        <c:varyColors val="0"/>
        <c:ser>
          <c:idx val="1"/>
          <c:order val="1"/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Lbls>
            <c:dLbl>
              <c:idx val="0"/>
              <c:tx>
                <c:rich>
                  <a:bodyPr/>
                  <a:lstStyle/>
                  <a:p>
                    <a:pPr lvl="0">
                      <a:defRPr b="1" i="0" sz="900">
                        <a:solidFill>
                          <a:srgbClr val="000000"/>
                        </a:solidFill>
                        <a:latin typeface="Open Sans"/>
                      </a:defRPr>
                    </a:pPr>
                    <a:r>
                      <a:rPr b="1" i="0" sz="900">
                        <a:solidFill>
                          <a:srgbClr val="000000"/>
                        </a:solidFill>
                        <a:latin typeface="Open Sans"/>
                      </a:rPr>
                      <a:t> </a:t>
                    </a:r>
                  </a:p>
                </c:rich>
              </c:tx>
              <c:numFmt formatCode="General" sourceLinked="1"/>
              <c:txPr>
                <a:bodyPr/>
                <a:lstStyle/>
                <a:p>
                  <a:pPr lvl="0">
                    <a:defRPr b="1" i="0" sz="900">
                      <a:latin typeface="Open Sans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pPr lvl="0">
                      <a:defRPr b="1" i="0" sz="900">
                        <a:solidFill>
                          <a:srgbClr val="000000"/>
                        </a:solidFill>
                        <a:latin typeface="Open Sans"/>
                      </a:defRPr>
                    </a:pPr>
                    <a:r>
                      <a:rPr b="1" i="0" sz="900">
                        <a:solidFill>
                          <a:srgbClr val="000000"/>
                        </a:solidFill>
                        <a:latin typeface="Open Sans"/>
                      </a:rPr>
                      <a:t>-0,27%</a:t>
                    </a:r>
                  </a:p>
                </c:rich>
              </c:tx>
              <c:numFmt formatCode="General" sourceLinked="1"/>
              <c:txPr>
                <a:bodyPr/>
                <a:lstStyle/>
                <a:p>
                  <a:pPr lvl="0">
                    <a:defRPr b="1" i="0" sz="900">
                      <a:latin typeface="Open Sans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pPr lvl="0">
                      <a:defRPr b="1" i="0" sz="900">
                        <a:solidFill>
                          <a:srgbClr val="000000"/>
                        </a:solidFill>
                        <a:latin typeface="Open Sans"/>
                      </a:defRPr>
                    </a:pPr>
                    <a:r>
                      <a:rPr b="1" i="0" sz="900">
                        <a:solidFill>
                          <a:srgbClr val="000000"/>
                        </a:solidFill>
                        <a:latin typeface="Open Sans"/>
                      </a:rPr>
                      <a:t>-0,95%</a:t>
                    </a:r>
                  </a:p>
                </c:rich>
              </c:tx>
              <c:numFmt formatCode="General" sourceLinked="1"/>
              <c:txPr>
                <a:bodyPr/>
                <a:lstStyle/>
                <a:p>
                  <a:pPr lvl="0">
                    <a:defRPr b="1" i="0" sz="900">
                      <a:latin typeface="Open Sans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pPr lvl="0">
                      <a:defRPr b="1" i="0" sz="900">
                        <a:solidFill>
                          <a:srgbClr val="000000"/>
                        </a:solidFill>
                        <a:latin typeface="Open Sans"/>
                      </a:defRPr>
                    </a:pPr>
                    <a:r>
                      <a:rPr b="1" i="0" sz="900">
                        <a:solidFill>
                          <a:srgbClr val="000000"/>
                        </a:solidFill>
                        <a:latin typeface="Open Sans"/>
                      </a:rPr>
                      <a:t>+11,78%</a:t>
                    </a:r>
                  </a:p>
                </c:rich>
              </c:tx>
              <c:numFmt formatCode="General" sourceLinked="1"/>
              <c:txPr>
                <a:bodyPr/>
                <a:lstStyle/>
                <a:p>
                  <a:pPr lvl="0">
                    <a:defRPr b="1" i="0" sz="900">
                      <a:latin typeface="Open Sans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General" sourceLinked="1"/>
            <c:txPr>
              <a:bodyPr/>
              <a:lstStyle/>
              <a:p>
                <a:pPr lvl="0">
                  <a:defRPr b="1" i="0" sz="900">
                    <a:latin typeface="Open Sans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'Зміна вартості'!$C$20:$F$20</c:f>
            </c:strRef>
          </c:cat>
          <c:val>
            <c:numRef>
              <c:f>'Зміна вартості'!$C$24:$F$24</c:f>
              <c:numCache/>
            </c:numRef>
          </c:val>
          <c:smooth val="0"/>
        </c:ser>
        <c:axId val="1914493391"/>
        <c:axId val="274359281"/>
      </c:lineChart>
      <c:catAx>
        <c:axId val="19144933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800">
                <a:solidFill>
                  <a:srgbClr val="000000"/>
                </a:solidFill>
                <a:latin typeface="Open Sans"/>
              </a:defRPr>
            </a:pPr>
          </a:p>
        </c:txPr>
        <c:crossAx val="274359281"/>
      </c:catAx>
      <c:valAx>
        <c:axId val="27435928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914493391"/>
      </c:valAx>
    </c:plotArea>
    <c:plotVisOnly val="1"/>
  </c:chart>
</c:chartSpace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chart" Target="../charts/chart3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chart" Target="../charts/chart5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8</xdr:row>
      <xdr:rowOff>85725</xdr:rowOff>
    </xdr:from>
    <xdr:ext cx="6943725" cy="2857500"/>
    <xdr:graphicFrame>
      <xdr:nvGraphicFramePr>
        <xdr:cNvPr id="1481727365" name="Chart 1" title="Диаграмма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10</xdr:row>
      <xdr:rowOff>9525</xdr:rowOff>
    </xdr:from>
    <xdr:ext cx="4362450" cy="2800350"/>
    <xdr:graphicFrame>
      <xdr:nvGraphicFramePr>
        <xdr:cNvPr id="868778080" name="Chart 2" title="Диаграмма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4</xdr:col>
      <xdr:colOff>0</xdr:colOff>
      <xdr:row>10</xdr:row>
      <xdr:rowOff>9525</xdr:rowOff>
    </xdr:from>
    <xdr:ext cx="4381500" cy="2790825"/>
    <xdr:graphicFrame>
      <xdr:nvGraphicFramePr>
        <xdr:cNvPr id="772542207" name="Chart 3" title="Диаграмма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85725</xdr:colOff>
      <xdr:row>24</xdr:row>
      <xdr:rowOff>104775</xdr:rowOff>
    </xdr:from>
    <xdr:ext cx="3686175" cy="2876550"/>
    <xdr:graphicFrame>
      <xdr:nvGraphicFramePr>
        <xdr:cNvPr id="1676544821" name="Chart 4" title="Диаграмма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5</xdr:col>
      <xdr:colOff>485775</xdr:colOff>
      <xdr:row>24</xdr:row>
      <xdr:rowOff>104775</xdr:rowOff>
    </xdr:from>
    <xdr:ext cx="3429000" cy="2876550"/>
    <xdr:graphicFrame>
      <xdr:nvGraphicFramePr>
        <xdr:cNvPr id="1412341527" name="Chart 5" title="Диаграмма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285750</xdr:colOff>
      <xdr:row>26</xdr:row>
      <xdr:rowOff>28575</xdr:rowOff>
    </xdr:from>
    <xdr:ext cx="4581525" cy="2752725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42</xdr:row>
      <xdr:rowOff>0</xdr:rowOff>
    </xdr:from>
    <xdr:ext cx="4581525" cy="2752725"/>
    <xdr:pic>
      <xdr:nvPicPr>
        <xdr:cNvPr id="0" name="image2.png" title="Изображение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885825</xdr:colOff>
      <xdr:row>41</xdr:row>
      <xdr:rowOff>190500</xdr:rowOff>
    </xdr:from>
    <xdr:ext cx="4581525" cy="2752725"/>
    <xdr:pic>
      <xdr:nvPicPr>
        <xdr:cNvPr id="0" name="image3.png" title="Изображение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75"/>
    <col customWidth="1" min="2" max="2" width="6.88"/>
    <col customWidth="1" min="3" max="3" width="6.63"/>
    <col customWidth="1" min="4" max="4" width="5.0"/>
    <col customWidth="1" min="5" max="5" width="4.5"/>
    <col customWidth="1" min="6" max="6" width="10.38"/>
    <col customWidth="1" min="7" max="7" width="4.5"/>
    <col customWidth="1" min="8" max="8" width="5.13"/>
    <col customWidth="1" min="9" max="9" width="4.88"/>
    <col customWidth="1" min="10" max="10" width="9.25"/>
    <col customWidth="1" min="11" max="11" width="8.25"/>
    <col customWidth="1" min="12" max="12" width="4.5"/>
    <col customWidth="1" min="13" max="14" width="3.75"/>
    <col customWidth="1" min="15" max="15" width="9.25"/>
    <col customWidth="1" min="16" max="16" width="7.88"/>
    <col customWidth="1" min="17" max="17" width="10.0"/>
    <col customWidth="1" min="18" max="18" width="2.63"/>
    <col customWidth="1" min="19" max="19" width="22.75"/>
    <col customWidth="1" min="20" max="27" width="6.63"/>
  </cols>
  <sheetData>
    <row r="1">
      <c r="B1" s="1" t="s">
        <v>0</v>
      </c>
      <c r="C1" s="2">
        <v>44287.0</v>
      </c>
      <c r="D1" s="1">
        <v>7.57</v>
      </c>
    </row>
    <row r="3">
      <c r="A3" s="3" t="s">
        <v>1</v>
      </c>
      <c r="B3" s="4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/>
    </row>
    <row r="4" ht="22.5" customHeight="1">
      <c r="A4" s="7"/>
      <c r="B4" s="3" t="s">
        <v>3</v>
      </c>
      <c r="C4" s="8" t="s">
        <v>4</v>
      </c>
      <c r="D4" s="5"/>
      <c r="E4" s="6"/>
      <c r="F4" s="3" t="s">
        <v>5</v>
      </c>
      <c r="G4" s="8" t="s">
        <v>6</v>
      </c>
      <c r="H4" s="5"/>
      <c r="I4" s="5"/>
      <c r="J4" s="5"/>
      <c r="K4" s="6"/>
      <c r="L4" s="8" t="s">
        <v>7</v>
      </c>
      <c r="M4" s="5"/>
      <c r="N4" s="5"/>
      <c r="O4" s="5"/>
      <c r="P4" s="6"/>
      <c r="Q4" s="3" t="s">
        <v>8</v>
      </c>
    </row>
    <row r="5">
      <c r="A5" s="9"/>
      <c r="B5" s="9"/>
      <c r="C5" s="10" t="s">
        <v>9</v>
      </c>
      <c r="D5" s="10" t="s">
        <v>10</v>
      </c>
      <c r="E5" s="10" t="s">
        <v>11</v>
      </c>
      <c r="F5" s="9"/>
      <c r="G5" s="10" t="s">
        <v>9</v>
      </c>
      <c r="H5" s="10" t="s">
        <v>10</v>
      </c>
      <c r="I5" s="10" t="s">
        <v>11</v>
      </c>
      <c r="J5" s="10" t="s">
        <v>12</v>
      </c>
      <c r="K5" s="10" t="s">
        <v>13</v>
      </c>
      <c r="L5" s="10" t="s">
        <v>9</v>
      </c>
      <c r="M5" s="10" t="s">
        <v>10</v>
      </c>
      <c r="N5" s="10" t="s">
        <v>11</v>
      </c>
      <c r="O5" s="10" t="s">
        <v>12</v>
      </c>
      <c r="P5" s="10" t="s">
        <v>13</v>
      </c>
      <c r="Q5" s="9"/>
    </row>
    <row r="6" ht="23.25" customHeight="1">
      <c r="A6" s="10" t="s">
        <v>14</v>
      </c>
      <c r="B6" s="11" t="s">
        <v>15</v>
      </c>
      <c r="C6" s="12" t="s">
        <v>16</v>
      </c>
      <c r="D6" s="13">
        <v>0.7052</v>
      </c>
      <c r="E6" s="13">
        <v>0.4148</v>
      </c>
      <c r="F6" s="10">
        <v>0.105</v>
      </c>
      <c r="G6" s="10" t="s">
        <v>16</v>
      </c>
      <c r="H6" s="10" t="s">
        <v>16</v>
      </c>
      <c r="I6" s="10" t="s">
        <v>16</v>
      </c>
      <c r="J6" s="10" t="s">
        <v>16</v>
      </c>
      <c r="K6" s="10" t="s">
        <v>16</v>
      </c>
      <c r="L6" s="10" t="s">
        <v>16</v>
      </c>
      <c r="M6" s="10">
        <v>0.04</v>
      </c>
      <c r="N6" s="10">
        <v>0.02</v>
      </c>
      <c r="O6" s="10">
        <v>14.0</v>
      </c>
      <c r="P6" s="10">
        <v>0.16</v>
      </c>
      <c r="Q6" s="10">
        <v>68.0</v>
      </c>
    </row>
    <row r="7">
      <c r="A7" s="10" t="s">
        <v>17</v>
      </c>
      <c r="B7" s="10" t="s">
        <v>15</v>
      </c>
      <c r="C7" s="13" t="s">
        <v>16</v>
      </c>
      <c r="D7" s="13">
        <v>0.689</v>
      </c>
      <c r="E7" s="13">
        <v>0.4053</v>
      </c>
      <c r="F7" s="14">
        <v>0.105</v>
      </c>
      <c r="G7" s="14" t="s">
        <v>16</v>
      </c>
      <c r="H7" s="14">
        <v>0.1</v>
      </c>
      <c r="I7" s="14">
        <v>0.05</v>
      </c>
      <c r="J7" s="14">
        <v>12.0</v>
      </c>
      <c r="K7" s="14">
        <v>0.15</v>
      </c>
      <c r="L7" s="14" t="s">
        <v>16</v>
      </c>
      <c r="M7" s="14">
        <v>0.04</v>
      </c>
      <c r="N7" s="14">
        <v>0.02</v>
      </c>
      <c r="O7" s="14">
        <v>14.0</v>
      </c>
      <c r="P7" s="14" t="s">
        <v>16</v>
      </c>
      <c r="Q7" s="15">
        <v>66.0</v>
      </c>
    </row>
    <row r="8">
      <c r="A8" s="3" t="s">
        <v>18</v>
      </c>
      <c r="B8" s="16" t="s">
        <v>19</v>
      </c>
      <c r="C8" s="17">
        <v>0.6708</v>
      </c>
      <c r="D8" s="17" t="s">
        <v>16</v>
      </c>
      <c r="E8" s="17" t="s">
        <v>16</v>
      </c>
      <c r="F8" s="18">
        <v>0.105</v>
      </c>
      <c r="G8" s="18">
        <v>0.22</v>
      </c>
      <c r="H8" s="18" t="s">
        <v>16</v>
      </c>
      <c r="I8" s="18" t="s">
        <v>16</v>
      </c>
      <c r="J8" s="18" t="s">
        <v>16</v>
      </c>
      <c r="K8" s="18">
        <v>0.15</v>
      </c>
      <c r="L8" s="18">
        <v>0.09</v>
      </c>
      <c r="M8" s="18" t="s">
        <v>16</v>
      </c>
      <c r="N8" s="18" t="s">
        <v>16</v>
      </c>
      <c r="O8" s="18" t="s">
        <v>16</v>
      </c>
      <c r="P8" s="18" t="s">
        <v>16</v>
      </c>
      <c r="Q8" s="19">
        <v>66.0</v>
      </c>
    </row>
    <row r="9">
      <c r="A9" s="7"/>
      <c r="B9" s="11" t="s">
        <v>15</v>
      </c>
      <c r="C9" s="12"/>
      <c r="D9" s="13">
        <v>0.7731</v>
      </c>
      <c r="E9" s="13">
        <v>0.4547</v>
      </c>
      <c r="F9" s="14">
        <v>0.105</v>
      </c>
      <c r="G9" s="14" t="s">
        <v>16</v>
      </c>
      <c r="H9" s="14">
        <v>0.24</v>
      </c>
      <c r="I9" s="14">
        <v>0.12</v>
      </c>
      <c r="J9" s="14" t="s">
        <v>16</v>
      </c>
      <c r="K9" s="14">
        <v>0.15</v>
      </c>
      <c r="L9" s="14" t="s">
        <v>16</v>
      </c>
      <c r="M9" s="14">
        <v>0.011</v>
      </c>
      <c r="N9" s="14">
        <v>0.05</v>
      </c>
      <c r="O9" s="14" t="s">
        <v>16</v>
      </c>
      <c r="P9" s="14" t="s">
        <v>16</v>
      </c>
      <c r="Q9" s="15">
        <v>41.3</v>
      </c>
    </row>
    <row r="10">
      <c r="A10" s="7"/>
      <c r="B10" s="20" t="s">
        <v>20</v>
      </c>
      <c r="C10" s="21"/>
      <c r="D10" s="21">
        <v>0.6734</v>
      </c>
      <c r="E10" s="21">
        <v>0.3961</v>
      </c>
      <c r="F10" s="22">
        <v>0.105</v>
      </c>
      <c r="G10" s="22" t="s">
        <v>16</v>
      </c>
      <c r="H10" s="23">
        <v>0.16</v>
      </c>
      <c r="I10" s="23">
        <v>0.08</v>
      </c>
      <c r="J10" s="22">
        <v>24.0</v>
      </c>
      <c r="K10" s="22">
        <v>0.15</v>
      </c>
      <c r="L10" s="22" t="s">
        <v>16</v>
      </c>
      <c r="M10" s="22">
        <v>0.05</v>
      </c>
      <c r="N10" s="22">
        <v>0.02</v>
      </c>
      <c r="O10" s="22">
        <v>14.5</v>
      </c>
      <c r="P10" s="22"/>
      <c r="Q10" s="23">
        <v>41.3</v>
      </c>
    </row>
    <row r="11">
      <c r="A11" s="9"/>
      <c r="B11" s="24" t="s">
        <v>21</v>
      </c>
      <c r="C11" s="25">
        <v>0.525</v>
      </c>
      <c r="D11" s="26" t="s">
        <v>16</v>
      </c>
      <c r="E11" s="26" t="s">
        <v>16</v>
      </c>
      <c r="F11" s="27">
        <v>0.105</v>
      </c>
      <c r="G11" s="27">
        <v>0.17</v>
      </c>
      <c r="H11" s="27" t="s">
        <v>16</v>
      </c>
      <c r="I11" s="27" t="s">
        <v>16</v>
      </c>
      <c r="J11" s="27" t="s">
        <v>16</v>
      </c>
      <c r="K11" s="27" t="s">
        <v>16</v>
      </c>
      <c r="L11" s="27">
        <v>0.06</v>
      </c>
      <c r="M11" s="27" t="s">
        <v>16</v>
      </c>
      <c r="N11" s="27" t="s">
        <v>16</v>
      </c>
      <c r="O11" s="27" t="s">
        <v>16</v>
      </c>
      <c r="P11" s="27" t="s">
        <v>16</v>
      </c>
      <c r="Q11" s="27">
        <v>14.7</v>
      </c>
    </row>
    <row r="13" ht="15.0" customHeight="1">
      <c r="A13" s="3" t="s">
        <v>1</v>
      </c>
      <c r="B13" s="4" t="s">
        <v>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6"/>
    </row>
    <row r="14" ht="15.0" customHeight="1">
      <c r="A14" s="7"/>
      <c r="B14" s="3" t="s">
        <v>3</v>
      </c>
      <c r="C14" s="8" t="s">
        <v>22</v>
      </c>
      <c r="D14" s="5"/>
      <c r="E14" s="6"/>
      <c r="F14" s="28" t="s">
        <v>23</v>
      </c>
      <c r="G14" s="8" t="s">
        <v>24</v>
      </c>
      <c r="H14" s="5"/>
      <c r="I14" s="5"/>
      <c r="J14" s="5"/>
      <c r="K14" s="6"/>
      <c r="L14" s="8" t="s">
        <v>25</v>
      </c>
      <c r="M14" s="5"/>
      <c r="N14" s="5"/>
      <c r="O14" s="5"/>
      <c r="P14" s="6"/>
      <c r="Q14" s="3" t="s">
        <v>8</v>
      </c>
      <c r="S14" s="8" t="s">
        <v>26</v>
      </c>
      <c r="T14" s="6"/>
    </row>
    <row r="15">
      <c r="A15" s="9"/>
      <c r="B15" s="9"/>
      <c r="C15" s="10" t="s">
        <v>9</v>
      </c>
      <c r="D15" s="10" t="s">
        <v>10</v>
      </c>
      <c r="E15" s="10" t="s">
        <v>11</v>
      </c>
      <c r="F15" s="9"/>
      <c r="G15" s="10" t="s">
        <v>9</v>
      </c>
      <c r="H15" s="10" t="s">
        <v>10</v>
      </c>
      <c r="I15" s="10" t="s">
        <v>11</v>
      </c>
      <c r="J15" s="10" t="s">
        <v>27</v>
      </c>
      <c r="K15" s="10" t="s">
        <v>28</v>
      </c>
      <c r="L15" s="10" t="s">
        <v>9</v>
      </c>
      <c r="M15" s="10" t="s">
        <v>10</v>
      </c>
      <c r="N15" s="10" t="s">
        <v>11</v>
      </c>
      <c r="O15" s="10" t="s">
        <v>27</v>
      </c>
      <c r="P15" s="10" t="s">
        <v>28</v>
      </c>
      <c r="Q15" s="9"/>
      <c r="S15" s="29" t="s">
        <v>29</v>
      </c>
      <c r="T15" s="30">
        <v>100000.0</v>
      </c>
    </row>
    <row r="16">
      <c r="A16" s="10" t="s">
        <v>14</v>
      </c>
      <c r="B16" s="11" t="s">
        <v>15</v>
      </c>
      <c r="C16" s="12" t="s">
        <v>16</v>
      </c>
      <c r="D16" s="12">
        <f t="shared" ref="D16:F16" si="1">D6/$D$1</f>
        <v>0.09315719947</v>
      </c>
      <c r="E16" s="12">
        <f t="shared" si="1"/>
        <v>0.05479524439</v>
      </c>
      <c r="F16" s="31">
        <f t="shared" si="1"/>
        <v>0.01387054161</v>
      </c>
      <c r="G16" s="31" t="s">
        <v>16</v>
      </c>
      <c r="H16" s="31" t="s">
        <v>16</v>
      </c>
      <c r="I16" s="31" t="s">
        <v>16</v>
      </c>
      <c r="J16" s="31" t="s">
        <v>16</v>
      </c>
      <c r="K16" s="31" t="s">
        <v>16</v>
      </c>
      <c r="L16" s="31" t="s">
        <v>16</v>
      </c>
      <c r="M16" s="31">
        <f t="shared" ref="M16:Q16" si="2">M6/$D$1</f>
        <v>0.005284015852</v>
      </c>
      <c r="N16" s="31">
        <f t="shared" si="2"/>
        <v>0.002642007926</v>
      </c>
      <c r="O16" s="31">
        <f t="shared" si="2"/>
        <v>1.849405548</v>
      </c>
      <c r="P16" s="31">
        <f t="shared" si="2"/>
        <v>0.02113606341</v>
      </c>
      <c r="Q16" s="31">
        <f t="shared" si="2"/>
        <v>8.982826948</v>
      </c>
      <c r="S16" s="29" t="s">
        <v>30</v>
      </c>
      <c r="T16" s="30">
        <v>80000.0</v>
      </c>
    </row>
    <row r="17">
      <c r="A17" s="10" t="s">
        <v>17</v>
      </c>
      <c r="B17" s="10" t="s">
        <v>15</v>
      </c>
      <c r="C17" s="12" t="s">
        <v>16</v>
      </c>
      <c r="D17" s="12">
        <f t="shared" ref="D17:F17" si="3">D7/$D$1</f>
        <v>0.09101717305</v>
      </c>
      <c r="E17" s="12">
        <f t="shared" si="3"/>
        <v>0.05354029062</v>
      </c>
      <c r="F17" s="31">
        <f t="shared" si="3"/>
        <v>0.01387054161</v>
      </c>
      <c r="G17" s="31" t="s">
        <v>16</v>
      </c>
      <c r="H17" s="31">
        <f t="shared" ref="H17:K17" si="4">H7/$D$1</f>
        <v>0.01321003963</v>
      </c>
      <c r="I17" s="31">
        <f t="shared" si="4"/>
        <v>0.006605019815</v>
      </c>
      <c r="J17" s="31">
        <f t="shared" si="4"/>
        <v>1.585204756</v>
      </c>
      <c r="K17" s="31">
        <f t="shared" si="4"/>
        <v>0.01981505945</v>
      </c>
      <c r="L17" s="31" t="s">
        <v>16</v>
      </c>
      <c r="M17" s="31">
        <f t="shared" ref="M17:O17" si="5">M7/$D$1</f>
        <v>0.005284015852</v>
      </c>
      <c r="N17" s="31">
        <f t="shared" si="5"/>
        <v>0.002642007926</v>
      </c>
      <c r="O17" s="31">
        <f t="shared" si="5"/>
        <v>1.849405548</v>
      </c>
      <c r="P17" s="31" t="s">
        <v>16</v>
      </c>
      <c r="Q17" s="31">
        <f t="shared" ref="Q17:Q21" si="8">Q7/$D$1</f>
        <v>8.718626156</v>
      </c>
      <c r="S17" s="29" t="s">
        <v>31</v>
      </c>
      <c r="T17" s="30">
        <v>20000.0</v>
      </c>
    </row>
    <row r="18">
      <c r="A18" s="3" t="s">
        <v>18</v>
      </c>
      <c r="B18" s="16" t="s">
        <v>19</v>
      </c>
      <c r="C18" s="17">
        <f>C8/$D$1</f>
        <v>0.08861294584</v>
      </c>
      <c r="D18" s="17" t="s">
        <v>16</v>
      </c>
      <c r="E18" s="17" t="s">
        <v>16</v>
      </c>
      <c r="F18" s="18">
        <f t="shared" ref="F18:G18" si="6">F8/$D$1</f>
        <v>0.01387054161</v>
      </c>
      <c r="G18" s="18">
        <f t="shared" si="6"/>
        <v>0.02906208719</v>
      </c>
      <c r="H18" s="18" t="s">
        <v>16</v>
      </c>
      <c r="I18" s="18" t="s">
        <v>16</v>
      </c>
      <c r="J18" s="18" t="s">
        <v>16</v>
      </c>
      <c r="K18" s="18">
        <f t="shared" ref="K18:L18" si="7">K8/$D$1</f>
        <v>0.01981505945</v>
      </c>
      <c r="L18" s="18">
        <f t="shared" si="7"/>
        <v>0.01188903567</v>
      </c>
      <c r="M18" s="18" t="s">
        <v>16</v>
      </c>
      <c r="N18" s="18" t="s">
        <v>16</v>
      </c>
      <c r="O18" s="18" t="s">
        <v>16</v>
      </c>
      <c r="P18" s="18" t="s">
        <v>16</v>
      </c>
      <c r="Q18" s="18">
        <f t="shared" si="8"/>
        <v>8.718626156</v>
      </c>
      <c r="S18" s="29" t="s">
        <v>32</v>
      </c>
      <c r="T18" s="30">
        <v>200.0</v>
      </c>
    </row>
    <row r="19">
      <c r="A19" s="7"/>
      <c r="B19" s="11" t="s">
        <v>15</v>
      </c>
      <c r="C19" s="12" t="s">
        <v>16</v>
      </c>
      <c r="D19" s="12">
        <f t="shared" ref="D19:F19" si="9">D9/$D$1</f>
        <v>0.1021268164</v>
      </c>
      <c r="E19" s="12">
        <f t="shared" si="9"/>
        <v>0.0600660502</v>
      </c>
      <c r="F19" s="31">
        <f t="shared" si="9"/>
        <v>0.01387054161</v>
      </c>
      <c r="G19" s="31" t="s">
        <v>16</v>
      </c>
      <c r="H19" s="31">
        <f t="shared" ref="H19:I19" si="10">H9/$D$1</f>
        <v>0.03170409511</v>
      </c>
      <c r="I19" s="31">
        <f t="shared" si="10"/>
        <v>0.01585204756</v>
      </c>
      <c r="J19" s="31" t="s">
        <v>16</v>
      </c>
      <c r="K19" s="31">
        <f>K9/$D$1</f>
        <v>0.01981505945</v>
      </c>
      <c r="L19" s="31" t="s">
        <v>16</v>
      </c>
      <c r="M19" s="31">
        <f t="shared" ref="M19:N19" si="11">M9/$D$1</f>
        <v>0.001453104359</v>
      </c>
      <c r="N19" s="31">
        <f t="shared" si="11"/>
        <v>0.006605019815</v>
      </c>
      <c r="O19" s="31" t="s">
        <v>16</v>
      </c>
      <c r="P19" s="31" t="s">
        <v>16</v>
      </c>
      <c r="Q19" s="31">
        <f t="shared" si="8"/>
        <v>5.455746367</v>
      </c>
      <c r="S19" s="29" t="s">
        <v>33</v>
      </c>
      <c r="T19" s="30">
        <v>50000.0</v>
      </c>
    </row>
    <row r="20" ht="28.5" customHeight="1">
      <c r="A20" s="7"/>
      <c r="B20" s="20" t="s">
        <v>20</v>
      </c>
      <c r="C20" s="21" t="s">
        <v>16</v>
      </c>
      <c r="D20" s="21">
        <f t="shared" ref="D20:F20" si="12">D10/$D$1</f>
        <v>0.08895640687</v>
      </c>
      <c r="E20" s="21">
        <f t="shared" si="12"/>
        <v>0.05232496697</v>
      </c>
      <c r="F20" s="22">
        <f t="shared" si="12"/>
        <v>0.01387054161</v>
      </c>
      <c r="G20" s="22" t="s">
        <v>16</v>
      </c>
      <c r="H20" s="22">
        <f t="shared" ref="H20:K20" si="13">H10/$D$1</f>
        <v>0.02113606341</v>
      </c>
      <c r="I20" s="22">
        <f t="shared" si="13"/>
        <v>0.0105680317</v>
      </c>
      <c r="J20" s="22">
        <f t="shared" si="13"/>
        <v>3.170409511</v>
      </c>
      <c r="K20" s="22">
        <f t="shared" si="13"/>
        <v>0.01981505945</v>
      </c>
      <c r="L20" s="22" t="s">
        <v>16</v>
      </c>
      <c r="M20" s="22">
        <f t="shared" ref="M20:O20" si="14">M10/$D$1</f>
        <v>0.006605019815</v>
      </c>
      <c r="N20" s="22">
        <f t="shared" si="14"/>
        <v>0.002642007926</v>
      </c>
      <c r="O20" s="22">
        <f t="shared" si="14"/>
        <v>1.915455746</v>
      </c>
      <c r="P20" s="22" t="s">
        <v>16</v>
      </c>
      <c r="Q20" s="22">
        <f t="shared" si="8"/>
        <v>5.455746367</v>
      </c>
    </row>
    <row r="21" ht="15.75" customHeight="1">
      <c r="A21" s="9"/>
      <c r="B21" s="24" t="s">
        <v>21</v>
      </c>
      <c r="C21" s="25">
        <f>C11/$D$1</f>
        <v>0.06935270806</v>
      </c>
      <c r="D21" s="25" t="s">
        <v>16</v>
      </c>
      <c r="E21" s="25" t="s">
        <v>16</v>
      </c>
      <c r="F21" s="32">
        <f t="shared" ref="F21:G21" si="15">F11/$D$1</f>
        <v>0.01387054161</v>
      </c>
      <c r="G21" s="32">
        <f t="shared" si="15"/>
        <v>0.02245706737</v>
      </c>
      <c r="H21" s="32" t="s">
        <v>16</v>
      </c>
      <c r="I21" s="32" t="s">
        <v>16</v>
      </c>
      <c r="J21" s="32" t="s">
        <v>16</v>
      </c>
      <c r="K21" s="32" t="s">
        <v>16</v>
      </c>
      <c r="L21" s="32">
        <f>L11/$D$1</f>
        <v>0.007926023778</v>
      </c>
      <c r="M21" s="32" t="s">
        <v>16</v>
      </c>
      <c r="N21" s="32" t="s">
        <v>16</v>
      </c>
      <c r="O21" s="32" t="s">
        <v>16</v>
      </c>
      <c r="P21" s="32" t="s">
        <v>16</v>
      </c>
      <c r="Q21" s="32">
        <f t="shared" si="8"/>
        <v>1.941875826</v>
      </c>
    </row>
    <row r="22" ht="15.75" customHeight="1"/>
    <row r="23" ht="15.0" customHeight="1">
      <c r="A23" s="3" t="s">
        <v>1</v>
      </c>
      <c r="B23" s="4" t="s">
        <v>2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6"/>
    </row>
    <row r="24" ht="21.0" customHeight="1">
      <c r="A24" s="7"/>
      <c r="B24" s="3" t="s">
        <v>3</v>
      </c>
      <c r="C24" s="8" t="s">
        <v>22</v>
      </c>
      <c r="D24" s="5"/>
      <c r="E24" s="6"/>
      <c r="F24" s="28" t="s">
        <v>23</v>
      </c>
      <c r="G24" s="8" t="s">
        <v>24</v>
      </c>
      <c r="H24" s="5"/>
      <c r="I24" s="5"/>
      <c r="J24" s="5"/>
      <c r="K24" s="6"/>
      <c r="L24" s="8" t="s">
        <v>25</v>
      </c>
      <c r="M24" s="5"/>
      <c r="N24" s="5"/>
      <c r="O24" s="5"/>
      <c r="P24" s="6"/>
      <c r="Q24" s="3" t="s">
        <v>8</v>
      </c>
    </row>
    <row r="25" ht="15.75" customHeight="1">
      <c r="A25" s="9"/>
      <c r="B25" s="9"/>
      <c r="C25" s="10" t="s">
        <v>9</v>
      </c>
      <c r="D25" s="10" t="s">
        <v>10</v>
      </c>
      <c r="E25" s="10" t="s">
        <v>11</v>
      </c>
      <c r="F25" s="9"/>
      <c r="G25" s="10" t="s">
        <v>9</v>
      </c>
      <c r="H25" s="10" t="s">
        <v>10</v>
      </c>
      <c r="I25" s="10" t="s">
        <v>11</v>
      </c>
      <c r="J25" s="10" t="s">
        <v>27</v>
      </c>
      <c r="K25" s="10" t="s">
        <v>28</v>
      </c>
      <c r="L25" s="10" t="s">
        <v>9</v>
      </c>
      <c r="M25" s="10" t="s">
        <v>10</v>
      </c>
      <c r="N25" s="10" t="s">
        <v>11</v>
      </c>
      <c r="O25" s="10" t="s">
        <v>27</v>
      </c>
      <c r="P25" s="10" t="s">
        <v>28</v>
      </c>
      <c r="Q25" s="9"/>
    </row>
    <row r="26" ht="15.75" customHeight="1">
      <c r="A26" s="10" t="s">
        <v>14</v>
      </c>
      <c r="B26" s="11" t="s">
        <v>15</v>
      </c>
      <c r="C26" s="33"/>
      <c r="D26" s="33">
        <f t="shared" ref="D26:D27" si="16">D16*$T$16</f>
        <v>7452.575958</v>
      </c>
      <c r="E26" s="33">
        <f t="shared" ref="E26:E27" si="17">E16*$T$17</f>
        <v>1095.904888</v>
      </c>
      <c r="F26" s="33">
        <f t="shared" ref="F26:F31" si="18">F16*$T$15</f>
        <v>1387.054161</v>
      </c>
      <c r="G26" s="33"/>
      <c r="H26" s="33"/>
      <c r="I26" s="33"/>
      <c r="J26" s="33"/>
      <c r="K26" s="33"/>
      <c r="L26" s="33"/>
      <c r="M26" s="33">
        <f t="shared" ref="M26:M27" si="19">M16*$T$16</f>
        <v>422.7212682</v>
      </c>
      <c r="N26" s="33">
        <f t="shared" ref="N26:N27" si="20">N16*$T$17</f>
        <v>52.84015852</v>
      </c>
      <c r="O26" s="33">
        <f t="shared" ref="O26:O27" si="21">O16*$T$18</f>
        <v>369.8811096</v>
      </c>
      <c r="P26" s="33">
        <f>P16*$T$19</f>
        <v>1056.80317</v>
      </c>
      <c r="Q26" s="31">
        <f t="shared" ref="Q26:Q31" si="22">Q16</f>
        <v>8.982826948</v>
      </c>
    </row>
    <row r="27" ht="15.75" customHeight="1">
      <c r="A27" s="10" t="s">
        <v>17</v>
      </c>
      <c r="B27" s="10" t="s">
        <v>15</v>
      </c>
      <c r="C27" s="33"/>
      <c r="D27" s="33">
        <f t="shared" si="16"/>
        <v>7281.373844</v>
      </c>
      <c r="E27" s="33">
        <f t="shared" si="17"/>
        <v>1070.805812</v>
      </c>
      <c r="F27" s="33">
        <f t="shared" si="18"/>
        <v>1387.054161</v>
      </c>
      <c r="G27" s="33"/>
      <c r="H27" s="33">
        <f>H17*$T$16</f>
        <v>1056.80317</v>
      </c>
      <c r="I27" s="33">
        <f>I17*$T$17</f>
        <v>132.1003963</v>
      </c>
      <c r="J27" s="33">
        <f>J17*$T$18</f>
        <v>317.0409511</v>
      </c>
      <c r="K27" s="33">
        <f t="shared" ref="K27:K30" si="23">K17*$T$19</f>
        <v>990.7529723</v>
      </c>
      <c r="L27" s="33"/>
      <c r="M27" s="33">
        <f t="shared" si="19"/>
        <v>422.7212682</v>
      </c>
      <c r="N27" s="33">
        <f t="shared" si="20"/>
        <v>52.84015852</v>
      </c>
      <c r="O27" s="33">
        <f t="shared" si="21"/>
        <v>369.8811096</v>
      </c>
      <c r="P27" s="33"/>
      <c r="Q27" s="31">
        <f t="shared" si="22"/>
        <v>8.718626156</v>
      </c>
    </row>
    <row r="28" ht="15.75" customHeight="1">
      <c r="A28" s="3" t="s">
        <v>18</v>
      </c>
      <c r="B28" s="16" t="s">
        <v>19</v>
      </c>
      <c r="C28" s="34">
        <f>C18*$T$15</f>
        <v>8861.294584</v>
      </c>
      <c r="D28" s="34"/>
      <c r="E28" s="34"/>
      <c r="F28" s="34">
        <f t="shared" si="18"/>
        <v>1387.054161</v>
      </c>
      <c r="G28" s="34"/>
      <c r="H28" s="34"/>
      <c r="I28" s="34"/>
      <c r="J28" s="34"/>
      <c r="K28" s="34">
        <f t="shared" si="23"/>
        <v>990.7529723</v>
      </c>
      <c r="L28" s="34">
        <f>L18*$T$15</f>
        <v>1188.903567</v>
      </c>
      <c r="M28" s="34"/>
      <c r="N28" s="34"/>
      <c r="O28" s="34"/>
      <c r="P28" s="34"/>
      <c r="Q28" s="18">
        <f t="shared" si="22"/>
        <v>8.718626156</v>
      </c>
    </row>
    <row r="29" ht="15.75" customHeight="1">
      <c r="A29" s="7"/>
      <c r="B29" s="11" t="s">
        <v>15</v>
      </c>
      <c r="C29" s="33"/>
      <c r="D29" s="33">
        <f t="shared" ref="D29:D30" si="24">D19*$T$16</f>
        <v>8170.14531</v>
      </c>
      <c r="E29" s="33">
        <f t="shared" ref="E29:E30" si="25">E19*$T$17</f>
        <v>1201.321004</v>
      </c>
      <c r="F29" s="33">
        <f t="shared" si="18"/>
        <v>1387.054161</v>
      </c>
      <c r="G29" s="33"/>
      <c r="H29" s="33">
        <f t="shared" ref="H29:H30" si="26">H19*$T$16</f>
        <v>2536.327609</v>
      </c>
      <c r="I29" s="33">
        <f t="shared" ref="I29:I30" si="27">I19*$T$17</f>
        <v>317.0409511</v>
      </c>
      <c r="J29" s="33"/>
      <c r="K29" s="33">
        <f t="shared" si="23"/>
        <v>990.7529723</v>
      </c>
      <c r="L29" s="33"/>
      <c r="M29" s="33">
        <f t="shared" ref="M29:M30" si="28">M19*$T$16</f>
        <v>116.2483487</v>
      </c>
      <c r="N29" s="33">
        <f t="shared" ref="N29:N30" si="29">N19*$T$17</f>
        <v>132.1003963</v>
      </c>
      <c r="O29" s="33"/>
      <c r="P29" s="33"/>
      <c r="Q29" s="31">
        <f t="shared" si="22"/>
        <v>5.455746367</v>
      </c>
    </row>
    <row r="30" ht="15.75" customHeight="1">
      <c r="A30" s="7"/>
      <c r="B30" s="20" t="s">
        <v>20</v>
      </c>
      <c r="C30" s="35"/>
      <c r="D30" s="35">
        <f t="shared" si="24"/>
        <v>7116.51255</v>
      </c>
      <c r="E30" s="35">
        <f t="shared" si="25"/>
        <v>1046.499339</v>
      </c>
      <c r="F30" s="35">
        <f t="shared" si="18"/>
        <v>1387.054161</v>
      </c>
      <c r="G30" s="35"/>
      <c r="H30" s="35">
        <f t="shared" si="26"/>
        <v>1690.885073</v>
      </c>
      <c r="I30" s="35">
        <f t="shared" si="27"/>
        <v>211.3606341</v>
      </c>
      <c r="J30" s="35">
        <f>J20*$T$18</f>
        <v>634.0819022</v>
      </c>
      <c r="K30" s="35">
        <f t="shared" si="23"/>
        <v>990.7529723</v>
      </c>
      <c r="L30" s="35"/>
      <c r="M30" s="35">
        <f t="shared" si="28"/>
        <v>528.4015852</v>
      </c>
      <c r="N30" s="35">
        <f t="shared" si="29"/>
        <v>52.84015852</v>
      </c>
      <c r="O30" s="35">
        <f>O20*$T$18</f>
        <v>383.0911493</v>
      </c>
      <c r="P30" s="35"/>
      <c r="Q30" s="22">
        <f t="shared" si="22"/>
        <v>5.455746367</v>
      </c>
    </row>
    <row r="31" ht="15.75" customHeight="1">
      <c r="A31" s="9"/>
      <c r="B31" s="24" t="s">
        <v>21</v>
      </c>
      <c r="C31" s="36">
        <f>C21*$T$15</f>
        <v>6935.270806</v>
      </c>
      <c r="D31" s="36"/>
      <c r="E31" s="36"/>
      <c r="F31" s="36">
        <f t="shared" si="18"/>
        <v>1387.054161</v>
      </c>
      <c r="G31" s="36">
        <f>G21*$T$15</f>
        <v>2245.706737</v>
      </c>
      <c r="H31" s="36"/>
      <c r="I31" s="36"/>
      <c r="J31" s="36"/>
      <c r="K31" s="36"/>
      <c r="L31" s="36">
        <f>L21*$T$15</f>
        <v>792.6023778</v>
      </c>
      <c r="M31" s="36"/>
      <c r="N31" s="36"/>
      <c r="O31" s="36"/>
      <c r="P31" s="36"/>
      <c r="Q31" s="32">
        <f t="shared" si="22"/>
        <v>1.941875826</v>
      </c>
      <c r="R31" s="37"/>
      <c r="S31" s="37"/>
      <c r="T31" s="37"/>
    </row>
    <row r="32" ht="15.75" customHeight="1">
      <c r="A32" s="38"/>
      <c r="B32" s="38"/>
      <c r="C32" s="38"/>
      <c r="D32" s="38"/>
      <c r="E32" s="39"/>
      <c r="F32" s="40"/>
      <c r="G32" s="40"/>
      <c r="H32" s="38"/>
      <c r="I32" s="38"/>
      <c r="J32" s="38"/>
      <c r="K32" s="40"/>
      <c r="L32" s="38"/>
      <c r="M32" s="38"/>
      <c r="N32" s="39"/>
      <c r="O32" s="39"/>
      <c r="P32" s="37"/>
      <c r="Q32" s="37"/>
      <c r="R32" s="37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8">
    <mergeCell ref="A3:A5"/>
    <mergeCell ref="A8:A11"/>
    <mergeCell ref="A13:A15"/>
    <mergeCell ref="B14:B15"/>
    <mergeCell ref="A18:A21"/>
    <mergeCell ref="A23:A25"/>
    <mergeCell ref="B24:B25"/>
    <mergeCell ref="A28:A31"/>
    <mergeCell ref="B3:Q3"/>
    <mergeCell ref="B4:B5"/>
    <mergeCell ref="C4:E4"/>
    <mergeCell ref="F4:F5"/>
    <mergeCell ref="G4:K4"/>
    <mergeCell ref="L4:P4"/>
    <mergeCell ref="Q4:Q5"/>
    <mergeCell ref="B23:Q23"/>
    <mergeCell ref="C24:E24"/>
    <mergeCell ref="F24:F25"/>
    <mergeCell ref="G24:K24"/>
    <mergeCell ref="L24:P24"/>
    <mergeCell ref="Q24:Q25"/>
    <mergeCell ref="B13:Q13"/>
    <mergeCell ref="C14:E14"/>
    <mergeCell ref="F14:F15"/>
    <mergeCell ref="G14:K14"/>
    <mergeCell ref="L14:P14"/>
    <mergeCell ref="Q14:Q15"/>
    <mergeCell ref="S14:T14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3" width="6.63"/>
    <col customWidth="1" min="4" max="4" width="8.63"/>
    <col customWidth="1" min="5" max="6" width="7.0"/>
    <col customWidth="1" min="7" max="7" width="10.88"/>
    <col customWidth="1" min="8" max="8" width="6.63"/>
    <col customWidth="1" min="9" max="9" width="10.13"/>
    <col customWidth="1" min="10" max="11" width="6.63"/>
    <col customWidth="1" min="12" max="12" width="11.75"/>
    <col customWidth="1" min="13" max="28" width="6.63"/>
  </cols>
  <sheetData>
    <row r="1" ht="15.0" customHeight="1">
      <c r="A1" s="3" t="s">
        <v>1</v>
      </c>
      <c r="B1" s="41" t="s">
        <v>3</v>
      </c>
      <c r="C1" s="42" t="s">
        <v>34</v>
      </c>
      <c r="D1" s="43"/>
      <c r="E1" s="43"/>
      <c r="F1" s="43"/>
      <c r="G1" s="44"/>
      <c r="H1" s="42" t="s">
        <v>35</v>
      </c>
      <c r="I1" s="43"/>
      <c r="J1" s="43"/>
      <c r="K1" s="43"/>
      <c r="L1" s="44"/>
    </row>
    <row r="2">
      <c r="A2" s="9"/>
      <c r="B2" s="45"/>
      <c r="C2" s="46" t="s">
        <v>36</v>
      </c>
      <c r="D2" s="47" t="s">
        <v>37</v>
      </c>
      <c r="E2" s="10" t="s">
        <v>38</v>
      </c>
      <c r="F2" s="10" t="s">
        <v>39</v>
      </c>
      <c r="G2" s="48" t="s">
        <v>8</v>
      </c>
      <c r="H2" s="46" t="s">
        <v>36</v>
      </c>
      <c r="I2" s="47" t="s">
        <v>37</v>
      </c>
      <c r="J2" s="10" t="s">
        <v>38</v>
      </c>
      <c r="K2" s="10" t="s">
        <v>39</v>
      </c>
      <c r="L2" s="48" t="s">
        <v>8</v>
      </c>
    </row>
    <row r="3">
      <c r="A3" s="49" t="s">
        <v>40</v>
      </c>
      <c r="B3" s="50" t="s">
        <v>15</v>
      </c>
      <c r="C3" s="51">
        <f>SUM('Структура тарифу'!C26:E26)</f>
        <v>8548.480845</v>
      </c>
      <c r="D3" s="52">
        <f>'Структура тарифу'!F26</f>
        <v>1387.054161</v>
      </c>
      <c r="E3" s="53">
        <f>'Структура тарифу'!G26+'Структура тарифу'!H26+'Структура тарифу'!I26+'Структура тарифу'!K26</f>
        <v>0</v>
      </c>
      <c r="F3" s="53">
        <f>'Структура тарифу'!L26+'Структура тарифу'!M26+'Структура тарифу'!N26+'Структура тарифу'!P26</f>
        <v>1532.364597</v>
      </c>
      <c r="G3" s="54">
        <f>'Структура тарифу'!Q26</f>
        <v>8.982826948</v>
      </c>
      <c r="H3" s="51">
        <f t="shared" ref="H3:L3" si="1">C3/1000</f>
        <v>8.548480845</v>
      </c>
      <c r="I3" s="52">
        <f t="shared" si="1"/>
        <v>1.387054161</v>
      </c>
      <c r="J3" s="53">
        <f t="shared" si="1"/>
        <v>0</v>
      </c>
      <c r="K3" s="53">
        <f t="shared" si="1"/>
        <v>1.532364597</v>
      </c>
      <c r="L3" s="55">
        <f t="shared" si="1"/>
        <v>0.008982826948</v>
      </c>
    </row>
    <row r="4" ht="22.5" customHeight="1">
      <c r="A4" s="49" t="s">
        <v>41</v>
      </c>
      <c r="B4" s="50" t="s">
        <v>15</v>
      </c>
      <c r="C4" s="51">
        <f>SUM('Структура тарифу'!C27:E27)</f>
        <v>8352.179657</v>
      </c>
      <c r="D4" s="52">
        <f>'Структура тарифу'!F27</f>
        <v>1387.054161</v>
      </c>
      <c r="E4" s="53">
        <f>'Структура тарифу'!G27+'Структура тарифу'!H27+'Структура тарифу'!I27+'Структура тарифу'!K27</f>
        <v>2179.656539</v>
      </c>
      <c r="F4" s="53">
        <f>'Структура тарифу'!L27+'Структура тарифу'!M27+'Структура тарифу'!N27+'Структура тарифу'!P27</f>
        <v>475.5614267</v>
      </c>
      <c r="G4" s="54">
        <f>'Структура тарифу'!Q27</f>
        <v>8.718626156</v>
      </c>
      <c r="H4" s="51">
        <f t="shared" ref="H4:L4" si="2">C4/1000</f>
        <v>8.352179657</v>
      </c>
      <c r="I4" s="52">
        <f t="shared" si="2"/>
        <v>1.387054161</v>
      </c>
      <c r="J4" s="53">
        <f t="shared" si="2"/>
        <v>2.179656539</v>
      </c>
      <c r="K4" s="53">
        <f t="shared" si="2"/>
        <v>0.4755614267</v>
      </c>
      <c r="L4" s="55">
        <f t="shared" si="2"/>
        <v>0.008718626156</v>
      </c>
    </row>
    <row r="5">
      <c r="A5" s="49" t="s">
        <v>42</v>
      </c>
      <c r="B5" s="56" t="s">
        <v>19</v>
      </c>
      <c r="C5" s="57">
        <f>SUM('Структура тарифу'!C28:E28)</f>
        <v>8861.294584</v>
      </c>
      <c r="D5" s="58">
        <f>'Структура тарифу'!F28</f>
        <v>1387.054161</v>
      </c>
      <c r="E5" s="59">
        <f>'Структура тарифу'!G28+'Структура тарифу'!H28+'Структура тарифу'!I28+'Структура тарифу'!K28</f>
        <v>990.7529723</v>
      </c>
      <c r="F5" s="59">
        <f>'Структура тарифу'!L28+'Структура тарифу'!M28+'Структура тарифу'!N28+'Структура тарифу'!P28</f>
        <v>1188.903567</v>
      </c>
      <c r="G5" s="60">
        <f>'Структура тарифу'!Q28</f>
        <v>8.718626156</v>
      </c>
      <c r="H5" s="57">
        <f t="shared" ref="H5:L5" si="3">C5/1000</f>
        <v>8.861294584</v>
      </c>
      <c r="I5" s="58">
        <f t="shared" si="3"/>
        <v>1.387054161</v>
      </c>
      <c r="J5" s="59">
        <f t="shared" si="3"/>
        <v>0.9907529723</v>
      </c>
      <c r="K5" s="59">
        <f t="shared" si="3"/>
        <v>1.188903567</v>
      </c>
      <c r="L5" s="61">
        <f t="shared" si="3"/>
        <v>0.008718626156</v>
      </c>
    </row>
    <row r="6">
      <c r="A6" s="49" t="s">
        <v>42</v>
      </c>
      <c r="B6" s="50" t="s">
        <v>15</v>
      </c>
      <c r="C6" s="51">
        <f>SUM('Структура тарифу'!C29:E29)</f>
        <v>9371.466314</v>
      </c>
      <c r="D6" s="52">
        <f>'Структура тарифу'!F29</f>
        <v>1387.054161</v>
      </c>
      <c r="E6" s="53">
        <f>'Структура тарифу'!G29+'Структура тарифу'!H29+'Структура тарифу'!I29+'Структура тарифу'!K29</f>
        <v>3844.121532</v>
      </c>
      <c r="F6" s="53">
        <f>'Структура тарифу'!L29+'Структура тарифу'!M29+'Структура тарифу'!N29+'Структура тарифу'!P29</f>
        <v>248.348745</v>
      </c>
      <c r="G6" s="54">
        <f>'Структура тарифу'!Q29</f>
        <v>5.455746367</v>
      </c>
      <c r="H6" s="51">
        <f t="shared" ref="H6:L6" si="4">C6/1000</f>
        <v>9.371466314</v>
      </c>
      <c r="I6" s="52">
        <f t="shared" si="4"/>
        <v>1.387054161</v>
      </c>
      <c r="J6" s="53">
        <f t="shared" si="4"/>
        <v>3.844121532</v>
      </c>
      <c r="K6" s="53">
        <f t="shared" si="4"/>
        <v>0.248348745</v>
      </c>
      <c r="L6" s="55">
        <f t="shared" si="4"/>
        <v>0.005455746367</v>
      </c>
    </row>
    <row r="7">
      <c r="A7" s="49" t="s">
        <v>42</v>
      </c>
      <c r="B7" s="62" t="s">
        <v>20</v>
      </c>
      <c r="C7" s="63">
        <f>SUM('Структура тарифу'!C30:E30)</f>
        <v>8163.011889</v>
      </c>
      <c r="D7" s="64">
        <f>'Структура тарифу'!F30</f>
        <v>1387.054161</v>
      </c>
      <c r="E7" s="65">
        <f>'Структура тарифу'!G30+'Структура тарифу'!H30+'Структура тарифу'!I30+'Структура тарифу'!K30</f>
        <v>2892.998679</v>
      </c>
      <c r="F7" s="65">
        <f>'Структура тарифу'!L30+'Структура тарифу'!M30+'Структура тарифу'!N30+'Структура тарифу'!P30</f>
        <v>581.2417437</v>
      </c>
      <c r="G7" s="66">
        <f>'Структура тарифу'!Q30</f>
        <v>5.455746367</v>
      </c>
      <c r="H7" s="63">
        <f t="shared" ref="H7:L7" si="5">C7/1000</f>
        <v>8.163011889</v>
      </c>
      <c r="I7" s="64">
        <f t="shared" si="5"/>
        <v>1.387054161</v>
      </c>
      <c r="J7" s="65">
        <f t="shared" si="5"/>
        <v>2.892998679</v>
      </c>
      <c r="K7" s="65">
        <f t="shared" si="5"/>
        <v>0.5812417437</v>
      </c>
      <c r="L7" s="67">
        <f t="shared" si="5"/>
        <v>0.005455746367</v>
      </c>
    </row>
    <row r="8">
      <c r="A8" s="49" t="s">
        <v>42</v>
      </c>
      <c r="B8" s="68" t="s">
        <v>21</v>
      </c>
      <c r="C8" s="69">
        <f>SUM('Структура тарифу'!C31:E31)</f>
        <v>6935.270806</v>
      </c>
      <c r="D8" s="70">
        <f>'Структура тарифу'!F31</f>
        <v>1387.054161</v>
      </c>
      <c r="E8" s="71">
        <f>'Структура тарифу'!G31+'Структура тарифу'!H31+'Структура тарифу'!I31+'Структура тарифу'!K31</f>
        <v>2245.706737</v>
      </c>
      <c r="F8" s="71">
        <f>'Структура тарифу'!L31+'Структура тарифу'!M31+'Структура тарифу'!N31+'Структура тарифу'!P31</f>
        <v>792.6023778</v>
      </c>
      <c r="G8" s="72">
        <f>'Структура тарифу'!Q31</f>
        <v>1.941875826</v>
      </c>
      <c r="H8" s="69">
        <f t="shared" ref="H8:L8" si="6">C8/1000</f>
        <v>6.935270806</v>
      </c>
      <c r="I8" s="70">
        <f t="shared" si="6"/>
        <v>1.387054161</v>
      </c>
      <c r="J8" s="71">
        <f t="shared" si="6"/>
        <v>2.245706737</v>
      </c>
      <c r="K8" s="71">
        <f t="shared" si="6"/>
        <v>0.7926023778</v>
      </c>
      <c r="L8" s="73">
        <f t="shared" si="6"/>
        <v>0.001941875826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>
      <c r="F26" s="74">
        <f>8.35+1.39+2.18+0.48</f>
        <v>12.4</v>
      </c>
      <c r="G26" s="74">
        <f>8.16+1.39+2.89+0.58</f>
        <v>13.02</v>
      </c>
    </row>
    <row r="27" ht="15.75" customHeight="1">
      <c r="F27" s="74">
        <f>2.18+0.48</f>
        <v>2.66</v>
      </c>
      <c r="G27" s="74">
        <f>2.89+0.58</f>
        <v>3.47</v>
      </c>
    </row>
    <row r="28" ht="15.75" customHeight="1">
      <c r="F28" s="74">
        <f t="shared" ref="F28:G28" si="7">F27/F26</f>
        <v>0.214516129</v>
      </c>
      <c r="G28" s="74">
        <f t="shared" si="7"/>
        <v>0.2665130568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A2"/>
    <mergeCell ref="B1:B2"/>
    <mergeCell ref="C1:G1"/>
    <mergeCell ref="H1:L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75"/>
    <col customWidth="1" min="2" max="2" width="14.38"/>
    <col customWidth="1" min="3" max="3" width="15.63"/>
    <col customWidth="1" min="4" max="4" width="6.63"/>
    <col customWidth="1" min="5" max="5" width="27.5"/>
    <col customWidth="1" min="6" max="6" width="14.38"/>
    <col customWidth="1" min="7" max="7" width="16.25"/>
    <col customWidth="1" min="8" max="26" width="6.63"/>
  </cols>
  <sheetData>
    <row r="1">
      <c r="A1" s="75" t="s">
        <v>43</v>
      </c>
      <c r="B1" s="76"/>
      <c r="C1" s="77"/>
      <c r="D1" s="78"/>
      <c r="E1" s="75" t="s">
        <v>44</v>
      </c>
      <c r="F1" s="76"/>
      <c r="G1" s="77"/>
    </row>
    <row r="2">
      <c r="A2" s="79" t="s">
        <v>45</v>
      </c>
      <c r="B2" s="79" t="s">
        <v>46</v>
      </c>
      <c r="C2" s="79" t="s">
        <v>47</v>
      </c>
      <c r="D2" s="78"/>
      <c r="E2" s="79" t="s">
        <v>45</v>
      </c>
      <c r="F2" s="79" t="s">
        <v>48</v>
      </c>
      <c r="G2" s="79" t="s">
        <v>47</v>
      </c>
    </row>
    <row r="3">
      <c r="A3" s="80" t="s">
        <v>49</v>
      </c>
      <c r="B3" s="81">
        <f>'Структура тарифу'!Q27</f>
        <v>8.718626156</v>
      </c>
      <c r="C3" s="82">
        <f t="shared" ref="C3:C10" si="1">B3/$B$10</f>
        <v>0.000666047925</v>
      </c>
      <c r="D3" s="78"/>
      <c r="E3" s="80" t="s">
        <v>49</v>
      </c>
      <c r="F3" s="83">
        <f>'Структура тарифу'!Q30</f>
        <v>5.455746367</v>
      </c>
      <c r="G3" s="84">
        <f t="shared" ref="G3:G10" si="2">F3/$F$10</f>
        <v>0.0003883941855</v>
      </c>
    </row>
    <row r="4">
      <c r="A4" s="80" t="s">
        <v>50</v>
      </c>
      <c r="B4" s="81">
        <f>'Структура тарифу'!M27+'Структура тарифу'!N27</f>
        <v>475.5614267</v>
      </c>
      <c r="C4" s="82">
        <f t="shared" si="1"/>
        <v>0.03632988682</v>
      </c>
      <c r="D4" s="78"/>
      <c r="E4" s="80" t="s">
        <v>50</v>
      </c>
      <c r="F4" s="83">
        <f>'Структура тарифу'!M30+'Структура тарифу'!N30</f>
        <v>581.2417437</v>
      </c>
      <c r="G4" s="84">
        <f t="shared" si="2"/>
        <v>0.04137855729</v>
      </c>
    </row>
    <row r="5">
      <c r="A5" s="80" t="s">
        <v>51</v>
      </c>
      <c r="B5" s="81">
        <f>'Структура тарифу'!J27+'Структура тарифу'!O27</f>
        <v>686.9220608</v>
      </c>
      <c r="C5" s="82">
        <f t="shared" si="1"/>
        <v>0.05247650318</v>
      </c>
      <c r="D5" s="78"/>
      <c r="E5" s="80" t="s">
        <v>51</v>
      </c>
      <c r="F5" s="83">
        <f>'Структура тарифу'!J30+'Структура тарифу'!O30</f>
        <v>1017.173052</v>
      </c>
      <c r="G5" s="84">
        <f t="shared" si="2"/>
        <v>0.07241247526</v>
      </c>
    </row>
    <row r="6">
      <c r="A6" s="80" t="s">
        <v>52</v>
      </c>
      <c r="B6" s="81">
        <f>'Структура тарифу'!K27</f>
        <v>990.7529723</v>
      </c>
      <c r="C6" s="82">
        <f t="shared" si="1"/>
        <v>0.0756872642</v>
      </c>
      <c r="D6" s="78"/>
      <c r="E6" s="80" t="s">
        <v>52</v>
      </c>
      <c r="F6" s="83">
        <f>'Структура тарифу'!K30</f>
        <v>990.7529723</v>
      </c>
      <c r="G6" s="84">
        <f t="shared" si="2"/>
        <v>0.07053163175</v>
      </c>
    </row>
    <row r="7">
      <c r="A7" s="80" t="s">
        <v>53</v>
      </c>
      <c r="B7" s="81">
        <f>'Структура тарифу'!H27+'Структура тарифу'!I27</f>
        <v>1188.903567</v>
      </c>
      <c r="C7" s="82">
        <f t="shared" si="1"/>
        <v>0.09082471704</v>
      </c>
      <c r="D7" s="78"/>
      <c r="E7" s="80" t="s">
        <v>53</v>
      </c>
      <c r="F7" s="83">
        <f>'Структура тарифу'!H30+'Структура тарифу'!I30</f>
        <v>1902.245707</v>
      </c>
      <c r="G7" s="84">
        <f t="shared" si="2"/>
        <v>0.135420733</v>
      </c>
    </row>
    <row r="8">
      <c r="A8" s="80" t="s">
        <v>54</v>
      </c>
      <c r="B8" s="81">
        <v>1387.05</v>
      </c>
      <c r="C8" s="82">
        <f t="shared" si="1"/>
        <v>0.105961852</v>
      </c>
      <c r="D8" s="78"/>
      <c r="E8" s="80" t="s">
        <v>54</v>
      </c>
      <c r="F8" s="81">
        <v>1387.05</v>
      </c>
      <c r="G8" s="84">
        <f t="shared" si="2"/>
        <v>0.09874398822</v>
      </c>
    </row>
    <row r="9">
      <c r="A9" s="80" t="s">
        <v>55</v>
      </c>
      <c r="B9" s="81">
        <f>'Структура тарифу'!D27+'Структура тарифу'!E27</f>
        <v>8352.179657</v>
      </c>
      <c r="C9" s="82">
        <f t="shared" si="1"/>
        <v>0.6380537288</v>
      </c>
      <c r="D9" s="78"/>
      <c r="E9" s="80" t="s">
        <v>55</v>
      </c>
      <c r="F9" s="83">
        <f>'Структура тарифу'!D30+'Структура тарифу'!E30</f>
        <v>8163.011889</v>
      </c>
      <c r="G9" s="84">
        <f t="shared" si="2"/>
        <v>0.5811242203</v>
      </c>
    </row>
    <row r="10">
      <c r="A10" s="85" t="s">
        <v>56</v>
      </c>
      <c r="B10" s="81">
        <f>SUM(B3:B9)</f>
        <v>13090.08831</v>
      </c>
      <c r="C10" s="82">
        <f t="shared" si="1"/>
        <v>1</v>
      </c>
      <c r="D10" s="78"/>
      <c r="E10" s="85" t="s">
        <v>56</v>
      </c>
      <c r="F10" s="83">
        <f>SUM(F3:F9)</f>
        <v>14046.93111</v>
      </c>
      <c r="G10" s="84">
        <f t="shared" si="2"/>
        <v>1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">
    <mergeCell ref="A1:C1"/>
    <mergeCell ref="E1:G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75"/>
    <col customWidth="1" min="2" max="2" width="9.0"/>
    <col customWidth="1" min="3" max="3" width="10.13"/>
    <col customWidth="1" min="4" max="4" width="9.88"/>
    <col customWidth="1" min="5" max="6" width="9.5"/>
    <col customWidth="1" min="7" max="7" width="8.0"/>
    <col customWidth="1" min="8" max="8" width="7.88"/>
    <col customWidth="1" min="9" max="9" width="7.38"/>
    <col customWidth="1" min="10" max="10" width="6.88"/>
    <col customWidth="1" min="11" max="26" width="6.63"/>
  </cols>
  <sheetData>
    <row r="1">
      <c r="A1" s="86" t="s">
        <v>57</v>
      </c>
      <c r="B1" s="87"/>
      <c r="C1" s="87"/>
      <c r="D1" s="87"/>
      <c r="E1" s="87"/>
      <c r="F1" s="87"/>
      <c r="G1" s="87"/>
      <c r="H1" s="87"/>
      <c r="I1" s="87"/>
      <c r="J1" s="88"/>
    </row>
    <row r="2">
      <c r="A2" s="89" t="s">
        <v>58</v>
      </c>
      <c r="B2" s="89" t="s">
        <v>3</v>
      </c>
      <c r="C2" s="90" t="s">
        <v>59</v>
      </c>
      <c r="D2" s="6"/>
      <c r="E2" s="90" t="s">
        <v>60</v>
      </c>
      <c r="F2" s="6"/>
      <c r="G2" s="90" t="s">
        <v>61</v>
      </c>
      <c r="H2" s="6"/>
      <c r="I2" s="90" t="s">
        <v>62</v>
      </c>
      <c r="J2" s="6"/>
    </row>
    <row r="3">
      <c r="A3" s="9"/>
      <c r="B3" s="9"/>
      <c r="C3" s="91" t="s">
        <v>10</v>
      </c>
      <c r="D3" s="91" t="s">
        <v>11</v>
      </c>
      <c r="E3" s="91" t="s">
        <v>10</v>
      </c>
      <c r="F3" s="91" t="s">
        <v>11</v>
      </c>
      <c r="G3" s="91" t="s">
        <v>10</v>
      </c>
      <c r="H3" s="91" t="s">
        <v>11</v>
      </c>
      <c r="I3" s="91" t="s">
        <v>10</v>
      </c>
      <c r="J3" s="91" t="s">
        <v>11</v>
      </c>
    </row>
    <row r="4">
      <c r="A4" s="91" t="s">
        <v>17</v>
      </c>
      <c r="B4" s="91" t="s">
        <v>15</v>
      </c>
      <c r="C4" s="92">
        <v>0.624</v>
      </c>
      <c r="D4" s="93">
        <v>0.3671</v>
      </c>
      <c r="E4" s="93">
        <v>0.6221</v>
      </c>
      <c r="F4" s="93">
        <v>0.3659</v>
      </c>
      <c r="G4" s="93">
        <v>0.6162</v>
      </c>
      <c r="H4" s="93">
        <v>0.3624</v>
      </c>
      <c r="I4" s="93">
        <v>0.689</v>
      </c>
      <c r="J4" s="93">
        <v>0.4053</v>
      </c>
    </row>
    <row r="5">
      <c r="A5" s="91" t="s">
        <v>18</v>
      </c>
      <c r="B5" s="91" t="s">
        <v>20</v>
      </c>
      <c r="C5" s="94">
        <v>0.6098</v>
      </c>
      <c r="D5" s="95">
        <v>0.3587</v>
      </c>
      <c r="E5" s="95">
        <v>0.608</v>
      </c>
      <c r="F5" s="95">
        <v>0.3576</v>
      </c>
      <c r="G5" s="95">
        <v>0.6022</v>
      </c>
      <c r="H5" s="95">
        <v>0.3542</v>
      </c>
      <c r="I5" s="95">
        <v>0.6734</v>
      </c>
      <c r="J5" s="95">
        <v>0.3961</v>
      </c>
    </row>
    <row r="6">
      <c r="A6" s="96"/>
      <c r="B6" s="96"/>
      <c r="C6" s="96"/>
      <c r="D6" s="96"/>
      <c r="E6" s="96"/>
      <c r="F6" s="96"/>
      <c r="G6" s="96"/>
      <c r="H6" s="96"/>
      <c r="I6" s="96"/>
      <c r="J6" s="96"/>
    </row>
    <row r="7">
      <c r="A7" s="86" t="s">
        <v>63</v>
      </c>
      <c r="B7" s="87"/>
      <c r="C7" s="87"/>
      <c r="D7" s="87"/>
      <c r="E7" s="87"/>
      <c r="F7" s="87"/>
      <c r="G7" s="87"/>
      <c r="H7" s="87"/>
      <c r="I7" s="87"/>
      <c r="J7" s="88"/>
    </row>
    <row r="8">
      <c r="A8" s="89" t="s">
        <v>58</v>
      </c>
      <c r="B8" s="89" t="s">
        <v>3</v>
      </c>
      <c r="C8" s="90" t="s">
        <v>59</v>
      </c>
      <c r="D8" s="6"/>
      <c r="E8" s="90" t="s">
        <v>60</v>
      </c>
      <c r="F8" s="6"/>
      <c r="G8" s="90" t="s">
        <v>61</v>
      </c>
      <c r="H8" s="6"/>
      <c r="I8" s="90" t="s">
        <v>62</v>
      </c>
      <c r="J8" s="6"/>
    </row>
    <row r="9">
      <c r="A9" s="9"/>
      <c r="B9" s="9"/>
      <c r="C9" s="91" t="s">
        <v>10</v>
      </c>
      <c r="D9" s="91" t="s">
        <v>11</v>
      </c>
      <c r="E9" s="91" t="s">
        <v>10</v>
      </c>
      <c r="F9" s="91" t="s">
        <v>11</v>
      </c>
      <c r="G9" s="91" t="s">
        <v>10</v>
      </c>
      <c r="H9" s="91" t="s">
        <v>11</v>
      </c>
      <c r="I9" s="91" t="s">
        <v>10</v>
      </c>
      <c r="J9" s="91" t="s">
        <v>11</v>
      </c>
    </row>
    <row r="10">
      <c r="A10" s="91" t="s">
        <v>17</v>
      </c>
      <c r="B10" s="91" t="s">
        <v>15</v>
      </c>
      <c r="C10" s="97">
        <f>C4/'Структура тарифу'!$D$1</f>
        <v>0.08243064729</v>
      </c>
      <c r="D10" s="97">
        <f>D4/'Структура тарифу'!$D$1</f>
        <v>0.04849405548</v>
      </c>
      <c r="E10" s="97">
        <f>E4/'Структура тарифу'!$D$1</f>
        <v>0.08217965654</v>
      </c>
      <c r="F10" s="97">
        <f>F4/'Структура тарифу'!$D$1</f>
        <v>0.04833553501</v>
      </c>
      <c r="G10" s="97">
        <f>G4/'Структура тарифу'!$D$1</f>
        <v>0.0814002642</v>
      </c>
      <c r="H10" s="97">
        <f>H4/'Структура тарифу'!$D$1</f>
        <v>0.04787318362</v>
      </c>
      <c r="I10" s="97">
        <f>I4/'Структура тарифу'!$D$1</f>
        <v>0.09101717305</v>
      </c>
      <c r="J10" s="97">
        <f>J4/'Структура тарифу'!$D$1</f>
        <v>0.05354029062</v>
      </c>
    </row>
    <row r="11">
      <c r="A11" s="91" t="s">
        <v>18</v>
      </c>
      <c r="B11" s="91" t="s">
        <v>20</v>
      </c>
      <c r="C11" s="97">
        <f>C5/'Структура тарифу'!$D$1</f>
        <v>0.08055482166</v>
      </c>
      <c r="D11" s="97">
        <f>D5/'Структура тарифу'!$D$1</f>
        <v>0.04738441215</v>
      </c>
      <c r="E11" s="97">
        <f>E5/'Структура тарифу'!$D$1</f>
        <v>0.08031704095</v>
      </c>
      <c r="F11" s="97">
        <f>F5/'Структура тарифу'!$D$1</f>
        <v>0.04723910172</v>
      </c>
      <c r="G11" s="97">
        <f>G5/'Структура тарифу'!$D$1</f>
        <v>0.07955085865</v>
      </c>
      <c r="H11" s="97">
        <f>H5/'Структура тарифу'!$D$1</f>
        <v>0.04678996037</v>
      </c>
      <c r="I11" s="97">
        <f>I5/'Структура тарифу'!$D$1</f>
        <v>0.08895640687</v>
      </c>
      <c r="J11" s="97">
        <f>J5/'Структура тарифу'!$D$1</f>
        <v>0.05232496697</v>
      </c>
    </row>
    <row r="12">
      <c r="A12" s="96"/>
      <c r="B12" s="96"/>
      <c r="C12" s="98"/>
      <c r="D12" s="98"/>
      <c r="E12" s="98"/>
      <c r="F12" s="98"/>
      <c r="G12" s="98"/>
      <c r="H12" s="98"/>
      <c r="I12" s="98"/>
      <c r="J12" s="98"/>
    </row>
    <row r="13">
      <c r="A13" s="86" t="s">
        <v>64</v>
      </c>
      <c r="B13" s="87"/>
      <c r="C13" s="87"/>
      <c r="D13" s="87"/>
      <c r="E13" s="87"/>
      <c r="F13" s="87"/>
      <c r="G13" s="87"/>
      <c r="H13" s="87"/>
      <c r="I13" s="87"/>
      <c r="J13" s="88"/>
    </row>
    <row r="14">
      <c r="A14" s="89" t="s">
        <v>58</v>
      </c>
      <c r="B14" s="89" t="s">
        <v>3</v>
      </c>
      <c r="C14" s="90" t="s">
        <v>59</v>
      </c>
      <c r="D14" s="6"/>
      <c r="E14" s="90" t="s">
        <v>60</v>
      </c>
      <c r="F14" s="6"/>
      <c r="G14" s="90" t="s">
        <v>61</v>
      </c>
      <c r="H14" s="6"/>
      <c r="I14" s="90" t="s">
        <v>62</v>
      </c>
      <c r="J14" s="6"/>
    </row>
    <row r="15">
      <c r="A15" s="9"/>
      <c r="B15" s="9"/>
      <c r="C15" s="91" t="s">
        <v>10</v>
      </c>
      <c r="D15" s="91" t="s">
        <v>11</v>
      </c>
      <c r="E15" s="91" t="s">
        <v>10</v>
      </c>
      <c r="F15" s="91" t="s">
        <v>11</v>
      </c>
      <c r="G15" s="91" t="s">
        <v>10</v>
      </c>
      <c r="H15" s="91" t="s">
        <v>11</v>
      </c>
      <c r="I15" s="91" t="s">
        <v>10</v>
      </c>
      <c r="J15" s="91" t="s">
        <v>11</v>
      </c>
    </row>
    <row r="16">
      <c r="A16" s="91" t="s">
        <v>17</v>
      </c>
      <c r="B16" s="91" t="s">
        <v>15</v>
      </c>
      <c r="C16" s="99">
        <f>C10*'Структура тарифу'!$T$16</f>
        <v>6594.451783</v>
      </c>
      <c r="D16" s="99">
        <f>D10*'Структура тарифу'!$T$17</f>
        <v>969.8811096</v>
      </c>
      <c r="E16" s="99">
        <f>E10*'Структура тарифу'!$T$16</f>
        <v>6574.372523</v>
      </c>
      <c r="F16" s="99">
        <f>F10*'Структура тарифу'!$T$17</f>
        <v>966.7107001</v>
      </c>
      <c r="G16" s="99">
        <f>G10*'Структура тарифу'!$T$16</f>
        <v>6512.021136</v>
      </c>
      <c r="H16" s="99">
        <f>H10*'Структура тарифу'!$T$17</f>
        <v>957.4636724</v>
      </c>
      <c r="I16" s="99">
        <f>I10*'Структура тарифу'!$T$16</f>
        <v>7281.373844</v>
      </c>
      <c r="J16" s="99">
        <f>J10*'Структура тарифу'!$T$17</f>
        <v>1070.805812</v>
      </c>
    </row>
    <row r="17">
      <c r="A17" s="91" t="s">
        <v>18</v>
      </c>
      <c r="B17" s="91" t="s">
        <v>20</v>
      </c>
      <c r="C17" s="99">
        <f>C11*'Структура тарифу'!$T$16</f>
        <v>6444.385733</v>
      </c>
      <c r="D17" s="99">
        <f>D11*'Структура тарифу'!$T$17</f>
        <v>947.6882431</v>
      </c>
      <c r="E17" s="99">
        <f>E11*'Структура тарифу'!$T$16</f>
        <v>6425.363276</v>
      </c>
      <c r="F17" s="99">
        <f>F11*'Структура тарифу'!$T$17</f>
        <v>944.7820343</v>
      </c>
      <c r="G17" s="99">
        <f>G11*'Структура тарифу'!$T$16</f>
        <v>6364.068692</v>
      </c>
      <c r="H17" s="99">
        <f>H11*'Структура тарифу'!$T$17</f>
        <v>935.7992074</v>
      </c>
      <c r="I17" s="99">
        <f>I11*'Структура тарифу'!$T$16</f>
        <v>7116.51255</v>
      </c>
      <c r="J17" s="99">
        <f>J11*'Структура тарифу'!$T$17</f>
        <v>1046.499339</v>
      </c>
    </row>
    <row r="18">
      <c r="A18" s="96"/>
      <c r="B18" s="96"/>
      <c r="C18" s="100"/>
      <c r="D18" s="100"/>
      <c r="E18" s="100"/>
      <c r="F18" s="100"/>
      <c r="G18" s="100"/>
      <c r="H18" s="100"/>
      <c r="I18" s="100"/>
      <c r="J18" s="100"/>
    </row>
    <row r="19">
      <c r="A19" s="101" t="s">
        <v>65</v>
      </c>
      <c r="B19" s="76"/>
      <c r="C19" s="76"/>
      <c r="D19" s="76"/>
      <c r="E19" s="76"/>
      <c r="F19" s="77"/>
      <c r="G19" s="96"/>
      <c r="H19" s="96"/>
      <c r="I19" s="96"/>
      <c r="J19" s="96"/>
    </row>
    <row r="20">
      <c r="A20" s="91" t="s">
        <v>58</v>
      </c>
      <c r="B20" s="91" t="s">
        <v>3</v>
      </c>
      <c r="C20" s="91" t="s">
        <v>59</v>
      </c>
      <c r="D20" s="91" t="s">
        <v>60</v>
      </c>
      <c r="E20" s="91" t="s">
        <v>61</v>
      </c>
      <c r="F20" s="91" t="s">
        <v>62</v>
      </c>
      <c r="G20" s="96"/>
      <c r="H20" s="96"/>
      <c r="I20" s="96"/>
      <c r="J20" s="96"/>
    </row>
    <row r="21" ht="15.75" customHeight="1">
      <c r="A21" s="89" t="s">
        <v>17</v>
      </c>
      <c r="B21" s="89" t="s">
        <v>15</v>
      </c>
      <c r="C21" s="99">
        <f>(C16+D16)/1000</f>
        <v>7.564332893</v>
      </c>
      <c r="D21" s="99">
        <f>(E16+F16)/1000</f>
        <v>7.541083223</v>
      </c>
      <c r="E21" s="99">
        <f>(G16+H16)/1000</f>
        <v>7.469484808</v>
      </c>
      <c r="F21" s="99">
        <f>(I16+J16)/1000</f>
        <v>8.352179657</v>
      </c>
      <c r="G21" s="96"/>
      <c r="H21" s="96"/>
      <c r="I21" s="96"/>
      <c r="J21" s="96"/>
      <c r="K21" s="96"/>
    </row>
    <row r="22" ht="15.75" customHeight="1">
      <c r="A22" s="9"/>
      <c r="B22" s="9"/>
      <c r="C22" s="99">
        <v>7.56</v>
      </c>
      <c r="D22" s="99">
        <v>7.54</v>
      </c>
      <c r="E22" s="99">
        <v>7.47</v>
      </c>
      <c r="F22" s="99">
        <v>8.35</v>
      </c>
      <c r="G22" s="96"/>
      <c r="H22" s="96"/>
      <c r="I22" s="96"/>
      <c r="J22" s="96"/>
      <c r="K22" s="96"/>
    </row>
    <row r="23" ht="15.75" customHeight="1">
      <c r="A23" s="89" t="s">
        <v>18</v>
      </c>
      <c r="B23" s="89" t="s">
        <v>20</v>
      </c>
      <c r="C23" s="99">
        <f>(C17+D17)/1000</f>
        <v>7.392073976</v>
      </c>
      <c r="D23" s="99">
        <f>(E17+F17)/1000</f>
        <v>7.37014531</v>
      </c>
      <c r="E23" s="99">
        <f>(G17+H17)/1000</f>
        <v>7.2998679</v>
      </c>
      <c r="F23" s="99">
        <f>(I17+J17)/1000</f>
        <v>8.163011889</v>
      </c>
      <c r="G23" s="96"/>
      <c r="H23" s="96"/>
      <c r="I23" s="96"/>
      <c r="J23" s="96"/>
      <c r="K23" s="96"/>
    </row>
    <row r="24" ht="15.75" customHeight="1">
      <c r="A24" s="9"/>
      <c r="B24" s="9"/>
      <c r="C24" s="99">
        <v>7.39</v>
      </c>
      <c r="D24" s="99">
        <v>7.37</v>
      </c>
      <c r="E24" s="99">
        <v>7.3</v>
      </c>
      <c r="F24" s="99">
        <v>8.16</v>
      </c>
      <c r="G24" s="96"/>
      <c r="H24" s="96"/>
      <c r="I24" s="96"/>
      <c r="J24" s="96"/>
      <c r="K24" s="96"/>
    </row>
    <row r="25" ht="15.75" customHeight="1">
      <c r="A25" s="102"/>
      <c r="B25" s="103"/>
      <c r="C25" s="103"/>
      <c r="D25" s="103"/>
      <c r="E25" s="103"/>
      <c r="F25" s="103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">
    <mergeCell ref="A1:J1"/>
    <mergeCell ref="B2:B3"/>
    <mergeCell ref="C2:D2"/>
    <mergeCell ref="E2:F2"/>
    <mergeCell ref="G2:H2"/>
    <mergeCell ref="I2:J2"/>
    <mergeCell ref="A7:J7"/>
    <mergeCell ref="G14:H14"/>
    <mergeCell ref="I14:J14"/>
    <mergeCell ref="C8:D8"/>
    <mergeCell ref="E8:F8"/>
    <mergeCell ref="G8:H8"/>
    <mergeCell ref="I8:J8"/>
    <mergeCell ref="A13:J13"/>
    <mergeCell ref="C14:D14"/>
    <mergeCell ref="E14:F14"/>
    <mergeCell ref="A19:F19"/>
    <mergeCell ref="A23:A24"/>
    <mergeCell ref="B23:B24"/>
    <mergeCell ref="A25:F25"/>
    <mergeCell ref="A2:A3"/>
    <mergeCell ref="A8:A9"/>
    <mergeCell ref="B8:B9"/>
    <mergeCell ref="A14:A15"/>
    <mergeCell ref="B14:B15"/>
    <mergeCell ref="A21:A22"/>
    <mergeCell ref="B21:B22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2" width="8.13"/>
    <col customWidth="1" min="3" max="3" width="7.38"/>
  </cols>
  <sheetData>
    <row r="1">
      <c r="A1" s="28" t="s">
        <v>66</v>
      </c>
      <c r="B1" s="3" t="s">
        <v>1</v>
      </c>
      <c r="C1" s="4" t="s">
        <v>2</v>
      </c>
      <c r="D1" s="5"/>
      <c r="E1" s="5"/>
      <c r="F1" s="5"/>
      <c r="G1" s="5"/>
      <c r="H1" s="5"/>
      <c r="I1" s="5"/>
      <c r="J1" s="5"/>
      <c r="K1" s="5"/>
      <c r="L1" s="6"/>
    </row>
    <row r="2" ht="18.0" customHeight="1">
      <c r="A2" s="7"/>
      <c r="B2" s="7"/>
      <c r="C2" s="3" t="s">
        <v>3</v>
      </c>
      <c r="D2" s="8" t="s">
        <v>4</v>
      </c>
      <c r="E2" s="6"/>
      <c r="F2" s="3" t="s">
        <v>5</v>
      </c>
      <c r="G2" s="8" t="s">
        <v>6</v>
      </c>
      <c r="H2" s="6"/>
      <c r="I2" s="8" t="s">
        <v>7</v>
      </c>
      <c r="J2" s="6"/>
      <c r="K2" s="3" t="s">
        <v>8</v>
      </c>
      <c r="L2" s="104" t="s">
        <v>67</v>
      </c>
    </row>
    <row r="3" ht="21.75" customHeight="1">
      <c r="A3" s="9"/>
      <c r="B3" s="9"/>
      <c r="C3" s="9"/>
      <c r="D3" s="3" t="s">
        <v>10</v>
      </c>
      <c r="E3" s="3" t="s">
        <v>11</v>
      </c>
      <c r="F3" s="9"/>
      <c r="G3" s="3" t="s">
        <v>10</v>
      </c>
      <c r="H3" s="3" t="s">
        <v>11</v>
      </c>
      <c r="I3" s="3" t="s">
        <v>10</v>
      </c>
      <c r="J3" s="3" t="s">
        <v>11</v>
      </c>
      <c r="K3" s="9"/>
      <c r="L3" s="9"/>
    </row>
    <row r="4">
      <c r="A4" s="105" t="s">
        <v>68</v>
      </c>
      <c r="B4" s="106" t="s">
        <v>17</v>
      </c>
      <c r="C4" s="107" t="s">
        <v>15</v>
      </c>
      <c r="D4" s="108">
        <v>0.689</v>
      </c>
      <c r="E4" s="108">
        <v>0.4053</v>
      </c>
      <c r="F4" s="109">
        <v>0.105</v>
      </c>
      <c r="G4" s="109">
        <v>0.1</v>
      </c>
      <c r="H4" s="109">
        <v>0.05</v>
      </c>
      <c r="I4" s="109">
        <v>0.04</v>
      </c>
      <c r="J4" s="109">
        <v>0.02</v>
      </c>
      <c r="K4" s="110">
        <v>66.0</v>
      </c>
      <c r="L4" s="111" t="s">
        <v>16</v>
      </c>
    </row>
    <row r="5">
      <c r="A5" s="112"/>
      <c r="B5" s="28" t="s">
        <v>18</v>
      </c>
      <c r="C5" s="11" t="s">
        <v>15</v>
      </c>
      <c r="D5" s="12">
        <v>0.7731</v>
      </c>
      <c r="E5" s="12">
        <v>0.4547</v>
      </c>
      <c r="F5" s="31">
        <v>0.105</v>
      </c>
      <c r="G5" s="31">
        <v>0.24</v>
      </c>
      <c r="H5" s="31">
        <v>0.12</v>
      </c>
      <c r="I5" s="31">
        <v>0.011</v>
      </c>
      <c r="J5" s="31">
        <v>0.05</v>
      </c>
      <c r="K5" s="113">
        <v>41.3</v>
      </c>
      <c r="L5" s="114" t="s">
        <v>16</v>
      </c>
    </row>
    <row r="6">
      <c r="A6" s="115"/>
      <c r="B6" s="116"/>
      <c r="C6" s="117" t="s">
        <v>20</v>
      </c>
      <c r="D6" s="118">
        <v>0.6734</v>
      </c>
      <c r="E6" s="118">
        <v>0.3961</v>
      </c>
      <c r="F6" s="119">
        <v>0.105</v>
      </c>
      <c r="G6" s="120">
        <v>0.16</v>
      </c>
      <c r="H6" s="120">
        <v>0.08</v>
      </c>
      <c r="I6" s="119">
        <v>0.05</v>
      </c>
      <c r="J6" s="119">
        <v>0.02</v>
      </c>
      <c r="K6" s="120">
        <v>41.3</v>
      </c>
      <c r="L6" s="121" t="s">
        <v>16</v>
      </c>
    </row>
    <row r="7" ht="16.5" customHeight="1">
      <c r="A7" s="105" t="s">
        <v>69</v>
      </c>
      <c r="B7" s="106" t="s">
        <v>17</v>
      </c>
      <c r="C7" s="107" t="s">
        <v>15</v>
      </c>
      <c r="D7" s="122">
        <v>0.59</v>
      </c>
      <c r="E7" s="122">
        <v>0.44</v>
      </c>
      <c r="F7" s="109">
        <v>0.105</v>
      </c>
      <c r="G7" s="109">
        <v>0.1</v>
      </c>
      <c r="H7" s="109">
        <v>0.05</v>
      </c>
      <c r="I7" s="109">
        <v>0.04</v>
      </c>
      <c r="J7" s="109">
        <v>0.02</v>
      </c>
      <c r="K7" s="110">
        <v>66.0</v>
      </c>
      <c r="L7" s="111">
        <v>0.00375</v>
      </c>
    </row>
    <row r="8">
      <c r="A8" s="112"/>
      <c r="B8" s="28" t="s">
        <v>18</v>
      </c>
      <c r="C8" s="11" t="s">
        <v>15</v>
      </c>
      <c r="D8" s="123">
        <v>0.59</v>
      </c>
      <c r="E8" s="123">
        <v>0.44</v>
      </c>
      <c r="F8" s="31">
        <v>0.105</v>
      </c>
      <c r="G8" s="31">
        <v>0.24</v>
      </c>
      <c r="H8" s="31">
        <v>0.12</v>
      </c>
      <c r="I8" s="31">
        <v>0.011</v>
      </c>
      <c r="J8" s="31">
        <v>0.05</v>
      </c>
      <c r="K8" s="113">
        <v>41.3</v>
      </c>
      <c r="L8" s="114">
        <v>0.00375</v>
      </c>
    </row>
    <row r="9">
      <c r="A9" s="115"/>
      <c r="B9" s="116"/>
      <c r="C9" s="117" t="s">
        <v>20</v>
      </c>
      <c r="D9" s="124">
        <v>0.59</v>
      </c>
      <c r="E9" s="124">
        <v>0.44</v>
      </c>
      <c r="F9" s="119">
        <v>0.105</v>
      </c>
      <c r="G9" s="120">
        <v>0.16</v>
      </c>
      <c r="H9" s="120">
        <v>0.08</v>
      </c>
      <c r="I9" s="119">
        <v>0.05</v>
      </c>
      <c r="J9" s="119">
        <v>0.02</v>
      </c>
      <c r="K9" s="120">
        <v>41.3</v>
      </c>
      <c r="L9" s="121">
        <v>0.00375</v>
      </c>
    </row>
    <row r="10">
      <c r="A10" s="125" t="s">
        <v>70</v>
      </c>
      <c r="B10" s="106" t="s">
        <v>17</v>
      </c>
      <c r="C10" s="107" t="s">
        <v>15</v>
      </c>
      <c r="D10" s="122">
        <v>0.5985</v>
      </c>
      <c r="E10" s="122">
        <v>0.4715</v>
      </c>
      <c r="F10" s="109">
        <v>0.105</v>
      </c>
      <c r="G10" s="109">
        <v>0.1</v>
      </c>
      <c r="H10" s="109">
        <v>0.05</v>
      </c>
      <c r="I10" s="109">
        <v>0.04</v>
      </c>
      <c r="J10" s="109">
        <v>0.02</v>
      </c>
      <c r="K10" s="110">
        <v>66.0</v>
      </c>
      <c r="L10" s="126">
        <v>0.00375</v>
      </c>
    </row>
    <row r="11">
      <c r="B11" s="127" t="s">
        <v>18</v>
      </c>
      <c r="C11" s="117" t="s">
        <v>20</v>
      </c>
      <c r="D11" s="124">
        <v>0.5985</v>
      </c>
      <c r="E11" s="124">
        <v>0.4715</v>
      </c>
      <c r="F11" s="119">
        <v>0.105</v>
      </c>
      <c r="G11" s="120">
        <v>0.16</v>
      </c>
      <c r="H11" s="120">
        <v>0.08</v>
      </c>
      <c r="I11" s="119">
        <v>0.05</v>
      </c>
      <c r="J11" s="119">
        <v>0.02</v>
      </c>
      <c r="K11" s="120">
        <v>41.3</v>
      </c>
      <c r="L11" s="128">
        <v>0.00375</v>
      </c>
    </row>
    <row r="15">
      <c r="A15" s="28" t="s">
        <v>66</v>
      </c>
      <c r="B15" s="3" t="s">
        <v>1</v>
      </c>
      <c r="C15" s="4" t="s">
        <v>2</v>
      </c>
      <c r="D15" s="5"/>
      <c r="E15" s="5"/>
      <c r="F15" s="5"/>
      <c r="G15" s="5"/>
      <c r="H15" s="5"/>
      <c r="I15" s="5"/>
      <c r="J15" s="5"/>
      <c r="K15" s="5"/>
      <c r="L15" s="6"/>
    </row>
    <row r="16" ht="22.5" customHeight="1">
      <c r="A16" s="7"/>
      <c r="B16" s="7"/>
      <c r="C16" s="3" t="s">
        <v>3</v>
      </c>
      <c r="D16" s="129" t="s">
        <v>22</v>
      </c>
      <c r="E16" s="6"/>
      <c r="F16" s="28" t="s">
        <v>23</v>
      </c>
      <c r="G16" s="129" t="s">
        <v>24</v>
      </c>
      <c r="H16" s="6"/>
      <c r="I16" s="129" t="s">
        <v>25</v>
      </c>
      <c r="J16" s="6"/>
      <c r="K16" s="3" t="s">
        <v>8</v>
      </c>
      <c r="L16" s="104" t="s">
        <v>71</v>
      </c>
    </row>
    <row r="17" ht="22.5" customHeight="1">
      <c r="A17" s="9"/>
      <c r="B17" s="9"/>
      <c r="C17" s="9"/>
      <c r="D17" s="3" t="s">
        <v>10</v>
      </c>
      <c r="E17" s="3" t="s">
        <v>11</v>
      </c>
      <c r="F17" s="9"/>
      <c r="G17" s="3" t="s">
        <v>10</v>
      </c>
      <c r="H17" s="3" t="s">
        <v>11</v>
      </c>
      <c r="I17" s="3" t="s">
        <v>10</v>
      </c>
      <c r="J17" s="3" t="s">
        <v>11</v>
      </c>
      <c r="K17" s="9"/>
      <c r="L17" s="9"/>
    </row>
    <row r="18">
      <c r="A18" s="105" t="s">
        <v>68</v>
      </c>
      <c r="B18" s="106" t="s">
        <v>17</v>
      </c>
      <c r="C18" s="107" t="s">
        <v>15</v>
      </c>
      <c r="D18" s="108">
        <f>D4/'Структура тарифу'!$D$1</f>
        <v>0.09101717305</v>
      </c>
      <c r="E18" s="108">
        <f>E4/'Структура тарифу'!$D$1</f>
        <v>0.05354029062</v>
      </c>
      <c r="F18" s="130">
        <f>F4/'Структура тарифу'!$D$1</f>
        <v>0.01387054161</v>
      </c>
      <c r="G18" s="108">
        <f>G4/'Структура тарифу'!$D$1</f>
        <v>0.01321003963</v>
      </c>
      <c r="H18" s="108">
        <f>H4/'Структура тарифу'!$D$1</f>
        <v>0.006605019815</v>
      </c>
      <c r="I18" s="108">
        <f>I4/'Структура тарифу'!$D$1</f>
        <v>0.005284015852</v>
      </c>
      <c r="J18" s="108">
        <f>J4/'Структура тарифу'!$D$1</f>
        <v>0.002642007926</v>
      </c>
      <c r="K18" s="108">
        <f>K4/'Структура тарифу'!$D$1</f>
        <v>8.718626156</v>
      </c>
      <c r="L18" s="111" t="s">
        <v>16</v>
      </c>
    </row>
    <row r="19">
      <c r="A19" s="112"/>
      <c r="B19" s="28" t="s">
        <v>18</v>
      </c>
      <c r="C19" s="11" t="s">
        <v>15</v>
      </c>
      <c r="D19" s="12">
        <f>D5/'Структура тарифу'!$D$1</f>
        <v>0.1021268164</v>
      </c>
      <c r="E19" s="12">
        <f>E5/'Структура тарифу'!$D$1</f>
        <v>0.0600660502</v>
      </c>
      <c r="F19" s="131">
        <f>F5/'Структура тарифу'!$D$1</f>
        <v>0.01387054161</v>
      </c>
      <c r="G19" s="12">
        <f>G5/'Структура тарифу'!$D$1</f>
        <v>0.03170409511</v>
      </c>
      <c r="H19" s="12">
        <f>H5/'Структура тарифу'!$D$1</f>
        <v>0.01585204756</v>
      </c>
      <c r="I19" s="12">
        <f>I5/'Структура тарифу'!$D$1</f>
        <v>0.001453104359</v>
      </c>
      <c r="J19" s="12">
        <f>J5/'Структура тарифу'!$D$1</f>
        <v>0.006605019815</v>
      </c>
      <c r="K19" s="12">
        <f>K5/'Структура тарифу'!$D$1</f>
        <v>5.455746367</v>
      </c>
      <c r="L19" s="114" t="s">
        <v>16</v>
      </c>
    </row>
    <row r="20">
      <c r="A20" s="115"/>
      <c r="B20" s="116"/>
      <c r="C20" s="132" t="s">
        <v>20</v>
      </c>
      <c r="D20" s="133">
        <f>D6/'Структура тарифу'!$D$1</f>
        <v>0.08895640687</v>
      </c>
      <c r="E20" s="133">
        <f>E6/'Структура тарифу'!$D$1</f>
        <v>0.05232496697</v>
      </c>
      <c r="F20" s="134">
        <f>F6/'Структура тарифу'!$D$1</f>
        <v>0.01387054161</v>
      </c>
      <c r="G20" s="133">
        <f>G6/'Структура тарифу'!$D$1</f>
        <v>0.02113606341</v>
      </c>
      <c r="H20" s="133">
        <f>H6/'Структура тарифу'!$D$1</f>
        <v>0.0105680317</v>
      </c>
      <c r="I20" s="133">
        <f>I6/'Структура тарифу'!$D$1</f>
        <v>0.006605019815</v>
      </c>
      <c r="J20" s="133">
        <f>J6/'Структура тарифу'!$D$1</f>
        <v>0.002642007926</v>
      </c>
      <c r="K20" s="133">
        <f>K6/'Структура тарифу'!$D$1</f>
        <v>5.455746367</v>
      </c>
      <c r="L20" s="135" t="s">
        <v>16</v>
      </c>
    </row>
    <row r="21">
      <c r="A21" s="105" t="s">
        <v>69</v>
      </c>
      <c r="B21" s="106" t="s">
        <v>17</v>
      </c>
      <c r="C21" s="107" t="s">
        <v>15</v>
      </c>
      <c r="D21" s="108">
        <f>D7/'Структура тарифу'!$D$1</f>
        <v>0.07793923382</v>
      </c>
      <c r="E21" s="108">
        <f>E7/'Структура тарифу'!$D$1</f>
        <v>0.05812417437</v>
      </c>
      <c r="F21" s="130">
        <f>F7/'Структура тарифу'!$D$1</f>
        <v>0.01387054161</v>
      </c>
      <c r="G21" s="108">
        <f>G7/'Структура тарифу'!$D$1</f>
        <v>0.01321003963</v>
      </c>
      <c r="H21" s="108">
        <f>H7/'Структура тарифу'!$D$1</f>
        <v>0.006605019815</v>
      </c>
      <c r="I21" s="108">
        <f>I7/'Структура тарифу'!$D$1</f>
        <v>0.005284015852</v>
      </c>
      <c r="J21" s="108">
        <f>J7/'Структура тарифу'!$D$1</f>
        <v>0.002642007926</v>
      </c>
      <c r="K21" s="108">
        <f>K7/'Структура тарифу'!$D$1</f>
        <v>8.718626156</v>
      </c>
      <c r="L21" s="136">
        <f>L7/'Структура тарифу'!$D$1</f>
        <v>0.0004953764861</v>
      </c>
    </row>
    <row r="22">
      <c r="A22" s="112"/>
      <c r="B22" s="28" t="s">
        <v>18</v>
      </c>
      <c r="C22" s="11" t="s">
        <v>15</v>
      </c>
      <c r="D22" s="12">
        <f>D8/'Структура тарифу'!$D$1</f>
        <v>0.07793923382</v>
      </c>
      <c r="E22" s="12">
        <f>E8/'Структура тарифу'!$D$1</f>
        <v>0.05812417437</v>
      </c>
      <c r="F22" s="131">
        <f>F8/'Структура тарифу'!$D$1</f>
        <v>0.01387054161</v>
      </c>
      <c r="G22" s="12">
        <f>G8/'Структура тарифу'!$D$1</f>
        <v>0.03170409511</v>
      </c>
      <c r="H22" s="12">
        <f>H8/'Структура тарифу'!$D$1</f>
        <v>0.01585204756</v>
      </c>
      <c r="I22" s="12">
        <f>I8/'Структура тарифу'!$D$1</f>
        <v>0.001453104359</v>
      </c>
      <c r="J22" s="12">
        <f>J8/'Структура тарифу'!$D$1</f>
        <v>0.006605019815</v>
      </c>
      <c r="K22" s="12">
        <f>K8/'Структура тарифу'!$D$1</f>
        <v>5.455746367</v>
      </c>
      <c r="L22" s="137">
        <f>L8/'Структура тарифу'!$D$1</f>
        <v>0.0004953764861</v>
      </c>
    </row>
    <row r="23">
      <c r="A23" s="115"/>
      <c r="B23" s="116"/>
      <c r="C23" s="117" t="s">
        <v>20</v>
      </c>
      <c r="D23" s="118">
        <f>D9/'Структура тарифу'!$D$1</f>
        <v>0.07793923382</v>
      </c>
      <c r="E23" s="118">
        <f>E9/'Структура тарифу'!$D$1</f>
        <v>0.05812417437</v>
      </c>
      <c r="F23" s="138">
        <f>F9/'Структура тарифу'!$D$1</f>
        <v>0.01387054161</v>
      </c>
      <c r="G23" s="118">
        <f>G9/'Структура тарифу'!$D$1</f>
        <v>0.02113606341</v>
      </c>
      <c r="H23" s="118">
        <f>H9/'Структура тарифу'!$D$1</f>
        <v>0.0105680317</v>
      </c>
      <c r="I23" s="118">
        <f>I9/'Структура тарифу'!$D$1</f>
        <v>0.006605019815</v>
      </c>
      <c r="J23" s="118">
        <f>J9/'Структура тарифу'!$D$1</f>
        <v>0.002642007926</v>
      </c>
      <c r="K23" s="118">
        <f>K9/'Структура тарифу'!$D$1</f>
        <v>5.455746367</v>
      </c>
      <c r="L23" s="139">
        <f>L9/'Структура тарифу'!$D$1</f>
        <v>0.0004953764861</v>
      </c>
    </row>
    <row r="24">
      <c r="A24" s="104" t="s">
        <v>70</v>
      </c>
      <c r="B24" s="10" t="s">
        <v>17</v>
      </c>
      <c r="C24" s="107" t="s">
        <v>15</v>
      </c>
      <c r="D24" s="140">
        <f>D10/'Структура тарифу'!D1</f>
        <v>0.07906208719</v>
      </c>
      <c r="E24" s="140">
        <f>E10/'Структура тарифу'!D1</f>
        <v>0.06228533686</v>
      </c>
      <c r="F24" s="131">
        <f>F10/'Структура тарифу'!$D$1</f>
        <v>0.01387054161</v>
      </c>
      <c r="G24" s="108">
        <f>G10/'Структура тарифу'!$D$1</f>
        <v>0.01321003963</v>
      </c>
      <c r="H24" s="108">
        <f>H10/'Структура тарифу'!$D$1</f>
        <v>0.006605019815</v>
      </c>
      <c r="I24" s="108">
        <f>I10/'Структура тарифу'!$D$1</f>
        <v>0.005284015852</v>
      </c>
      <c r="J24" s="108">
        <f>J10/'Структура тарифу'!$D$1</f>
        <v>0.002642007926</v>
      </c>
      <c r="K24" s="108">
        <f>K10/'Структура тарифу'!$D$1</f>
        <v>8.718626156</v>
      </c>
      <c r="L24" s="126" t="s">
        <v>16</v>
      </c>
    </row>
    <row r="25">
      <c r="A25" s="9"/>
      <c r="B25" s="141" t="s">
        <v>18</v>
      </c>
      <c r="C25" s="117" t="s">
        <v>20</v>
      </c>
      <c r="D25" s="142">
        <f>D11/'Структура тарифу'!D1</f>
        <v>0.07906208719</v>
      </c>
      <c r="E25" s="142">
        <f>E11/'Структура тарифу'!D1</f>
        <v>0.06228533686</v>
      </c>
      <c r="F25" s="138">
        <f>F11/'Структура тарифу'!$D$1</f>
        <v>0.01387054161</v>
      </c>
      <c r="G25" s="133">
        <f>G11/'Структура тарифу'!$D$1</f>
        <v>0.02113606341</v>
      </c>
      <c r="H25" s="133">
        <f>H11/'Структура тарифу'!$D$1</f>
        <v>0.0105680317</v>
      </c>
      <c r="I25" s="133">
        <f>I11/'Структура тарифу'!$D$1</f>
        <v>0.006605019815</v>
      </c>
      <c r="J25" s="133">
        <f>J11/'Структура тарифу'!$D$1</f>
        <v>0.002642007926</v>
      </c>
      <c r="K25" s="133">
        <f>K11/'Структура тарифу'!$D$1</f>
        <v>5.455746367</v>
      </c>
      <c r="L25" s="143" t="s">
        <v>16</v>
      </c>
    </row>
    <row r="26">
      <c r="F26" s="144"/>
    </row>
    <row r="27">
      <c r="H27" s="145" t="s">
        <v>72</v>
      </c>
    </row>
    <row r="42">
      <c r="B42" s="146" t="s">
        <v>73</v>
      </c>
      <c r="G42" s="147"/>
      <c r="H42" s="146" t="s">
        <v>74</v>
      </c>
    </row>
  </sheetData>
  <mergeCells count="34">
    <mergeCell ref="I2:J2"/>
    <mergeCell ref="K2:K3"/>
    <mergeCell ref="H27:K31"/>
    <mergeCell ref="H42:K42"/>
    <mergeCell ref="C15:L15"/>
    <mergeCell ref="D16:E16"/>
    <mergeCell ref="F16:F17"/>
    <mergeCell ref="G16:H16"/>
    <mergeCell ref="I16:J16"/>
    <mergeCell ref="K16:K17"/>
    <mergeCell ref="L16:L17"/>
    <mergeCell ref="B1:B3"/>
    <mergeCell ref="C1:L1"/>
    <mergeCell ref="C2:C3"/>
    <mergeCell ref="D2:E2"/>
    <mergeCell ref="F2:F3"/>
    <mergeCell ref="G2:H2"/>
    <mergeCell ref="L2:L3"/>
    <mergeCell ref="A15:A17"/>
    <mergeCell ref="A18:A20"/>
    <mergeCell ref="B19:B20"/>
    <mergeCell ref="A21:A23"/>
    <mergeCell ref="B22:B23"/>
    <mergeCell ref="B27:G41"/>
    <mergeCell ref="B42:F42"/>
    <mergeCell ref="A24:A25"/>
    <mergeCell ref="A1:A3"/>
    <mergeCell ref="A4:A6"/>
    <mergeCell ref="B5:B6"/>
    <mergeCell ref="A7:A9"/>
    <mergeCell ref="B8:B9"/>
    <mergeCell ref="B15:B17"/>
    <mergeCell ref="C16:C17"/>
    <mergeCell ref="A10:A11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