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tabRatio="843"/>
  </bookViews>
  <sheets>
    <sheet name="театральна статистика" sheetId="2" r:id="rId1"/>
    <sheet name="зведена" sheetId="9" r:id="rId2"/>
  </sheets>
  <calcPr calcId="145621"/>
</workbook>
</file>

<file path=xl/calcChain.xml><?xml version="1.0" encoding="utf-8"?>
<calcChain xmlns="http://schemas.openxmlformats.org/spreadsheetml/2006/main">
  <c r="T8" i="9" l="1"/>
  <c r="Q5" i="9"/>
  <c r="O4" i="9" a="1"/>
  <c r="O4" i="9" s="1"/>
  <c r="O5" i="9" a="1"/>
  <c r="O5" i="9" s="1"/>
  <c r="O6" i="9" a="1"/>
  <c r="O6" i="9" s="1"/>
  <c r="O7" i="9" a="1"/>
  <c r="O7" i="9" s="1"/>
  <c r="O8" i="9" a="1"/>
  <c r="O8" i="9" s="1"/>
  <c r="O9" i="9" a="1"/>
  <c r="O9" i="9" s="1"/>
  <c r="N4" i="9" a="1"/>
  <c r="N4" i="9" s="1"/>
  <c r="N5" i="9" a="1"/>
  <c r="N5" i="9" s="1"/>
  <c r="N6" i="9" a="1"/>
  <c r="N6" i="9" s="1"/>
  <c r="N7" i="9" a="1"/>
  <c r="N7" i="9" s="1"/>
  <c r="N8" i="9" a="1"/>
  <c r="N8" i="9" s="1"/>
  <c r="N9" i="9" a="1"/>
  <c r="N9" i="9" s="1"/>
  <c r="V5" i="2"/>
  <c r="V4" i="2"/>
  <c r="Q4" i="9" s="1"/>
  <c r="E6" i="2" a="1"/>
  <c r="E6" i="2" s="1"/>
  <c r="F6" i="2" a="1"/>
  <c r="F6" i="2" s="1"/>
  <c r="G6" i="2" a="1"/>
  <c r="G6" i="2" s="1"/>
  <c r="H6" i="2" a="1"/>
  <c r="H6" i="2" s="1"/>
  <c r="I6" i="2" a="1"/>
  <c r="I6" i="2" s="1"/>
  <c r="J6" i="2" a="1"/>
  <c r="J6" i="2" s="1"/>
  <c r="K6" i="2" a="1"/>
  <c r="K6" i="2" s="1"/>
  <c r="E7" i="2" a="1"/>
  <c r="E7" i="2" s="1"/>
  <c r="F7" i="2" a="1"/>
  <c r="F7" i="2" s="1"/>
  <c r="G7" i="2" a="1"/>
  <c r="G7" i="2" s="1"/>
  <c r="H7" i="2" a="1"/>
  <c r="H7" i="2" s="1"/>
  <c r="I7" i="2" a="1"/>
  <c r="I7" i="2" s="1"/>
  <c r="J7" i="2" a="1"/>
  <c r="J7" i="2" s="1"/>
  <c r="K7" i="2" a="1"/>
  <c r="K7" i="2" s="1"/>
  <c r="E8" i="2" a="1"/>
  <c r="E8" i="2" s="1"/>
  <c r="F8" i="2" a="1"/>
  <c r="F8" i="2" s="1"/>
  <c r="G8" i="2" a="1"/>
  <c r="G8" i="2" s="1"/>
  <c r="H8" i="2" a="1"/>
  <c r="H8" i="2" s="1"/>
  <c r="I8" i="2" a="1"/>
  <c r="I8" i="2" s="1"/>
  <c r="J8" i="2" a="1"/>
  <c r="J8" i="2" s="1"/>
  <c r="K8" i="2" a="1"/>
  <c r="K8" i="2" s="1"/>
  <c r="E9" i="2" a="1"/>
  <c r="E9" i="2" s="1"/>
  <c r="F9" i="2" a="1"/>
  <c r="F9" i="2" s="1"/>
  <c r="G9" i="2" a="1"/>
  <c r="G9" i="2" s="1"/>
  <c r="H9" i="2" a="1"/>
  <c r="H9" i="2" s="1"/>
  <c r="I9" i="2" a="1"/>
  <c r="I9" i="2" s="1"/>
  <c r="J9" i="2" a="1"/>
  <c r="J9" i="2" s="1"/>
  <c r="K9" i="2" a="1"/>
  <c r="K9" i="2" s="1"/>
  <c r="E10" i="2" a="1"/>
  <c r="E10" i="2" s="1"/>
  <c r="F10" i="2" a="1"/>
  <c r="F10" i="2" s="1"/>
  <c r="G10" i="2" a="1"/>
  <c r="G10" i="2" s="1"/>
  <c r="H10" i="2" a="1"/>
  <c r="H10" i="2" s="1"/>
  <c r="I10" i="2" a="1"/>
  <c r="I10" i="2" s="1"/>
  <c r="J10" i="2" a="1"/>
  <c r="J10" i="2" s="1"/>
  <c r="K10" i="2" a="1"/>
  <c r="K10" i="2" s="1"/>
  <c r="E11" i="2" a="1"/>
  <c r="E11" i="2" s="1"/>
  <c r="F11" i="2" a="1"/>
  <c r="F11" i="2" s="1"/>
  <c r="G11" i="2" a="1"/>
  <c r="G11" i="2" s="1"/>
  <c r="H11" i="2" a="1"/>
  <c r="H11" i="2" s="1"/>
  <c r="I11" i="2" a="1"/>
  <c r="I11" i="2" s="1"/>
  <c r="J11" i="2" a="1"/>
  <c r="J11" i="2" s="1"/>
  <c r="K11" i="2" a="1"/>
  <c r="K11" i="2" s="1"/>
  <c r="E12" i="2" a="1"/>
  <c r="E12" i="2" s="1"/>
  <c r="F12" i="2" a="1"/>
  <c r="F12" i="2" s="1"/>
  <c r="G12" i="2" a="1"/>
  <c r="G12" i="2" s="1"/>
  <c r="H12" i="2" a="1"/>
  <c r="H12" i="2" s="1"/>
  <c r="I12" i="2" a="1"/>
  <c r="I12" i="2" s="1"/>
  <c r="J12" i="2" a="1"/>
  <c r="J12" i="2" s="1"/>
  <c r="K12" i="2" a="1"/>
  <c r="K12" i="2" s="1"/>
  <c r="E13" i="2" a="1"/>
  <c r="E13" i="2" s="1"/>
  <c r="F13" i="2" a="1"/>
  <c r="F13" i="2" s="1"/>
  <c r="G13" i="2" a="1"/>
  <c r="G13" i="2" s="1"/>
  <c r="H13" i="2" a="1"/>
  <c r="H13" i="2" s="1"/>
  <c r="I13" i="2" a="1"/>
  <c r="I13" i="2" s="1"/>
  <c r="J13" i="2" a="1"/>
  <c r="J13" i="2" s="1"/>
  <c r="K13" i="2" a="1"/>
  <c r="K13" i="2" s="1"/>
  <c r="E14" i="2" a="1"/>
  <c r="E14" i="2" s="1"/>
  <c r="F14" i="2" a="1"/>
  <c r="F14" i="2" s="1"/>
  <c r="G14" i="2" a="1"/>
  <c r="G14" i="2" s="1"/>
  <c r="H14" i="2" a="1"/>
  <c r="H14" i="2" s="1"/>
  <c r="I14" i="2" a="1"/>
  <c r="I14" i="2" s="1"/>
  <c r="J14" i="2" a="1"/>
  <c r="J14" i="2" s="1"/>
  <c r="K14" i="2" a="1"/>
  <c r="K14" i="2" s="1"/>
  <c r="E15" i="2" a="1"/>
  <c r="E15" i="2" s="1"/>
  <c r="F15" i="2" a="1"/>
  <c r="F15" i="2" s="1"/>
  <c r="G15" i="2" a="1"/>
  <c r="G15" i="2" s="1"/>
  <c r="H15" i="2" a="1"/>
  <c r="H15" i="2" s="1"/>
  <c r="I15" i="2" a="1"/>
  <c r="I15" i="2" s="1"/>
  <c r="J15" i="2" a="1"/>
  <c r="J15" i="2" s="1"/>
  <c r="K15" i="2" a="1"/>
  <c r="K15" i="2" s="1"/>
  <c r="E16" i="2" a="1"/>
  <c r="E16" i="2" s="1"/>
  <c r="F16" i="2" a="1"/>
  <c r="F16" i="2" s="1"/>
  <c r="G16" i="2" a="1"/>
  <c r="G16" i="2" s="1"/>
  <c r="H16" i="2" a="1"/>
  <c r="H16" i="2" s="1"/>
  <c r="I16" i="2" a="1"/>
  <c r="I16" i="2" s="1"/>
  <c r="J16" i="2" a="1"/>
  <c r="J16" i="2" s="1"/>
  <c r="K16" i="2" a="1"/>
  <c r="K16" i="2" s="1"/>
  <c r="E17" i="2" a="1"/>
  <c r="E17" i="2" s="1"/>
  <c r="F17" i="2" a="1"/>
  <c r="F17" i="2" s="1"/>
  <c r="G17" i="2" a="1"/>
  <c r="G17" i="2" s="1"/>
  <c r="H17" i="2" a="1"/>
  <c r="H17" i="2" s="1"/>
  <c r="I17" i="2" a="1"/>
  <c r="I17" i="2" s="1"/>
  <c r="J17" i="2" a="1"/>
  <c r="J17" i="2" s="1"/>
  <c r="K17" i="2" a="1"/>
  <c r="K17" i="2" s="1"/>
  <c r="E18" i="2" a="1"/>
  <c r="E18" i="2" s="1"/>
  <c r="F18" i="2" a="1"/>
  <c r="F18" i="2" s="1"/>
  <c r="G18" i="2" a="1"/>
  <c r="G18" i="2" s="1"/>
  <c r="H18" i="2" a="1"/>
  <c r="H18" i="2" s="1"/>
  <c r="I18" i="2" a="1"/>
  <c r="I18" i="2" s="1"/>
  <c r="J18" i="2" a="1"/>
  <c r="J18" i="2" s="1"/>
  <c r="K18" i="2" a="1"/>
  <c r="K18" i="2" s="1"/>
  <c r="E19" i="2" a="1"/>
  <c r="E19" i="2" s="1"/>
  <c r="F19" i="2" a="1"/>
  <c r="F19" i="2" s="1"/>
  <c r="G19" i="2" a="1"/>
  <c r="G19" i="2" s="1"/>
  <c r="H19" i="2" a="1"/>
  <c r="H19" i="2" s="1"/>
  <c r="I19" i="2" a="1"/>
  <c r="I19" i="2" s="1"/>
  <c r="J19" i="2" a="1"/>
  <c r="J19" i="2" s="1"/>
  <c r="K19" i="2" a="1"/>
  <c r="K19" i="2" s="1"/>
  <c r="E20" i="2" a="1"/>
  <c r="E20" i="2" s="1"/>
  <c r="F20" i="2" a="1"/>
  <c r="F20" i="2" s="1"/>
  <c r="G20" i="2" a="1"/>
  <c r="G20" i="2" s="1"/>
  <c r="H20" i="2" a="1"/>
  <c r="H20" i="2" s="1"/>
  <c r="I20" i="2" a="1"/>
  <c r="I20" i="2" s="1"/>
  <c r="J20" i="2" a="1"/>
  <c r="J20" i="2" s="1"/>
  <c r="K20" i="2" a="1"/>
  <c r="K20" i="2" s="1"/>
  <c r="E21" i="2" a="1"/>
  <c r="E21" i="2" s="1"/>
  <c r="F21" i="2" a="1"/>
  <c r="F21" i="2" s="1"/>
  <c r="G21" i="2" a="1"/>
  <c r="G21" i="2" s="1"/>
  <c r="H21" i="2" a="1"/>
  <c r="H21" i="2" s="1"/>
  <c r="I21" i="2" a="1"/>
  <c r="I21" i="2" s="1"/>
  <c r="J21" i="2" a="1"/>
  <c r="J21" i="2" s="1"/>
  <c r="K21" i="2" a="1"/>
  <c r="K21" i="2" s="1"/>
  <c r="E22" i="2" a="1"/>
  <c r="E22" i="2" s="1"/>
  <c r="F22" i="2" a="1"/>
  <c r="F22" i="2" s="1"/>
  <c r="G22" i="2" a="1"/>
  <c r="G22" i="2" s="1"/>
  <c r="H22" i="2" a="1"/>
  <c r="H22" i="2" s="1"/>
  <c r="I22" i="2" a="1"/>
  <c r="I22" i="2" s="1"/>
  <c r="J22" i="2" a="1"/>
  <c r="J22" i="2" s="1"/>
  <c r="K22" i="2" a="1"/>
  <c r="K22" i="2" s="1"/>
  <c r="E23" i="2" a="1"/>
  <c r="E23" i="2" s="1"/>
  <c r="F23" i="2" a="1"/>
  <c r="F23" i="2" s="1"/>
  <c r="G23" i="2" a="1"/>
  <c r="G23" i="2" s="1"/>
  <c r="H23" i="2" a="1"/>
  <c r="H23" i="2" s="1"/>
  <c r="I23" i="2" a="1"/>
  <c r="I23" i="2" s="1"/>
  <c r="J23" i="2" a="1"/>
  <c r="J23" i="2" s="1"/>
  <c r="K23" i="2" a="1"/>
  <c r="K23" i="2" s="1"/>
  <c r="E24" i="2" a="1"/>
  <c r="E24" i="2" s="1"/>
  <c r="F24" i="2" a="1"/>
  <c r="F24" i="2" s="1"/>
  <c r="G24" i="2" a="1"/>
  <c r="G24" i="2" s="1"/>
  <c r="H24" i="2" a="1"/>
  <c r="H24" i="2" s="1"/>
  <c r="I24" i="2" a="1"/>
  <c r="I24" i="2" s="1"/>
  <c r="J24" i="2" a="1"/>
  <c r="J24" i="2" s="1"/>
  <c r="K24" i="2" a="1"/>
  <c r="K24" i="2" s="1"/>
  <c r="E25" i="2" a="1"/>
  <c r="E25" i="2" s="1"/>
  <c r="F25" i="2" a="1"/>
  <c r="F25" i="2" s="1"/>
  <c r="G25" i="2" a="1"/>
  <c r="G25" i="2" s="1"/>
  <c r="H25" i="2" a="1"/>
  <c r="H25" i="2" s="1"/>
  <c r="I25" i="2" a="1"/>
  <c r="I25" i="2" s="1"/>
  <c r="J25" i="2" a="1"/>
  <c r="J25" i="2" s="1"/>
  <c r="K25" i="2" a="1"/>
  <c r="K25" i="2" s="1"/>
  <c r="E26" i="2" a="1"/>
  <c r="E26" i="2" s="1"/>
  <c r="F26" i="2" a="1"/>
  <c r="F26" i="2" s="1"/>
  <c r="G26" i="2" a="1"/>
  <c r="G26" i="2" s="1"/>
  <c r="H26" i="2" a="1"/>
  <c r="H26" i="2" s="1"/>
  <c r="I26" i="2" a="1"/>
  <c r="I26" i="2" s="1"/>
  <c r="J26" i="2" a="1"/>
  <c r="J26" i="2" s="1"/>
  <c r="K26" i="2" a="1"/>
  <c r="K26" i="2" s="1"/>
  <c r="D7" i="2" a="1"/>
  <c r="D7" i="2" s="1"/>
  <c r="B7" i="2" s="1"/>
  <c r="D8" i="2" a="1"/>
  <c r="D8" i="2" s="1"/>
  <c r="B8" i="2" s="1"/>
  <c r="D9" i="2" a="1"/>
  <c r="D9" i="2" s="1"/>
  <c r="B9" i="2" s="1"/>
  <c r="D10" i="2" a="1"/>
  <c r="D10" i="2" s="1"/>
  <c r="B10" i="2" s="1"/>
  <c r="D11" i="2" a="1"/>
  <c r="D11" i="2" s="1"/>
  <c r="B11" i="2" s="1"/>
  <c r="D12" i="2" a="1"/>
  <c r="D12" i="2" s="1"/>
  <c r="B12" i="2" s="1"/>
  <c r="D13" i="2" a="1"/>
  <c r="D13" i="2" s="1"/>
  <c r="B13" i="2" s="1"/>
  <c r="D14" i="2" a="1"/>
  <c r="D14" i="2" s="1"/>
  <c r="B14" i="2" s="1"/>
  <c r="D15" i="2" a="1"/>
  <c r="D15" i="2" s="1"/>
  <c r="B15" i="2" s="1"/>
  <c r="D16" i="2" a="1"/>
  <c r="D16" i="2" s="1"/>
  <c r="B16" i="2" s="1"/>
  <c r="D17" i="2" a="1"/>
  <c r="D17" i="2" s="1"/>
  <c r="B17" i="2" s="1"/>
  <c r="D18" i="2" a="1"/>
  <c r="D18" i="2" s="1"/>
  <c r="B18" i="2" s="1"/>
  <c r="D19" i="2" a="1"/>
  <c r="D19" i="2" s="1"/>
  <c r="B19" i="2" s="1"/>
  <c r="D20" i="2" a="1"/>
  <c r="D20" i="2" s="1"/>
  <c r="B20" i="2" s="1"/>
  <c r="D21" i="2" a="1"/>
  <c r="D21" i="2" s="1"/>
  <c r="B21" i="2" s="1"/>
  <c r="D22" i="2" a="1"/>
  <c r="D22" i="2" s="1"/>
  <c r="B22" i="2" s="1"/>
  <c r="D23" i="2" a="1"/>
  <c r="D23" i="2" s="1"/>
  <c r="B23" i="2" s="1"/>
  <c r="D24" i="2" a="1"/>
  <c r="D24" i="2" s="1"/>
  <c r="B24" i="2" s="1"/>
  <c r="D25" i="2" a="1"/>
  <c r="D25" i="2" s="1"/>
  <c r="B25" i="2" s="1"/>
  <c r="D26" i="2" a="1"/>
  <c r="D26" i="2" s="1"/>
  <c r="B26" i="2" s="1"/>
  <c r="D6" i="2" a="1"/>
  <c r="D6" i="2" s="1"/>
  <c r="B6" i="2" s="1"/>
  <c r="R7" i="9" l="1"/>
  <c r="S4" i="9" a="1"/>
  <c r="S4" i="9" s="1"/>
  <c r="S7" i="9"/>
  <c r="S5" i="9" a="1"/>
  <c r="S5" i="9" s="1"/>
  <c r="V7" i="2"/>
  <c r="V6" i="2"/>
  <c r="V8" i="2"/>
  <c r="K42" i="9"/>
  <c r="K38" i="9"/>
  <c r="K34" i="9"/>
  <c r="K30" i="9"/>
  <c r="K27" i="9"/>
  <c r="K26" i="9"/>
  <c r="K5" i="9"/>
  <c r="L7" i="2" s="1" a="1"/>
  <c r="L7" i="2" s="1"/>
  <c r="K6" i="9"/>
  <c r="L8" i="2" s="1" a="1"/>
  <c r="L8" i="2" s="1"/>
  <c r="K7" i="9"/>
  <c r="K8" i="9"/>
  <c r="K9" i="9"/>
  <c r="L11" i="2" s="1" a="1"/>
  <c r="L11" i="2" s="1"/>
  <c r="K10" i="9"/>
  <c r="K11" i="9"/>
  <c r="K12" i="9"/>
  <c r="K13" i="9"/>
  <c r="L15" i="2" s="1" a="1"/>
  <c r="L15" i="2" s="1"/>
  <c r="K14" i="9"/>
  <c r="K15" i="9"/>
  <c r="K16" i="9"/>
  <c r="K17" i="9"/>
  <c r="L19" i="2" s="1" a="1"/>
  <c r="L19" i="2" s="1"/>
  <c r="K18" i="9"/>
  <c r="K19" i="9"/>
  <c r="K20" i="9"/>
  <c r="K21" i="9"/>
  <c r="L23" i="2" s="1" a="1"/>
  <c r="L23" i="2" s="1"/>
  <c r="K22" i="9"/>
  <c r="K23" i="9"/>
  <c r="K24" i="9"/>
  <c r="K25" i="9"/>
  <c r="K28" i="9"/>
  <c r="K29" i="9"/>
  <c r="K31" i="9"/>
  <c r="K32" i="9"/>
  <c r="K33" i="9"/>
  <c r="K35" i="9"/>
  <c r="K36" i="9"/>
  <c r="K37" i="9"/>
  <c r="K39" i="9"/>
  <c r="K40" i="9"/>
  <c r="T4" i="9" s="1" a="1"/>
  <c r="T4" i="9" s="1"/>
  <c r="R4" i="9" s="1"/>
  <c r="K41" i="9"/>
  <c r="K43" i="9"/>
  <c r="K44" i="9"/>
  <c r="K45" i="9"/>
  <c r="K46" i="9"/>
  <c r="K47" i="9"/>
  <c r="K48" i="9"/>
  <c r="K49" i="9"/>
  <c r="K50" i="9"/>
  <c r="K51" i="9"/>
  <c r="K52" i="9"/>
  <c r="K53" i="9"/>
  <c r="K54" i="9"/>
  <c r="K55" i="9"/>
  <c r="K56" i="9"/>
  <c r="K57" i="9"/>
  <c r="K58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K72" i="9"/>
  <c r="K73" i="9"/>
  <c r="K74" i="9"/>
  <c r="K75" i="9"/>
  <c r="K76" i="9"/>
  <c r="K77" i="9"/>
  <c r="K78" i="9"/>
  <c r="K79" i="9"/>
  <c r="K80" i="9"/>
  <c r="K81" i="9"/>
  <c r="K82" i="9"/>
  <c r="K83" i="9"/>
  <c r="K84" i="9"/>
  <c r="K85" i="9"/>
  <c r="K86" i="9"/>
  <c r="K87" i="9"/>
  <c r="K88" i="9"/>
  <c r="K89" i="9"/>
  <c r="K90" i="9"/>
  <c r="K91" i="9"/>
  <c r="K92" i="9"/>
  <c r="K93" i="9"/>
  <c r="K94" i="9"/>
  <c r="K95" i="9"/>
  <c r="K96" i="9"/>
  <c r="K97" i="9"/>
  <c r="K98" i="9"/>
  <c r="K99" i="9"/>
  <c r="K100" i="9"/>
  <c r="K101" i="9"/>
  <c r="K102" i="9"/>
  <c r="K103" i="9"/>
  <c r="K104" i="9"/>
  <c r="K105" i="9"/>
  <c r="K106" i="9"/>
  <c r="K107" i="9"/>
  <c r="K108" i="9"/>
  <c r="K109" i="9"/>
  <c r="K110" i="9"/>
  <c r="K111" i="9"/>
  <c r="K112" i="9"/>
  <c r="K113" i="9"/>
  <c r="K114" i="9"/>
  <c r="K115" i="9"/>
  <c r="K116" i="9"/>
  <c r="K117" i="9"/>
  <c r="K118" i="9"/>
  <c r="K119" i="9"/>
  <c r="K120" i="9"/>
  <c r="K121" i="9"/>
  <c r="K122" i="9"/>
  <c r="K123" i="9"/>
  <c r="K124" i="9"/>
  <c r="T5" i="9" s="1" a="1"/>
  <c r="T5" i="9" s="1"/>
  <c r="R5" i="9" s="1"/>
  <c r="K125" i="9"/>
  <c r="K126" i="9"/>
  <c r="K127" i="9"/>
  <c r="K128" i="9"/>
  <c r="K129" i="9"/>
  <c r="K4" i="9"/>
  <c r="L6" i="2" s="1" a="1"/>
  <c r="L6" i="2" s="1"/>
  <c r="L25" i="2" l="1" a="1"/>
  <c r="L25" i="2" s="1"/>
  <c r="L21" i="2" a="1"/>
  <c r="L21" i="2" s="1"/>
  <c r="L17" i="2" a="1"/>
  <c r="L17" i="2" s="1"/>
  <c r="L13" i="2" a="1"/>
  <c r="L13" i="2" s="1"/>
  <c r="L9" i="2" a="1"/>
  <c r="L9" i="2" s="1"/>
  <c r="L26" i="2" a="1"/>
  <c r="L26" i="2" s="1"/>
  <c r="L24" i="2" a="1"/>
  <c r="L24" i="2" s="1"/>
  <c r="L22" i="2" a="1"/>
  <c r="L22" i="2" s="1"/>
  <c r="L20" i="2" a="1"/>
  <c r="L20" i="2" s="1"/>
  <c r="L18" i="2" a="1"/>
  <c r="L18" i="2" s="1"/>
  <c r="L16" i="2" a="1"/>
  <c r="L16" i="2" s="1"/>
  <c r="L14" i="2" a="1"/>
  <c r="L14" i="2" s="1"/>
  <c r="L12" i="2" a="1"/>
  <c r="L12" i="2" s="1"/>
  <c r="L10" i="2" a="1"/>
  <c r="L10" i="2" s="1"/>
  <c r="R41" i="9"/>
  <c r="R43" i="9"/>
  <c r="R45" i="9"/>
  <c r="R47" i="9"/>
  <c r="R49" i="9"/>
  <c r="R51" i="9"/>
  <c r="R53" i="9"/>
  <c r="R55" i="9"/>
  <c r="R57" i="9"/>
  <c r="R59" i="9"/>
  <c r="R61" i="9"/>
  <c r="R63" i="9"/>
  <c r="R65" i="9"/>
  <c r="R67" i="9"/>
  <c r="R69" i="9"/>
  <c r="R71" i="9"/>
  <c r="R73" i="9"/>
  <c r="R75" i="9"/>
  <c r="R77" i="9"/>
  <c r="R79" i="9"/>
  <c r="R42" i="9"/>
  <c r="R44" i="9"/>
  <c r="R46" i="9"/>
  <c r="R48" i="9"/>
  <c r="R50" i="9"/>
  <c r="R52" i="9"/>
  <c r="R54" i="9"/>
  <c r="R56" i="9"/>
  <c r="R58" i="9"/>
  <c r="R60" i="9"/>
  <c r="R62" i="9"/>
  <c r="R64" i="9"/>
  <c r="R66" i="9"/>
  <c r="R68" i="9"/>
  <c r="R70" i="9"/>
  <c r="R72" i="9"/>
  <c r="R74" i="9"/>
  <c r="R76" i="9"/>
  <c r="R78" i="9"/>
  <c r="R40" i="9"/>
  <c r="S40" i="9"/>
  <c r="S41" i="9"/>
  <c r="S42" i="9"/>
  <c r="S43" i="9"/>
  <c r="S44" i="9"/>
  <c r="S45" i="9"/>
  <c r="S46" i="9"/>
  <c r="S47" i="9"/>
  <c r="S48" i="9"/>
  <c r="S49" i="9"/>
  <c r="S50" i="9"/>
  <c r="S51" i="9"/>
  <c r="S52" i="9"/>
  <c r="S53" i="9"/>
  <c r="S54" i="9"/>
  <c r="S55" i="9"/>
  <c r="S56" i="9"/>
  <c r="S57" i="9"/>
  <c r="S58" i="9"/>
  <c r="S59" i="9"/>
  <c r="S60" i="9"/>
  <c r="S61" i="9"/>
  <c r="S62" i="9"/>
  <c r="S63" i="9"/>
  <c r="S64" i="9"/>
  <c r="S65" i="9"/>
  <c r="S66" i="9"/>
  <c r="S67" i="9"/>
  <c r="S68" i="9"/>
  <c r="S69" i="9"/>
  <c r="S70" i="9"/>
  <c r="S71" i="9"/>
  <c r="S72" i="9"/>
  <c r="S73" i="9"/>
  <c r="S74" i="9"/>
  <c r="S75" i="9"/>
  <c r="S76" i="9"/>
  <c r="S77" i="9"/>
  <c r="S78" i="9"/>
  <c r="S79" i="9"/>
  <c r="S9" i="9"/>
  <c r="S11" i="9"/>
  <c r="S13" i="9"/>
  <c r="S15" i="9"/>
  <c r="S17" i="9"/>
  <c r="S19" i="9"/>
  <c r="S21" i="9"/>
  <c r="S23" i="9"/>
  <c r="S25" i="9"/>
  <c r="S27" i="9"/>
  <c r="S29" i="9"/>
  <c r="S31" i="9"/>
  <c r="S33" i="9"/>
  <c r="S35" i="9"/>
  <c r="S37" i="9"/>
  <c r="S39" i="9"/>
  <c r="S10" i="9"/>
  <c r="S12" i="9"/>
  <c r="S14" i="9"/>
  <c r="S16" i="9"/>
  <c r="S18" i="9"/>
  <c r="S20" i="9"/>
  <c r="S22" i="9"/>
  <c r="S24" i="9"/>
  <c r="S26" i="9"/>
  <c r="S28" i="9"/>
  <c r="S30" i="9"/>
  <c r="S32" i="9"/>
  <c r="S34" i="9"/>
  <c r="S36" i="9"/>
  <c r="S38" i="9"/>
  <c r="S8" i="9"/>
  <c r="S167" i="9"/>
  <c r="S143" i="9"/>
  <c r="S138" i="9"/>
  <c r="V9" i="2"/>
  <c r="R9" i="9"/>
  <c r="R11" i="9"/>
  <c r="R13" i="9"/>
  <c r="R15" i="9"/>
  <c r="R17" i="9"/>
  <c r="R19" i="9"/>
  <c r="R21" i="9"/>
  <c r="R23" i="9"/>
  <c r="R25" i="9"/>
  <c r="R27" i="9"/>
  <c r="R29" i="9"/>
  <c r="R31" i="9"/>
  <c r="R33" i="9"/>
  <c r="R35" i="9"/>
  <c r="R37" i="9"/>
  <c r="R39" i="9"/>
  <c r="R10" i="9"/>
  <c r="R12" i="9"/>
  <c r="R14" i="9"/>
  <c r="R16" i="9"/>
  <c r="R18" i="9"/>
  <c r="R20" i="9"/>
  <c r="R22" i="9"/>
  <c r="R24" i="9"/>
  <c r="R26" i="9"/>
  <c r="R28" i="9"/>
  <c r="R30" i="9"/>
  <c r="R32" i="9"/>
  <c r="R34" i="9"/>
  <c r="R36" i="9"/>
  <c r="R38" i="9"/>
  <c r="R8" i="9"/>
  <c r="S159" i="9"/>
  <c r="S154" i="9"/>
  <c r="S135" i="9"/>
  <c r="S151" i="9"/>
  <c r="S168" i="9"/>
  <c r="S146" i="9"/>
  <c r="S162" i="9"/>
  <c r="S171" i="9"/>
  <c r="S139" i="9"/>
  <c r="S147" i="9"/>
  <c r="S155" i="9"/>
  <c r="S163" i="9"/>
  <c r="S172" i="9"/>
  <c r="S142" i="9"/>
  <c r="S150" i="9"/>
  <c r="S158" i="9"/>
  <c r="S134" i="9"/>
  <c r="S169" i="9"/>
  <c r="S173" i="9"/>
  <c r="S137" i="9"/>
  <c r="S141" i="9"/>
  <c r="S145" i="9"/>
  <c r="S149" i="9"/>
  <c r="S153" i="9"/>
  <c r="S157" i="9"/>
  <c r="S161" i="9"/>
  <c r="S165" i="9"/>
  <c r="S166" i="9"/>
  <c r="S170" i="9"/>
  <c r="S136" i="9"/>
  <c r="S140" i="9"/>
  <c r="S144" i="9"/>
  <c r="S148" i="9"/>
  <c r="S152" i="9"/>
  <c r="S156" i="9"/>
  <c r="S160" i="9"/>
  <c r="S164" i="9"/>
  <c r="R167" i="9"/>
  <c r="R169" i="9"/>
  <c r="R171" i="9"/>
  <c r="R173" i="9"/>
  <c r="R136" i="9"/>
  <c r="R138" i="9"/>
  <c r="R140" i="9"/>
  <c r="R142" i="9"/>
  <c r="R144" i="9"/>
  <c r="R146" i="9"/>
  <c r="R148" i="9"/>
  <c r="R150" i="9"/>
  <c r="R152" i="9"/>
  <c r="R154" i="9"/>
  <c r="R156" i="9"/>
  <c r="R158" i="9"/>
  <c r="R160" i="9"/>
  <c r="R162" i="9"/>
  <c r="R164" i="9"/>
  <c r="R134" i="9"/>
  <c r="R166" i="9"/>
  <c r="R168" i="9"/>
  <c r="R170" i="9"/>
  <c r="R172" i="9"/>
  <c r="R135" i="9"/>
  <c r="R137" i="9"/>
  <c r="R139" i="9"/>
  <c r="R141" i="9"/>
  <c r="R143" i="9"/>
  <c r="R145" i="9"/>
  <c r="R147" i="9"/>
  <c r="R149" i="9"/>
  <c r="R151" i="9"/>
  <c r="R153" i="9"/>
  <c r="R155" i="9"/>
  <c r="R157" i="9"/>
  <c r="R159" i="9"/>
  <c r="R161" i="9"/>
  <c r="R163" i="9"/>
  <c r="R165" i="9"/>
</calcChain>
</file>

<file path=xl/sharedStrings.xml><?xml version="1.0" encoding="utf-8"?>
<sst xmlns="http://schemas.openxmlformats.org/spreadsheetml/2006/main" count="189" uniqueCount="25">
  <si>
    <t>Кількість музеїв, одиниць</t>
  </si>
  <si>
    <t>Кількість відвідувань музеїв за рік, тис.</t>
  </si>
  <si>
    <t>Кількість слухачів на концертах за рік, тис.</t>
  </si>
  <si>
    <t>Кількість театрів, одиниць</t>
  </si>
  <si>
    <t>Кількість відвідувань театрів за рік, тис</t>
  </si>
  <si>
    <t>рік</t>
  </si>
  <si>
    <t>область</t>
  </si>
  <si>
    <t>Одеська</t>
  </si>
  <si>
    <t>Чернігівська</t>
  </si>
  <si>
    <t>Полтавська</t>
  </si>
  <si>
    <t>Тернопільська</t>
  </si>
  <si>
    <t>Івано-Франківська</t>
  </si>
  <si>
    <r>
      <t>...</t>
    </r>
    <r>
      <rPr>
        <vertAlign val="superscript"/>
        <sz val="10"/>
        <rFont val="Calibri"/>
        <family val="2"/>
        <charset val="204"/>
        <scheme val="minor"/>
      </rPr>
      <t>1</t>
    </r>
  </si>
  <si>
    <t>м. Київ і Київська обл</t>
  </si>
  <si>
    <t>http://www.ukrstat.gov.ua/</t>
  </si>
  <si>
    <t>Середньоріч-на чисельність населення (осіб)</t>
  </si>
  <si>
    <t>Кількість концерт-них організацій, одиниць</t>
  </si>
  <si>
    <t>число відвідувань театру на 1 особу</t>
  </si>
  <si>
    <t>Статистична інформація</t>
  </si>
  <si>
    <t>Демографічна та соціальна статистика. Культура.</t>
  </si>
  <si>
    <t>Середньорічна чисельність населення (осіб)</t>
  </si>
  <si>
    <t>Кількість відвідувань театрів за рік (осіб)</t>
  </si>
  <si>
    <t>глядачі</t>
  </si>
  <si>
    <t>театри</t>
  </si>
  <si>
    <t>глядачі.1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</si>
</sst>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color rgb="FF000000"/>
      <name val="Verdana"/>
      <family val="2"/>
      <charset val="204"/>
    </font>
    <font>
      <sz val="10"/>
      <name val="Calibri"/>
      <family val="2"/>
      <scheme val="minor"/>
    </font>
    <font>
      <sz val="10"/>
      <name val="Calibri"/>
      <family val="2"/>
      <charset val="204"/>
      <scheme val="minor"/>
    </font>
    <font>
      <vertAlign val="superscript"/>
      <sz val="1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4"/>
      <color rgb="FF000000"/>
      <name val="Verdana"/>
      <family val="2"/>
      <charset val="204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204"/>
      <scheme val="minor"/>
    </font>
    <font>
      <sz val="10"/>
      <color theme="0"/>
      <name val="Calibri"/>
      <family val="2"/>
      <charset val="204"/>
      <scheme val="minor"/>
    </font>
    <font>
      <sz val="4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2" fillId="0" borderId="0"/>
    <xf numFmtId="9" fontId="7" fillId="0" borderId="0" applyFont="0" applyFill="0" applyBorder="0" applyAlignment="0" applyProtection="0"/>
    <xf numFmtId="0" fontId="1" fillId="0" borderId="0"/>
  </cellStyleXfs>
  <cellXfs count="38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4" fillId="0" borderId="0" xfId="0" applyFont="1"/>
    <xf numFmtId="0" fontId="5" fillId="0" borderId="4" xfId="0" quotePrefix="1" applyFont="1" applyBorder="1" applyAlignment="1">
      <alignment horizontal="left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/>
    </xf>
    <xf numFmtId="2" fontId="0" fillId="0" borderId="4" xfId="2" applyNumberFormat="1" applyFont="1" applyBorder="1"/>
    <xf numFmtId="2" fontId="0" fillId="0" borderId="0" xfId="0" applyNumberFormat="1"/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2" fontId="8" fillId="0" borderId="4" xfId="0" applyNumberFormat="1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0" xfId="0" applyFont="1"/>
    <xf numFmtId="3" fontId="2" fillId="0" borderId="2" xfId="1" applyNumberFormat="1" applyBorder="1"/>
    <xf numFmtId="3" fontId="5" fillId="0" borderId="6" xfId="1" applyNumberFormat="1" applyFont="1" applyBorder="1" applyAlignment="1">
      <alignment horizontal="center"/>
    </xf>
    <xf numFmtId="0" fontId="5" fillId="0" borderId="7" xfId="0" applyFont="1" applyFill="1" applyBorder="1" applyAlignment="1">
      <alignment horizontal="right" vertical="center" wrapText="1"/>
    </xf>
    <xf numFmtId="0" fontId="0" fillId="0" borderId="4" xfId="0" applyBorder="1"/>
    <xf numFmtId="0" fontId="8" fillId="0" borderId="4" xfId="0" applyFont="1" applyBorder="1" applyAlignment="1">
      <alignment horizontal="center" vertical="center" wrapText="1"/>
    </xf>
    <xf numFmtId="2" fontId="10" fillId="0" borderId="0" xfId="0" applyNumberFormat="1" applyFont="1"/>
    <xf numFmtId="0" fontId="5" fillId="0" borderId="4" xfId="0" applyNumberFormat="1" applyFont="1" applyBorder="1" applyAlignment="1">
      <alignment horizontal="left"/>
    </xf>
    <xf numFmtId="0" fontId="5" fillId="0" borderId="9" xfId="0" applyNumberFormat="1" applyFont="1" applyBorder="1" applyAlignment="1">
      <alignment horizontal="left"/>
    </xf>
    <xf numFmtId="0" fontId="11" fillId="0" borderId="0" xfId="0" applyFont="1"/>
    <xf numFmtId="0" fontId="12" fillId="0" borderId="0" xfId="0" applyFont="1" applyFill="1" applyBorder="1" applyAlignment="1">
      <alignment horizontal="left"/>
    </xf>
    <xf numFmtId="0" fontId="11" fillId="0" borderId="0" xfId="0" applyFont="1" applyFill="1" applyBorder="1"/>
    <xf numFmtId="0" fontId="12" fillId="0" borderId="0" xfId="0" quotePrefix="1" applyFont="1" applyFill="1" applyBorder="1" applyAlignment="1">
      <alignment horizontal="left"/>
    </xf>
    <xf numFmtId="0" fontId="8" fillId="0" borderId="11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/>
    </xf>
    <xf numFmtId="0" fontId="5" fillId="0" borderId="6" xfId="0" applyNumberFormat="1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5" fillId="0" borderId="13" xfId="0" quotePrefix="1" applyFont="1" applyBorder="1" applyAlignment="1">
      <alignment horizontal="left"/>
    </xf>
    <xf numFmtId="0" fontId="5" fillId="0" borderId="14" xfId="0" applyFont="1" applyBorder="1" applyAlignment="1">
      <alignment horizontal="left"/>
    </xf>
    <xf numFmtId="0" fontId="13" fillId="0" borderId="0" xfId="0" applyFont="1" applyAlignment="1">
      <alignment vertical="center" textRotation="180"/>
    </xf>
    <xf numFmtId="0" fontId="9" fillId="0" borderId="0" xfId="0" applyFont="1" applyAlignment="1">
      <alignment horizontal="center"/>
    </xf>
    <xf numFmtId="0" fontId="13" fillId="0" borderId="0" xfId="0" applyFont="1" applyAlignment="1">
      <alignment horizontal="center" vertical="center" textRotation="180"/>
    </xf>
  </cellXfs>
  <cellStyles count="4">
    <cellStyle name="Обычный" xfId="0" builtinId="0"/>
    <cellStyle name="Обычный 2" xfId="1"/>
    <cellStyle name="Обычный 3" xfId="3"/>
    <cellStyle name="Процентный" xfId="2" builtinId="5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bottom" textRotation="0" wrapText="0" indent="0" justifyLastLine="0" shrinkToFit="0" readingOrder="0"/>
    </dxf>
    <dxf>
      <border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Medium9"/>
  <colors>
    <mruColors>
      <color rgb="FF519C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015507436570428"/>
          <c:y val="3.4796533381101641E-2"/>
          <c:w val="0.82234561185896149"/>
          <c:h val="0.92767684642448567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9525">
                <a:noFill/>
              </a:ln>
            </c:spPr>
          </c:marker>
          <c:yVal>
            <c:numRef>
              <c:f>'театральна статистика'!$B$6</c:f>
              <c:numCache>
                <c:formatCode>General</c:formatCode>
                <c:ptCount val="1"/>
                <c:pt idx="0">
                  <c:v>2015</c:v>
                </c:pt>
              </c:numCache>
            </c:numRef>
          </c:yVal>
          <c:smooth val="0"/>
        </c:ser>
        <c:ser>
          <c:idx val="1"/>
          <c:order val="1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9525">
                <a:noFill/>
              </a:ln>
            </c:spPr>
          </c:marker>
          <c:yVal>
            <c:numRef>
              <c:f>'театральна статистика'!$B$7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</c:ser>
        <c:ser>
          <c:idx val="2"/>
          <c:order val="2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9525">
                <a:noFill/>
              </a:ln>
            </c:spPr>
          </c:marker>
          <c:yVal>
            <c:numRef>
              <c:f>'театральна статистика'!$B$8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</c:ser>
        <c:ser>
          <c:idx val="3"/>
          <c:order val="3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9525">
                <a:noFill/>
              </a:ln>
            </c:spPr>
          </c:marker>
          <c:yVal>
            <c:numRef>
              <c:f>'театральна статистика'!$B$9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</c:ser>
        <c:ser>
          <c:idx val="4"/>
          <c:order val="4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9525">
                <a:noFill/>
              </a:ln>
            </c:spPr>
          </c:marker>
          <c:yVal>
            <c:numRef>
              <c:f>'театральна статистика'!$B$10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</c:ser>
        <c:ser>
          <c:idx val="5"/>
          <c:order val="5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9525">
                <a:noFill/>
              </a:ln>
            </c:spPr>
          </c:marker>
          <c:yVal>
            <c:numRef>
              <c:f>'театральна статистика'!$B$11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</c:ser>
        <c:ser>
          <c:idx val="6"/>
          <c:order val="6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9525">
                <a:noFill/>
              </a:ln>
            </c:spPr>
          </c:marker>
          <c:yVal>
            <c:numRef>
              <c:f>'театральна статистика'!$B$12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</c:ser>
        <c:ser>
          <c:idx val="7"/>
          <c:order val="7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9525">
                <a:noFill/>
              </a:ln>
            </c:spPr>
          </c:marker>
          <c:yVal>
            <c:numRef>
              <c:f>'театральна статистика'!$B$13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</c:ser>
        <c:ser>
          <c:idx val="8"/>
          <c:order val="8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9525">
                <a:noFill/>
              </a:ln>
            </c:spPr>
          </c:marker>
          <c:yVal>
            <c:numRef>
              <c:f>'театральна статистика'!$B$14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</c:ser>
        <c:ser>
          <c:idx val="9"/>
          <c:order val="9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9525">
                <a:noFill/>
              </a:ln>
            </c:spPr>
          </c:marker>
          <c:yVal>
            <c:numRef>
              <c:f>'театральна статистика'!$B$15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</c:ser>
        <c:ser>
          <c:idx val="10"/>
          <c:order val="10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9525">
                <a:noFill/>
              </a:ln>
            </c:spPr>
          </c:marker>
          <c:yVal>
            <c:numRef>
              <c:f>'театральна статистика'!$B$16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</c:ser>
        <c:ser>
          <c:idx val="11"/>
          <c:order val="11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9525">
                <a:noFill/>
              </a:ln>
            </c:spPr>
          </c:marker>
          <c:yVal>
            <c:numRef>
              <c:f>'театральна статистика'!$B$17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</c:ser>
        <c:ser>
          <c:idx val="12"/>
          <c:order val="12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9525">
                <a:noFill/>
              </a:ln>
            </c:spPr>
          </c:marker>
          <c:yVal>
            <c:numRef>
              <c:f>'театральна статистика'!$B$18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</c:ser>
        <c:ser>
          <c:idx val="13"/>
          <c:order val="13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9525">
                <a:noFill/>
              </a:ln>
            </c:spPr>
          </c:marker>
          <c:yVal>
            <c:numRef>
              <c:f>'театральна статистика'!$B$19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</c:ser>
        <c:ser>
          <c:idx val="14"/>
          <c:order val="14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9525">
                <a:noFill/>
              </a:ln>
            </c:spPr>
          </c:marker>
          <c:yVal>
            <c:numRef>
              <c:f>'театральна статистика'!$B$20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</c:ser>
        <c:ser>
          <c:idx val="15"/>
          <c:order val="15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9525">
                <a:noFill/>
              </a:ln>
            </c:spPr>
          </c:marker>
          <c:yVal>
            <c:numRef>
              <c:f>'театральна статистика'!$B$21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</c:ser>
        <c:ser>
          <c:idx val="16"/>
          <c:order val="16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9525">
                <a:noFill/>
              </a:ln>
            </c:spPr>
          </c:marker>
          <c:yVal>
            <c:numRef>
              <c:f>'театральна статистика'!$B$22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</c:ser>
        <c:ser>
          <c:idx val="17"/>
          <c:order val="17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9525">
                <a:noFill/>
              </a:ln>
            </c:spPr>
          </c:marker>
          <c:yVal>
            <c:numRef>
              <c:f>'театральна статистика'!$B$23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</c:ser>
        <c:ser>
          <c:idx val="18"/>
          <c:order val="18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9525">
                <a:noFill/>
              </a:ln>
            </c:spPr>
          </c:marker>
          <c:yVal>
            <c:numRef>
              <c:f>'театральна статистика'!$B$24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</c:ser>
        <c:ser>
          <c:idx val="19"/>
          <c:order val="19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9525">
                <a:noFill/>
              </a:ln>
            </c:spPr>
          </c:marker>
          <c:yVal>
            <c:numRef>
              <c:f>'театральна статистика'!$B$25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</c:ser>
        <c:ser>
          <c:idx val="20"/>
          <c:order val="20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25400">
                <a:noFill/>
              </a:ln>
            </c:spPr>
          </c:marker>
          <c:yVal>
            <c:numRef>
              <c:f>'театральна статистика'!$B$26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3777024"/>
        <c:axId val="233778560"/>
      </c:scatterChart>
      <c:valAx>
        <c:axId val="233777024"/>
        <c:scaling>
          <c:orientation val="minMax"/>
          <c:max val="1.0009999999999997"/>
          <c:min val="0.999"/>
        </c:scaling>
        <c:delete val="1"/>
        <c:axPos val="b"/>
        <c:majorTickMark val="out"/>
        <c:minorTickMark val="none"/>
        <c:tickLblPos val="none"/>
        <c:crossAx val="233778560"/>
        <c:crosses val="autoZero"/>
        <c:crossBetween val="midCat"/>
      </c:valAx>
      <c:valAx>
        <c:axId val="233778560"/>
        <c:scaling>
          <c:orientation val="minMax"/>
          <c:max val="2015"/>
          <c:min val="1995"/>
        </c:scaling>
        <c:delete val="1"/>
        <c:axPos val="l"/>
        <c:numFmt formatCode="General" sourceLinked="1"/>
        <c:majorTickMark val="out"/>
        <c:minorTickMark val="none"/>
        <c:tickLblPos val="none"/>
        <c:crossAx val="233777024"/>
        <c:crosses val="autoZero"/>
        <c:crossBetween val="midCat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6474127557160047E-2"/>
          <c:y val="0.1199967284356519"/>
          <c:w val="0.94705174488567989"/>
          <c:h val="0.88000327156434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зведена!$N$3</c:f>
              <c:strCache>
                <c:ptCount val="1"/>
                <c:pt idx="0">
                  <c:v>Середньорічна чисельність населення (осіб)</c:v>
                </c:pt>
              </c:strCache>
            </c:strRef>
          </c:tx>
          <c:spPr>
            <a:solidFill>
              <a:sysClr val="window" lastClr="FFFFFF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-8.067940552016986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4.196637552302953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2.4067388688327326E-3"/>
                  <c:y val="-6.36942675159235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0"/>
                  <c:y val="-7.643312101910830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0"/>
                  <c:y val="-8.492602437434175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"/>
                  <c:y val="-8.917197452229301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зведена!$M$4:$M$9</c:f>
              <c:strCache>
                <c:ptCount val="6"/>
                <c:pt idx="0">
                  <c:v>Івано-Франківська</c:v>
                </c:pt>
                <c:pt idx="1">
                  <c:v>м. Київ і Київська обл</c:v>
                </c:pt>
                <c:pt idx="2">
                  <c:v>Одеська</c:v>
                </c:pt>
                <c:pt idx="3">
                  <c:v>Полтавська</c:v>
                </c:pt>
                <c:pt idx="4">
                  <c:v>Тернопільська</c:v>
                </c:pt>
                <c:pt idx="5">
                  <c:v>Чернігівська</c:v>
                </c:pt>
              </c:strCache>
            </c:strRef>
          </c:cat>
          <c:val>
            <c:numRef>
              <c:f>зведена!$N$4:$N$9</c:f>
              <c:numCache>
                <c:formatCode>General</c:formatCode>
                <c:ptCount val="6"/>
                <c:pt idx="0">
                  <c:v>1409208</c:v>
                </c:pt>
                <c:pt idx="1">
                  <c:v>4395790</c:v>
                </c:pt>
                <c:pt idx="2">
                  <c:v>2463829</c:v>
                </c:pt>
                <c:pt idx="3">
                  <c:v>1630237</c:v>
                </c:pt>
                <c:pt idx="4">
                  <c:v>1141431</c:v>
                </c:pt>
                <c:pt idx="5">
                  <c:v>1244272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3"/>
        <c:overlap val="38"/>
        <c:axId val="234112128"/>
        <c:axId val="234151936"/>
      </c:barChart>
      <c:barChart>
        <c:barDir val="col"/>
        <c:grouping val="clustered"/>
        <c:varyColors val="0"/>
        <c:ser>
          <c:idx val="1"/>
          <c:order val="1"/>
          <c:tx>
            <c:strRef>
              <c:f>зведена!$O$3</c:f>
              <c:strCache>
                <c:ptCount val="1"/>
                <c:pt idx="0">
                  <c:v>Кількість відвідувань театрів за рік (осіб)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0"/>
                  <c:y val="-0.24529173761699608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0.5287459190335066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4.813856751660555E-3"/>
                  <c:y val="-0.32746085564399469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4.8134777376654635E-3"/>
                  <c:y val="-0.2532878778797074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0"/>
                  <c:y val="-0.2045932409126247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"/>
                  <c:y val="-0.1876079756486954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зведена!$M$4:$M$9</c:f>
              <c:strCache>
                <c:ptCount val="6"/>
                <c:pt idx="0">
                  <c:v>Івано-Франківська</c:v>
                </c:pt>
                <c:pt idx="1">
                  <c:v>м. Київ і Київська обл</c:v>
                </c:pt>
                <c:pt idx="2">
                  <c:v>Одеська</c:v>
                </c:pt>
                <c:pt idx="3">
                  <c:v>Полтавська</c:v>
                </c:pt>
                <c:pt idx="4">
                  <c:v>Тернопільська</c:v>
                </c:pt>
                <c:pt idx="5">
                  <c:v>Чернігівська</c:v>
                </c:pt>
              </c:strCache>
            </c:strRef>
          </c:cat>
          <c:val>
            <c:numRef>
              <c:f>зведена!$O$4:$O$9</c:f>
              <c:numCache>
                <c:formatCode>General</c:formatCode>
                <c:ptCount val="6"/>
                <c:pt idx="0">
                  <c:v>110600</c:v>
                </c:pt>
                <c:pt idx="1">
                  <c:v>897700</c:v>
                </c:pt>
                <c:pt idx="2">
                  <c:v>485500</c:v>
                </c:pt>
                <c:pt idx="3">
                  <c:v>78400</c:v>
                </c:pt>
                <c:pt idx="4">
                  <c:v>68000</c:v>
                </c:pt>
                <c:pt idx="5">
                  <c:v>152800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90"/>
        <c:axId val="234155008"/>
        <c:axId val="234153472"/>
      </c:barChart>
      <c:catAx>
        <c:axId val="234112128"/>
        <c:scaling>
          <c:orientation val="minMax"/>
        </c:scaling>
        <c:delete val="1"/>
        <c:axPos val="b"/>
        <c:majorTickMark val="out"/>
        <c:minorTickMark val="none"/>
        <c:tickLblPos val="none"/>
        <c:crossAx val="234151936"/>
        <c:crosses val="autoZero"/>
        <c:auto val="1"/>
        <c:lblAlgn val="ctr"/>
        <c:lblOffset val="100"/>
        <c:noMultiLvlLbl val="0"/>
      </c:catAx>
      <c:valAx>
        <c:axId val="234151936"/>
        <c:scaling>
          <c:orientation val="minMax"/>
          <c:max val="5500000"/>
          <c:min val="0"/>
        </c:scaling>
        <c:delete val="1"/>
        <c:axPos val="l"/>
        <c:numFmt formatCode="General" sourceLinked="1"/>
        <c:majorTickMark val="out"/>
        <c:minorTickMark val="none"/>
        <c:tickLblPos val="none"/>
        <c:crossAx val="234112128"/>
        <c:crosses val="autoZero"/>
        <c:crossBetween val="between"/>
      </c:valAx>
      <c:valAx>
        <c:axId val="234153472"/>
        <c:scaling>
          <c:orientation val="minMax"/>
          <c:max val="5000000"/>
        </c:scaling>
        <c:delete val="1"/>
        <c:axPos val="r"/>
        <c:numFmt formatCode="General" sourceLinked="1"/>
        <c:majorTickMark val="out"/>
        <c:minorTickMark val="none"/>
        <c:tickLblPos val="none"/>
        <c:crossAx val="234155008"/>
        <c:crosses val="max"/>
        <c:crossBetween val="between"/>
      </c:valAx>
      <c:catAx>
        <c:axId val="234155008"/>
        <c:scaling>
          <c:orientation val="minMax"/>
        </c:scaling>
        <c:delete val="1"/>
        <c:axPos val="b"/>
        <c:majorTickMark val="out"/>
        <c:minorTickMark val="none"/>
        <c:tickLblPos val="none"/>
        <c:crossAx val="234153472"/>
        <c:crosses val="autoZero"/>
        <c:auto val="1"/>
        <c:lblAlgn val="ctr"/>
        <c:lblOffset val="100"/>
        <c:noMultiLvlLbl val="0"/>
      </c:catAx>
      <c:spPr>
        <a:solidFill>
          <a:schemeClr val="tx2"/>
        </a:solidFill>
      </c:spPr>
    </c:plotArea>
    <c:legend>
      <c:legendPos val="l"/>
      <c:layout>
        <c:manualLayout>
          <c:xMode val="edge"/>
          <c:yMode val="edge"/>
          <c:x val="1.684717208182912E-2"/>
          <c:y val="2.7201817430764913E-2"/>
          <c:w val="0.41720704587016877"/>
          <c:h val="0.16248927071574917"/>
        </c:manualLayout>
      </c:layout>
      <c:overlay val="1"/>
      <c:txPr>
        <a:bodyPr/>
        <a:lstStyle/>
        <a:p>
          <a:pPr>
            <a:defRPr>
              <a:solidFill>
                <a:schemeClr val="bg1"/>
              </a:solidFill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tx2"/>
    </a:solidFill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064803206960969E-2"/>
          <c:y val="7.3639410420846332E-3"/>
          <c:w val="0.94773847808097678"/>
          <c:h val="0.9926360589579154"/>
        </c:manualLayout>
      </c:layout>
      <c:lineChart>
        <c:grouping val="standard"/>
        <c:varyColors val="0"/>
        <c:ser>
          <c:idx val="0"/>
          <c:order val="0"/>
          <c:spPr>
            <a:ln>
              <a:noFill/>
            </a:ln>
          </c:spPr>
          <c:marker>
            <c:symbol val="square"/>
            <c:size val="20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>
                <a:noFill/>
              </a:ln>
            </c:spPr>
          </c:marker>
          <c:val>
            <c:numRef>
              <c:f>зведена!$R$8:$R$39</c:f>
              <c:numCache>
                <c:formatCode>General</c:formatCode>
                <c:ptCount val="3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</c:numCache>
            </c:numRef>
          </c:val>
          <c:smooth val="0"/>
        </c:ser>
        <c:ser>
          <c:idx val="1"/>
          <c:order val="1"/>
          <c:spPr>
            <a:ln>
              <a:noFill/>
            </a:ln>
          </c:spPr>
          <c:marker>
            <c:symbol val="square"/>
            <c:size val="20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>
                <a:noFill/>
              </a:ln>
            </c:spPr>
          </c:marker>
          <c:val>
            <c:numRef>
              <c:f>зведена!$S$8:$S$39</c:f>
              <c:numCache>
                <c:formatCode>General</c:formatCode>
                <c:ptCount val="32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503168"/>
        <c:axId val="234542208"/>
      </c:lineChart>
      <c:catAx>
        <c:axId val="234503168"/>
        <c:scaling>
          <c:orientation val="minMax"/>
        </c:scaling>
        <c:delete val="1"/>
        <c:axPos val="b"/>
        <c:majorTickMark val="out"/>
        <c:minorTickMark val="none"/>
        <c:tickLblPos val="nextTo"/>
        <c:crossAx val="234542208"/>
        <c:crosses val="autoZero"/>
        <c:auto val="1"/>
        <c:lblAlgn val="ctr"/>
        <c:lblOffset val="100"/>
        <c:noMultiLvlLbl val="0"/>
      </c:catAx>
      <c:valAx>
        <c:axId val="23454220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3450316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4010853547105353E-2"/>
          <c:y val="4.6295629402134334E-3"/>
          <c:w val="0.91932245645580279"/>
          <c:h val="0.99537037037037035"/>
        </c:manualLayout>
      </c:layout>
      <c:lineChart>
        <c:grouping val="standard"/>
        <c:varyColors val="0"/>
        <c:ser>
          <c:idx val="0"/>
          <c:order val="0"/>
          <c:spPr>
            <a:ln>
              <a:noFill/>
            </a:ln>
          </c:spPr>
          <c:marker>
            <c:symbol val="square"/>
            <c:size val="25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>
                <a:noFill/>
              </a:ln>
            </c:spPr>
          </c:marker>
          <c:val>
            <c:numRef>
              <c:f>зведена!$R$40:$R$79</c:f>
              <c:numCache>
                <c:formatCode>General</c:formatCode>
                <c:ptCount val="4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</c:numCache>
            </c:numRef>
          </c:val>
          <c:smooth val="0"/>
        </c:ser>
        <c:ser>
          <c:idx val="1"/>
          <c:order val="1"/>
          <c:spPr>
            <a:ln>
              <a:noFill/>
            </a:ln>
          </c:spPr>
          <c:marker>
            <c:symbol val="square"/>
            <c:size val="25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>
                <a:noFill/>
              </a:ln>
            </c:spPr>
          </c:marker>
          <c:val>
            <c:numRef>
              <c:f>зведена!$S$40:$S$79</c:f>
              <c:numCache>
                <c:formatCode>General</c:formatCode>
                <c:ptCount val="40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367616"/>
        <c:axId val="234373888"/>
      </c:lineChart>
      <c:catAx>
        <c:axId val="234367616"/>
        <c:scaling>
          <c:orientation val="maxMin"/>
        </c:scaling>
        <c:delete val="1"/>
        <c:axPos val="b"/>
        <c:majorTickMark val="out"/>
        <c:minorTickMark val="none"/>
        <c:tickLblPos val="nextTo"/>
        <c:crossAx val="234373888"/>
        <c:crosses val="autoZero"/>
        <c:auto val="1"/>
        <c:lblAlgn val="ctr"/>
        <c:lblOffset val="100"/>
        <c:noMultiLvlLbl val="0"/>
      </c:catAx>
      <c:valAx>
        <c:axId val="234373888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2343676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Scroll" dx="16" fmlaLink="$M$27" max="2015" min="1995" page="10" val="2015"/>
</file>

<file path=xl/ctrlProps/ctrlProp2.xml><?xml version="1.0" encoding="utf-8"?>
<formControlPr xmlns="http://schemas.microsoft.com/office/spreadsheetml/2009/9/main" objectType="Drop" dropStyle="combo" dx="16" fmlaLink="$K$5" fmlaRange="зведена!$M$4:$M$9" noThreeD="1" sel="2" val="0"/>
</file>

<file path=xl/ctrlProps/ctrlProp3.xml><?xml version="1.0" encoding="utf-8"?>
<formControlPr xmlns="http://schemas.microsoft.com/office/spreadsheetml/2009/9/main" objectType="Drop" dropStyle="combo" dx="16" fmlaLink="$B$29" fmlaRange="$D$6:$D$26" noThreeD="1" sel="15" val="13"/>
</file>

<file path=xl/ctrlProps/ctrlProp4.xml><?xml version="1.0" encoding="utf-8"?>
<formControlPr xmlns="http://schemas.microsoft.com/office/spreadsheetml/2009/9/main" objectType="Drop" dropStyle="combo" dx="16" fmlaLink="$U$30" fmlaRange="зведена!$M$4:$M$9" noThreeD="1" sel="2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.xml"/><Relationship Id="rId3" Type="http://schemas.openxmlformats.org/officeDocument/2006/relationships/image" Target="../media/image3.jpeg"/><Relationship Id="rId7" Type="http://schemas.openxmlformats.org/officeDocument/2006/relationships/chart" Target="../charts/chart2.xml"/><Relationship Id="rId2" Type="http://schemas.openxmlformats.org/officeDocument/2006/relationships/image" Target="../media/image2.gif"/><Relationship Id="rId1" Type="http://schemas.openxmlformats.org/officeDocument/2006/relationships/chart" Target="../charts/chart1.xml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png"/><Relationship Id="rId9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275811</xdr:colOff>
      <xdr:row>2</xdr:row>
      <xdr:rowOff>63845</xdr:rowOff>
    </xdr:from>
    <xdr:to>
      <xdr:col>12</xdr:col>
      <xdr:colOff>298222</xdr:colOff>
      <xdr:row>27</xdr:row>
      <xdr:rowOff>86256</xdr:rowOff>
    </xdr:to>
    <xdr:sp macro="" textlink="">
      <xdr:nvSpPr>
        <xdr:cNvPr id="2" name="Рамка 1"/>
        <xdr:cNvSpPr/>
      </xdr:nvSpPr>
      <xdr:spPr>
        <a:xfrm>
          <a:off x="494886" y="501995"/>
          <a:ext cx="5880286" cy="5727886"/>
        </a:xfrm>
        <a:prstGeom prst="frame">
          <a:avLst>
            <a:gd name="adj1" fmla="val 4492"/>
          </a:avLst>
        </a:prstGeom>
        <a:solidFill>
          <a:schemeClr val="tx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78917</xdr:colOff>
      <xdr:row>4</xdr:row>
      <xdr:rowOff>11207</xdr:rowOff>
    </xdr:from>
    <xdr:to>
      <xdr:col>6</xdr:col>
      <xdr:colOff>490126</xdr:colOff>
      <xdr:row>4</xdr:row>
      <xdr:rowOff>207066</xdr:rowOff>
    </xdr:to>
    <xdr:sp macro="" textlink="">
      <xdr:nvSpPr>
        <xdr:cNvPr id="3" name="Прямоугольник 2"/>
        <xdr:cNvSpPr/>
      </xdr:nvSpPr>
      <xdr:spPr>
        <a:xfrm>
          <a:off x="840917" y="1742272"/>
          <a:ext cx="2009752" cy="195859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ru-RU" sz="1100"/>
            <a:t>Виберіть</a:t>
          </a:r>
          <a:r>
            <a:rPr lang="ru-RU" sz="1100" baseline="0"/>
            <a:t> першу  область</a:t>
          </a:r>
          <a:endParaRPr lang="ru-RU" sz="1100"/>
        </a:p>
      </xdr:txBody>
    </xdr:sp>
    <xdr:clientData/>
  </xdr:twoCellAnchor>
  <xdr:twoCellAnchor>
    <xdr:from>
      <xdr:col>6</xdr:col>
      <xdr:colOff>163202</xdr:colOff>
      <xdr:row>4</xdr:row>
      <xdr:rowOff>50669</xdr:rowOff>
    </xdr:from>
    <xdr:to>
      <xdr:col>6</xdr:col>
      <xdr:colOff>342499</xdr:colOff>
      <xdr:row>4</xdr:row>
      <xdr:rowOff>162728</xdr:rowOff>
    </xdr:to>
    <xdr:sp macro="" textlink="">
      <xdr:nvSpPr>
        <xdr:cNvPr id="4" name="Стрелка вправо 3"/>
        <xdr:cNvSpPr/>
      </xdr:nvSpPr>
      <xdr:spPr>
        <a:xfrm>
          <a:off x="2523745" y="1781734"/>
          <a:ext cx="179297" cy="112059"/>
        </a:xfrm>
        <a:prstGeom prst="rightArrow">
          <a:avLst/>
        </a:prstGeom>
        <a:solidFill>
          <a:sysClr val="window" lastClr="FFFFFF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10</xdr:col>
      <xdr:colOff>480392</xdr:colOff>
      <xdr:row>4</xdr:row>
      <xdr:rowOff>198781</xdr:rowOff>
    </xdr:from>
    <xdr:to>
      <xdr:col>12</xdr:col>
      <xdr:colOff>223632</xdr:colOff>
      <xdr:row>26</xdr:row>
      <xdr:rowOff>41412</xdr:rowOff>
    </xdr:to>
    <xdr:graphicFrame macro="">
      <xdr:nvGraphicFramePr>
        <xdr:cNvPr id="6" name="Диаграмма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74542</xdr:colOff>
      <xdr:row>2</xdr:row>
      <xdr:rowOff>64068</xdr:rowOff>
    </xdr:from>
    <xdr:to>
      <xdr:col>19</xdr:col>
      <xdr:colOff>596347</xdr:colOff>
      <xdr:row>27</xdr:row>
      <xdr:rowOff>86033</xdr:rowOff>
    </xdr:to>
    <xdr:sp macro="" textlink="">
      <xdr:nvSpPr>
        <xdr:cNvPr id="7" name="Прямоугольник 6"/>
        <xdr:cNvSpPr/>
      </xdr:nvSpPr>
      <xdr:spPr>
        <a:xfrm>
          <a:off x="6468716" y="503046"/>
          <a:ext cx="4555435" cy="5720400"/>
        </a:xfrm>
        <a:prstGeom prst="rect">
          <a:avLst/>
        </a:prstGeom>
        <a:solidFill>
          <a:schemeClr val="accent1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14</xdr:col>
      <xdr:colOff>173927</xdr:colOff>
      <xdr:row>3</xdr:row>
      <xdr:rowOff>165652</xdr:rowOff>
    </xdr:from>
    <xdr:to>
      <xdr:col>19</xdr:col>
      <xdr:colOff>273319</xdr:colOff>
      <xdr:row>4</xdr:row>
      <xdr:rowOff>207064</xdr:rowOff>
    </xdr:to>
    <xdr:sp macro="" textlink="">
      <xdr:nvSpPr>
        <xdr:cNvPr id="9" name="Скругленный прямоугольник 8"/>
        <xdr:cNvSpPr/>
      </xdr:nvSpPr>
      <xdr:spPr>
        <a:xfrm>
          <a:off x="6742036" y="795130"/>
          <a:ext cx="3959087" cy="1142999"/>
        </a:xfrm>
        <a:prstGeom prst="roundRect">
          <a:avLst/>
        </a:prstGeom>
        <a:solidFill>
          <a:sysClr val="window" lastClr="FFFFFF"/>
        </a:solidFill>
        <a:ln w="190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16</xdr:col>
      <xdr:colOff>546658</xdr:colOff>
      <xdr:row>3</xdr:row>
      <xdr:rowOff>298174</xdr:rowOff>
    </xdr:from>
    <xdr:to>
      <xdr:col>18</xdr:col>
      <xdr:colOff>215354</xdr:colOff>
      <xdr:row>3</xdr:row>
      <xdr:rowOff>588065</xdr:rowOff>
    </xdr:to>
    <xdr:sp macro="" textlink="">
      <xdr:nvSpPr>
        <xdr:cNvPr id="10" name="Прямоугольник 9"/>
        <xdr:cNvSpPr/>
      </xdr:nvSpPr>
      <xdr:spPr>
        <a:xfrm>
          <a:off x="8572506" y="927652"/>
          <a:ext cx="1457739" cy="289891"/>
        </a:xfrm>
        <a:prstGeom prst="rect">
          <a:avLst/>
        </a:prstGeom>
        <a:solidFill>
          <a:sysClr val="window" lastClr="FFFFF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uk-UA" sz="1100">
              <a:solidFill>
                <a:sysClr val="windowText" lastClr="000000"/>
              </a:solidFill>
            </a:rPr>
            <a:t>Область</a:t>
          </a:r>
          <a:endParaRPr lang="ru-RU" sz="1100"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14</xdr:col>
      <xdr:colOff>198780</xdr:colOff>
      <xdr:row>3</xdr:row>
      <xdr:rowOff>207066</xdr:rowOff>
    </xdr:from>
    <xdr:to>
      <xdr:col>16</xdr:col>
      <xdr:colOff>414128</xdr:colOff>
      <xdr:row>4</xdr:row>
      <xdr:rowOff>155887</xdr:rowOff>
    </xdr:to>
    <xdr:pic>
      <xdr:nvPicPr>
        <xdr:cNvPr id="11" name="Рисунок 10" descr="ukraine_map.gif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766889" y="836544"/>
          <a:ext cx="1673087" cy="1050408"/>
        </a:xfrm>
        <a:prstGeom prst="rect">
          <a:avLst/>
        </a:prstGeom>
      </xdr:spPr>
    </xdr:pic>
    <xdr:clientData/>
  </xdr:twoCellAnchor>
  <xdr:twoCellAnchor>
    <xdr:from>
      <xdr:col>16</xdr:col>
      <xdr:colOff>149091</xdr:colOff>
      <xdr:row>3</xdr:row>
      <xdr:rowOff>728872</xdr:rowOff>
    </xdr:from>
    <xdr:to>
      <xdr:col>19</xdr:col>
      <xdr:colOff>306461</xdr:colOff>
      <xdr:row>4</xdr:row>
      <xdr:rowOff>91111</xdr:rowOff>
    </xdr:to>
    <xdr:sp macro="" textlink="$V$4">
      <xdr:nvSpPr>
        <xdr:cNvPr id="12" name="Прямоугольник 11"/>
        <xdr:cNvSpPr/>
      </xdr:nvSpPr>
      <xdr:spPr>
        <a:xfrm>
          <a:off x="8174939" y="1358350"/>
          <a:ext cx="2559326" cy="46382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56B005BF-D0F3-4738-8F60-2D49900C2E15}" type="TxLink">
            <a:rPr lang="ru-RU" sz="2000" b="1" i="0" u="none" strike="noStrike">
              <a:solidFill>
                <a:srgbClr val="FF0000"/>
              </a:solidFill>
              <a:latin typeface="Calibri"/>
            </a:rPr>
            <a:pPr algn="ctr"/>
            <a:t>м. Київ і Київська обл</a:t>
          </a:fld>
          <a:endParaRPr lang="ru-RU" sz="2000" b="1">
            <a:solidFill>
              <a:srgbClr val="FF0000"/>
            </a:solidFill>
          </a:endParaRPr>
        </a:p>
      </xdr:txBody>
    </xdr:sp>
    <xdr:clientData/>
  </xdr:twoCellAnchor>
  <xdr:twoCellAnchor>
    <xdr:from>
      <xdr:col>14</xdr:col>
      <xdr:colOff>173940</xdr:colOff>
      <xdr:row>13</xdr:row>
      <xdr:rowOff>132535</xdr:rowOff>
    </xdr:from>
    <xdr:to>
      <xdr:col>16</xdr:col>
      <xdr:colOff>612912</xdr:colOff>
      <xdr:row>19</xdr:row>
      <xdr:rowOff>74557</xdr:rowOff>
    </xdr:to>
    <xdr:sp macro="" textlink="">
      <xdr:nvSpPr>
        <xdr:cNvPr id="16" name="Скругленный прямоугольник 15"/>
        <xdr:cNvSpPr/>
      </xdr:nvSpPr>
      <xdr:spPr>
        <a:xfrm>
          <a:off x="6742049" y="3602948"/>
          <a:ext cx="1896711" cy="1085022"/>
        </a:xfrm>
        <a:prstGeom prst="roundRect">
          <a:avLst/>
        </a:prstGeom>
        <a:solidFill>
          <a:schemeClr val="bg1"/>
        </a:solidFill>
        <a:ln w="190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16</xdr:col>
      <xdr:colOff>778564</xdr:colOff>
      <xdr:row>13</xdr:row>
      <xdr:rowOff>140818</xdr:rowOff>
    </xdr:from>
    <xdr:to>
      <xdr:col>19</xdr:col>
      <xdr:colOff>273319</xdr:colOff>
      <xdr:row>19</xdr:row>
      <xdr:rowOff>82840</xdr:rowOff>
    </xdr:to>
    <xdr:sp macro="" textlink="">
      <xdr:nvSpPr>
        <xdr:cNvPr id="17" name="Скругленный прямоугольник 16"/>
        <xdr:cNvSpPr/>
      </xdr:nvSpPr>
      <xdr:spPr>
        <a:xfrm>
          <a:off x="8804412" y="3611231"/>
          <a:ext cx="1896711" cy="1085022"/>
        </a:xfrm>
        <a:prstGeom prst="roundRect">
          <a:avLst/>
        </a:prstGeom>
        <a:solidFill>
          <a:schemeClr val="bg1"/>
        </a:solidFill>
        <a:ln w="190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14</xdr:col>
      <xdr:colOff>173940</xdr:colOff>
      <xdr:row>6</xdr:row>
      <xdr:rowOff>24852</xdr:rowOff>
    </xdr:from>
    <xdr:to>
      <xdr:col>16</xdr:col>
      <xdr:colOff>612912</xdr:colOff>
      <xdr:row>11</xdr:row>
      <xdr:rowOff>157374</xdr:rowOff>
    </xdr:to>
    <xdr:sp macro="" textlink="">
      <xdr:nvSpPr>
        <xdr:cNvPr id="18" name="Скругленный прямоугольник 17"/>
        <xdr:cNvSpPr/>
      </xdr:nvSpPr>
      <xdr:spPr>
        <a:xfrm>
          <a:off x="6742049" y="2161765"/>
          <a:ext cx="1896711" cy="1085022"/>
        </a:xfrm>
        <a:prstGeom prst="roundRect">
          <a:avLst/>
        </a:prstGeom>
        <a:solidFill>
          <a:schemeClr val="bg1"/>
        </a:solidFill>
        <a:ln w="190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16</xdr:col>
      <xdr:colOff>778564</xdr:colOff>
      <xdr:row>6</xdr:row>
      <xdr:rowOff>33135</xdr:rowOff>
    </xdr:from>
    <xdr:to>
      <xdr:col>19</xdr:col>
      <xdr:colOff>273319</xdr:colOff>
      <xdr:row>11</xdr:row>
      <xdr:rowOff>165657</xdr:rowOff>
    </xdr:to>
    <xdr:sp macro="" textlink="">
      <xdr:nvSpPr>
        <xdr:cNvPr id="19" name="Скругленный прямоугольник 18"/>
        <xdr:cNvSpPr/>
      </xdr:nvSpPr>
      <xdr:spPr>
        <a:xfrm>
          <a:off x="8804412" y="2170048"/>
          <a:ext cx="1896711" cy="1085022"/>
        </a:xfrm>
        <a:prstGeom prst="roundRect">
          <a:avLst/>
        </a:prstGeom>
        <a:solidFill>
          <a:schemeClr val="bg1"/>
        </a:solidFill>
        <a:ln w="190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15</xdr:col>
      <xdr:colOff>360289</xdr:colOff>
      <xdr:row>20</xdr:row>
      <xdr:rowOff>66275</xdr:rowOff>
    </xdr:from>
    <xdr:to>
      <xdr:col>17</xdr:col>
      <xdr:colOff>857239</xdr:colOff>
      <xdr:row>26</xdr:row>
      <xdr:rowOff>8297</xdr:rowOff>
    </xdr:to>
    <xdr:sp macro="" textlink="">
      <xdr:nvSpPr>
        <xdr:cNvPr id="23" name="Скругленный прямоугольник 22"/>
        <xdr:cNvSpPr/>
      </xdr:nvSpPr>
      <xdr:spPr>
        <a:xfrm>
          <a:off x="7773224" y="4870188"/>
          <a:ext cx="1896711" cy="1085022"/>
        </a:xfrm>
        <a:prstGeom prst="roundRect">
          <a:avLst/>
        </a:prstGeom>
        <a:solidFill>
          <a:schemeClr val="bg1"/>
        </a:solidFill>
        <a:ln w="190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 editAs="oneCell">
    <xdr:from>
      <xdr:col>14</xdr:col>
      <xdr:colOff>347866</xdr:colOff>
      <xdr:row>6</xdr:row>
      <xdr:rowOff>82822</xdr:rowOff>
    </xdr:from>
    <xdr:to>
      <xdr:col>16</xdr:col>
      <xdr:colOff>74543</xdr:colOff>
      <xdr:row>11</xdr:row>
      <xdr:rowOff>124240</xdr:rowOff>
    </xdr:to>
    <xdr:pic>
      <xdr:nvPicPr>
        <xdr:cNvPr id="24" name="Рисунок 23" descr="рік.jpg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 b="12261"/>
        <a:stretch>
          <a:fillRect/>
        </a:stretch>
      </xdr:blipFill>
      <xdr:spPr>
        <a:xfrm>
          <a:off x="6915975" y="2219735"/>
          <a:ext cx="1184416" cy="993918"/>
        </a:xfrm>
        <a:prstGeom prst="rect">
          <a:avLst/>
        </a:prstGeom>
      </xdr:spPr>
    </xdr:pic>
    <xdr:clientData/>
  </xdr:twoCellAnchor>
  <xdr:twoCellAnchor>
    <xdr:from>
      <xdr:col>14</xdr:col>
      <xdr:colOff>795126</xdr:colOff>
      <xdr:row>7</xdr:row>
      <xdr:rowOff>74545</xdr:rowOff>
    </xdr:from>
    <xdr:to>
      <xdr:col>15</xdr:col>
      <xdr:colOff>314735</xdr:colOff>
      <xdr:row>8</xdr:row>
      <xdr:rowOff>132523</xdr:rowOff>
    </xdr:to>
    <xdr:sp macro="" textlink="">
      <xdr:nvSpPr>
        <xdr:cNvPr id="25" name="Прямоугольник 24"/>
        <xdr:cNvSpPr/>
      </xdr:nvSpPr>
      <xdr:spPr>
        <a:xfrm>
          <a:off x="7363235" y="2401958"/>
          <a:ext cx="364435" cy="248478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ru-RU" sz="1100">
              <a:solidFill>
                <a:sysClr val="windowText" lastClr="000000"/>
              </a:solidFill>
            </a:rPr>
            <a:t>Рік</a:t>
          </a:r>
        </a:p>
      </xdr:txBody>
    </xdr:sp>
    <xdr:clientData/>
  </xdr:twoCellAnchor>
  <xdr:twoCellAnchor>
    <xdr:from>
      <xdr:col>14</xdr:col>
      <xdr:colOff>745437</xdr:colOff>
      <xdr:row>8</xdr:row>
      <xdr:rowOff>91111</xdr:rowOff>
    </xdr:from>
    <xdr:to>
      <xdr:col>16</xdr:col>
      <xdr:colOff>530088</xdr:colOff>
      <xdr:row>11</xdr:row>
      <xdr:rowOff>165653</xdr:rowOff>
    </xdr:to>
    <xdr:sp macro="" textlink="$V$5">
      <xdr:nvSpPr>
        <xdr:cNvPr id="26" name="Прямоугольник 25"/>
        <xdr:cNvSpPr/>
      </xdr:nvSpPr>
      <xdr:spPr>
        <a:xfrm>
          <a:off x="7313546" y="2609024"/>
          <a:ext cx="1242390" cy="64604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ECFA33CD-C8FF-4ABA-858D-411F71A0CA1E}" type="TxLink">
            <a:rPr lang="en-US" sz="2000" b="1" i="0" u="none" strike="noStrike">
              <a:solidFill>
                <a:srgbClr val="FF0000"/>
              </a:solidFill>
              <a:latin typeface="Calibri"/>
            </a:rPr>
            <a:pPr algn="ctr"/>
            <a:t>2015</a:t>
          </a:fld>
          <a:endParaRPr lang="ru-RU" sz="2000" b="1">
            <a:solidFill>
              <a:srgbClr val="FF0000"/>
            </a:solidFill>
          </a:endParaRPr>
        </a:p>
      </xdr:txBody>
    </xdr:sp>
    <xdr:clientData/>
  </xdr:twoCellAnchor>
  <xdr:twoCellAnchor>
    <xdr:from>
      <xdr:col>17</xdr:col>
      <xdr:colOff>762005</xdr:colOff>
      <xdr:row>5</xdr:row>
      <xdr:rowOff>99386</xdr:rowOff>
    </xdr:from>
    <xdr:to>
      <xdr:col>19</xdr:col>
      <xdr:colOff>339593</xdr:colOff>
      <xdr:row>9</xdr:row>
      <xdr:rowOff>107668</xdr:rowOff>
    </xdr:to>
    <xdr:sp macro="" textlink="">
      <xdr:nvSpPr>
        <xdr:cNvPr id="27" name="Прямоугольник 26"/>
        <xdr:cNvSpPr/>
      </xdr:nvSpPr>
      <xdr:spPr>
        <a:xfrm>
          <a:off x="9574701" y="2045799"/>
          <a:ext cx="1192696" cy="77028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/>
          <a:r>
            <a:rPr lang="ru-RU" sz="1100">
              <a:solidFill>
                <a:sysClr val="windowText" lastClr="000000"/>
              </a:solidFill>
            </a:rPr>
            <a:t>Середньорічна</a:t>
          </a:r>
          <a:r>
            <a:rPr lang="ru-RU" sz="1100" baseline="0">
              <a:solidFill>
                <a:sysClr val="windowText" lastClr="000000"/>
              </a:solidFill>
            </a:rPr>
            <a:t> чисельність населення (осіб)</a:t>
          </a:r>
          <a:endParaRPr lang="ru-RU" sz="1100"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17</xdr:col>
      <xdr:colOff>57978</xdr:colOff>
      <xdr:row>6</xdr:row>
      <xdr:rowOff>124240</xdr:rowOff>
    </xdr:from>
    <xdr:to>
      <xdr:col>17</xdr:col>
      <xdr:colOff>773594</xdr:colOff>
      <xdr:row>10</xdr:row>
      <xdr:rowOff>77856</xdr:rowOff>
    </xdr:to>
    <xdr:pic>
      <xdr:nvPicPr>
        <xdr:cNvPr id="28" name="Рисунок 27" descr="люди.png"/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870674" y="2261153"/>
          <a:ext cx="715616" cy="715616"/>
        </a:xfrm>
        <a:prstGeom prst="rect">
          <a:avLst/>
        </a:prstGeom>
      </xdr:spPr>
    </xdr:pic>
    <xdr:clientData/>
  </xdr:twoCellAnchor>
  <xdr:twoCellAnchor>
    <xdr:from>
      <xdr:col>17</xdr:col>
      <xdr:colOff>629478</xdr:colOff>
      <xdr:row>8</xdr:row>
      <xdr:rowOff>173932</xdr:rowOff>
    </xdr:from>
    <xdr:to>
      <xdr:col>19</xdr:col>
      <xdr:colOff>339588</xdr:colOff>
      <xdr:row>11</xdr:row>
      <xdr:rowOff>157367</xdr:rowOff>
    </xdr:to>
    <xdr:sp macro="" textlink="$V$6">
      <xdr:nvSpPr>
        <xdr:cNvPr id="29" name="Прямоугольник 28"/>
        <xdr:cNvSpPr/>
      </xdr:nvSpPr>
      <xdr:spPr>
        <a:xfrm>
          <a:off x="9442174" y="2691845"/>
          <a:ext cx="1325218" cy="55493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980AA62F-CD6C-4556-8CB7-2F01F238E40F}" type="TxLink">
            <a:rPr lang="en-US" sz="2000" b="1" i="0" u="none" strike="noStrike">
              <a:solidFill>
                <a:srgbClr val="FF0000"/>
              </a:solidFill>
              <a:latin typeface="Calibri"/>
            </a:rPr>
            <a:pPr algn="ctr"/>
            <a:t>4580920</a:t>
          </a:fld>
          <a:endParaRPr lang="ru-RU" sz="2000" b="1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14</xdr:col>
      <xdr:colOff>301791</xdr:colOff>
      <xdr:row>14</xdr:row>
      <xdr:rowOff>24848</xdr:rowOff>
    </xdr:from>
    <xdr:to>
      <xdr:col>15</xdr:col>
      <xdr:colOff>144246</xdr:colOff>
      <xdr:row>16</xdr:row>
      <xdr:rowOff>165653</xdr:rowOff>
    </xdr:to>
    <xdr:pic>
      <xdr:nvPicPr>
        <xdr:cNvPr id="30" name="Рисунок 29" descr="11275006-theatre-stencil-vector-illustration-for-design-Stock-Photo.jpg"/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6869900" y="3685761"/>
          <a:ext cx="687281" cy="521805"/>
        </a:xfrm>
        <a:prstGeom prst="rect">
          <a:avLst/>
        </a:prstGeom>
      </xdr:spPr>
    </xdr:pic>
    <xdr:clientData/>
  </xdr:twoCellAnchor>
  <xdr:twoCellAnchor>
    <xdr:from>
      <xdr:col>14</xdr:col>
      <xdr:colOff>190500</xdr:colOff>
      <xdr:row>16</xdr:row>
      <xdr:rowOff>173935</xdr:rowOff>
    </xdr:from>
    <xdr:to>
      <xdr:col>15</xdr:col>
      <xdr:colOff>563217</xdr:colOff>
      <xdr:row>19</xdr:row>
      <xdr:rowOff>41413</xdr:rowOff>
    </xdr:to>
    <xdr:sp macro="" textlink="">
      <xdr:nvSpPr>
        <xdr:cNvPr id="31" name="Прямоугольник 30"/>
        <xdr:cNvSpPr/>
      </xdr:nvSpPr>
      <xdr:spPr>
        <a:xfrm>
          <a:off x="6758609" y="4215848"/>
          <a:ext cx="1217543" cy="438978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/>
          <a:r>
            <a:rPr lang="ru-RU" sz="1100">
              <a:solidFill>
                <a:sysClr val="windowText" lastClr="000000"/>
              </a:solidFill>
            </a:rPr>
            <a:t>Кількість театрів,</a:t>
          </a:r>
          <a:r>
            <a:rPr lang="ru-RU" sz="1100" baseline="0">
              <a:solidFill>
                <a:sysClr val="windowText" lastClr="000000"/>
              </a:solidFill>
            </a:rPr>
            <a:t> одиниць</a:t>
          </a:r>
          <a:endParaRPr lang="ru-RU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15</xdr:col>
      <xdr:colOff>372717</xdr:colOff>
      <xdr:row>14</xdr:row>
      <xdr:rowOff>16565</xdr:rowOff>
    </xdr:from>
    <xdr:to>
      <xdr:col>16</xdr:col>
      <xdr:colOff>505239</xdr:colOff>
      <xdr:row>17</xdr:row>
      <xdr:rowOff>115957</xdr:rowOff>
    </xdr:to>
    <xdr:sp macro="" textlink="$V$7">
      <xdr:nvSpPr>
        <xdr:cNvPr id="32" name="Прямоугольник 31"/>
        <xdr:cNvSpPr/>
      </xdr:nvSpPr>
      <xdr:spPr>
        <a:xfrm>
          <a:off x="7785652" y="3677478"/>
          <a:ext cx="745435" cy="67089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C9617F77-A899-4038-8A5D-454B803B5281}" type="TxLink">
            <a:rPr lang="en-US" sz="2000" b="1" i="0" u="none" strike="noStrike">
              <a:solidFill>
                <a:srgbClr val="FF0000"/>
              </a:solidFill>
              <a:latin typeface="Calibri"/>
            </a:rPr>
            <a:pPr algn="ctr"/>
            <a:t>23</a:t>
          </a:fld>
          <a:endParaRPr lang="ru-RU" sz="2000" b="1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17</xdr:col>
      <xdr:colOff>66264</xdr:colOff>
      <xdr:row>14</xdr:row>
      <xdr:rowOff>16567</xdr:rowOff>
    </xdr:from>
    <xdr:to>
      <xdr:col>17</xdr:col>
      <xdr:colOff>935938</xdr:colOff>
      <xdr:row>16</xdr:row>
      <xdr:rowOff>159102</xdr:rowOff>
    </xdr:to>
    <xdr:pic>
      <xdr:nvPicPr>
        <xdr:cNvPr id="33" name="Рисунок 32" descr="люди1.jpg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 l="32348" t="30649" r="32696" b="54977"/>
        <a:stretch>
          <a:fillRect/>
        </a:stretch>
      </xdr:blipFill>
      <xdr:spPr>
        <a:xfrm>
          <a:off x="8878960" y="3677480"/>
          <a:ext cx="869674" cy="523535"/>
        </a:xfrm>
        <a:prstGeom prst="rect">
          <a:avLst/>
        </a:prstGeom>
      </xdr:spPr>
    </xdr:pic>
    <xdr:clientData/>
  </xdr:twoCellAnchor>
  <xdr:twoCellAnchor>
    <xdr:from>
      <xdr:col>16</xdr:col>
      <xdr:colOff>762000</xdr:colOff>
      <xdr:row>16</xdr:row>
      <xdr:rowOff>107674</xdr:rowOff>
    </xdr:from>
    <xdr:to>
      <xdr:col>19</xdr:col>
      <xdr:colOff>331305</xdr:colOff>
      <xdr:row>19</xdr:row>
      <xdr:rowOff>82826</xdr:rowOff>
    </xdr:to>
    <xdr:sp macro="" textlink="">
      <xdr:nvSpPr>
        <xdr:cNvPr id="34" name="Прямоугольник 33"/>
        <xdr:cNvSpPr/>
      </xdr:nvSpPr>
      <xdr:spPr>
        <a:xfrm>
          <a:off x="8787848" y="4149587"/>
          <a:ext cx="1971261" cy="54665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/>
          <a:r>
            <a:rPr lang="ru-RU" sz="1100">
              <a:solidFill>
                <a:sysClr val="windowText" lastClr="000000"/>
              </a:solidFill>
            </a:rPr>
            <a:t>Кількість</a:t>
          </a:r>
          <a:r>
            <a:rPr lang="ru-RU" sz="1100" baseline="0">
              <a:solidFill>
                <a:sysClr val="windowText" lastClr="000000"/>
              </a:solidFill>
            </a:rPr>
            <a:t> відвідувань театрів за рік, тис</a:t>
          </a:r>
          <a:endParaRPr lang="ru-RU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17</xdr:col>
      <xdr:colOff>853109</xdr:colOff>
      <xdr:row>13</xdr:row>
      <xdr:rowOff>165651</xdr:rowOff>
    </xdr:from>
    <xdr:to>
      <xdr:col>19</xdr:col>
      <xdr:colOff>314739</xdr:colOff>
      <xdr:row>16</xdr:row>
      <xdr:rowOff>173934</xdr:rowOff>
    </xdr:to>
    <xdr:sp macro="" textlink="$V$8">
      <xdr:nvSpPr>
        <xdr:cNvPr id="35" name="Прямоугольник 34"/>
        <xdr:cNvSpPr/>
      </xdr:nvSpPr>
      <xdr:spPr>
        <a:xfrm>
          <a:off x="9665805" y="3636064"/>
          <a:ext cx="1076738" cy="579783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BD43FF0E-9AC7-4C91-A7DD-5FA3E7EE889C}" type="TxLink">
            <a:rPr lang="en-US" sz="2000" b="1" i="0" u="none" strike="noStrike">
              <a:solidFill>
                <a:srgbClr val="FF0000"/>
              </a:solidFill>
              <a:latin typeface="Calibri"/>
            </a:rPr>
            <a:pPr algn="ctr"/>
            <a:t>1324,7</a:t>
          </a:fld>
          <a:endParaRPr lang="ru-RU" sz="2000" b="1">
            <a:solidFill>
              <a:srgbClr val="FF0000"/>
            </a:solidFill>
          </a:endParaRPr>
        </a:p>
      </xdr:txBody>
    </xdr:sp>
    <xdr:clientData/>
  </xdr:twoCellAnchor>
  <xdr:twoCellAnchor>
    <xdr:from>
      <xdr:col>15</xdr:col>
      <xdr:colOff>339589</xdr:colOff>
      <xdr:row>23</xdr:row>
      <xdr:rowOff>33130</xdr:rowOff>
    </xdr:from>
    <xdr:to>
      <xdr:col>18</xdr:col>
      <xdr:colOff>91111</xdr:colOff>
      <xdr:row>26</xdr:row>
      <xdr:rowOff>57978</xdr:rowOff>
    </xdr:to>
    <xdr:sp macro="" textlink="">
      <xdr:nvSpPr>
        <xdr:cNvPr id="36" name="Прямоугольник 35"/>
        <xdr:cNvSpPr/>
      </xdr:nvSpPr>
      <xdr:spPr>
        <a:xfrm>
          <a:off x="7752524" y="5408543"/>
          <a:ext cx="2153478" cy="596348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/>
          <a:r>
            <a:rPr lang="ru-RU" sz="1100">
              <a:solidFill>
                <a:sysClr val="windowText" lastClr="000000"/>
              </a:solidFill>
            </a:rPr>
            <a:t>Число</a:t>
          </a:r>
          <a:r>
            <a:rPr lang="ru-RU" sz="1100" baseline="0">
              <a:solidFill>
                <a:sysClr val="windowText" lastClr="000000"/>
              </a:solidFill>
            </a:rPr>
            <a:t> відвідувань театру на 1 особу</a:t>
          </a:r>
          <a:endParaRPr lang="ru-RU" sz="1100"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15</xdr:col>
      <xdr:colOff>496958</xdr:colOff>
      <xdr:row>20</xdr:row>
      <xdr:rowOff>124240</xdr:rowOff>
    </xdr:from>
    <xdr:to>
      <xdr:col>16</xdr:col>
      <xdr:colOff>193883</xdr:colOff>
      <xdr:row>23</xdr:row>
      <xdr:rowOff>107674</xdr:rowOff>
    </xdr:to>
    <xdr:pic>
      <xdr:nvPicPr>
        <xdr:cNvPr id="38" name="Рисунок 37" descr="люди1.jpg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 l="55305" t="30411" r="33043" b="55334"/>
        <a:stretch>
          <a:fillRect/>
        </a:stretch>
      </xdr:blipFill>
      <xdr:spPr>
        <a:xfrm>
          <a:off x="7909893" y="4928153"/>
          <a:ext cx="309838" cy="554934"/>
        </a:xfrm>
        <a:prstGeom prst="rect">
          <a:avLst/>
        </a:prstGeom>
      </xdr:spPr>
    </xdr:pic>
    <xdr:clientData/>
  </xdr:twoCellAnchor>
  <xdr:twoCellAnchor>
    <xdr:from>
      <xdr:col>16</xdr:col>
      <xdr:colOff>405848</xdr:colOff>
      <xdr:row>20</xdr:row>
      <xdr:rowOff>82827</xdr:rowOff>
    </xdr:from>
    <xdr:to>
      <xdr:col>17</xdr:col>
      <xdr:colOff>571499</xdr:colOff>
      <xdr:row>23</xdr:row>
      <xdr:rowOff>182217</xdr:rowOff>
    </xdr:to>
    <xdr:sp macro="" textlink="$V$9">
      <xdr:nvSpPr>
        <xdr:cNvPr id="39" name="Прямоугольник 38"/>
        <xdr:cNvSpPr/>
      </xdr:nvSpPr>
      <xdr:spPr>
        <a:xfrm>
          <a:off x="8431696" y="4886740"/>
          <a:ext cx="952499" cy="67089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A6684970-35AF-4897-BAC6-8B4F694FEDC6}" type="TxLink">
            <a:rPr lang="en-US" sz="2000" b="1" i="0" u="none" strike="noStrike">
              <a:solidFill>
                <a:srgbClr val="FF0000"/>
              </a:solidFill>
              <a:latin typeface="Calibri"/>
            </a:rPr>
            <a:pPr algn="ctr"/>
            <a:t>0,29</a:t>
          </a:fld>
          <a:endParaRPr lang="ru-RU" sz="2000" b="1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256761</xdr:colOff>
      <xdr:row>27</xdr:row>
      <xdr:rowOff>182217</xdr:rowOff>
    </xdr:from>
    <xdr:to>
      <xdr:col>12</xdr:col>
      <xdr:colOff>277592</xdr:colOff>
      <xdr:row>53</xdr:row>
      <xdr:rowOff>182217</xdr:rowOff>
    </xdr:to>
    <xdr:sp macro="" textlink="">
      <xdr:nvSpPr>
        <xdr:cNvPr id="40" name="Прямоугольник 39"/>
        <xdr:cNvSpPr/>
      </xdr:nvSpPr>
      <xdr:spPr>
        <a:xfrm>
          <a:off x="472109" y="6319630"/>
          <a:ext cx="5893200" cy="4953000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2</xdr:col>
      <xdr:colOff>74543</xdr:colOff>
      <xdr:row>28</xdr:row>
      <xdr:rowOff>8282</xdr:rowOff>
    </xdr:from>
    <xdr:to>
      <xdr:col>6</xdr:col>
      <xdr:colOff>389283</xdr:colOff>
      <xdr:row>30</xdr:row>
      <xdr:rowOff>182217</xdr:rowOff>
    </xdr:to>
    <xdr:sp macro="" textlink="">
      <xdr:nvSpPr>
        <xdr:cNvPr id="41" name="Прямоугольник 40"/>
        <xdr:cNvSpPr/>
      </xdr:nvSpPr>
      <xdr:spPr>
        <a:xfrm>
          <a:off x="563217" y="6336195"/>
          <a:ext cx="2186609" cy="55493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uk-UA" sz="1600" b="1">
              <a:solidFill>
                <a:schemeClr val="tx2">
                  <a:lumMod val="50000"/>
                </a:schemeClr>
              </a:solidFill>
            </a:rPr>
            <a:t>Відвідування</a:t>
          </a:r>
          <a:r>
            <a:rPr lang="uk-UA" sz="1600" b="1" baseline="0">
              <a:solidFill>
                <a:schemeClr val="tx2">
                  <a:lumMod val="50000"/>
                </a:schemeClr>
              </a:solidFill>
            </a:rPr>
            <a:t> театрів</a:t>
          </a:r>
          <a:endParaRPr lang="ru-RU" sz="1600" b="1">
            <a:solidFill>
              <a:schemeClr val="tx2">
                <a:lumMod val="50000"/>
              </a:schemeClr>
            </a:solidFill>
          </a:endParaRPr>
        </a:p>
      </xdr:txBody>
    </xdr:sp>
    <xdr:clientData/>
  </xdr:twoCellAnchor>
  <xdr:twoCellAnchor>
    <xdr:from>
      <xdr:col>6</xdr:col>
      <xdr:colOff>579786</xdr:colOff>
      <xdr:row>28</xdr:row>
      <xdr:rowOff>140803</xdr:rowOff>
    </xdr:from>
    <xdr:to>
      <xdr:col>10</xdr:col>
      <xdr:colOff>157370</xdr:colOff>
      <xdr:row>30</xdr:row>
      <xdr:rowOff>49695</xdr:rowOff>
    </xdr:to>
    <xdr:sp macro="" textlink="">
      <xdr:nvSpPr>
        <xdr:cNvPr id="42" name="Прямоугольник 41"/>
        <xdr:cNvSpPr/>
      </xdr:nvSpPr>
      <xdr:spPr>
        <a:xfrm>
          <a:off x="2940329" y="6468716"/>
          <a:ext cx="2045802" cy="289892"/>
        </a:xfrm>
        <a:prstGeom prst="rect">
          <a:avLst/>
        </a:prstGeom>
        <a:solidFill>
          <a:schemeClr val="tx2"/>
        </a:solidFill>
        <a:ln w="3175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/>
          <a:r>
            <a:rPr lang="ru-RU" sz="1100"/>
            <a:t>Виберіть рік відвідування </a:t>
          </a:r>
        </a:p>
      </xdr:txBody>
    </xdr:sp>
    <xdr:clientData/>
  </xdr:twoCellAnchor>
  <xdr:twoCellAnchor>
    <xdr:from>
      <xdr:col>9</xdr:col>
      <xdr:colOff>464688</xdr:colOff>
      <xdr:row>29</xdr:row>
      <xdr:rowOff>37416</xdr:rowOff>
    </xdr:from>
    <xdr:to>
      <xdr:col>10</xdr:col>
      <xdr:colOff>31072</xdr:colOff>
      <xdr:row>29</xdr:row>
      <xdr:rowOff>149475</xdr:rowOff>
    </xdr:to>
    <xdr:sp macro="" textlink="">
      <xdr:nvSpPr>
        <xdr:cNvPr id="44" name="Стрелка вправо 43"/>
        <xdr:cNvSpPr/>
      </xdr:nvSpPr>
      <xdr:spPr>
        <a:xfrm>
          <a:off x="4680536" y="6555829"/>
          <a:ext cx="179297" cy="112059"/>
        </a:xfrm>
        <a:prstGeom prst="rightArrow">
          <a:avLst/>
        </a:prstGeom>
        <a:solidFill>
          <a:sysClr val="window" lastClr="FFFFFF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3</xdr:col>
      <xdr:colOff>37686</xdr:colOff>
      <xdr:row>31</xdr:row>
      <xdr:rowOff>50523</xdr:rowOff>
    </xdr:from>
    <xdr:to>
      <xdr:col>11</xdr:col>
      <xdr:colOff>601732</xdr:colOff>
      <xdr:row>49</xdr:row>
      <xdr:rowOff>8282</xdr:rowOff>
    </xdr:to>
    <xdr:graphicFrame macro="">
      <xdr:nvGraphicFramePr>
        <xdr:cNvPr id="45" name="Диаграмма 4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494949</xdr:colOff>
      <xdr:row>51</xdr:row>
      <xdr:rowOff>91102</xdr:rowOff>
    </xdr:from>
    <xdr:to>
      <xdr:col>8</xdr:col>
      <xdr:colOff>378992</xdr:colOff>
      <xdr:row>53</xdr:row>
      <xdr:rowOff>182210</xdr:rowOff>
    </xdr:to>
    <xdr:sp macro="" textlink="">
      <xdr:nvSpPr>
        <xdr:cNvPr id="46" name="Прямоугольник 45"/>
        <xdr:cNvSpPr/>
      </xdr:nvSpPr>
      <xdr:spPr>
        <a:xfrm>
          <a:off x="2855492" y="10800515"/>
          <a:ext cx="1126435" cy="472108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ru-RU" sz="1100">
              <a:solidFill>
                <a:schemeClr val="tx2">
                  <a:lumMod val="50000"/>
                </a:schemeClr>
              </a:solidFill>
            </a:rPr>
            <a:t>Області</a:t>
          </a:r>
        </a:p>
      </xdr:txBody>
    </xdr:sp>
    <xdr:clientData/>
  </xdr:twoCellAnchor>
  <xdr:twoCellAnchor>
    <xdr:from>
      <xdr:col>2</xdr:col>
      <xdr:colOff>8283</xdr:colOff>
      <xdr:row>36</xdr:row>
      <xdr:rowOff>140805</xdr:rowOff>
    </xdr:from>
    <xdr:to>
      <xdr:col>3</xdr:col>
      <xdr:colOff>115957</xdr:colOff>
      <xdr:row>44</xdr:row>
      <xdr:rowOff>74544</xdr:rowOff>
    </xdr:to>
    <xdr:sp macro="" textlink="">
      <xdr:nvSpPr>
        <xdr:cNvPr id="47" name="Прямоугольник 46"/>
        <xdr:cNvSpPr/>
      </xdr:nvSpPr>
      <xdr:spPr>
        <a:xfrm>
          <a:off x="496957" y="7992718"/>
          <a:ext cx="381000" cy="1457739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vert="vert270" rtlCol="0" anchor="ctr"/>
        <a:lstStyle/>
        <a:p>
          <a:pPr algn="ctr"/>
          <a:r>
            <a:rPr lang="ru-RU" sz="1100" b="1">
              <a:solidFill>
                <a:schemeClr val="tx2">
                  <a:lumMod val="50000"/>
                </a:schemeClr>
              </a:solidFill>
            </a:rPr>
            <a:t>Кількість</a:t>
          </a:r>
          <a:r>
            <a:rPr lang="ru-RU" sz="1100" b="1" baseline="0">
              <a:solidFill>
                <a:schemeClr val="tx2">
                  <a:lumMod val="50000"/>
                </a:schemeClr>
              </a:solidFill>
            </a:rPr>
            <a:t> осіб</a:t>
          </a:r>
          <a:endParaRPr lang="ru-RU" sz="1100" b="1">
            <a:solidFill>
              <a:schemeClr val="tx2">
                <a:lumMod val="50000"/>
              </a:schemeClr>
            </a:solidFill>
          </a:endParaRPr>
        </a:p>
      </xdr:txBody>
    </xdr:sp>
    <xdr:clientData/>
  </xdr:twoCellAnchor>
  <xdr:twoCellAnchor>
    <xdr:from>
      <xdr:col>6</xdr:col>
      <xdr:colOff>356152</xdr:colOff>
      <xdr:row>49</xdr:row>
      <xdr:rowOff>91109</xdr:rowOff>
    </xdr:from>
    <xdr:to>
      <xdr:col>7</xdr:col>
      <xdr:colOff>397565</xdr:colOff>
      <xdr:row>50</xdr:row>
      <xdr:rowOff>98609</xdr:rowOff>
    </xdr:to>
    <xdr:sp macro="" textlink="$E$58">
      <xdr:nvSpPr>
        <xdr:cNvPr id="62" name="Прямоугольник 61"/>
        <xdr:cNvSpPr/>
      </xdr:nvSpPr>
      <xdr:spPr>
        <a:xfrm>
          <a:off x="2716695" y="10419522"/>
          <a:ext cx="654327" cy="198000"/>
        </a:xfrm>
        <a:prstGeom prst="rect">
          <a:avLst/>
        </a:prstGeom>
        <a:solidFill>
          <a:sysClr val="window" lastClr="FFFFF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/>
          <a:fld id="{D66DC822-74B0-4BE0-8C01-106E4A4C90E9}" type="TxLink">
            <a:rPr lang="ru-RU" sz="900" b="0" i="0" u="none" strike="noStrike">
              <a:solidFill>
                <a:srgbClr val="000000"/>
              </a:solidFill>
              <a:latin typeface="Calibri"/>
            </a:rPr>
            <a:pPr algn="l"/>
            <a:t>Одеська</a:t>
          </a:fld>
          <a:endParaRPr lang="ru-RU" sz="1050">
            <a:solidFill>
              <a:schemeClr val="tx2"/>
            </a:solidFill>
          </a:endParaRPr>
        </a:p>
      </xdr:txBody>
    </xdr:sp>
    <xdr:clientData/>
  </xdr:twoCellAnchor>
  <xdr:twoCellAnchor>
    <xdr:from>
      <xdr:col>3</xdr:col>
      <xdr:colOff>140803</xdr:colOff>
      <xdr:row>49</xdr:row>
      <xdr:rowOff>91109</xdr:rowOff>
    </xdr:from>
    <xdr:to>
      <xdr:col>4</xdr:col>
      <xdr:colOff>563218</xdr:colOff>
      <xdr:row>51</xdr:row>
      <xdr:rowOff>106109</xdr:rowOff>
    </xdr:to>
    <xdr:sp macro="" textlink="$E$56">
      <xdr:nvSpPr>
        <xdr:cNvPr id="63" name="Прямоугольник 62"/>
        <xdr:cNvSpPr/>
      </xdr:nvSpPr>
      <xdr:spPr>
        <a:xfrm>
          <a:off x="902803" y="10419522"/>
          <a:ext cx="795132" cy="396000"/>
        </a:xfrm>
        <a:prstGeom prst="rect">
          <a:avLst/>
        </a:prstGeom>
        <a:solidFill>
          <a:sysClr val="window" lastClr="FFFFF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/>
          <a:fld id="{A7BD07AC-2483-4EBC-9252-500F1A48C928}" type="TxLink">
            <a:rPr lang="ru-RU" sz="900" b="0" i="0" u="none" strike="noStrike">
              <a:solidFill>
                <a:srgbClr val="000000"/>
              </a:solidFill>
              <a:latin typeface="Calibri"/>
            </a:rPr>
            <a:pPr algn="l"/>
            <a:t>Івано-Франківська</a:t>
          </a:fld>
          <a:endParaRPr lang="ru-RU" sz="1050">
            <a:solidFill>
              <a:schemeClr val="tx2"/>
            </a:solidFill>
          </a:endParaRPr>
        </a:p>
      </xdr:txBody>
    </xdr:sp>
    <xdr:clientData/>
  </xdr:twoCellAnchor>
  <xdr:twoCellAnchor>
    <xdr:from>
      <xdr:col>5</xdr:col>
      <xdr:colOff>41415</xdr:colOff>
      <xdr:row>49</xdr:row>
      <xdr:rowOff>91109</xdr:rowOff>
    </xdr:from>
    <xdr:to>
      <xdr:col>6</xdr:col>
      <xdr:colOff>248480</xdr:colOff>
      <xdr:row>51</xdr:row>
      <xdr:rowOff>106109</xdr:rowOff>
    </xdr:to>
    <xdr:sp macro="" textlink="$E$57">
      <xdr:nvSpPr>
        <xdr:cNvPr id="64" name="Прямоугольник 63"/>
        <xdr:cNvSpPr/>
      </xdr:nvSpPr>
      <xdr:spPr>
        <a:xfrm>
          <a:off x="1789045" y="10419522"/>
          <a:ext cx="819978" cy="396000"/>
        </a:xfrm>
        <a:prstGeom prst="rect">
          <a:avLst/>
        </a:prstGeom>
        <a:solidFill>
          <a:sysClr val="window" lastClr="FFFFF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/>
          <a:fld id="{DF090F54-1C64-47E6-B2CD-D923159CBD09}" type="TxLink">
            <a:rPr lang="ru-RU" sz="900" b="0" i="0" u="none" strike="noStrike">
              <a:solidFill>
                <a:srgbClr val="000000"/>
              </a:solidFill>
              <a:latin typeface="Calibri"/>
            </a:rPr>
            <a:pPr algn="l"/>
            <a:t>м. Київ і Київська обл</a:t>
          </a:fld>
          <a:endParaRPr lang="ru-RU" sz="1050">
            <a:solidFill>
              <a:schemeClr val="tx2"/>
            </a:solidFill>
          </a:endParaRPr>
        </a:p>
      </xdr:txBody>
    </xdr:sp>
    <xdr:clientData/>
  </xdr:twoCellAnchor>
  <xdr:twoCellAnchor>
    <xdr:from>
      <xdr:col>9</xdr:col>
      <xdr:colOff>33126</xdr:colOff>
      <xdr:row>49</xdr:row>
      <xdr:rowOff>91109</xdr:rowOff>
    </xdr:from>
    <xdr:to>
      <xdr:col>10</xdr:col>
      <xdr:colOff>306454</xdr:colOff>
      <xdr:row>50</xdr:row>
      <xdr:rowOff>98609</xdr:rowOff>
    </xdr:to>
    <xdr:sp macro="" textlink="$E$60">
      <xdr:nvSpPr>
        <xdr:cNvPr id="65" name="Прямоугольник 64"/>
        <xdr:cNvSpPr/>
      </xdr:nvSpPr>
      <xdr:spPr>
        <a:xfrm>
          <a:off x="4248974" y="10419522"/>
          <a:ext cx="886241" cy="198000"/>
        </a:xfrm>
        <a:prstGeom prst="rect">
          <a:avLst/>
        </a:prstGeom>
        <a:solidFill>
          <a:sysClr val="window" lastClr="FFFFF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/>
          <a:fld id="{CD26EF3D-79A3-491E-8576-3A45A6A0BE99}" type="TxLink">
            <a:rPr lang="ru-RU" sz="900" b="0" i="0" u="none" strike="noStrike">
              <a:solidFill>
                <a:srgbClr val="000000"/>
              </a:solidFill>
              <a:latin typeface="Calibri"/>
            </a:rPr>
            <a:pPr algn="l"/>
            <a:t>Тернопільська</a:t>
          </a:fld>
          <a:endParaRPr lang="ru-RU" sz="1050">
            <a:solidFill>
              <a:schemeClr val="tx2"/>
            </a:solidFill>
          </a:endParaRPr>
        </a:p>
      </xdr:txBody>
    </xdr:sp>
    <xdr:clientData/>
  </xdr:twoCellAnchor>
  <xdr:twoCellAnchor>
    <xdr:from>
      <xdr:col>7</xdr:col>
      <xdr:colOff>455542</xdr:colOff>
      <xdr:row>49</xdr:row>
      <xdr:rowOff>91109</xdr:rowOff>
    </xdr:from>
    <xdr:to>
      <xdr:col>8</xdr:col>
      <xdr:colOff>588064</xdr:colOff>
      <xdr:row>50</xdr:row>
      <xdr:rowOff>98609</xdr:rowOff>
    </xdr:to>
    <xdr:sp macro="" textlink="$E$59">
      <xdr:nvSpPr>
        <xdr:cNvPr id="66" name="Прямоугольник 65"/>
        <xdr:cNvSpPr/>
      </xdr:nvSpPr>
      <xdr:spPr>
        <a:xfrm>
          <a:off x="3428999" y="10419522"/>
          <a:ext cx="762000" cy="198000"/>
        </a:xfrm>
        <a:prstGeom prst="rect">
          <a:avLst/>
        </a:prstGeom>
        <a:solidFill>
          <a:sysClr val="window" lastClr="FFFFF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/>
          <a:fld id="{D45AD603-18DA-4CAB-AE48-729D25ED279A}" type="TxLink">
            <a:rPr lang="ru-RU" sz="900" b="0" i="0" u="none" strike="noStrike">
              <a:solidFill>
                <a:srgbClr val="000000"/>
              </a:solidFill>
              <a:latin typeface="Calibri"/>
            </a:rPr>
            <a:pPr algn="l"/>
            <a:t>Полтавська</a:t>
          </a:fld>
          <a:endParaRPr lang="ru-RU" sz="1050">
            <a:solidFill>
              <a:schemeClr val="tx2"/>
            </a:solidFill>
          </a:endParaRPr>
        </a:p>
      </xdr:txBody>
    </xdr:sp>
    <xdr:clientData/>
  </xdr:twoCellAnchor>
  <xdr:twoCellAnchor>
    <xdr:from>
      <xdr:col>10</xdr:col>
      <xdr:colOff>331304</xdr:colOff>
      <xdr:row>49</xdr:row>
      <xdr:rowOff>91109</xdr:rowOff>
    </xdr:from>
    <xdr:to>
      <xdr:col>11</xdr:col>
      <xdr:colOff>521804</xdr:colOff>
      <xdr:row>50</xdr:row>
      <xdr:rowOff>98609</xdr:rowOff>
    </xdr:to>
    <xdr:sp macro="" textlink="$E$61">
      <xdr:nvSpPr>
        <xdr:cNvPr id="67" name="Прямоугольник 66"/>
        <xdr:cNvSpPr/>
      </xdr:nvSpPr>
      <xdr:spPr>
        <a:xfrm>
          <a:off x="5160065" y="10419522"/>
          <a:ext cx="836543" cy="198000"/>
        </a:xfrm>
        <a:prstGeom prst="rect">
          <a:avLst/>
        </a:prstGeom>
        <a:solidFill>
          <a:sysClr val="window" lastClr="FFFFF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/>
          <a:fld id="{F994D2D4-7B42-4C42-A646-A6F85AE0EA60}" type="TxLink">
            <a:rPr lang="ru-RU" sz="900" b="0" i="0" u="none" strike="noStrike">
              <a:solidFill>
                <a:srgbClr val="000000"/>
              </a:solidFill>
              <a:latin typeface="Calibri"/>
            </a:rPr>
            <a:pPr algn="l"/>
            <a:t>Чернігівська</a:t>
          </a:fld>
          <a:endParaRPr lang="ru-RU" sz="1050">
            <a:solidFill>
              <a:schemeClr val="tx2"/>
            </a:solidFill>
          </a:endParaRPr>
        </a:p>
      </xdr:txBody>
    </xdr:sp>
    <xdr:clientData/>
  </xdr:twoCellAnchor>
  <xdr:twoCellAnchor>
    <xdr:from>
      <xdr:col>13</xdr:col>
      <xdr:colOff>49696</xdr:colOff>
      <xdr:row>27</xdr:row>
      <xdr:rowOff>182218</xdr:rowOff>
    </xdr:from>
    <xdr:to>
      <xdr:col>19</xdr:col>
      <xdr:colOff>596348</xdr:colOff>
      <xdr:row>53</xdr:row>
      <xdr:rowOff>182218</xdr:rowOff>
    </xdr:to>
    <xdr:sp macro="" textlink="">
      <xdr:nvSpPr>
        <xdr:cNvPr id="73" name="Прямоугольник 72"/>
        <xdr:cNvSpPr/>
      </xdr:nvSpPr>
      <xdr:spPr>
        <a:xfrm>
          <a:off x="6407634" y="6325843"/>
          <a:ext cx="4559058" cy="4953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15</xdr:col>
      <xdr:colOff>231912</xdr:colOff>
      <xdr:row>28</xdr:row>
      <xdr:rowOff>140803</xdr:rowOff>
    </xdr:from>
    <xdr:to>
      <xdr:col>17</xdr:col>
      <xdr:colOff>695739</xdr:colOff>
      <xdr:row>29</xdr:row>
      <xdr:rowOff>157370</xdr:rowOff>
    </xdr:to>
    <xdr:sp macro="" textlink="">
      <xdr:nvSpPr>
        <xdr:cNvPr id="74" name="Прямоугольник 73"/>
        <xdr:cNvSpPr/>
      </xdr:nvSpPr>
      <xdr:spPr>
        <a:xfrm>
          <a:off x="7644847" y="6468716"/>
          <a:ext cx="1863588" cy="207067"/>
        </a:xfrm>
        <a:prstGeom prst="rect">
          <a:avLst/>
        </a:prstGeom>
        <a:solidFill>
          <a:schemeClr val="tx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ru-RU" sz="1100"/>
            <a:t>Виберіть</a:t>
          </a:r>
          <a:r>
            <a:rPr lang="ru-RU" sz="1100" baseline="0"/>
            <a:t> другу область</a:t>
          </a:r>
          <a:endParaRPr lang="ru-RU" sz="1100"/>
        </a:p>
      </xdr:txBody>
    </xdr:sp>
    <xdr:clientData/>
  </xdr:twoCellAnchor>
  <xdr:twoCellAnchor>
    <xdr:from>
      <xdr:col>17</xdr:col>
      <xdr:colOff>415575</xdr:colOff>
      <xdr:row>28</xdr:row>
      <xdr:rowOff>171984</xdr:rowOff>
    </xdr:from>
    <xdr:to>
      <xdr:col>17</xdr:col>
      <xdr:colOff>594872</xdr:colOff>
      <xdr:row>29</xdr:row>
      <xdr:rowOff>93543</xdr:rowOff>
    </xdr:to>
    <xdr:sp macro="" textlink="">
      <xdr:nvSpPr>
        <xdr:cNvPr id="75" name="Стрелка вправо 74"/>
        <xdr:cNvSpPr/>
      </xdr:nvSpPr>
      <xdr:spPr>
        <a:xfrm>
          <a:off x="9228271" y="6499897"/>
          <a:ext cx="179297" cy="112059"/>
        </a:xfrm>
        <a:prstGeom prst="rightArrow">
          <a:avLst/>
        </a:prstGeom>
        <a:solidFill>
          <a:sysClr val="window" lastClr="FFFFFF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4</xdr:row>
          <xdr:rowOff>0</xdr:rowOff>
        </xdr:from>
        <xdr:to>
          <xdr:col>12</xdr:col>
          <xdr:colOff>276225</xdr:colOff>
          <xdr:row>26</xdr:row>
          <xdr:rowOff>0</xdr:rowOff>
        </xdr:to>
        <xdr:sp macro="" textlink="">
          <xdr:nvSpPr>
            <xdr:cNvPr id="2090" name="Scroll Bar 42" hidden="1">
              <a:extLst>
                <a:ext uri="{63B3BB69-23CF-44E3-9099-C40C66FF867C}">
                  <a14:compatExt spid="_x0000_s20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</xdr:colOff>
          <xdr:row>4</xdr:row>
          <xdr:rowOff>0</xdr:rowOff>
        </xdr:from>
        <xdr:to>
          <xdr:col>9</xdr:col>
          <xdr:colOff>247650</xdr:colOff>
          <xdr:row>4</xdr:row>
          <xdr:rowOff>200025</xdr:rowOff>
        </xdr:to>
        <xdr:sp macro="" textlink="">
          <xdr:nvSpPr>
            <xdr:cNvPr id="2091" name="Drop Down 43" hidden="1">
              <a:extLst>
                <a:ext uri="{63B3BB69-23CF-44E3-9099-C40C66FF867C}">
                  <a14:compatExt spid="_x0000_s20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28</xdr:row>
          <xdr:rowOff>142875</xdr:rowOff>
        </xdr:from>
        <xdr:to>
          <xdr:col>12</xdr:col>
          <xdr:colOff>85725</xdr:colOff>
          <xdr:row>30</xdr:row>
          <xdr:rowOff>66675</xdr:rowOff>
        </xdr:to>
        <xdr:sp macro="" textlink="">
          <xdr:nvSpPr>
            <xdr:cNvPr id="2094" name="Drop Down 46" hidden="1">
              <a:extLst>
                <a:ext uri="{63B3BB69-23CF-44E3-9099-C40C66FF867C}">
                  <a14:compatExt spid="_x0000_s20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14</xdr:col>
      <xdr:colOff>55132</xdr:colOff>
      <xdr:row>30</xdr:row>
      <xdr:rowOff>35719</xdr:rowOff>
    </xdr:from>
    <xdr:to>
      <xdr:col>19</xdr:col>
      <xdr:colOff>424225</xdr:colOff>
      <xdr:row>52</xdr:row>
      <xdr:rowOff>142875</xdr:rowOff>
    </xdr:to>
    <xdr:sp macro="" textlink="">
      <xdr:nvSpPr>
        <xdr:cNvPr id="13" name="Прямоугольник 12"/>
        <xdr:cNvSpPr/>
      </xdr:nvSpPr>
      <xdr:spPr>
        <a:xfrm>
          <a:off x="6579757" y="6750844"/>
          <a:ext cx="4214812" cy="4298156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723900</xdr:colOff>
          <xdr:row>28</xdr:row>
          <xdr:rowOff>133350</xdr:rowOff>
        </xdr:from>
        <xdr:to>
          <xdr:col>19</xdr:col>
          <xdr:colOff>400050</xdr:colOff>
          <xdr:row>29</xdr:row>
          <xdr:rowOff>142875</xdr:rowOff>
        </xdr:to>
        <xdr:sp macro="" textlink="">
          <xdr:nvSpPr>
            <xdr:cNvPr id="2095" name="Drop Down 47" hidden="1">
              <a:extLst>
                <a:ext uri="{63B3BB69-23CF-44E3-9099-C40C66FF867C}">
                  <a14:compatExt spid="_x0000_s20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14</xdr:col>
      <xdr:colOff>121899</xdr:colOff>
      <xdr:row>30</xdr:row>
      <xdr:rowOff>47626</xdr:rowOff>
    </xdr:from>
    <xdr:to>
      <xdr:col>16</xdr:col>
      <xdr:colOff>762000</xdr:colOff>
      <xdr:row>48</xdr:row>
      <xdr:rowOff>67866</xdr:rowOff>
    </xdr:to>
    <xdr:graphicFrame macro="">
      <xdr:nvGraphicFramePr>
        <xdr:cNvPr id="5" name="Диаграмма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16</xdr:col>
      <xdr:colOff>666748</xdr:colOff>
      <xdr:row>29</xdr:row>
      <xdr:rowOff>166688</xdr:rowOff>
    </xdr:from>
    <xdr:to>
      <xdr:col>19</xdr:col>
      <xdr:colOff>369093</xdr:colOff>
      <xdr:row>48</xdr:row>
      <xdr:rowOff>0</xdr:rowOff>
    </xdr:to>
    <xdr:graphicFrame macro="">
      <xdr:nvGraphicFramePr>
        <xdr:cNvPr id="8" name="Диаграмма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</xdr:col>
      <xdr:colOff>192053</xdr:colOff>
      <xdr:row>29</xdr:row>
      <xdr:rowOff>130969</xdr:rowOff>
    </xdr:from>
    <xdr:to>
      <xdr:col>18</xdr:col>
      <xdr:colOff>49179</xdr:colOff>
      <xdr:row>33</xdr:row>
      <xdr:rowOff>71437</xdr:rowOff>
    </xdr:to>
    <xdr:sp macro="" textlink="">
      <xdr:nvSpPr>
        <xdr:cNvPr id="22" name="Прямоугольник 21"/>
        <xdr:cNvSpPr/>
      </xdr:nvSpPr>
      <xdr:spPr>
        <a:xfrm>
          <a:off x="7562022" y="6655594"/>
          <a:ext cx="2250282" cy="702468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u-RU" sz="2000" b="1">
              <a:solidFill>
                <a:sysClr val="windowText" lastClr="000000"/>
              </a:solidFill>
            </a:rPr>
            <a:t>Театри</a:t>
          </a:r>
          <a:r>
            <a:rPr lang="ru-RU" sz="2000" b="1" baseline="0">
              <a:solidFill>
                <a:sysClr val="windowText" lastClr="000000"/>
              </a:solidFill>
            </a:rPr>
            <a:t> і глядачі</a:t>
          </a:r>
          <a:endParaRPr lang="ru-RU" sz="20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15</xdr:col>
      <xdr:colOff>590913</xdr:colOff>
      <xdr:row>35</xdr:row>
      <xdr:rowOff>47623</xdr:rowOff>
    </xdr:from>
    <xdr:to>
      <xdr:col>17</xdr:col>
      <xdr:colOff>650444</xdr:colOff>
      <xdr:row>37</xdr:row>
      <xdr:rowOff>23811</xdr:rowOff>
    </xdr:to>
    <xdr:sp macro="" textlink="зведена!Q4">
      <xdr:nvSpPr>
        <xdr:cNvPr id="37" name="Прямоугольник 36"/>
        <xdr:cNvSpPr/>
      </xdr:nvSpPr>
      <xdr:spPr>
        <a:xfrm>
          <a:off x="7960882" y="7715248"/>
          <a:ext cx="1452562" cy="357188"/>
        </a:xfrm>
        <a:prstGeom prst="rect">
          <a:avLst/>
        </a:prstGeom>
        <a:solidFill>
          <a:schemeClr val="tx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44495166-B93D-4C19-809E-2531E887A043}" type="TxLink">
            <a:rPr lang="ru-RU" sz="1200" b="1">
              <a:solidFill>
                <a:schemeClr val="bg1"/>
              </a:solidFill>
            </a:rPr>
            <a:pPr algn="ctr"/>
            <a:t>м. Київ і Київська обл</a:t>
          </a:fld>
          <a:endParaRPr lang="ru-RU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15</xdr:col>
      <xdr:colOff>590913</xdr:colOff>
      <xdr:row>42</xdr:row>
      <xdr:rowOff>178590</xdr:rowOff>
    </xdr:from>
    <xdr:to>
      <xdr:col>17</xdr:col>
      <xdr:colOff>650444</xdr:colOff>
      <xdr:row>44</xdr:row>
      <xdr:rowOff>154778</xdr:rowOff>
    </xdr:to>
    <xdr:sp macro="" textlink="зведена!Q5">
      <xdr:nvSpPr>
        <xdr:cNvPr id="61" name="Прямоугольник 60"/>
        <xdr:cNvSpPr/>
      </xdr:nvSpPr>
      <xdr:spPr>
        <a:xfrm>
          <a:off x="7960882" y="9179715"/>
          <a:ext cx="1452562" cy="357188"/>
        </a:xfrm>
        <a:prstGeom prst="rect">
          <a:avLst/>
        </a:prstGeom>
        <a:solidFill>
          <a:schemeClr val="tx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B28140BC-FB90-4694-A31C-A807DF59F713}" type="TxLink">
            <a:rPr lang="ru-RU" sz="1200" b="1">
              <a:solidFill>
                <a:schemeClr val="bg1"/>
              </a:solidFill>
            </a:rPr>
            <a:pPr algn="ctr"/>
            <a:t>м. Київ і Київська обл</a:t>
          </a:fld>
          <a:endParaRPr lang="ru-RU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16</xdr:col>
      <xdr:colOff>233725</xdr:colOff>
      <xdr:row>38</xdr:row>
      <xdr:rowOff>23812</xdr:rowOff>
    </xdr:from>
    <xdr:to>
      <xdr:col>17</xdr:col>
      <xdr:colOff>400413</xdr:colOff>
      <xdr:row>39</xdr:row>
      <xdr:rowOff>83344</xdr:rowOff>
    </xdr:to>
    <xdr:sp macro="" textlink="">
      <xdr:nvSpPr>
        <xdr:cNvPr id="43" name="Прямоугольник 42"/>
        <xdr:cNvSpPr/>
      </xdr:nvSpPr>
      <xdr:spPr>
        <a:xfrm>
          <a:off x="8210913" y="8262937"/>
          <a:ext cx="952500" cy="25003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u-RU" sz="1400" b="1">
              <a:solidFill>
                <a:sysClr val="windowText" lastClr="000000"/>
              </a:solidFill>
            </a:rPr>
            <a:t>Області</a:t>
          </a:r>
        </a:p>
      </xdr:txBody>
    </xdr:sp>
    <xdr:clientData/>
  </xdr:twoCellAnchor>
  <xdr:twoCellAnchor>
    <xdr:from>
      <xdr:col>14</xdr:col>
      <xdr:colOff>47624</xdr:colOff>
      <xdr:row>45</xdr:row>
      <xdr:rowOff>154781</xdr:rowOff>
    </xdr:from>
    <xdr:to>
      <xdr:col>16</xdr:col>
      <xdr:colOff>511967</xdr:colOff>
      <xdr:row>51</xdr:row>
      <xdr:rowOff>178592</xdr:rowOff>
    </xdr:to>
    <xdr:sp macro="" textlink="">
      <xdr:nvSpPr>
        <xdr:cNvPr id="49" name="Прямоугольник 48"/>
        <xdr:cNvSpPr/>
      </xdr:nvSpPr>
      <xdr:spPr>
        <a:xfrm>
          <a:off x="6572249" y="9727406"/>
          <a:ext cx="1916906" cy="116681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ru-RU" sz="1200">
              <a:solidFill>
                <a:sysClr val="windowText" lastClr="000000"/>
              </a:solidFill>
            </a:rPr>
            <a:t>Число відвідувань теартів на 1 особу</a:t>
          </a:r>
        </a:p>
      </xdr:txBody>
    </xdr:sp>
    <xdr:clientData/>
  </xdr:twoCellAnchor>
  <xdr:twoCellAnchor>
    <xdr:from>
      <xdr:col>17</xdr:col>
      <xdr:colOff>535780</xdr:colOff>
      <xdr:row>45</xdr:row>
      <xdr:rowOff>154781</xdr:rowOff>
    </xdr:from>
    <xdr:to>
      <xdr:col>19</xdr:col>
      <xdr:colOff>309563</xdr:colOff>
      <xdr:row>51</xdr:row>
      <xdr:rowOff>178592</xdr:rowOff>
    </xdr:to>
    <xdr:sp macro="" textlink="">
      <xdr:nvSpPr>
        <xdr:cNvPr id="68" name="Прямоугольник 67"/>
        <xdr:cNvSpPr/>
      </xdr:nvSpPr>
      <xdr:spPr>
        <a:xfrm>
          <a:off x="9298780" y="9727406"/>
          <a:ext cx="1381127" cy="116681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ru-RU" sz="1200">
              <a:solidFill>
                <a:sysClr val="windowText" lastClr="000000"/>
              </a:solidFill>
            </a:rPr>
            <a:t>Кількість театрів,</a:t>
          </a:r>
          <a:r>
            <a:rPr lang="ru-RU" sz="1200" baseline="0">
              <a:solidFill>
                <a:sysClr val="windowText" lastClr="000000"/>
              </a:solidFill>
            </a:rPr>
            <a:t> одиниць</a:t>
          </a:r>
          <a:endParaRPr lang="ru-RU" sz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14</xdr:col>
      <xdr:colOff>35719</xdr:colOff>
      <xdr:row>34</xdr:row>
      <xdr:rowOff>130969</xdr:rowOff>
    </xdr:from>
    <xdr:to>
      <xdr:col>15</xdr:col>
      <xdr:colOff>0</xdr:colOff>
      <xdr:row>36</xdr:row>
      <xdr:rowOff>130969</xdr:rowOff>
    </xdr:to>
    <xdr:sp macro="" textlink="зведена!$T$4">
      <xdr:nvSpPr>
        <xdr:cNvPr id="69" name="Прямоугольник 68"/>
        <xdr:cNvSpPr/>
      </xdr:nvSpPr>
      <xdr:spPr>
        <a:xfrm>
          <a:off x="6560344" y="7608094"/>
          <a:ext cx="809625" cy="381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85A29939-C50C-4B74-830B-C591AB78C9D1}" type="TxLink">
            <a:rPr lang="ru-RU" sz="1600" b="0">
              <a:solidFill>
                <a:sysClr val="windowText" lastClr="000000"/>
              </a:solidFill>
            </a:rPr>
            <a:pPr algn="ctr"/>
            <a:t>0,21</a:t>
          </a:fld>
          <a:endParaRPr lang="ru-RU" sz="16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14</xdr:col>
      <xdr:colOff>35719</xdr:colOff>
      <xdr:row>41</xdr:row>
      <xdr:rowOff>178594</xdr:rowOff>
    </xdr:from>
    <xdr:to>
      <xdr:col>15</xdr:col>
      <xdr:colOff>0</xdr:colOff>
      <xdr:row>43</xdr:row>
      <xdr:rowOff>178594</xdr:rowOff>
    </xdr:to>
    <xdr:sp macro="" textlink="зведена!$T$5">
      <xdr:nvSpPr>
        <xdr:cNvPr id="70" name="Прямоугольник 69"/>
        <xdr:cNvSpPr/>
      </xdr:nvSpPr>
      <xdr:spPr>
        <a:xfrm>
          <a:off x="6560344" y="8989219"/>
          <a:ext cx="809625" cy="381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FE1662BD-26AF-4E6F-8135-6AABE6A9A814}" type="TxLink">
            <a:rPr lang="ru-RU" sz="1600" b="0">
              <a:solidFill>
                <a:sysClr val="windowText" lastClr="000000"/>
              </a:solidFill>
            </a:rPr>
            <a:pPr algn="ctr"/>
            <a:t>0,21</a:t>
          </a:fld>
          <a:endParaRPr lang="ru-RU" sz="16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18</xdr:col>
      <xdr:colOff>416719</xdr:colOff>
      <xdr:row>34</xdr:row>
      <xdr:rowOff>130969</xdr:rowOff>
    </xdr:from>
    <xdr:to>
      <xdr:col>19</xdr:col>
      <xdr:colOff>404812</xdr:colOff>
      <xdr:row>36</xdr:row>
      <xdr:rowOff>130969</xdr:rowOff>
    </xdr:to>
    <xdr:sp macro="" textlink="зведена!$S$4">
      <xdr:nvSpPr>
        <xdr:cNvPr id="71" name="Прямоугольник 70"/>
        <xdr:cNvSpPr/>
      </xdr:nvSpPr>
      <xdr:spPr>
        <a:xfrm>
          <a:off x="10179844" y="7608094"/>
          <a:ext cx="595312" cy="381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C64F00CE-8B0C-45A7-BBEB-55ED851F7C5C}" type="TxLink">
            <a:rPr lang="ru-RU" sz="1600" b="0">
              <a:solidFill>
                <a:sysClr val="windowText" lastClr="000000"/>
              </a:solidFill>
            </a:rPr>
            <a:pPr algn="ctr"/>
            <a:t>30</a:t>
          </a:fld>
          <a:endParaRPr lang="ru-RU" sz="16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18</xdr:col>
      <xdr:colOff>416719</xdr:colOff>
      <xdr:row>41</xdr:row>
      <xdr:rowOff>178594</xdr:rowOff>
    </xdr:from>
    <xdr:to>
      <xdr:col>19</xdr:col>
      <xdr:colOff>404812</xdr:colOff>
      <xdr:row>43</xdr:row>
      <xdr:rowOff>178594</xdr:rowOff>
    </xdr:to>
    <xdr:sp macro="" textlink="зведена!$S$5">
      <xdr:nvSpPr>
        <xdr:cNvPr id="72" name="Прямоугольник 71"/>
        <xdr:cNvSpPr/>
      </xdr:nvSpPr>
      <xdr:spPr>
        <a:xfrm>
          <a:off x="10179844" y="8989219"/>
          <a:ext cx="595312" cy="381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F6732166-4094-4CDE-9822-461EE802B98C}" type="TxLink">
            <a:rPr lang="ru-RU" sz="1600" b="0">
              <a:solidFill>
                <a:sysClr val="windowText" lastClr="000000"/>
              </a:solidFill>
            </a:rPr>
            <a:pPr algn="ctr"/>
            <a:t>30</a:t>
          </a:fld>
          <a:endParaRPr lang="ru-RU" sz="1600" b="0">
            <a:solidFill>
              <a:sysClr val="windowText" lastClr="000000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1" name="Таблица1" displayName="Таблица1" ref="M3:O9" totalsRowShown="0" headerRowDxfId="7" dataDxfId="5" headerRowBorderDxfId="6" tableBorderDxfId="4" totalsRowBorderDxfId="3">
  <autoFilter ref="M3:O9"/>
  <tableColumns count="3">
    <tableColumn id="1" name="область" dataDxfId="2"/>
    <tableColumn id="2" name="Середньорічна чисельність населення (осіб)" dataDxfId="1">
      <calculatedColumnFormula array="1">INDEX($B$4:$K$129,MATCH(Таблица1[[#This Row],[область]]&amp;VLOOKUP('театральна статистика'!$B$29,зведена!$M$11:$N$31,2,0),зведена!$B$4:$B$129&amp;зведена!$C$4:$C$129,0),9)</calculatedColumnFormula>
    </tableColumn>
    <tableColumn id="3" name="Кількість відвідувань театрів за рік (осіб)" dataDxfId="0">
      <calculatedColumnFormula array="1">INDEX($B$4:$K$129,MATCH(Таблица1[[#This Row],[область]]&amp;VLOOKUP('театральна статистика'!$B$29,зведена!$M$11:$N$31,2,0),зведена!$B$4:$B$129&amp;зведена!$C$4:$C$129,0),4)*1000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62"/>
  <sheetViews>
    <sheetView tabSelected="1" topLeftCell="A28" zoomScale="89" zoomScaleNormal="89" workbookViewId="0">
      <selection activeCell="V4" sqref="V4"/>
    </sheetView>
  </sheetViews>
  <sheetFormatPr defaultRowHeight="15" x14ac:dyDescent="0.25"/>
  <cols>
    <col min="1" max="1" width="3.28515625" customWidth="1"/>
    <col min="2" max="3" width="4.140625" customWidth="1"/>
    <col min="4" max="4" width="5.5703125" bestFit="1" customWidth="1"/>
    <col min="8" max="8" width="9.42578125" customWidth="1"/>
    <col min="11" max="11" width="9.7109375" customWidth="1"/>
    <col min="13" max="13" width="4.5703125" customWidth="1"/>
    <col min="14" max="14" width="2.5703125" customWidth="1"/>
    <col min="15" max="15" width="12.7109375" customWidth="1"/>
    <col min="17" max="17" width="11.85546875" customWidth="1"/>
    <col min="18" max="18" width="15" customWidth="1"/>
    <col min="21" max="21" width="4.42578125" customWidth="1"/>
  </cols>
  <sheetData>
    <row r="1" spans="1:23" ht="18" x14ac:dyDescent="0.25">
      <c r="K1" s="13" t="s">
        <v>18</v>
      </c>
    </row>
    <row r="2" spans="1:23" ht="16.899999999999999" customHeight="1" x14ac:dyDescent="0.25">
      <c r="D2" s="1"/>
      <c r="I2" s="36" t="s">
        <v>19</v>
      </c>
      <c r="J2" s="36"/>
      <c r="K2" s="36"/>
      <c r="L2" s="36"/>
      <c r="M2" s="36"/>
      <c r="N2" s="36"/>
      <c r="O2" s="36"/>
      <c r="P2" s="36"/>
      <c r="Q2" s="36"/>
    </row>
    <row r="3" spans="1:23" ht="15.6" customHeight="1" x14ac:dyDescent="0.25"/>
    <row r="4" spans="1:23" ht="87.6" customHeight="1" x14ac:dyDescent="0.25">
      <c r="D4" s="19" t="s">
        <v>5</v>
      </c>
      <c r="E4" s="19" t="s">
        <v>3</v>
      </c>
      <c r="F4" s="19" t="s">
        <v>4</v>
      </c>
      <c r="G4" s="19" t="s">
        <v>16</v>
      </c>
      <c r="H4" s="19" t="s">
        <v>2</v>
      </c>
      <c r="I4" s="19" t="s">
        <v>0</v>
      </c>
      <c r="J4" s="19" t="s">
        <v>1</v>
      </c>
      <c r="K4" s="19" t="s">
        <v>15</v>
      </c>
      <c r="L4" s="12" t="s">
        <v>17</v>
      </c>
      <c r="V4" s="14" t="str">
        <f>VLOOKUP(K5,зведена!L4:M9,2,0)</f>
        <v>м. Київ і Київська обл</v>
      </c>
      <c r="W4" s="14">
        <v>0</v>
      </c>
    </row>
    <row r="5" spans="1:23" ht="17.45" customHeight="1" x14ac:dyDescent="0.25">
      <c r="K5" s="14">
        <v>2</v>
      </c>
      <c r="V5" s="14">
        <f>M27</f>
        <v>2015</v>
      </c>
    </row>
    <row r="6" spans="1:23" x14ac:dyDescent="0.25">
      <c r="A6" s="14">
        <v>21</v>
      </c>
      <c r="B6" s="14">
        <f>IF(D6=$M$27,D6,NA())</f>
        <v>2015</v>
      </c>
      <c r="C6">
        <v>2015</v>
      </c>
      <c r="D6" s="18">
        <f t="array" ref="D6">INDEX(зведена!$B$4:$K$129,MATCH('театральна статистика'!$C6&amp;VLOOKUP('театральна статистика'!$K$5,зведена!$L$4:$M$9,2,0),зведена!$C$4:$C$129&amp;зведена!$B$4:$B$129,0),COLUMN(зведена!C3)-1)</f>
        <v>2015</v>
      </c>
      <c r="E6" s="18">
        <f t="array" ref="E6">INDEX(зведена!$B$4:$K$129,MATCH('театральна статистика'!$C6&amp;VLOOKUP('театральна статистика'!$K$5,зведена!$L$4:$M$9,2,0),зведена!$C$4:$C$129&amp;зведена!$B$4:$B$129,0),COLUMN(зведена!D3)-1)</f>
        <v>23</v>
      </c>
      <c r="F6" s="18">
        <f t="array" ref="F6">INDEX(зведена!$B$4:$K$129,MATCH('театральна статистика'!$C6&amp;VLOOKUP('театральна статистика'!$K$5,зведена!$L$4:$M$9,2,0),зведена!$C$4:$C$129&amp;зведена!$B$4:$B$129,0),COLUMN(зведена!E3)-1)</f>
        <v>1324.7</v>
      </c>
      <c r="G6" s="18">
        <f t="array" ref="G6">INDEX(зведена!$B$4:$K$129,MATCH('театральна статистика'!$C6&amp;VLOOKUP('театральна статистика'!$K$5,зведена!$L$4:$M$9,2,0),зведена!$C$4:$C$129&amp;зведена!$B$4:$B$129,0),COLUMN(зведена!F3)-1)</f>
        <v>23</v>
      </c>
      <c r="H6" s="18">
        <f t="array" ref="H6">INDEX(зведена!$B$4:$K$129,MATCH('театральна статистика'!$C6&amp;VLOOKUP('театральна статистика'!$K$5,зведена!$L$4:$M$9,2,0),зведена!$C$4:$C$129&amp;зведена!$B$4:$B$129,0),COLUMN(зведена!G3)-1)</f>
        <v>686.3</v>
      </c>
      <c r="I6" s="18">
        <f t="array" ref="I6">INDEX(зведена!$B$4:$K$129,MATCH('театральна статистика'!$C6&amp;VLOOKUP('театральна статистика'!$K$5,зведена!$L$4:$M$9,2,0),зведена!$C$4:$C$129&amp;зведена!$B$4:$B$129,0),COLUMN(зведена!H3)-1)</f>
        <v>42</v>
      </c>
      <c r="J6" s="18">
        <f t="array" ref="J6">INDEX(зведена!$B$4:$K$129,MATCH('театральна статистика'!$C6&amp;VLOOKUP('театральна статистика'!$K$5,зведена!$L$4:$M$9,2,0),зведена!$C$4:$C$129&amp;зведена!$B$4:$B$129,0),COLUMN(зведена!I3)-1)</f>
        <v>3117.9</v>
      </c>
      <c r="K6" s="18">
        <f t="array" ref="K6">INDEX(зведена!$B$4:$K$129,MATCH('театральна статистика'!$C6&amp;VLOOKUP('театральна статистика'!$K$5,зведена!$L$4:$M$9,2,0),зведена!$C$4:$C$129&amp;зведена!$B$4:$B$129,0),COLUMN(зведена!J3)-1)</f>
        <v>4580920</v>
      </c>
      <c r="L6" s="18">
        <f t="array" ref="L6">INDEX(зведена!$B$4:$K$129,MATCH('театральна статистика'!$C6&amp;VLOOKUP('театральна статистика'!$K$5,зведена!$L$4:$M$9,2,0),зведена!$C$4:$C$129&amp;зведена!$B$4:$B$129,0),COLUMN(зведена!K3)-1)</f>
        <v>0.28917771975934964</v>
      </c>
      <c r="V6" s="14">
        <f>VLOOKUP(V5,D6:K26,8,0)</f>
        <v>4580920</v>
      </c>
    </row>
    <row r="7" spans="1:23" x14ac:dyDescent="0.25">
      <c r="A7" s="14">
        <v>20</v>
      </c>
      <c r="B7" s="14" t="e">
        <f t="shared" ref="B7:B26" si="0">IF(D7=$M$27,D7,NA())</f>
        <v>#N/A</v>
      </c>
      <c r="C7">
        <v>2014</v>
      </c>
      <c r="D7" s="18">
        <f t="array" ref="D7">INDEX(зведена!$B$4:$K$129,MATCH('театральна статистика'!$C7&amp;VLOOKUP('театральна статистика'!$K$5,зведена!$L$4:$M$9,2,0),зведена!$C$4:$C$129&amp;зведена!$B$4:$B$129,0),COLUMN(зведена!C4)-1)</f>
        <v>2014</v>
      </c>
      <c r="E7" s="18">
        <f t="array" ref="E7">INDEX(зведена!$B$4:$K$129,MATCH('театральна статистика'!$C7&amp;VLOOKUP('театральна статистика'!$K$5,зведена!$L$4:$M$9,2,0),зведена!$C$4:$C$129&amp;зведена!$B$4:$B$129,0),COLUMN(зведена!D4)-1)</f>
        <v>24</v>
      </c>
      <c r="F7" s="18">
        <f t="array" ref="F7">INDEX(зведена!$B$4:$K$129,MATCH('театральна статистика'!$C7&amp;VLOOKUP('театральна статистика'!$K$5,зведена!$L$4:$M$9,2,0),зведена!$C$4:$C$129&amp;зведена!$B$4:$B$129,0),COLUMN(зведена!E4)-1)</f>
        <v>1189.8</v>
      </c>
      <c r="G7" s="18">
        <f t="array" ref="G7">INDEX(зведена!$B$4:$K$129,MATCH('театральна статистика'!$C7&amp;VLOOKUP('театральна статистика'!$K$5,зведена!$L$4:$M$9,2,0),зведена!$C$4:$C$129&amp;зведена!$B$4:$B$129,0),COLUMN(зведена!F4)-1)</f>
        <v>24</v>
      </c>
      <c r="H7" s="18">
        <f t="array" ref="H7">INDEX(зведена!$B$4:$K$129,MATCH('театральна статистика'!$C7&amp;VLOOKUP('театральна статистика'!$K$5,зведена!$L$4:$M$9,2,0),зведена!$C$4:$C$129&amp;зведена!$B$4:$B$129,0),COLUMN(зведена!G4)-1)</f>
        <v>645.79999999999995</v>
      </c>
      <c r="I7" s="18">
        <f t="array" ref="I7">INDEX(зведена!$B$4:$K$129,MATCH('театральна статистика'!$C7&amp;VLOOKUP('театральна статистика'!$K$5,зведена!$L$4:$M$9,2,0),зведена!$C$4:$C$129&amp;зведена!$B$4:$B$129,0),COLUMN(зведена!H4)-1)</f>
        <v>40</v>
      </c>
      <c r="J7" s="18">
        <f t="array" ref="J7">INDEX(зведена!$B$4:$K$129,MATCH('театральна статистика'!$C7&amp;VLOOKUP('театральна статистика'!$K$5,зведена!$L$4:$M$9,2,0),зведена!$C$4:$C$129&amp;зведена!$B$4:$B$129,0),COLUMN(зведена!I4)-1)</f>
        <v>3151.6</v>
      </c>
      <c r="K7" s="18">
        <f t="array" ref="K7">INDEX(зведена!$B$4:$K$129,MATCH('театральна статистика'!$C7&amp;VLOOKUP('театральна статистика'!$K$5,зведена!$L$4:$M$9,2,0),зведена!$C$4:$C$129&amp;зведена!$B$4:$B$129,0),COLUMN(зведена!J4)-1)</f>
        <v>4558608</v>
      </c>
      <c r="L7" s="18">
        <f t="array" ref="L7">INDEX(зведена!$B$4:$K$129,MATCH('театральна статистика'!$C7&amp;VLOOKUP('театральна статистика'!$K$5,зведена!$L$4:$M$9,2,0),зведена!$C$4:$C$129&amp;зведена!$B$4:$B$129,0),COLUMN(зведена!K4)-1)</f>
        <v>0.26100072653757461</v>
      </c>
      <c r="V7" s="14">
        <f>VLOOKUP(V5,D6:E26,2,0)</f>
        <v>23</v>
      </c>
    </row>
    <row r="8" spans="1:23" x14ac:dyDescent="0.25">
      <c r="A8" s="14">
        <v>19</v>
      </c>
      <c r="B8" s="14" t="e">
        <f t="shared" si="0"/>
        <v>#N/A</v>
      </c>
      <c r="C8">
        <v>2013</v>
      </c>
      <c r="D8" s="18">
        <f t="array" ref="D8">INDEX(зведена!$B$4:$K$129,MATCH('театральна статистика'!$C8&amp;VLOOKUP('театральна статистика'!$K$5,зведена!$L$4:$M$9,2,0),зведена!$C$4:$C$129&amp;зведена!$B$4:$B$129,0),COLUMN(зведена!C5)-1)</f>
        <v>2013</v>
      </c>
      <c r="E8" s="18">
        <f t="array" ref="E8">INDEX(зведена!$B$4:$K$129,MATCH('театральна статистика'!$C8&amp;VLOOKUP('театральна статистика'!$K$5,зведена!$L$4:$M$9,2,0),зведена!$C$4:$C$129&amp;зведена!$B$4:$B$129,0),COLUMN(зведена!D5)-1)</f>
        <v>27</v>
      </c>
      <c r="F8" s="18">
        <f t="array" ref="F8">INDEX(зведена!$B$4:$K$129,MATCH('театральна статистика'!$C8&amp;VLOOKUP('театральна статистика'!$K$5,зведена!$L$4:$M$9,2,0),зведена!$C$4:$C$129&amp;зведена!$B$4:$B$129,0),COLUMN(зведена!E5)-1)</f>
        <v>1278.2</v>
      </c>
      <c r="G8" s="18">
        <f t="array" ref="G8">INDEX(зведена!$B$4:$K$129,MATCH('театральна статистика'!$C8&amp;VLOOKUP('театральна статистика'!$K$5,зведена!$L$4:$M$9,2,0),зведена!$C$4:$C$129&amp;зведена!$B$4:$B$129,0),COLUMN(зведена!F5)-1)</f>
        <v>24</v>
      </c>
      <c r="H8" s="18">
        <f t="array" ref="H8">INDEX(зведена!$B$4:$K$129,MATCH('театральна статистика'!$C8&amp;VLOOKUP('театральна статистика'!$K$5,зведена!$L$4:$M$9,2,0),зведена!$C$4:$C$129&amp;зведена!$B$4:$B$129,0),COLUMN(зведена!G5)-1)</f>
        <v>554.6</v>
      </c>
      <c r="I8" s="18">
        <f t="array" ref="I8">INDEX(зведена!$B$4:$K$129,MATCH('театральна статистика'!$C8&amp;VLOOKUP('театральна статистика'!$K$5,зведена!$L$4:$M$9,2,0),зведена!$C$4:$C$129&amp;зведена!$B$4:$B$129,0),COLUMN(зведена!H5)-1)</f>
        <v>43</v>
      </c>
      <c r="J8" s="18">
        <f t="array" ref="J8">INDEX(зведена!$B$4:$K$129,MATCH('театральна статистика'!$C8&amp;VLOOKUP('театральна статистика'!$K$5,зведена!$L$4:$M$9,2,0),зведена!$C$4:$C$129&amp;зведена!$B$4:$B$129,0),COLUMN(зведена!I5)-1)</f>
        <v>5130.2</v>
      </c>
      <c r="K8" s="18">
        <f t="array" ref="K8">INDEX(зведена!$B$4:$K$129,MATCH('театральна статистика'!$C8&amp;VLOOKUP('театральна статистика'!$K$5,зведена!$L$4:$M$9,2,0),зведена!$C$4:$C$129&amp;зведена!$B$4:$B$129,0),COLUMN(зведена!J5)-1)</f>
        <v>4533542</v>
      </c>
      <c r="L8" s="18">
        <f t="array" ref="L8">INDEX(зведена!$B$4:$K$129,MATCH('театральна статистика'!$C8&amp;VLOOKUP('театральна статистика'!$K$5,зведена!$L$4:$M$9,2,0),зведена!$C$4:$C$129&amp;зведена!$B$4:$B$129,0),COLUMN(зведена!K5)-1)</f>
        <v>0.28194290468688721</v>
      </c>
      <c r="V8" s="14">
        <f>VLOOKUP(V5,D6:F26,3,0)</f>
        <v>1324.7</v>
      </c>
    </row>
    <row r="9" spans="1:23" x14ac:dyDescent="0.25">
      <c r="A9" s="14">
        <v>18</v>
      </c>
      <c r="B9" s="14" t="e">
        <f t="shared" si="0"/>
        <v>#N/A</v>
      </c>
      <c r="C9">
        <v>2012</v>
      </c>
      <c r="D9" s="18">
        <f t="array" ref="D9">INDEX(зведена!$B$4:$K$129,MATCH('театральна статистика'!$C9&amp;VLOOKUP('театральна статистика'!$K$5,зведена!$L$4:$M$9,2,0),зведена!$C$4:$C$129&amp;зведена!$B$4:$B$129,0),COLUMN(зведена!C6)-1)</f>
        <v>2012</v>
      </c>
      <c r="E9" s="18">
        <f t="array" ref="E9">INDEX(зведена!$B$4:$K$129,MATCH('театральна статистика'!$C9&amp;VLOOKUP('театральна статистика'!$K$5,зведена!$L$4:$M$9,2,0),зведена!$C$4:$C$129&amp;зведена!$B$4:$B$129,0),COLUMN(зведена!D6)-1)</f>
        <v>27</v>
      </c>
      <c r="F9" s="18">
        <f t="array" ref="F9">INDEX(зведена!$B$4:$K$129,MATCH('театральна статистика'!$C9&amp;VLOOKUP('театральна статистика'!$K$5,зведена!$L$4:$M$9,2,0),зведена!$C$4:$C$129&amp;зведена!$B$4:$B$129,0),COLUMN(зведена!E6)-1)</f>
        <v>1276.7</v>
      </c>
      <c r="G9" s="18">
        <f t="array" ref="G9">INDEX(зведена!$B$4:$K$129,MATCH('театральна статистика'!$C9&amp;VLOOKUP('театральна статистика'!$K$5,зведена!$L$4:$M$9,2,0),зведена!$C$4:$C$129&amp;зведена!$B$4:$B$129,0),COLUMN(зведена!F6)-1)</f>
        <v>24</v>
      </c>
      <c r="H9" s="18">
        <f t="array" ref="H9">INDEX(зведена!$B$4:$K$129,MATCH('театральна статистика'!$C9&amp;VLOOKUP('театральна статистика'!$K$5,зведена!$L$4:$M$9,2,0),зведена!$C$4:$C$129&amp;зведена!$B$4:$B$129,0),COLUMN(зведена!G6)-1)</f>
        <v>866</v>
      </c>
      <c r="I9" s="18">
        <f t="array" ref="I9">INDEX(зведена!$B$4:$K$129,MATCH('театральна статистика'!$C9&amp;VLOOKUP('театральна статистика'!$K$5,зведена!$L$4:$M$9,2,0),зведена!$C$4:$C$129&amp;зведена!$B$4:$B$129,0),COLUMN(зведена!H6)-1)</f>
        <v>44</v>
      </c>
      <c r="J9" s="18">
        <f t="array" ref="J9">INDEX(зведена!$B$4:$K$129,MATCH('театральна статистика'!$C9&amp;VLOOKUP('театральна статистика'!$K$5,зведена!$L$4:$M$9,2,0),зведена!$C$4:$C$129&amp;зведена!$B$4:$B$129,0),COLUMN(зведена!I6)-1)</f>
        <v>5616.8</v>
      </c>
      <c r="K9" s="18">
        <f t="array" ref="K9">INDEX(зведена!$B$4:$K$129,MATCH('театральна статистика'!$C9&amp;VLOOKUP('театральна статистика'!$K$5,зведена!$L$4:$M$9,2,0),зведена!$C$4:$C$129&amp;зведена!$B$4:$B$129,0),COLUMN(зведена!J6)-1)</f>
        <v>4503360</v>
      </c>
      <c r="L9" s="18">
        <f t="array" ref="L9">INDEX(зведена!$B$4:$K$129,MATCH('театральна статистика'!$C9&amp;VLOOKUP('театральна статистика'!$K$5,зведена!$L$4:$M$9,2,0),зведена!$C$4:$C$129&amp;зведена!$B$4:$B$129,0),COLUMN(зведена!K6)-1)</f>
        <v>0.28349943153556456</v>
      </c>
      <c r="V9" s="20">
        <f>VLOOKUP(V5,D6:L26,9,0)</f>
        <v>0.28917771975934964</v>
      </c>
    </row>
    <row r="10" spans="1:23" x14ac:dyDescent="0.25">
      <c r="A10" s="14">
        <v>17</v>
      </c>
      <c r="B10" s="14" t="e">
        <f t="shared" si="0"/>
        <v>#N/A</v>
      </c>
      <c r="C10">
        <v>2011</v>
      </c>
      <c r="D10" s="18">
        <f t="array" ref="D10">INDEX(зведена!$B$4:$K$129,MATCH('театральна статистика'!$C10&amp;VLOOKUP('театральна статистика'!$K$5,зведена!$L$4:$M$9,2,0),зведена!$C$4:$C$129&amp;зведена!$B$4:$B$129,0),COLUMN(зведена!C7)-1)</f>
        <v>2011</v>
      </c>
      <c r="E10" s="18">
        <f t="array" ref="E10">INDEX(зведена!$B$4:$K$129,MATCH('театральна статистика'!$C10&amp;VLOOKUP('театральна статистика'!$K$5,зведена!$L$4:$M$9,2,0),зведена!$C$4:$C$129&amp;зведена!$B$4:$B$129,0),COLUMN(зведена!D7)-1)</f>
        <v>27</v>
      </c>
      <c r="F10" s="18">
        <f t="array" ref="F10">INDEX(зведена!$B$4:$K$129,MATCH('театральна статистика'!$C10&amp;VLOOKUP('театральна статистика'!$K$5,зведена!$L$4:$M$9,2,0),зведена!$C$4:$C$129&amp;зведена!$B$4:$B$129,0),COLUMN(зведена!E7)-1)</f>
        <v>1188.9000000000001</v>
      </c>
      <c r="G10" s="18">
        <f t="array" ref="G10">INDEX(зведена!$B$4:$K$129,MATCH('театральна статистика'!$C10&amp;VLOOKUP('театральна статистика'!$K$5,зведена!$L$4:$M$9,2,0),зведена!$C$4:$C$129&amp;зведена!$B$4:$B$129,0),COLUMN(зведена!F7)-1)</f>
        <v>23</v>
      </c>
      <c r="H10" s="18">
        <f t="array" ref="H10">INDEX(зведена!$B$4:$K$129,MATCH('театральна статистика'!$C10&amp;VLOOKUP('театральна статистика'!$K$5,зведена!$L$4:$M$9,2,0),зведена!$C$4:$C$129&amp;зведена!$B$4:$B$129,0),COLUMN(зведена!G7)-1)</f>
        <v>601.4</v>
      </c>
      <c r="I10" s="18">
        <f t="array" ref="I10">INDEX(зведена!$B$4:$K$129,MATCH('театральна статистика'!$C10&amp;VLOOKUP('театральна статистика'!$K$5,зведена!$L$4:$M$9,2,0),зведена!$C$4:$C$129&amp;зведена!$B$4:$B$129,0),COLUMN(зведена!H7)-1)</f>
        <v>43</v>
      </c>
      <c r="J10" s="18">
        <f t="array" ref="J10">INDEX(зведена!$B$4:$K$129,MATCH('театральна статистика'!$C10&amp;VLOOKUP('театральна статистика'!$K$5,зведена!$L$4:$M$9,2,0),зведена!$C$4:$C$129&amp;зведена!$B$4:$B$129,0),COLUMN(зведена!I7)-1)</f>
        <v>4786</v>
      </c>
      <c r="K10" s="18">
        <f t="array" ref="K10">INDEX(зведена!$B$4:$K$129,MATCH('театральна статистика'!$C10&amp;VLOOKUP('театральна статистика'!$K$5,зведена!$L$4:$M$9,2,0),зведена!$C$4:$C$129&amp;зведена!$B$4:$B$129,0),COLUMN(зведена!J7)-1)</f>
        <v>4478246</v>
      </c>
      <c r="L10" s="18">
        <f t="array" ref="L10">INDEX(зведена!$B$4:$K$129,MATCH('театральна статистика'!$C10&amp;VLOOKUP('театральна статистика'!$K$5,зведена!$L$4:$M$9,2,0),зведена!$C$4:$C$129&amp;зведена!$B$4:$B$129,0),COLUMN(зведена!K7)-1)</f>
        <v>0.26548340577985219</v>
      </c>
    </row>
    <row r="11" spans="1:23" x14ac:dyDescent="0.25">
      <c r="A11" s="14">
        <v>16</v>
      </c>
      <c r="B11" s="14" t="e">
        <f t="shared" si="0"/>
        <v>#N/A</v>
      </c>
      <c r="C11">
        <v>2010</v>
      </c>
      <c r="D11" s="18">
        <f t="array" ref="D11">INDEX(зведена!$B$4:$K$129,MATCH('театральна статистика'!$C11&amp;VLOOKUP('театральна статистика'!$K$5,зведена!$L$4:$M$9,2,0),зведена!$C$4:$C$129&amp;зведена!$B$4:$B$129,0),COLUMN(зведена!C8)-1)</f>
        <v>2010</v>
      </c>
      <c r="E11" s="18">
        <f t="array" ref="E11">INDEX(зведена!$B$4:$K$129,MATCH('театральна статистика'!$C11&amp;VLOOKUP('театральна статистика'!$K$5,зведена!$L$4:$M$9,2,0),зведена!$C$4:$C$129&amp;зведена!$B$4:$B$129,0),COLUMN(зведена!D8)-1)</f>
        <v>33</v>
      </c>
      <c r="F11" s="18">
        <f t="array" ref="F11">INDEX(зведена!$B$4:$K$129,MATCH('театральна статистика'!$C11&amp;VLOOKUP('театральна статистика'!$K$5,зведена!$L$4:$M$9,2,0),зведена!$C$4:$C$129&amp;зведена!$B$4:$B$129,0),COLUMN(зведена!E8)-1)</f>
        <v>1147.2</v>
      </c>
      <c r="G11" s="18">
        <f t="array" ref="G11">INDEX(зведена!$B$4:$K$129,MATCH('театральна статистика'!$C11&amp;VLOOKUP('театральна статистика'!$K$5,зведена!$L$4:$M$9,2,0),зведена!$C$4:$C$129&amp;зведена!$B$4:$B$129,0),COLUMN(зведена!F8)-1)</f>
        <v>24</v>
      </c>
      <c r="H11" s="18">
        <f t="array" ref="H11">INDEX(зведена!$B$4:$K$129,MATCH('театральна статистика'!$C11&amp;VLOOKUP('театральна статистика'!$K$5,зведена!$L$4:$M$9,2,0),зведена!$C$4:$C$129&amp;зведена!$B$4:$B$129,0),COLUMN(зведена!G8)-1)</f>
        <v>521.4</v>
      </c>
      <c r="I11" s="18">
        <f t="array" ref="I11">INDEX(зведена!$B$4:$K$129,MATCH('театральна статистика'!$C11&amp;VLOOKUP('театральна статистика'!$K$5,зведена!$L$4:$M$9,2,0),зведена!$C$4:$C$129&amp;зведена!$B$4:$B$129,0),COLUMN(зведена!H8)-1)</f>
        <v>42</v>
      </c>
      <c r="J11" s="18">
        <f t="array" ref="J11">INDEX(зведена!$B$4:$K$129,MATCH('театральна статистика'!$C11&amp;VLOOKUP('театральна статистика'!$K$5,зведена!$L$4:$M$9,2,0),зведена!$C$4:$C$129&amp;зведена!$B$4:$B$129,0),COLUMN(зведена!I8)-1)</f>
        <v>4266.5</v>
      </c>
      <c r="K11" s="18">
        <f t="array" ref="K11">INDEX(зведена!$B$4:$K$129,MATCH('театральна статистика'!$C11&amp;VLOOKUP('театральна статистика'!$K$5,зведена!$L$4:$M$9,2,0),зведена!$C$4:$C$129&amp;зведена!$B$4:$B$129,0),COLUMN(зведена!J8)-1)</f>
        <v>4464786</v>
      </c>
      <c r="L11" s="18">
        <f t="array" ref="L11">INDEX(зведена!$B$4:$K$129,MATCH('театральна статистика'!$C11&amp;VLOOKUP('театральна статистика'!$K$5,зведена!$L$4:$M$9,2,0),зведена!$C$4:$C$129&amp;зведена!$B$4:$B$129,0),COLUMN(зведена!K8)-1)</f>
        <v>0.256944005826931</v>
      </c>
    </row>
    <row r="12" spans="1:23" x14ac:dyDescent="0.25">
      <c r="A12" s="14">
        <v>15</v>
      </c>
      <c r="B12" s="14" t="e">
        <f t="shared" si="0"/>
        <v>#N/A</v>
      </c>
      <c r="C12">
        <v>2009</v>
      </c>
      <c r="D12" s="18">
        <f t="array" ref="D12">INDEX(зведена!$B$4:$K$129,MATCH('театральна статистика'!$C12&amp;VLOOKUP('театральна статистика'!$K$5,зведена!$L$4:$M$9,2,0),зведена!$C$4:$C$129&amp;зведена!$B$4:$B$129,0),COLUMN(зведена!C9)-1)</f>
        <v>2009</v>
      </c>
      <c r="E12" s="18">
        <f t="array" ref="E12">INDEX(зведена!$B$4:$K$129,MATCH('театральна статистика'!$C12&amp;VLOOKUP('театральна статистика'!$K$5,зведена!$L$4:$M$9,2,0),зведена!$C$4:$C$129&amp;зведена!$B$4:$B$129,0),COLUMN(зведена!D9)-1)</f>
        <v>31</v>
      </c>
      <c r="F12" s="18">
        <f t="array" ref="F12">INDEX(зведена!$B$4:$K$129,MATCH('театральна статистика'!$C12&amp;VLOOKUP('театральна статистика'!$K$5,зведена!$L$4:$M$9,2,0),зведена!$C$4:$C$129&amp;зведена!$B$4:$B$129,0),COLUMN(зведена!E9)-1)</f>
        <v>1114.9000000000001</v>
      </c>
      <c r="G12" s="18">
        <f t="array" ref="G12">INDEX(зведена!$B$4:$K$129,MATCH('театральна статистика'!$C12&amp;VLOOKUP('театральна статистика'!$K$5,зведена!$L$4:$M$9,2,0),зведена!$C$4:$C$129&amp;зведена!$B$4:$B$129,0),COLUMN(зведена!F9)-1)</f>
        <v>21</v>
      </c>
      <c r="H12" s="18">
        <f t="array" ref="H12">INDEX(зведена!$B$4:$K$129,MATCH('театральна статистика'!$C12&amp;VLOOKUP('театральна статистика'!$K$5,зведена!$L$4:$M$9,2,0),зведена!$C$4:$C$129&amp;зведена!$B$4:$B$129,0),COLUMN(зведена!G9)-1)</f>
        <v>397.7</v>
      </c>
      <c r="I12" s="18">
        <f t="array" ref="I12">INDEX(зведена!$B$4:$K$129,MATCH('театральна статистика'!$C12&amp;VLOOKUP('театральна статистика'!$K$5,зведена!$L$4:$M$9,2,0),зведена!$C$4:$C$129&amp;зведена!$B$4:$B$129,0),COLUMN(зведена!H9)-1)</f>
        <v>39</v>
      </c>
      <c r="J12" s="18">
        <f t="array" ref="J12">INDEX(зведена!$B$4:$K$129,MATCH('театральна статистика'!$C12&amp;VLOOKUP('театральна статистика'!$K$5,зведена!$L$4:$M$9,2,0),зведена!$C$4:$C$129&amp;зведена!$B$4:$B$129,0),COLUMN(зведена!I9)-1)</f>
        <v>4291.6000000000004</v>
      </c>
      <c r="K12" s="18">
        <f t="array" ref="K12">INDEX(зведена!$B$4:$K$129,MATCH('театральна статистика'!$C12&amp;VLOOKUP('театральна статистика'!$K$5,зведена!$L$4:$M$9,2,0),зведена!$C$4:$C$129&amp;зведена!$B$4:$B$129,0),COLUMN(зведена!J9)-1)</f>
        <v>4453063</v>
      </c>
      <c r="L12" s="18">
        <f t="array" ref="L12">INDEX(зведена!$B$4:$K$129,MATCH('театральна статистика'!$C12&amp;VLOOKUP('театральна статистика'!$K$5,зведена!$L$4:$M$9,2,0),зведена!$C$4:$C$129&amp;зведена!$B$4:$B$129,0),COLUMN(зведена!K9)-1)</f>
        <v>0.25036699458327899</v>
      </c>
    </row>
    <row r="13" spans="1:23" x14ac:dyDescent="0.25">
      <c r="A13" s="14">
        <v>14</v>
      </c>
      <c r="B13" s="14" t="e">
        <f t="shared" si="0"/>
        <v>#N/A</v>
      </c>
      <c r="C13">
        <v>2008</v>
      </c>
      <c r="D13" s="18">
        <f t="array" ref="D13">INDEX(зведена!$B$4:$K$129,MATCH('театральна статистика'!$C13&amp;VLOOKUP('театральна статистика'!$K$5,зведена!$L$4:$M$9,2,0),зведена!$C$4:$C$129&amp;зведена!$B$4:$B$129,0),COLUMN(зведена!C10)-1)</f>
        <v>2008</v>
      </c>
      <c r="E13" s="18">
        <f t="array" ref="E13">INDEX(зведена!$B$4:$K$129,MATCH('театральна статистика'!$C13&amp;VLOOKUP('театральна статистика'!$K$5,зведена!$L$4:$M$9,2,0),зведена!$C$4:$C$129&amp;зведена!$B$4:$B$129,0),COLUMN(зведена!D10)-1)</f>
        <v>31</v>
      </c>
      <c r="F13" s="18">
        <f t="array" ref="F13">INDEX(зведена!$B$4:$K$129,MATCH('театральна статистика'!$C13&amp;VLOOKUP('театральна статистика'!$K$5,зведена!$L$4:$M$9,2,0),зведена!$C$4:$C$129&amp;зведена!$B$4:$B$129,0),COLUMN(зведена!E10)-1)</f>
        <v>1230.9000000000001</v>
      </c>
      <c r="G13" s="18">
        <f t="array" ref="G13">INDEX(зведена!$B$4:$K$129,MATCH('театральна статистика'!$C13&amp;VLOOKUP('театральна статистика'!$K$5,зведена!$L$4:$M$9,2,0),зведена!$C$4:$C$129&amp;зведена!$B$4:$B$129,0),COLUMN(зведена!F10)-1)</f>
        <v>21</v>
      </c>
      <c r="H13" s="18">
        <f t="array" ref="H13">INDEX(зведена!$B$4:$K$129,MATCH('театральна статистика'!$C13&amp;VLOOKUP('театральна статистика'!$K$5,зведена!$L$4:$M$9,2,0),зведена!$C$4:$C$129&amp;зведена!$B$4:$B$129,0),COLUMN(зведена!G10)-1)</f>
        <v>687.3</v>
      </c>
      <c r="I13" s="18">
        <f t="array" ref="I13">INDEX(зведена!$B$4:$K$129,MATCH('театральна статистика'!$C13&amp;VLOOKUP('театральна статистика'!$K$5,зведена!$L$4:$M$9,2,0),зведена!$C$4:$C$129&amp;зведена!$B$4:$B$129,0),COLUMN(зведена!H10)-1)</f>
        <v>38</v>
      </c>
      <c r="J13" s="18">
        <f t="array" ref="J13">INDEX(зведена!$B$4:$K$129,MATCH('театральна статистика'!$C13&amp;VLOOKUP('театральна статистика'!$K$5,зведена!$L$4:$M$9,2,0),зведена!$C$4:$C$129&amp;зведена!$B$4:$B$129,0),COLUMN(зведена!I10)-1)</f>
        <v>4709.1000000000004</v>
      </c>
      <c r="K13" s="18">
        <f t="array" ref="K13">INDEX(зведена!$B$4:$K$129,MATCH('театральна статистика'!$C13&amp;VLOOKUP('театральна статистика'!$K$5,зведена!$L$4:$M$9,2,0),зведена!$C$4:$C$129&amp;зведена!$B$4:$B$129,0),COLUMN(зведена!J10)-1)</f>
        <v>4438367</v>
      </c>
      <c r="L13" s="18">
        <f t="array" ref="L13">INDEX(зведена!$B$4:$K$129,MATCH('театральна статистика'!$C13&amp;VLOOKUP('театральна статистика'!$K$5,зведена!$L$4:$M$9,2,0),зведена!$C$4:$C$129&amp;зведена!$B$4:$B$129,0),COLUMN(зведена!K10)-1)</f>
        <v>0.27733173034136205</v>
      </c>
    </row>
    <row r="14" spans="1:23" x14ac:dyDescent="0.25">
      <c r="A14" s="14">
        <v>13</v>
      </c>
      <c r="B14" s="14" t="e">
        <f t="shared" si="0"/>
        <v>#N/A</v>
      </c>
      <c r="C14">
        <v>2007</v>
      </c>
      <c r="D14" s="18">
        <f t="array" ref="D14">INDEX(зведена!$B$4:$K$129,MATCH('театральна статистика'!$C14&amp;VLOOKUP('театральна статистика'!$K$5,зведена!$L$4:$M$9,2,0),зведена!$C$4:$C$129&amp;зведена!$B$4:$B$129,0),COLUMN(зведена!C11)-1)</f>
        <v>2007</v>
      </c>
      <c r="E14" s="18">
        <f t="array" ref="E14">INDEX(зведена!$B$4:$K$129,MATCH('театральна статистика'!$C14&amp;VLOOKUP('театральна статистика'!$K$5,зведена!$L$4:$M$9,2,0),зведена!$C$4:$C$129&amp;зведена!$B$4:$B$129,0),COLUMN(зведена!D11)-1)</f>
        <v>31</v>
      </c>
      <c r="F14" s="18">
        <f t="array" ref="F14">INDEX(зведена!$B$4:$K$129,MATCH('театральна статистика'!$C14&amp;VLOOKUP('театральна статистика'!$K$5,зведена!$L$4:$M$9,2,0),зведена!$C$4:$C$129&amp;зведена!$B$4:$B$129,0),COLUMN(зведена!E11)-1)</f>
        <v>1394.6</v>
      </c>
      <c r="G14" s="18">
        <f t="array" ref="G14">INDEX(зведена!$B$4:$K$129,MATCH('театральна статистика'!$C14&amp;VLOOKUP('театральна статистика'!$K$5,зведена!$L$4:$M$9,2,0),зведена!$C$4:$C$129&amp;зведена!$B$4:$B$129,0),COLUMN(зведена!F11)-1)</f>
        <v>23</v>
      </c>
      <c r="H14" s="18">
        <f t="array" ref="H14">INDEX(зведена!$B$4:$K$129,MATCH('театральна статистика'!$C14&amp;VLOOKUP('театральна статистика'!$K$5,зведена!$L$4:$M$9,2,0),зведена!$C$4:$C$129&amp;зведена!$B$4:$B$129,0),COLUMN(зведена!G11)-1)</f>
        <v>851.7</v>
      </c>
      <c r="I14" s="18">
        <f t="array" ref="I14">INDEX(зведена!$B$4:$K$129,MATCH('театральна статистика'!$C14&amp;VLOOKUP('театральна статистика'!$K$5,зведена!$L$4:$M$9,2,0),зведена!$C$4:$C$129&amp;зведена!$B$4:$B$129,0),COLUMN(зведена!H11)-1)</f>
        <v>37</v>
      </c>
      <c r="J14" s="18">
        <f t="array" ref="J14">INDEX(зведена!$B$4:$K$129,MATCH('театральна статистика'!$C14&amp;VLOOKUP('театральна статистика'!$K$5,зведена!$L$4:$M$9,2,0),зведена!$C$4:$C$129&amp;зведена!$B$4:$B$129,0),COLUMN(зведена!I11)-1)</f>
        <v>4264</v>
      </c>
      <c r="K14" s="18">
        <f t="array" ref="K14">INDEX(зведена!$B$4:$K$129,MATCH('театральна статистика'!$C14&amp;VLOOKUP('театральна статистика'!$K$5,зведена!$L$4:$M$9,2,0),зведена!$C$4:$C$129&amp;зведена!$B$4:$B$129,0),COLUMN(зведена!J11)-1)</f>
        <v>4426276</v>
      </c>
      <c r="L14" s="18">
        <f t="array" ref="L14">INDEX(зведена!$B$4:$K$129,MATCH('театральна статистика'!$C14&amp;VLOOKUP('театральна статистика'!$K$5,зведена!$L$4:$M$9,2,0),зведена!$C$4:$C$129&amp;зведена!$B$4:$B$129,0),COLUMN(зведена!K11)-1)</f>
        <v>0.31507298686299723</v>
      </c>
    </row>
    <row r="15" spans="1:23" x14ac:dyDescent="0.25">
      <c r="A15" s="14">
        <v>12</v>
      </c>
      <c r="B15" s="14" t="e">
        <f t="shared" si="0"/>
        <v>#N/A</v>
      </c>
      <c r="C15">
        <v>2006</v>
      </c>
      <c r="D15" s="18">
        <f t="array" ref="D15">INDEX(зведена!$B$4:$K$129,MATCH('театральна статистика'!$C15&amp;VLOOKUP('театральна статистика'!$K$5,зведена!$L$4:$M$9,2,0),зведена!$C$4:$C$129&amp;зведена!$B$4:$B$129,0),COLUMN(зведена!C12)-1)</f>
        <v>2006</v>
      </c>
      <c r="E15" s="18">
        <f t="array" ref="E15">INDEX(зведена!$B$4:$K$129,MATCH('театральна статистика'!$C15&amp;VLOOKUP('театральна статистика'!$K$5,зведена!$L$4:$M$9,2,0),зведена!$C$4:$C$129&amp;зведена!$B$4:$B$129,0),COLUMN(зведена!D12)-1)</f>
        <v>31</v>
      </c>
      <c r="F15" s="18">
        <f t="array" ref="F15">INDEX(зведена!$B$4:$K$129,MATCH('театральна статистика'!$C15&amp;VLOOKUP('театральна статистика'!$K$5,зведена!$L$4:$M$9,2,0),зведена!$C$4:$C$129&amp;зведена!$B$4:$B$129,0),COLUMN(зведена!E12)-1)</f>
        <v>1209.5999999999999</v>
      </c>
      <c r="G15" s="18">
        <f t="array" ref="G15">INDEX(зведена!$B$4:$K$129,MATCH('театральна статистика'!$C15&amp;VLOOKUP('театральна статистика'!$K$5,зведена!$L$4:$M$9,2,0),зведена!$C$4:$C$129&amp;зведена!$B$4:$B$129,0),COLUMN(зведена!F12)-1)</f>
        <v>24</v>
      </c>
      <c r="H15" s="18">
        <f t="array" ref="H15">INDEX(зведена!$B$4:$K$129,MATCH('театральна статистика'!$C15&amp;VLOOKUP('театральна статистика'!$K$5,зведена!$L$4:$M$9,2,0),зведена!$C$4:$C$129&amp;зведена!$B$4:$B$129,0),COLUMN(зведена!G12)-1)</f>
        <v>1181.8</v>
      </c>
      <c r="I15" s="18">
        <f t="array" ref="I15">INDEX(зведена!$B$4:$K$129,MATCH('театральна статистика'!$C15&amp;VLOOKUP('театральна статистика'!$K$5,зведена!$L$4:$M$9,2,0),зведена!$C$4:$C$129&amp;зведена!$B$4:$B$129,0),COLUMN(зведена!H12)-1)</f>
        <v>35</v>
      </c>
      <c r="J15" s="18">
        <f t="array" ref="J15">INDEX(зведена!$B$4:$K$129,MATCH('театральна статистика'!$C15&amp;VLOOKUP('театральна статистика'!$K$5,зведена!$L$4:$M$9,2,0),зведена!$C$4:$C$129&amp;зведена!$B$4:$B$129,0),COLUMN(зведена!I12)-1)</f>
        <v>3872.1</v>
      </c>
      <c r="K15" s="18">
        <f t="array" ref="K15">INDEX(зведена!$B$4:$K$129,MATCH('театральна статистика'!$C15&amp;VLOOKUP('театральна статистика'!$K$5,зведена!$L$4:$M$9,2,0),зведена!$C$4:$C$129&amp;зведена!$B$4:$B$129,0),COLUMN(зведена!J12)-1)</f>
        <v>4416014</v>
      </c>
      <c r="L15" s="18">
        <f t="array" ref="L15">INDEX(зведена!$B$4:$K$129,MATCH('театральна статистика'!$C15&amp;VLOOKUP('театральна статистика'!$K$5,зведена!$L$4:$M$9,2,0),зведена!$C$4:$C$129&amp;зведена!$B$4:$B$129,0),COLUMN(зведена!K12)-1)</f>
        <v>0.273912175097271</v>
      </c>
    </row>
    <row r="16" spans="1:23" x14ac:dyDescent="0.25">
      <c r="A16" s="14">
        <v>11</v>
      </c>
      <c r="B16" s="14" t="e">
        <f t="shared" si="0"/>
        <v>#N/A</v>
      </c>
      <c r="C16">
        <v>2005</v>
      </c>
      <c r="D16" s="18">
        <f t="array" ref="D16">INDEX(зведена!$B$4:$K$129,MATCH('театральна статистика'!$C16&amp;VLOOKUP('театральна статистика'!$K$5,зведена!$L$4:$M$9,2,0),зведена!$C$4:$C$129&amp;зведена!$B$4:$B$129,0),COLUMN(зведена!C13)-1)</f>
        <v>2005</v>
      </c>
      <c r="E16" s="18">
        <f t="array" ref="E16">INDEX(зведена!$B$4:$K$129,MATCH('театральна статистика'!$C16&amp;VLOOKUP('театральна статистика'!$K$5,зведена!$L$4:$M$9,2,0),зведена!$C$4:$C$129&amp;зведена!$B$4:$B$129,0),COLUMN(зведена!D13)-1)</f>
        <v>29</v>
      </c>
      <c r="F16" s="18">
        <f t="array" ref="F16">INDEX(зведена!$B$4:$K$129,MATCH('театральна статистика'!$C16&amp;VLOOKUP('театральна статистика'!$K$5,зведена!$L$4:$M$9,2,0),зведена!$C$4:$C$129&amp;зведена!$B$4:$B$129,0),COLUMN(зведена!E13)-1)</f>
        <v>1144.7</v>
      </c>
      <c r="G16" s="18">
        <f t="array" ref="G16">INDEX(зведена!$B$4:$K$129,MATCH('театральна статистика'!$C16&amp;VLOOKUP('театральна статистика'!$K$5,зведена!$L$4:$M$9,2,0),зведена!$C$4:$C$129&amp;зведена!$B$4:$B$129,0),COLUMN(зведена!F13)-1)</f>
        <v>24</v>
      </c>
      <c r="H16" s="18">
        <f t="array" ref="H16">INDEX(зведена!$B$4:$K$129,MATCH('театральна статистика'!$C16&amp;VLOOKUP('театральна статистика'!$K$5,зведена!$L$4:$M$9,2,0),зведена!$C$4:$C$129&amp;зведена!$B$4:$B$129,0),COLUMN(зведена!G13)-1)</f>
        <v>1163.4000000000001</v>
      </c>
      <c r="I16" s="18">
        <f t="array" ref="I16">INDEX(зведена!$B$4:$K$129,MATCH('театральна статистика'!$C16&amp;VLOOKUP('театральна статистика'!$K$5,зведена!$L$4:$M$9,2,0),зведена!$C$4:$C$129&amp;зведена!$B$4:$B$129,0),COLUMN(зведена!H13)-1)</f>
        <v>33</v>
      </c>
      <c r="J16" s="18">
        <f t="array" ref="J16">INDEX(зведена!$B$4:$K$129,MATCH('театральна статистика'!$C16&amp;VLOOKUP('театральна статистика'!$K$5,зведена!$L$4:$M$9,2,0),зведена!$C$4:$C$129&amp;зведена!$B$4:$B$129,0),COLUMN(зведена!I13)-1)</f>
        <v>3290.4</v>
      </c>
      <c r="K16" s="18">
        <f t="array" ref="K16">INDEX(зведена!$B$4:$K$129,MATCH('театральна статистика'!$C16&amp;VLOOKUP('театральна статистика'!$K$5,зведена!$L$4:$M$9,2,0),зведена!$C$4:$C$129&amp;зведена!$B$4:$B$129,0),COLUMN(зведена!J13)-1)</f>
        <v>4404065</v>
      </c>
      <c r="L16" s="18">
        <f t="array" ref="L16">INDEX(зведена!$B$4:$K$129,MATCH('театральна статистика'!$C16&amp;VLOOKUP('театральна статистика'!$K$5,зведена!$L$4:$M$9,2,0),зведена!$C$4:$C$129&amp;зведена!$B$4:$B$129,0),COLUMN(зведена!K13)-1)</f>
        <v>0.25991896123240688</v>
      </c>
    </row>
    <row r="17" spans="1:21" x14ac:dyDescent="0.25">
      <c r="A17" s="14">
        <v>10</v>
      </c>
      <c r="B17" s="14" t="e">
        <f t="shared" si="0"/>
        <v>#N/A</v>
      </c>
      <c r="C17">
        <v>2004</v>
      </c>
      <c r="D17" s="18">
        <f t="array" ref="D17">INDEX(зведена!$B$4:$K$129,MATCH('театральна статистика'!$C17&amp;VLOOKUP('театральна статистика'!$K$5,зведена!$L$4:$M$9,2,0),зведена!$C$4:$C$129&amp;зведена!$B$4:$B$129,0),COLUMN(зведена!C14)-1)</f>
        <v>2004</v>
      </c>
      <c r="E17" s="18">
        <f t="array" ref="E17">INDEX(зведена!$B$4:$K$129,MATCH('театральна статистика'!$C17&amp;VLOOKUP('театральна статистика'!$K$5,зведена!$L$4:$M$9,2,0),зведена!$C$4:$C$129&amp;зведена!$B$4:$B$129,0),COLUMN(зведена!D14)-1)</f>
        <v>27</v>
      </c>
      <c r="F17" s="18">
        <f t="array" ref="F17">INDEX(зведена!$B$4:$K$129,MATCH('театральна статистика'!$C17&amp;VLOOKUP('театральна статистика'!$K$5,зведена!$L$4:$M$9,2,0),зведена!$C$4:$C$129&amp;зведена!$B$4:$B$129,0),COLUMN(зведена!E14)-1)</f>
        <v>932.9</v>
      </c>
      <c r="G17" s="18">
        <f t="array" ref="G17">INDEX(зведена!$B$4:$K$129,MATCH('театральна статистика'!$C17&amp;VLOOKUP('театральна статистика'!$K$5,зведена!$L$4:$M$9,2,0),зведена!$C$4:$C$129&amp;зведена!$B$4:$B$129,0),COLUMN(зведена!F14)-1)</f>
        <v>23</v>
      </c>
      <c r="H17" s="18">
        <f t="array" ref="H17">INDEX(зведена!$B$4:$K$129,MATCH('театральна статистика'!$C17&amp;VLOOKUP('театральна статистика'!$K$5,зведена!$L$4:$M$9,2,0),зведена!$C$4:$C$129&amp;зведена!$B$4:$B$129,0),COLUMN(зведена!G14)-1)</f>
        <v>1430.8</v>
      </c>
      <c r="I17" s="18">
        <f t="array" ref="I17">INDEX(зведена!$B$4:$K$129,MATCH('театральна статистика'!$C17&amp;VLOOKUP('театральна статистика'!$K$5,зведена!$L$4:$M$9,2,0),зведена!$C$4:$C$129&amp;зведена!$B$4:$B$129,0),COLUMN(зведена!H14)-1)</f>
        <v>32</v>
      </c>
      <c r="J17" s="18">
        <f t="array" ref="J17">INDEX(зведена!$B$4:$K$129,MATCH('театральна статистика'!$C17&amp;VLOOKUP('театральна статистика'!$K$5,зведена!$L$4:$M$9,2,0),зведена!$C$4:$C$129&amp;зведена!$B$4:$B$129,0),COLUMN(зведена!I14)-1)</f>
        <v>3198.8</v>
      </c>
      <c r="K17" s="18">
        <f t="array" ref="K17">INDEX(зведена!$B$4:$K$129,MATCH('театральна статистика'!$C17&amp;VLOOKUP('театральна статистика'!$K$5,зведена!$L$4:$M$9,2,0),зведена!$C$4:$C$129&amp;зведена!$B$4:$B$129,0),COLUMN(зведена!J14)-1)</f>
        <v>4392029</v>
      </c>
      <c r="L17" s="18">
        <f t="array" ref="L17">INDEX(зведена!$B$4:$K$129,MATCH('театральна статистика'!$C17&amp;VLOOKUP('театральна статистика'!$K$5,зведена!$L$4:$M$9,2,0),зведена!$C$4:$C$129&amp;зведена!$B$4:$B$129,0),COLUMN(зведена!K14)-1)</f>
        <v>0.21240752281007252</v>
      </c>
    </row>
    <row r="18" spans="1:21" x14ac:dyDescent="0.25">
      <c r="A18" s="14">
        <v>9</v>
      </c>
      <c r="B18" s="14" t="e">
        <f t="shared" si="0"/>
        <v>#N/A</v>
      </c>
      <c r="C18">
        <v>2003</v>
      </c>
      <c r="D18" s="18">
        <f t="array" ref="D18">INDEX(зведена!$B$4:$K$129,MATCH('театральна статистика'!$C18&amp;VLOOKUP('театральна статистика'!$K$5,зведена!$L$4:$M$9,2,0),зведена!$C$4:$C$129&amp;зведена!$B$4:$B$129,0),COLUMN(зведена!C15)-1)</f>
        <v>2003</v>
      </c>
      <c r="E18" s="18">
        <f t="array" ref="E18">INDEX(зведена!$B$4:$K$129,MATCH('театральна статистика'!$C18&amp;VLOOKUP('театральна статистика'!$K$5,зведена!$L$4:$M$9,2,0),зведена!$C$4:$C$129&amp;зведена!$B$4:$B$129,0),COLUMN(зведена!D15)-1)</f>
        <v>30</v>
      </c>
      <c r="F18" s="18">
        <f t="array" ref="F18">INDEX(зведена!$B$4:$K$129,MATCH('театральна статистика'!$C18&amp;VLOOKUP('театральна статистика'!$K$5,зведена!$L$4:$M$9,2,0),зведена!$C$4:$C$129&amp;зведена!$B$4:$B$129,0),COLUMN(зведена!E15)-1)</f>
        <v>892.8</v>
      </c>
      <c r="G18" s="18">
        <f t="array" ref="G18">INDEX(зведена!$B$4:$K$129,MATCH('театральна статистика'!$C18&amp;VLOOKUP('театральна статистика'!$K$5,зведена!$L$4:$M$9,2,0),зведена!$C$4:$C$129&amp;зведена!$B$4:$B$129,0),COLUMN(зведена!F15)-1)</f>
        <v>19</v>
      </c>
      <c r="H18" s="18">
        <f t="array" ref="H18">INDEX(зведена!$B$4:$K$129,MATCH('театральна статистика'!$C18&amp;VLOOKUP('театральна статистика'!$K$5,зведена!$L$4:$M$9,2,0),зведена!$C$4:$C$129&amp;зведена!$B$4:$B$129,0),COLUMN(зведена!G15)-1)</f>
        <v>741.5</v>
      </c>
      <c r="I18" s="18">
        <f t="array" ref="I18">INDEX(зведена!$B$4:$K$129,MATCH('театральна статистика'!$C18&amp;VLOOKUP('театральна статистика'!$K$5,зведена!$L$4:$M$9,2,0),зведена!$C$4:$C$129&amp;зведена!$B$4:$B$129,0),COLUMN(зведена!H15)-1)</f>
        <v>29</v>
      </c>
      <c r="J18" s="18">
        <f t="array" ref="J18">INDEX(зведена!$B$4:$K$129,MATCH('театральна статистика'!$C18&amp;VLOOKUP('театральна статистика'!$K$5,зведена!$L$4:$M$9,2,0),зведена!$C$4:$C$129&amp;зведена!$B$4:$B$129,0),COLUMN(зведена!I15)-1)</f>
        <v>3280.5</v>
      </c>
      <c r="K18" s="18">
        <f t="array" ref="K18">INDEX(зведена!$B$4:$K$129,MATCH('театральна статистика'!$C18&amp;VLOOKUP('театральна статистика'!$K$5,зведена!$L$4:$M$9,2,0),зведена!$C$4:$C$129&amp;зведена!$B$4:$B$129,0),COLUMN(зведена!J15)-1)</f>
        <v>4384384</v>
      </c>
      <c r="L18" s="18">
        <f t="array" ref="L18">INDEX(зведена!$B$4:$K$129,MATCH('театральна статистика'!$C18&amp;VLOOKUP('театральна статистика'!$K$5,зведена!$L$4:$M$9,2,0),зведена!$C$4:$C$129&amp;зведена!$B$4:$B$129,0),COLUMN(зведена!K15)-1)</f>
        <v>0.20363179867456865</v>
      </c>
    </row>
    <row r="19" spans="1:21" x14ac:dyDescent="0.25">
      <c r="A19" s="14">
        <v>8</v>
      </c>
      <c r="B19" s="14" t="e">
        <f t="shared" si="0"/>
        <v>#N/A</v>
      </c>
      <c r="C19">
        <v>2002</v>
      </c>
      <c r="D19" s="18">
        <f t="array" ref="D19">INDEX(зведена!$B$4:$K$129,MATCH('театральна статистика'!$C19&amp;VLOOKUP('театральна статистика'!$K$5,зведена!$L$4:$M$9,2,0),зведена!$C$4:$C$129&amp;зведена!$B$4:$B$129,0),COLUMN(зведена!C16)-1)</f>
        <v>2002</v>
      </c>
      <c r="E19" s="18">
        <f t="array" ref="E19">INDEX(зведена!$B$4:$K$129,MATCH('театральна статистика'!$C19&amp;VLOOKUP('театральна статистика'!$K$5,зведена!$L$4:$M$9,2,0),зведена!$C$4:$C$129&amp;зведена!$B$4:$B$129,0),COLUMN(зведена!D16)-1)</f>
        <v>30</v>
      </c>
      <c r="F19" s="18">
        <f t="array" ref="F19">INDEX(зведена!$B$4:$K$129,MATCH('театральна статистика'!$C19&amp;VLOOKUP('театральна статистика'!$K$5,зведена!$L$4:$M$9,2,0),зведена!$C$4:$C$129&amp;зведена!$B$4:$B$129,0),COLUMN(зведена!E16)-1)</f>
        <v>1063.5</v>
      </c>
      <c r="G19" s="18">
        <f t="array" ref="G19">INDEX(зведена!$B$4:$K$129,MATCH('театральна статистика'!$C19&amp;VLOOKUP('театральна статистика'!$K$5,зведена!$L$4:$M$9,2,0),зведена!$C$4:$C$129&amp;зведена!$B$4:$B$129,0),COLUMN(зведена!F16)-1)</f>
        <v>19</v>
      </c>
      <c r="H19" s="18">
        <f t="array" ref="H19">INDEX(зведена!$B$4:$K$129,MATCH('театральна статистика'!$C19&amp;VLOOKUP('театральна статистика'!$K$5,зведена!$L$4:$M$9,2,0),зведена!$C$4:$C$129&amp;зведена!$B$4:$B$129,0),COLUMN(зведена!G16)-1)</f>
        <v>3110.2</v>
      </c>
      <c r="I19" s="18">
        <f t="array" ref="I19">INDEX(зведена!$B$4:$K$129,MATCH('театральна статистика'!$C19&amp;VLOOKUP('театральна статистика'!$K$5,зведена!$L$4:$M$9,2,0),зведена!$C$4:$C$129&amp;зведена!$B$4:$B$129,0),COLUMN(зведена!H16)-1)</f>
        <v>29</v>
      </c>
      <c r="J19" s="18">
        <f t="array" ref="J19">INDEX(зведена!$B$4:$K$129,MATCH('театральна статистика'!$C19&amp;VLOOKUP('театральна статистика'!$K$5,зведена!$L$4:$M$9,2,0),зведена!$C$4:$C$129&amp;зведена!$B$4:$B$129,0),COLUMN(зведена!I16)-1)</f>
        <v>3599</v>
      </c>
      <c r="K19" s="18">
        <f t="array" ref="K19">INDEX(зведена!$B$4:$K$129,MATCH('театральна статистика'!$C19&amp;VLOOKUP('театральна статистика'!$K$5,зведена!$L$4:$M$9,2,0),зведена!$C$4:$C$129&amp;зведена!$B$4:$B$129,0),COLUMN(зведена!J16)-1)</f>
        <v>4385899</v>
      </c>
      <c r="L19" s="18">
        <f t="array" ref="L19">INDEX(зведена!$B$4:$K$129,MATCH('театральна статистика'!$C19&amp;VLOOKUP('театральна статистика'!$K$5,зведена!$L$4:$M$9,2,0),зведена!$C$4:$C$129&amp;зведена!$B$4:$B$129,0),COLUMN(зведена!K16)-1)</f>
        <v>0.24248164401414624</v>
      </c>
    </row>
    <row r="20" spans="1:21" x14ac:dyDescent="0.25">
      <c r="A20" s="14">
        <v>7</v>
      </c>
      <c r="B20" s="14" t="e">
        <f t="shared" si="0"/>
        <v>#N/A</v>
      </c>
      <c r="C20">
        <v>2001</v>
      </c>
      <c r="D20" s="18">
        <f t="array" ref="D20">INDEX(зведена!$B$4:$K$129,MATCH('театральна статистика'!$C20&amp;VLOOKUP('театральна статистика'!$K$5,зведена!$L$4:$M$9,2,0),зведена!$C$4:$C$129&amp;зведена!$B$4:$B$129,0),COLUMN(зведена!C17)-1)</f>
        <v>2001</v>
      </c>
      <c r="E20" s="18">
        <f t="array" ref="E20">INDEX(зведена!$B$4:$K$129,MATCH('театральна статистика'!$C20&amp;VLOOKUP('театральна статистика'!$K$5,зведена!$L$4:$M$9,2,0),зведена!$C$4:$C$129&amp;зведена!$B$4:$B$129,0),COLUMN(зведена!D17)-1)</f>
        <v>30</v>
      </c>
      <c r="F20" s="18">
        <f t="array" ref="F20">INDEX(зведена!$B$4:$K$129,MATCH('театральна статистика'!$C20&amp;VLOOKUP('театральна статистика'!$K$5,зведена!$L$4:$M$9,2,0),зведена!$C$4:$C$129&amp;зведена!$B$4:$B$129,0),COLUMN(зведена!E17)-1)</f>
        <v>897.7</v>
      </c>
      <c r="G20" s="18">
        <f t="array" ref="G20">INDEX(зведена!$B$4:$K$129,MATCH('театральна статистика'!$C20&amp;VLOOKUP('театральна статистика'!$K$5,зведена!$L$4:$M$9,2,0),зведена!$C$4:$C$129&amp;зведена!$B$4:$B$129,0),COLUMN(зведена!F17)-1)</f>
        <v>19</v>
      </c>
      <c r="H20" s="18">
        <f t="array" ref="H20">INDEX(зведена!$B$4:$K$129,MATCH('театральна статистика'!$C20&amp;VLOOKUP('театральна статистика'!$K$5,зведена!$L$4:$M$9,2,0),зведена!$C$4:$C$129&amp;зведена!$B$4:$B$129,0),COLUMN(зведена!G17)-1)</f>
        <v>1261.4000000000001</v>
      </c>
      <c r="I20" s="18">
        <f t="array" ref="I20">INDEX(зведена!$B$4:$K$129,MATCH('театральна статистика'!$C20&amp;VLOOKUP('театральна статистика'!$K$5,зведена!$L$4:$M$9,2,0),зведена!$C$4:$C$129&amp;зведена!$B$4:$B$129,0),COLUMN(зведена!H17)-1)</f>
        <v>32</v>
      </c>
      <c r="J20" s="18">
        <f t="array" ref="J20">INDEX(зведена!$B$4:$K$129,MATCH('театральна статистика'!$C20&amp;VLOOKUP('театральна статистика'!$K$5,зведена!$L$4:$M$9,2,0),зведена!$C$4:$C$129&amp;зведена!$B$4:$B$129,0),COLUMN(зведена!I17)-1)</f>
        <v>3471.8</v>
      </c>
      <c r="K20" s="18">
        <f t="array" ref="K20">INDEX(зведена!$B$4:$K$129,MATCH('театральна статистика'!$C20&amp;VLOOKUP('театральна статистика'!$K$5,зведена!$L$4:$M$9,2,0),зведена!$C$4:$C$129&amp;зведена!$B$4:$B$129,0),COLUMN(зведена!J17)-1)</f>
        <v>4395790</v>
      </c>
      <c r="L20" s="18">
        <f t="array" ref="L20">INDEX(зведена!$B$4:$K$129,MATCH('театральна статистика'!$C20&amp;VLOOKUP('театральна статистика'!$K$5,зведена!$L$4:$M$9,2,0),зведена!$C$4:$C$129&amp;зведена!$B$4:$B$129,0),COLUMN(зведена!K17)-1)</f>
        <v>0.20421812688959209</v>
      </c>
    </row>
    <row r="21" spans="1:21" x14ac:dyDescent="0.25">
      <c r="A21" s="14">
        <v>6</v>
      </c>
      <c r="B21" s="14" t="e">
        <f t="shared" si="0"/>
        <v>#N/A</v>
      </c>
      <c r="C21">
        <v>2000</v>
      </c>
      <c r="D21" s="18">
        <f t="array" ref="D21">INDEX(зведена!$B$4:$K$129,MATCH('театральна статистика'!$C21&amp;VLOOKUP('театральна статистика'!$K$5,зведена!$L$4:$M$9,2,0),зведена!$C$4:$C$129&amp;зведена!$B$4:$B$129,0),COLUMN(зведена!C18)-1)</f>
        <v>2000</v>
      </c>
      <c r="E21" s="18">
        <f t="array" ref="E21">INDEX(зведена!$B$4:$K$129,MATCH('театральна статистика'!$C21&amp;VLOOKUP('театральна статистика'!$K$5,зведена!$L$4:$M$9,2,0),зведена!$C$4:$C$129&amp;зведена!$B$4:$B$129,0),COLUMN(зведена!D18)-1)</f>
        <v>31</v>
      </c>
      <c r="F21" s="18">
        <f t="array" ref="F21">INDEX(зведена!$B$4:$K$129,MATCH('театральна статистика'!$C21&amp;VLOOKUP('театральна статистика'!$K$5,зведена!$L$4:$M$9,2,0),зведена!$C$4:$C$129&amp;зведена!$B$4:$B$129,0),COLUMN(зведена!E18)-1)</f>
        <v>960.7</v>
      </c>
      <c r="G21" s="18">
        <f t="array" ref="G21">INDEX(зведена!$B$4:$K$129,MATCH('театральна статистика'!$C21&amp;VLOOKUP('театральна статистика'!$K$5,зведена!$L$4:$M$9,2,0),зведена!$C$4:$C$129&amp;зведена!$B$4:$B$129,0),COLUMN(зведена!F18)-1)</f>
        <v>19</v>
      </c>
      <c r="H21" s="18">
        <f t="array" ref="H21">INDEX(зведена!$B$4:$K$129,MATCH('театральна статистика'!$C21&amp;VLOOKUP('театральна статистика'!$K$5,зведена!$L$4:$M$9,2,0),зведена!$C$4:$C$129&amp;зведена!$B$4:$B$129,0),COLUMN(зведена!G18)-1)</f>
        <v>765</v>
      </c>
      <c r="I21" s="18">
        <f t="array" ref="I21">INDEX(зведена!$B$4:$K$129,MATCH('театральна статистика'!$C21&amp;VLOOKUP('театральна статистика'!$K$5,зведена!$L$4:$M$9,2,0),зведена!$C$4:$C$129&amp;зведена!$B$4:$B$129,0),COLUMN(зведена!H18)-1)</f>
        <v>32</v>
      </c>
      <c r="J21" s="18">
        <f t="array" ref="J21">INDEX(зведена!$B$4:$K$129,MATCH('театральна статистика'!$C21&amp;VLOOKUP('театральна статистика'!$K$5,зведена!$L$4:$M$9,2,0),зведена!$C$4:$C$129&amp;зведена!$B$4:$B$129,0),COLUMN(зведена!I18)-1)</f>
        <v>3466.2</v>
      </c>
      <c r="K21" s="18">
        <f t="array" ref="K21">INDEX(зведена!$B$4:$K$129,MATCH('театральна статистика'!$C21&amp;VLOOKUP('театральна статистика'!$K$5,зведена!$L$4:$M$9,2,0),зведена!$C$4:$C$129&amp;зведена!$B$4:$B$129,0),COLUMN(зведена!J18)-1)</f>
        <v>4410834</v>
      </c>
      <c r="L21" s="18">
        <f t="array" ref="L21">INDEX(зведена!$B$4:$K$129,MATCH('театральна статистика'!$C21&amp;VLOOKUP('театральна статистика'!$K$5,зведена!$L$4:$M$9,2,0),зведена!$C$4:$C$129&amp;зведена!$B$4:$B$129,0),COLUMN(зведена!K18)-1)</f>
        <v>0.21780461472818974</v>
      </c>
    </row>
    <row r="22" spans="1:21" x14ac:dyDescent="0.25">
      <c r="A22" s="14">
        <v>5</v>
      </c>
      <c r="B22" s="14" t="e">
        <f t="shared" si="0"/>
        <v>#N/A</v>
      </c>
      <c r="C22">
        <v>1999</v>
      </c>
      <c r="D22" s="18">
        <f t="array" ref="D22">INDEX(зведена!$B$4:$K$129,MATCH('театральна статистика'!$C22&amp;VLOOKUP('театральна статистика'!$K$5,зведена!$L$4:$M$9,2,0),зведена!$C$4:$C$129&amp;зведена!$B$4:$B$129,0),COLUMN(зведена!C19)-1)</f>
        <v>1999</v>
      </c>
      <c r="E22" s="18">
        <f t="array" ref="E22">INDEX(зведена!$B$4:$K$129,MATCH('театральна статистика'!$C22&amp;VLOOKUP('театральна статистика'!$K$5,зведена!$L$4:$M$9,2,0),зведена!$C$4:$C$129&amp;зведена!$B$4:$B$129,0),COLUMN(зведена!D19)-1)</f>
        <v>33</v>
      </c>
      <c r="F22" s="18">
        <f t="array" ref="F22">INDEX(зведена!$B$4:$K$129,MATCH('театральна статистика'!$C22&amp;VLOOKUP('театральна статистика'!$K$5,зведена!$L$4:$M$9,2,0),зведена!$C$4:$C$129&amp;зведена!$B$4:$B$129,0),COLUMN(зведена!E19)-1)</f>
        <v>1042.7</v>
      </c>
      <c r="G22" s="18">
        <f t="array" ref="G22">INDEX(зведена!$B$4:$K$129,MATCH('театральна статистика'!$C22&amp;VLOOKUP('театральна статистика'!$K$5,зведена!$L$4:$M$9,2,0),зведена!$C$4:$C$129&amp;зведена!$B$4:$B$129,0),COLUMN(зведена!F19)-1)</f>
        <v>17</v>
      </c>
      <c r="H22" s="18">
        <f t="array" ref="H22">INDEX(зведена!$B$4:$K$129,MATCH('театральна статистика'!$C22&amp;VLOOKUP('театральна статистика'!$K$5,зведена!$L$4:$M$9,2,0),зведена!$C$4:$C$129&amp;зведена!$B$4:$B$129,0),COLUMN(зведена!G19)-1)</f>
        <v>737.2</v>
      </c>
      <c r="I22" s="18">
        <f t="array" ref="I22">INDEX(зведена!$B$4:$K$129,MATCH('театральна статистика'!$C22&amp;VLOOKUP('театральна статистика'!$K$5,зведена!$L$4:$M$9,2,0),зведена!$C$4:$C$129&amp;зведена!$B$4:$B$129,0),COLUMN(зведена!H19)-1)</f>
        <v>31</v>
      </c>
      <c r="J22" s="18">
        <f t="array" ref="J22">INDEX(зведена!$B$4:$K$129,MATCH('театральна статистика'!$C22&amp;VLOOKUP('театральна статистика'!$K$5,зведена!$L$4:$M$9,2,0),зведена!$C$4:$C$129&amp;зведена!$B$4:$B$129,0),COLUMN(зведена!I19)-1)</f>
        <v>2970.9</v>
      </c>
      <c r="K22" s="18">
        <f t="array" ref="K22">INDEX(зведена!$B$4:$K$129,MATCH('театральна статистика'!$C22&amp;VLOOKUP('театральна статистика'!$K$5,зведена!$L$4:$M$9,2,0),зведена!$C$4:$C$129&amp;зведена!$B$4:$B$129,0),COLUMN(зведена!J19)-1)</f>
        <v>4426518</v>
      </c>
      <c r="L22" s="18">
        <f t="array" ref="L22">INDEX(зведена!$B$4:$K$129,MATCH('театральна статистика'!$C22&amp;VLOOKUP('театральна статистика'!$K$5,зведена!$L$4:$M$9,2,0),зведена!$C$4:$C$129&amp;зведена!$B$4:$B$129,0),COLUMN(зведена!K19)-1)</f>
        <v>0.23555760984141486</v>
      </c>
    </row>
    <row r="23" spans="1:21" x14ac:dyDescent="0.25">
      <c r="A23" s="14">
        <v>4</v>
      </c>
      <c r="B23" s="14" t="e">
        <f t="shared" si="0"/>
        <v>#N/A</v>
      </c>
      <c r="C23">
        <v>1998</v>
      </c>
      <c r="D23" s="18">
        <f t="array" ref="D23">INDEX(зведена!$B$4:$K$129,MATCH('театральна статистика'!$C23&amp;VLOOKUP('театральна статистика'!$K$5,зведена!$L$4:$M$9,2,0),зведена!$C$4:$C$129&amp;зведена!$B$4:$B$129,0),COLUMN(зведена!C20)-1)</f>
        <v>1998</v>
      </c>
      <c r="E23" s="18">
        <f t="array" ref="E23">INDEX(зведена!$B$4:$K$129,MATCH('театральна статистика'!$C23&amp;VLOOKUP('театральна статистика'!$K$5,зведена!$L$4:$M$9,2,0),зведена!$C$4:$C$129&amp;зведена!$B$4:$B$129,0),COLUMN(зведена!D20)-1)</f>
        <v>33</v>
      </c>
      <c r="F23" s="18">
        <f t="array" ref="F23">INDEX(зведена!$B$4:$K$129,MATCH('театральна статистика'!$C23&amp;VLOOKUP('театральна статистика'!$K$5,зведена!$L$4:$M$9,2,0),зведена!$C$4:$C$129&amp;зведена!$B$4:$B$129,0),COLUMN(зведена!E20)-1)</f>
        <v>1004.2</v>
      </c>
      <c r="G23" s="18">
        <f t="array" ref="G23">INDEX(зведена!$B$4:$K$129,MATCH('театральна статистика'!$C23&amp;VLOOKUP('театральна статистика'!$K$5,зведена!$L$4:$M$9,2,0),зведена!$C$4:$C$129&amp;зведена!$B$4:$B$129,0),COLUMN(зведена!F20)-1)</f>
        <v>17</v>
      </c>
      <c r="H23" s="18">
        <f t="array" ref="H23">INDEX(зведена!$B$4:$K$129,MATCH('театральна статистика'!$C23&amp;VLOOKUP('театральна статистика'!$K$5,зведена!$L$4:$M$9,2,0),зведена!$C$4:$C$129&amp;зведена!$B$4:$B$129,0),COLUMN(зведена!G20)-1)</f>
        <v>391.9</v>
      </c>
      <c r="I23" s="18">
        <f t="array" ref="I23">INDEX(зведена!$B$4:$K$129,MATCH('театральна статистика'!$C23&amp;VLOOKUP('театральна статистика'!$K$5,зведена!$L$4:$M$9,2,0),зведена!$C$4:$C$129&amp;зведена!$B$4:$B$129,0),COLUMN(зведена!H20)-1)</f>
        <v>32</v>
      </c>
      <c r="J23" s="18">
        <f t="array" ref="J23">INDEX(зведена!$B$4:$K$129,MATCH('театральна статистика'!$C23&amp;VLOOKUP('театральна статистика'!$K$5,зведена!$L$4:$M$9,2,0),зведена!$C$4:$C$129&amp;зведена!$B$4:$B$129,0),COLUMN(зведена!I20)-1)</f>
        <v>2619.9</v>
      </c>
      <c r="K23" s="18">
        <f t="array" ref="K23">INDEX(зведена!$B$4:$K$129,MATCH('театральна статистика'!$C23&amp;VLOOKUP('театральна статистика'!$K$5,зведена!$L$4:$M$9,2,0),зведена!$C$4:$C$129&amp;зведена!$B$4:$B$129,0),COLUMN(зведена!J20)-1)</f>
        <v>4443274</v>
      </c>
      <c r="L23" s="18">
        <f t="array" ref="L23">INDEX(зведена!$B$4:$K$129,MATCH('театральна статистика'!$C23&amp;VLOOKUP('театральна статистика'!$K$5,зведена!$L$4:$M$9,2,0),зведена!$C$4:$C$129&amp;зведена!$B$4:$B$129,0),COLUMN(зведена!K20)-1)</f>
        <v>0.22600451828989165</v>
      </c>
    </row>
    <row r="24" spans="1:21" x14ac:dyDescent="0.25">
      <c r="A24" s="14">
        <v>3</v>
      </c>
      <c r="B24" s="14" t="e">
        <f t="shared" si="0"/>
        <v>#N/A</v>
      </c>
      <c r="C24">
        <v>1997</v>
      </c>
      <c r="D24" s="18">
        <f t="array" ref="D24">INDEX(зведена!$B$4:$K$129,MATCH('театральна статистика'!$C24&amp;VLOOKUP('театральна статистика'!$K$5,зведена!$L$4:$M$9,2,0),зведена!$C$4:$C$129&amp;зведена!$B$4:$B$129,0),COLUMN(зведена!C21)-1)</f>
        <v>1997</v>
      </c>
      <c r="E24" s="18">
        <f t="array" ref="E24">INDEX(зведена!$B$4:$K$129,MATCH('театральна статистика'!$C24&amp;VLOOKUP('театральна статистика'!$K$5,зведена!$L$4:$M$9,2,0),зведена!$C$4:$C$129&amp;зведена!$B$4:$B$129,0),COLUMN(зведена!D21)-1)</f>
        <v>35</v>
      </c>
      <c r="F24" s="18">
        <f t="array" ref="F24">INDEX(зведена!$B$4:$K$129,MATCH('театральна статистика'!$C24&amp;VLOOKUP('театральна статистика'!$K$5,зведена!$L$4:$M$9,2,0),зведена!$C$4:$C$129&amp;зведена!$B$4:$B$129,0),COLUMN(зведена!E21)-1)</f>
        <v>1018.7</v>
      </c>
      <c r="G24" s="18">
        <f t="array" ref="G24">INDEX(зведена!$B$4:$K$129,MATCH('театральна статистика'!$C24&amp;VLOOKUP('театральна статистика'!$K$5,зведена!$L$4:$M$9,2,0),зведена!$C$4:$C$129&amp;зведена!$B$4:$B$129,0),COLUMN(зведена!F21)-1)</f>
        <v>17</v>
      </c>
      <c r="H24" s="18">
        <f t="array" ref="H24">INDEX(зведена!$B$4:$K$129,MATCH('театральна статистика'!$C24&amp;VLOOKUP('театральна статистика'!$K$5,зведена!$L$4:$M$9,2,0),зведена!$C$4:$C$129&amp;зведена!$B$4:$B$129,0),COLUMN(зведена!G21)-1)</f>
        <v>388.9</v>
      </c>
      <c r="I24" s="18">
        <f t="array" ref="I24">INDEX(зведена!$B$4:$K$129,MATCH('театральна статистика'!$C24&amp;VLOOKUP('театральна статистика'!$K$5,зведена!$L$4:$M$9,2,0),зведена!$C$4:$C$129&amp;зведена!$B$4:$B$129,0),COLUMN(зведена!H21)-1)</f>
        <v>32</v>
      </c>
      <c r="J24" s="18">
        <f t="array" ref="J24">INDEX(зведена!$B$4:$K$129,MATCH('театральна статистика'!$C24&amp;VLOOKUP('театральна статистика'!$K$5,зведена!$L$4:$M$9,2,0),зведена!$C$4:$C$129&amp;зведена!$B$4:$B$129,0),COLUMN(зведена!I21)-1)</f>
        <v>2840</v>
      </c>
      <c r="K24" s="18">
        <f t="array" ref="K24">INDEX(зведена!$B$4:$K$129,MATCH('театральна статистика'!$C24&amp;VLOOKUP('театральна статистика'!$K$5,зведена!$L$4:$M$9,2,0),зведена!$C$4:$C$129&amp;зведена!$B$4:$B$129,0),COLUMN(зведена!J21)-1)</f>
        <v>4461669</v>
      </c>
      <c r="L24" s="18">
        <f t="array" ref="L24">INDEX(зведена!$B$4:$K$129,MATCH('театральна статистика'!$C24&amp;VLOOKUP('театральна статистика'!$K$5,зведена!$L$4:$M$9,2,0),зведена!$C$4:$C$129&amp;зведена!$B$4:$B$129,0),COLUMN(зведена!K21)-1)</f>
        <v>0.22832262993960331</v>
      </c>
    </row>
    <row r="25" spans="1:21" x14ac:dyDescent="0.25">
      <c r="A25" s="14">
        <v>2</v>
      </c>
      <c r="B25" s="14" t="e">
        <f t="shared" si="0"/>
        <v>#N/A</v>
      </c>
      <c r="C25">
        <v>1996</v>
      </c>
      <c r="D25" s="18">
        <f t="array" ref="D25">INDEX(зведена!$B$4:$K$129,MATCH('театральна статистика'!$C25&amp;VLOOKUP('театральна статистика'!$K$5,зведена!$L$4:$M$9,2,0),зведена!$C$4:$C$129&amp;зведена!$B$4:$B$129,0),COLUMN(зведена!C22)-1)</f>
        <v>1996</v>
      </c>
      <c r="E25" s="18">
        <f t="array" ref="E25">INDEX(зведена!$B$4:$K$129,MATCH('театральна статистика'!$C25&amp;VLOOKUP('театральна статистика'!$K$5,зведена!$L$4:$M$9,2,0),зведена!$C$4:$C$129&amp;зведена!$B$4:$B$129,0),COLUMN(зведена!D22)-1)</f>
        <v>34</v>
      </c>
      <c r="F25" s="18">
        <f t="array" ref="F25">INDEX(зведена!$B$4:$K$129,MATCH('театральна статистика'!$C25&amp;VLOOKUP('театральна статистика'!$K$5,зведена!$L$4:$M$9,2,0),зведена!$C$4:$C$129&amp;зведена!$B$4:$B$129,0),COLUMN(зведена!E22)-1)</f>
        <v>1182.8</v>
      </c>
      <c r="G25" s="18">
        <f t="array" ref="G25">INDEX(зведена!$B$4:$K$129,MATCH('театральна статистика'!$C25&amp;VLOOKUP('театральна статистика'!$K$5,зведена!$L$4:$M$9,2,0),зведена!$C$4:$C$129&amp;зведена!$B$4:$B$129,0),COLUMN(зведена!F22)-1)</f>
        <v>17</v>
      </c>
      <c r="H25" s="18">
        <f t="array" ref="H25">INDEX(зведена!$B$4:$K$129,MATCH('театральна статистика'!$C25&amp;VLOOKUP('театральна статистика'!$K$5,зведена!$L$4:$M$9,2,0),зведена!$C$4:$C$129&amp;зведена!$B$4:$B$129,0),COLUMN(зведена!G22)-1)</f>
        <v>486.6</v>
      </c>
      <c r="I25" s="18">
        <f t="array" ref="I25">INDEX(зведена!$B$4:$K$129,MATCH('театральна статистика'!$C25&amp;VLOOKUP('театральна статистика'!$K$5,зведена!$L$4:$M$9,2,0),зведена!$C$4:$C$129&amp;зведена!$B$4:$B$129,0),COLUMN(зведена!H22)-1)</f>
        <v>29</v>
      </c>
      <c r="J25" s="18">
        <f t="array" ref="J25">INDEX(зведена!$B$4:$K$129,MATCH('театральна статистика'!$C25&amp;VLOOKUP('театральна статистика'!$K$5,зведена!$L$4:$M$9,2,0),зведена!$C$4:$C$129&amp;зведена!$B$4:$B$129,0),COLUMN(зведена!I22)-1)</f>
        <v>2866.1</v>
      </c>
      <c r="K25" s="18">
        <f t="array" ref="K25">INDEX(зведена!$B$4:$K$129,MATCH('театральна статистика'!$C25&amp;VLOOKUP('театральна статистика'!$K$5,зведена!$L$4:$M$9,2,0),зведена!$C$4:$C$129&amp;зведена!$B$4:$B$129,0),COLUMN(зведена!J22)-1)</f>
        <v>4483224</v>
      </c>
      <c r="L25" s="18">
        <f t="array" ref="L25">INDEX(зведена!$B$4:$K$129,MATCH('театральна статистика'!$C25&amp;VLOOKUP('театральна статистика'!$K$5,зведена!$L$4:$M$9,2,0),зведена!$C$4:$C$129&amp;зведена!$B$4:$B$129,0),COLUMN(зведена!K22)-1)</f>
        <v>0.26382799521058953</v>
      </c>
    </row>
    <row r="26" spans="1:21" x14ac:dyDescent="0.25">
      <c r="A26" s="14">
        <v>1</v>
      </c>
      <c r="B26" s="14" t="e">
        <f t="shared" si="0"/>
        <v>#N/A</v>
      </c>
      <c r="C26">
        <v>1995</v>
      </c>
      <c r="D26" s="18">
        <f t="array" ref="D26">INDEX(зведена!$B$4:$K$129,MATCH('театральна статистика'!$C26&amp;VLOOKUP('театральна статистика'!$K$5,зведена!$L$4:$M$9,2,0),зведена!$C$4:$C$129&amp;зведена!$B$4:$B$129,0),COLUMN(зведена!C23)-1)</f>
        <v>1995</v>
      </c>
      <c r="E26" s="18">
        <f t="array" ref="E26">INDEX(зведена!$B$4:$K$129,MATCH('театральна статистика'!$C26&amp;VLOOKUP('театральна статистика'!$K$5,зведена!$L$4:$M$9,2,0),зведена!$C$4:$C$129&amp;зведена!$B$4:$B$129,0),COLUMN(зведена!D23)-1)</f>
        <v>40</v>
      </c>
      <c r="F26" s="18">
        <f t="array" ref="F26">INDEX(зведена!$B$4:$K$129,MATCH('театральна статистика'!$C26&amp;VLOOKUP('театральна статистика'!$K$5,зведена!$L$4:$M$9,2,0),зведена!$C$4:$C$129&amp;зведена!$B$4:$B$129,0),COLUMN(зведена!E23)-1)</f>
        <v>1047</v>
      </c>
      <c r="G26" s="18">
        <f t="array" ref="G26">INDEX(зведена!$B$4:$K$129,MATCH('театральна статистика'!$C26&amp;VLOOKUP('театральна статистика'!$K$5,зведена!$L$4:$M$9,2,0),зведена!$C$4:$C$129&amp;зведена!$B$4:$B$129,0),COLUMN(зведена!F23)-1)</f>
        <v>18</v>
      </c>
      <c r="H26" s="18">
        <f t="array" ref="H26">INDEX(зведена!$B$4:$K$129,MATCH('театральна статистика'!$C26&amp;VLOOKUP('театральна статистика'!$K$5,зведена!$L$4:$M$9,2,0),зведена!$C$4:$C$129&amp;зведена!$B$4:$B$129,0),COLUMN(зведена!G23)-1)</f>
        <v>4841.5</v>
      </c>
      <c r="I26" s="18">
        <f t="array" ref="I26">INDEX(зведена!$B$4:$K$129,MATCH('театральна статистика'!$C26&amp;VLOOKUP('театральна статистика'!$K$5,зведена!$L$4:$M$9,2,0),зведена!$C$4:$C$129&amp;зведена!$B$4:$B$129,0),COLUMN(зведена!H23)-1)</f>
        <v>28</v>
      </c>
      <c r="J26" s="18">
        <f t="array" ref="J26">INDEX(зведена!$B$4:$K$129,MATCH('театральна статистика'!$C26&amp;VLOOKUP('театральна статистика'!$K$5,зведена!$L$4:$M$9,2,0),зведена!$C$4:$C$129&amp;зведена!$B$4:$B$129,0),COLUMN(зведена!I23)-1)</f>
        <v>3671.8</v>
      </c>
      <c r="K26" s="18">
        <f t="array" ref="K26">INDEX(зведена!$B$4:$K$129,MATCH('театральна статистика'!$C26&amp;VLOOKUP('театральна статистика'!$K$5,зведена!$L$4:$M$9,2,0),зведена!$C$4:$C$129&amp;зведена!$B$4:$B$129,0),COLUMN(зведена!J23)-1)</f>
        <v>4506439</v>
      </c>
      <c r="L26" s="18">
        <f t="array" ref="L26">INDEX(зведена!$B$4:$K$129,MATCH('театральна статистика'!$C26&amp;VLOOKUP('театральна статистика'!$K$5,зведена!$L$4:$M$9,2,0),зведена!$C$4:$C$129&amp;зведена!$B$4:$B$129,0),COLUMN(зведена!K23)-1)</f>
        <v>0.23233422220959832</v>
      </c>
    </row>
    <row r="27" spans="1:21" x14ac:dyDescent="0.25">
      <c r="M27">
        <v>2015</v>
      </c>
    </row>
    <row r="29" spans="1:21" x14ac:dyDescent="0.25">
      <c r="B29" s="14">
        <v>15</v>
      </c>
    </row>
    <row r="30" spans="1:21" x14ac:dyDescent="0.25">
      <c r="U30" s="14">
        <v>2</v>
      </c>
    </row>
    <row r="56" spans="5:6" x14ac:dyDescent="0.25">
      <c r="E56" s="24" t="s">
        <v>11</v>
      </c>
      <c r="F56" s="25">
        <v>1</v>
      </c>
    </row>
    <row r="57" spans="5:6" x14ac:dyDescent="0.25">
      <c r="E57" s="24" t="s">
        <v>13</v>
      </c>
      <c r="F57" s="25">
        <v>1</v>
      </c>
    </row>
    <row r="58" spans="5:6" x14ac:dyDescent="0.25">
      <c r="E58" s="24" t="s">
        <v>7</v>
      </c>
      <c r="F58" s="25">
        <v>1</v>
      </c>
    </row>
    <row r="59" spans="5:6" x14ac:dyDescent="0.25">
      <c r="E59" s="24" t="s">
        <v>9</v>
      </c>
      <c r="F59" s="25">
        <v>1</v>
      </c>
    </row>
    <row r="60" spans="5:6" x14ac:dyDescent="0.25">
      <c r="E60" s="24" t="s">
        <v>10</v>
      </c>
      <c r="F60" s="25">
        <v>1</v>
      </c>
    </row>
    <row r="61" spans="5:6" x14ac:dyDescent="0.25">
      <c r="E61" s="26" t="s">
        <v>8</v>
      </c>
      <c r="F61" s="25">
        <v>1</v>
      </c>
    </row>
    <row r="62" spans="5:6" x14ac:dyDescent="0.25">
      <c r="E62" s="23"/>
    </row>
  </sheetData>
  <sortState ref="D6:J26">
    <sortCondition descending="1" ref="D6"/>
  </sortState>
  <mergeCells count="1">
    <mergeCell ref="I2:Q2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90" r:id="rId4" name="Scroll Bar 42">
              <controlPr defaultSize="0" autoPict="0">
                <anchor moveWithCells="1">
                  <from>
                    <xdr:col>12</xdr:col>
                    <xdr:colOff>57150</xdr:colOff>
                    <xdr:row>4</xdr:row>
                    <xdr:rowOff>0</xdr:rowOff>
                  </from>
                  <to>
                    <xdr:col>12</xdr:col>
                    <xdr:colOff>276225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r:id="rId5" name="Drop Down 43">
              <controlPr defaultSize="0" autoLine="0" autoPict="0">
                <anchor moveWithCells="1">
                  <from>
                    <xdr:col>7</xdr:col>
                    <xdr:colOff>9525</xdr:colOff>
                    <xdr:row>4</xdr:row>
                    <xdr:rowOff>0</xdr:rowOff>
                  </from>
                  <to>
                    <xdr:col>9</xdr:col>
                    <xdr:colOff>247650</xdr:colOff>
                    <xdr:row>4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6" name="Drop Down 46">
              <controlPr defaultSize="0" autoLine="0" autoPict="0">
                <anchor moveWithCells="1">
                  <from>
                    <xdr:col>10</xdr:col>
                    <xdr:colOff>266700</xdr:colOff>
                    <xdr:row>28</xdr:row>
                    <xdr:rowOff>142875</xdr:rowOff>
                  </from>
                  <to>
                    <xdr:col>12</xdr:col>
                    <xdr:colOff>85725</xdr:colOff>
                    <xdr:row>30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r:id="rId7" name="Drop Down 47">
              <controlPr defaultSize="0" autoLine="0" autoPict="0">
                <anchor moveWithCells="1">
                  <from>
                    <xdr:col>17</xdr:col>
                    <xdr:colOff>723900</xdr:colOff>
                    <xdr:row>28</xdr:row>
                    <xdr:rowOff>133350</xdr:rowOff>
                  </from>
                  <to>
                    <xdr:col>19</xdr:col>
                    <xdr:colOff>400050</xdr:colOff>
                    <xdr:row>29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173"/>
  <sheetViews>
    <sheetView zoomScale="80" zoomScaleNormal="80" workbookViewId="0">
      <selection activeCell="P7" sqref="P7"/>
    </sheetView>
  </sheetViews>
  <sheetFormatPr defaultRowHeight="15" x14ac:dyDescent="0.25"/>
  <cols>
    <col min="1" max="1" width="3.5703125" customWidth="1"/>
    <col min="2" max="2" width="18.28515625" style="2" customWidth="1"/>
    <col min="3" max="5" width="8.85546875" style="3"/>
    <col min="6" max="6" width="9.7109375" style="3" customWidth="1"/>
    <col min="7" max="9" width="8.85546875" style="3"/>
    <col min="10" max="10" width="10.85546875" style="3" customWidth="1"/>
    <col min="11" max="11" width="8.85546875" style="8"/>
    <col min="13" max="13" width="18.42578125" bestFit="1" customWidth="1"/>
    <col min="16" max="16" width="17.7109375" customWidth="1"/>
    <col min="17" max="17" width="21.140625" customWidth="1"/>
    <col min="20" max="20" width="9.85546875" bestFit="1" customWidth="1"/>
    <col min="26" max="26" width="8.85546875" style="8"/>
  </cols>
  <sheetData>
    <row r="1" spans="2:26" x14ac:dyDescent="0.25">
      <c r="B1" s="2" t="s">
        <v>14</v>
      </c>
      <c r="Z1"/>
    </row>
    <row r="2" spans="2:26" ht="15.75" thickBot="1" x14ac:dyDescent="0.3">
      <c r="Z2"/>
    </row>
    <row r="3" spans="2:26" ht="72" x14ac:dyDescent="0.25">
      <c r="B3" s="9" t="s">
        <v>6</v>
      </c>
      <c r="C3" s="9" t="s">
        <v>5</v>
      </c>
      <c r="D3" s="10" t="s">
        <v>3</v>
      </c>
      <c r="E3" s="10" t="s">
        <v>4</v>
      </c>
      <c r="F3" s="10" t="s">
        <v>16</v>
      </c>
      <c r="G3" s="10" t="s">
        <v>2</v>
      </c>
      <c r="H3" s="10" t="s">
        <v>0</v>
      </c>
      <c r="I3" s="10" t="s">
        <v>1</v>
      </c>
      <c r="J3" s="11" t="s">
        <v>15</v>
      </c>
      <c r="K3" s="12" t="s">
        <v>17</v>
      </c>
      <c r="M3" s="27" t="s">
        <v>6</v>
      </c>
      <c r="N3" s="28" t="s">
        <v>20</v>
      </c>
      <c r="O3" s="29" t="s">
        <v>21</v>
      </c>
      <c r="Q3" s="18"/>
      <c r="R3" s="18" t="s">
        <v>22</v>
      </c>
      <c r="S3" s="18" t="s">
        <v>23</v>
      </c>
      <c r="T3" t="s">
        <v>24</v>
      </c>
      <c r="Z3"/>
    </row>
    <row r="4" spans="2:26" x14ac:dyDescent="0.25">
      <c r="B4" s="6" t="s">
        <v>11</v>
      </c>
      <c r="C4" s="5">
        <v>2015</v>
      </c>
      <c r="D4" s="5">
        <v>4</v>
      </c>
      <c r="E4" s="5">
        <v>124.7</v>
      </c>
      <c r="F4" s="5">
        <v>2</v>
      </c>
      <c r="G4" s="5">
        <v>64</v>
      </c>
      <c r="H4" s="5">
        <v>26</v>
      </c>
      <c r="I4" s="5">
        <v>480.7</v>
      </c>
      <c r="J4" s="15">
        <v>1379726</v>
      </c>
      <c r="K4" s="7">
        <f>E4*1000/J4</f>
        <v>9.0380263907471489E-2</v>
      </c>
      <c r="L4" s="17">
        <v>1</v>
      </c>
      <c r="M4" s="30" t="s">
        <v>11</v>
      </c>
      <c r="N4" s="21">
        <f t="array" ref="N4">INDEX($B$4:$K$129,MATCH(Таблица1[[#This Row],[область]]&amp;VLOOKUP('театральна статистика'!$B$29,зведена!$M$11:$N$31,2,0),зведена!$B$4:$B$129&amp;зведена!$C$4:$C$129,0),9)</f>
        <v>1409208</v>
      </c>
      <c r="O4" s="31">
        <f t="array" ref="O4">INDEX($B$4:$K$129,MATCH(Таблица1[[#This Row],[область]]&amp;VLOOKUP('театральна статистика'!$B$29,зведена!$M$11:$N$31,2,0),зведена!$B$4:$B$129&amp;зведена!$C$4:$C$129,0),4)*1000</f>
        <v>110600</v>
      </c>
      <c r="Q4" s="18" t="str">
        <f>'театральна статистика'!V4</f>
        <v>м. Київ і Київська обл</v>
      </c>
      <c r="R4" s="18">
        <f>T4*100</f>
        <v>21.000000000000004</v>
      </c>
      <c r="S4" s="18">
        <f t="array" ref="S4">INDEX($B$4:$K$129,MATCH($Q4&amp;VLOOKUP('театральна статистика'!$B$29,зведена!$M$11:$N$31,2,0),зведена!$B$4:$B$129&amp;зведена!$C$4:$C$129,0),3)</f>
        <v>30</v>
      </c>
      <c r="T4">
        <f t="array" ref="T4">ROUNDUP(INDEX($B$4:$K$129,MATCH($Q4&amp;VLOOKUP('театральна статистика'!$B$29,зведена!$M$11:$N$31,2,0),зведена!$B$4:$B$129&amp;зведена!$C$4:$C$129,0),10),2)</f>
        <v>0.21000000000000002</v>
      </c>
      <c r="Z4"/>
    </row>
    <row r="5" spans="2:26" x14ac:dyDescent="0.25">
      <c r="B5" s="6" t="s">
        <v>11</v>
      </c>
      <c r="C5" s="5">
        <v>2014</v>
      </c>
      <c r="D5" s="5">
        <v>4</v>
      </c>
      <c r="E5" s="5">
        <v>105.7</v>
      </c>
      <c r="F5" s="5">
        <v>2</v>
      </c>
      <c r="G5" s="5">
        <v>79</v>
      </c>
      <c r="H5" s="5">
        <v>24</v>
      </c>
      <c r="I5" s="5">
        <v>450.6</v>
      </c>
      <c r="J5" s="15">
        <v>1379598</v>
      </c>
      <c r="K5" s="7">
        <f t="shared" ref="K5:K68" si="0">E5*1000/J5</f>
        <v>7.6616521624415235E-2</v>
      </c>
      <c r="L5" s="17">
        <v>2</v>
      </c>
      <c r="M5" s="30" t="s">
        <v>13</v>
      </c>
      <c r="N5" s="21">
        <f t="array" ref="N5">INDEX($B$4:$K$129,MATCH(Таблица1[[#This Row],[область]]&amp;VLOOKUP('театральна статистика'!$B$29,зведена!$M$11:$N$31,2,0),зведена!$B$4:$B$129&amp;зведена!$C$4:$C$129,0),9)</f>
        <v>4395790</v>
      </c>
      <c r="O5" s="32">
        <f t="array" ref="O5">INDEX($B$4:$K$129,MATCH(Таблица1[[#This Row],[область]]&amp;VLOOKUP('театральна статистика'!$B$29,зведена!$M$11:$N$31,2,0),зведена!$B$4:$B$129&amp;зведена!$C$4:$C$129,0),4)*1000</f>
        <v>897700</v>
      </c>
      <c r="Q5" s="18" t="str">
        <f>VLOOKUP('театральна статистика'!U30,зведена!L4:M9,2,0)</f>
        <v>м. Київ і Київська обл</v>
      </c>
      <c r="R5" s="18">
        <f>T5*100</f>
        <v>21.000000000000004</v>
      </c>
      <c r="S5" s="18">
        <f t="array" ref="S5">INDEX($B$4:$K$129,MATCH($Q5&amp;VLOOKUP('театральна статистика'!$B$29,зведена!$M$11:$N$31,2,0),зведена!$B$4:$B$129&amp;зведена!$C$4:$C$129,0),3)</f>
        <v>30</v>
      </c>
      <c r="T5">
        <f t="array" ref="T5">ROUNDUP(INDEX($B$4:$K$129,MATCH($Q5&amp;VLOOKUP('театральна статистика'!$B$29,зведена!$M$11:$N$31,2,0),зведена!$B$4:$B$129&amp;зведена!$C$4:$C$129,0),10),2)</f>
        <v>0.21000000000000002</v>
      </c>
      <c r="Z5"/>
    </row>
    <row r="6" spans="2:26" x14ac:dyDescent="0.25">
      <c r="B6" s="6" t="s">
        <v>11</v>
      </c>
      <c r="C6" s="5">
        <v>2013</v>
      </c>
      <c r="D6" s="5">
        <v>4</v>
      </c>
      <c r="E6" s="5">
        <v>117.1</v>
      </c>
      <c r="F6" s="5">
        <v>2</v>
      </c>
      <c r="G6" s="5">
        <v>65.599999999999994</v>
      </c>
      <c r="H6" s="5">
        <v>24</v>
      </c>
      <c r="I6" s="5">
        <v>486.7</v>
      </c>
      <c r="J6" s="15">
        <v>1379216</v>
      </c>
      <c r="K6" s="7">
        <f t="shared" si="0"/>
        <v>8.4903307386225216E-2</v>
      </c>
      <c r="L6" s="17">
        <v>3</v>
      </c>
      <c r="M6" s="30" t="s">
        <v>7</v>
      </c>
      <c r="N6" s="21">
        <f t="array" ref="N6">INDEX($B$4:$K$129,MATCH(Таблица1[[#This Row],[область]]&amp;VLOOKUP('театральна статистика'!$B$29,зведена!$M$11:$N$31,2,0),зведена!$B$4:$B$129&amp;зведена!$C$4:$C$129,0),9)</f>
        <v>2463829</v>
      </c>
      <c r="O6" s="32">
        <f t="array" ref="O6">INDEX($B$4:$K$129,MATCH(Таблица1[[#This Row],[область]]&amp;VLOOKUP('театральна статистика'!$B$29,зведена!$M$11:$N$31,2,0),зведена!$B$4:$B$129&amp;зведена!$C$4:$C$129,0),4)*1000</f>
        <v>485500</v>
      </c>
      <c r="Z6"/>
    </row>
    <row r="7" spans="2:26" x14ac:dyDescent="0.25">
      <c r="B7" s="6" t="s">
        <v>11</v>
      </c>
      <c r="C7" s="5">
        <v>2012</v>
      </c>
      <c r="D7" s="5">
        <v>4</v>
      </c>
      <c r="E7" s="5">
        <v>133.80000000000001</v>
      </c>
      <c r="F7" s="5">
        <v>2</v>
      </c>
      <c r="G7" s="5">
        <v>71.900000000000006</v>
      </c>
      <c r="H7" s="5">
        <v>24</v>
      </c>
      <c r="I7" s="5">
        <v>486.1</v>
      </c>
      <c r="J7" s="15">
        <v>1378232</v>
      </c>
      <c r="K7" s="7">
        <f t="shared" si="0"/>
        <v>9.708089784593596E-2</v>
      </c>
      <c r="L7" s="17">
        <v>4</v>
      </c>
      <c r="M7" s="30" t="s">
        <v>9</v>
      </c>
      <c r="N7" s="21">
        <f t="array" ref="N7">INDEX($B$4:$K$129,MATCH(Таблица1[[#This Row],[область]]&amp;VLOOKUP('театральна статистика'!$B$29,зведена!$M$11:$N$31,2,0),зведена!$B$4:$B$129&amp;зведена!$C$4:$C$129,0),9)</f>
        <v>1630237</v>
      </c>
      <c r="O7" s="32">
        <f t="array" ref="O7">INDEX($B$4:$K$129,MATCH(Таблица1[[#This Row],[область]]&amp;VLOOKUP('театральна статистика'!$B$29,зведена!$M$11:$N$31,2,0),зведена!$B$4:$B$129&amp;зведена!$C$4:$C$129,0),4)*1000</f>
        <v>78400</v>
      </c>
      <c r="R7" t="str">
        <f>Q5</f>
        <v>м. Київ і Київська обл</v>
      </c>
      <c r="S7" t="str">
        <f>Q4</f>
        <v>м. Київ і Київська обл</v>
      </c>
      <c r="T7" s="14">
        <v>1</v>
      </c>
      <c r="Z7"/>
    </row>
    <row r="8" spans="2:26" x14ac:dyDescent="0.25">
      <c r="B8" s="6" t="s">
        <v>11</v>
      </c>
      <c r="C8" s="5">
        <v>2011</v>
      </c>
      <c r="D8" s="5">
        <v>4</v>
      </c>
      <c r="E8" s="5">
        <v>138</v>
      </c>
      <c r="F8" s="5">
        <v>2</v>
      </c>
      <c r="G8" s="5">
        <v>60.6</v>
      </c>
      <c r="H8" s="5">
        <v>22</v>
      </c>
      <c r="I8" s="5">
        <v>463.7</v>
      </c>
      <c r="J8" s="15">
        <v>1377221</v>
      </c>
      <c r="K8" s="7">
        <f t="shared" si="0"/>
        <v>0.10020178315608025</v>
      </c>
      <c r="L8" s="17">
        <v>5</v>
      </c>
      <c r="M8" s="30" t="s">
        <v>10</v>
      </c>
      <c r="N8" s="21">
        <f t="array" ref="N8">INDEX($B$4:$K$129,MATCH(Таблица1[[#This Row],[область]]&amp;VLOOKUP('театральна статистика'!$B$29,зведена!$M$11:$N$31,2,0),зведена!$B$4:$B$129&amp;зведена!$C$4:$C$129,0),9)</f>
        <v>1141431</v>
      </c>
      <c r="O8" s="32">
        <f t="array" ref="O8">INDEX($B$4:$K$129,MATCH(Таблица1[[#This Row],[область]]&amp;VLOOKUP('театральна статистика'!$B$29,зведена!$M$11:$N$31,2,0),зведена!$B$4:$B$129&amp;зведена!$C$4:$C$129,0),4)*1000</f>
        <v>68000</v>
      </c>
      <c r="Q8">
        <v>1</v>
      </c>
      <c r="R8">
        <f>IF(Q8&lt;=$R$5,1,NA())</f>
        <v>1</v>
      </c>
      <c r="S8">
        <f>IF(Q8&lt;=$R$4,2,NA())</f>
        <v>2</v>
      </c>
      <c r="T8" s="37" t="str">
        <f>R3</f>
        <v>глядачі</v>
      </c>
      <c r="Z8"/>
    </row>
    <row r="9" spans="2:26" x14ac:dyDescent="0.25">
      <c r="B9" s="6" t="s">
        <v>11</v>
      </c>
      <c r="C9" s="5">
        <v>2010</v>
      </c>
      <c r="D9" s="5">
        <v>4</v>
      </c>
      <c r="E9" s="5">
        <v>113.7</v>
      </c>
      <c r="F9" s="5">
        <v>2</v>
      </c>
      <c r="G9" s="5">
        <v>58.8</v>
      </c>
      <c r="H9" s="5">
        <v>21</v>
      </c>
      <c r="I9" s="5">
        <v>449.1</v>
      </c>
      <c r="J9" s="15">
        <v>1377515</v>
      </c>
      <c r="K9" s="7">
        <f t="shared" si="0"/>
        <v>8.2539936044253595E-2</v>
      </c>
      <c r="L9" s="17">
        <v>6</v>
      </c>
      <c r="M9" s="33" t="s">
        <v>8</v>
      </c>
      <c r="N9" s="22">
        <f t="array" ref="N9">INDEX($B$4:$K$129,MATCH(Таблица1[[#This Row],[область]]&amp;VLOOKUP('театральна статистика'!$B$29,зведена!$M$11:$N$31,2,0),зведена!$B$4:$B$129&amp;зведена!$C$4:$C$129,0),9)</f>
        <v>1244272</v>
      </c>
      <c r="O9" s="34">
        <f t="array" ref="O9">INDEX($B$4:$K$129,MATCH(Таблица1[[#This Row],[область]]&amp;VLOOKUP('театральна статистика'!$B$29,зведена!$M$11:$N$31,2,0),зведена!$B$4:$B$129&amp;зведена!$C$4:$C$129,0),4)*1000</f>
        <v>152800</v>
      </c>
      <c r="Q9">
        <v>2</v>
      </c>
      <c r="R9">
        <f t="shared" ref="R9:R39" si="1">IF(Q9&lt;=$R$5,1,NA())</f>
        <v>1</v>
      </c>
      <c r="S9">
        <f t="shared" ref="S9:S39" si="2">IF(Q9&lt;=$R$4,2,NA())</f>
        <v>2</v>
      </c>
      <c r="T9" s="37"/>
      <c r="Z9"/>
    </row>
    <row r="10" spans="2:26" x14ac:dyDescent="0.25">
      <c r="B10" s="6" t="s">
        <v>11</v>
      </c>
      <c r="C10" s="5">
        <v>2009</v>
      </c>
      <c r="D10" s="5">
        <v>4</v>
      </c>
      <c r="E10" s="5">
        <v>148.19999999999999</v>
      </c>
      <c r="F10" s="5">
        <v>1</v>
      </c>
      <c r="G10" s="5">
        <v>31.8</v>
      </c>
      <c r="H10" s="5">
        <v>18</v>
      </c>
      <c r="I10" s="5">
        <v>422.1</v>
      </c>
      <c r="J10" s="15">
        <v>1378163</v>
      </c>
      <c r="K10" s="7">
        <f t="shared" si="0"/>
        <v>0.10753444984374128</v>
      </c>
      <c r="Q10">
        <v>3</v>
      </c>
      <c r="R10">
        <f t="shared" si="1"/>
        <v>1</v>
      </c>
      <c r="S10">
        <f t="shared" si="2"/>
        <v>2</v>
      </c>
      <c r="T10" s="37"/>
      <c r="Z10"/>
    </row>
    <row r="11" spans="2:26" x14ac:dyDescent="0.25">
      <c r="B11" s="6" t="s">
        <v>11</v>
      </c>
      <c r="C11" s="5">
        <v>2008</v>
      </c>
      <c r="D11" s="5">
        <v>4</v>
      </c>
      <c r="E11" s="5">
        <v>105.6</v>
      </c>
      <c r="F11" s="5">
        <v>1</v>
      </c>
      <c r="G11" s="5">
        <v>36.4</v>
      </c>
      <c r="H11" s="5">
        <v>16</v>
      </c>
      <c r="I11" s="5">
        <v>431.2</v>
      </c>
      <c r="J11" s="15">
        <v>1379106</v>
      </c>
      <c r="K11" s="7">
        <f t="shared" si="0"/>
        <v>7.657134404462021E-2</v>
      </c>
      <c r="M11" s="18">
        <v>1</v>
      </c>
      <c r="N11" s="18">
        <v>2015</v>
      </c>
      <c r="Q11">
        <v>4</v>
      </c>
      <c r="R11">
        <f t="shared" si="1"/>
        <v>1</v>
      </c>
      <c r="S11">
        <f t="shared" si="2"/>
        <v>2</v>
      </c>
      <c r="T11" s="37"/>
      <c r="Z11"/>
    </row>
    <row r="12" spans="2:26" x14ac:dyDescent="0.25">
      <c r="B12" s="6" t="s">
        <v>11</v>
      </c>
      <c r="C12" s="5">
        <v>2007</v>
      </c>
      <c r="D12" s="5">
        <v>4</v>
      </c>
      <c r="E12" s="5">
        <v>92</v>
      </c>
      <c r="F12" s="5">
        <v>1</v>
      </c>
      <c r="G12" s="5">
        <v>35.9</v>
      </c>
      <c r="H12" s="5">
        <v>17</v>
      </c>
      <c r="I12" s="5">
        <v>448.3</v>
      </c>
      <c r="J12" s="15">
        <v>1381261</v>
      </c>
      <c r="K12" s="7">
        <f t="shared" si="0"/>
        <v>6.6605804406263555E-2</v>
      </c>
      <c r="M12" s="18">
        <v>2</v>
      </c>
      <c r="N12" s="18">
        <v>2014</v>
      </c>
      <c r="Q12">
        <v>5</v>
      </c>
      <c r="R12">
        <f t="shared" si="1"/>
        <v>1</v>
      </c>
      <c r="S12">
        <f t="shared" si="2"/>
        <v>2</v>
      </c>
      <c r="T12" s="37"/>
      <c r="Z12"/>
    </row>
    <row r="13" spans="2:26" x14ac:dyDescent="0.25">
      <c r="B13" s="6" t="s">
        <v>11</v>
      </c>
      <c r="C13" s="5">
        <v>2006</v>
      </c>
      <c r="D13" s="5">
        <v>4</v>
      </c>
      <c r="E13" s="5">
        <v>98</v>
      </c>
      <c r="F13" s="5">
        <v>1</v>
      </c>
      <c r="G13" s="5">
        <v>41.8</v>
      </c>
      <c r="H13" s="5">
        <v>17</v>
      </c>
      <c r="I13" s="5">
        <v>426.5</v>
      </c>
      <c r="J13" s="15">
        <v>1384433</v>
      </c>
      <c r="K13" s="7">
        <f t="shared" si="0"/>
        <v>7.0787102012159486E-2</v>
      </c>
      <c r="M13" s="18">
        <v>3</v>
      </c>
      <c r="N13" s="18">
        <v>2013</v>
      </c>
      <c r="Q13">
        <v>6</v>
      </c>
      <c r="R13">
        <f t="shared" si="1"/>
        <v>1</v>
      </c>
      <c r="S13">
        <f t="shared" si="2"/>
        <v>2</v>
      </c>
      <c r="T13" s="37"/>
      <c r="Z13"/>
    </row>
    <row r="14" spans="2:26" x14ac:dyDescent="0.25">
      <c r="B14" s="6" t="s">
        <v>11</v>
      </c>
      <c r="C14" s="5">
        <v>2005</v>
      </c>
      <c r="D14" s="5">
        <v>4</v>
      </c>
      <c r="E14" s="5">
        <v>89.7</v>
      </c>
      <c r="F14" s="5">
        <v>1</v>
      </c>
      <c r="G14" s="5">
        <v>47.3</v>
      </c>
      <c r="H14" s="5">
        <v>18</v>
      </c>
      <c r="I14" s="5">
        <v>447.5</v>
      </c>
      <c r="J14" s="15">
        <v>1388556</v>
      </c>
      <c r="K14" s="7">
        <f t="shared" si="0"/>
        <v>6.4599483204134361E-2</v>
      </c>
      <c r="M14" s="18">
        <v>4</v>
      </c>
      <c r="N14" s="18">
        <v>2012</v>
      </c>
      <c r="Q14">
        <v>7</v>
      </c>
      <c r="R14">
        <f t="shared" si="1"/>
        <v>1</v>
      </c>
      <c r="S14">
        <f t="shared" si="2"/>
        <v>2</v>
      </c>
      <c r="T14" s="37"/>
      <c r="Z14"/>
    </row>
    <row r="15" spans="2:26" x14ac:dyDescent="0.25">
      <c r="B15" s="6" t="s">
        <v>11</v>
      </c>
      <c r="C15" s="5">
        <v>2004</v>
      </c>
      <c r="D15" s="5">
        <v>4</v>
      </c>
      <c r="E15" s="5">
        <v>152.30000000000001</v>
      </c>
      <c r="F15" s="5">
        <v>1</v>
      </c>
      <c r="G15" s="5">
        <v>45.3</v>
      </c>
      <c r="H15" s="5">
        <v>16</v>
      </c>
      <c r="I15" s="5">
        <v>505.9</v>
      </c>
      <c r="J15" s="15">
        <v>1392993</v>
      </c>
      <c r="K15" s="7">
        <f t="shared" si="0"/>
        <v>0.10933292557823335</v>
      </c>
      <c r="M15" s="18">
        <v>5</v>
      </c>
      <c r="N15" s="18">
        <v>2011</v>
      </c>
      <c r="Q15">
        <v>8</v>
      </c>
      <c r="R15">
        <f t="shared" si="1"/>
        <v>1</v>
      </c>
      <c r="S15">
        <f t="shared" si="2"/>
        <v>2</v>
      </c>
      <c r="T15" s="37"/>
      <c r="Z15"/>
    </row>
    <row r="16" spans="2:26" x14ac:dyDescent="0.25">
      <c r="B16" s="6" t="s">
        <v>11</v>
      </c>
      <c r="C16" s="5">
        <v>2003</v>
      </c>
      <c r="D16" s="5">
        <v>4</v>
      </c>
      <c r="E16" s="5">
        <v>112.7</v>
      </c>
      <c r="F16" s="5">
        <v>1</v>
      </c>
      <c r="G16" s="5">
        <v>65.3</v>
      </c>
      <c r="H16" s="5">
        <v>15</v>
      </c>
      <c r="I16" s="5">
        <v>402</v>
      </c>
      <c r="J16" s="15">
        <v>1398015</v>
      </c>
      <c r="K16" s="7">
        <f t="shared" si="0"/>
        <v>8.0614299560448202E-2</v>
      </c>
      <c r="M16" s="18">
        <v>6</v>
      </c>
      <c r="N16" s="18">
        <v>2010</v>
      </c>
      <c r="Q16">
        <v>9</v>
      </c>
      <c r="R16">
        <f t="shared" si="1"/>
        <v>1</v>
      </c>
      <c r="S16">
        <f t="shared" si="2"/>
        <v>2</v>
      </c>
      <c r="T16" s="37"/>
      <c r="Z16"/>
    </row>
    <row r="17" spans="2:26" x14ac:dyDescent="0.25">
      <c r="B17" s="6" t="s">
        <v>11</v>
      </c>
      <c r="C17" s="5">
        <v>2002</v>
      </c>
      <c r="D17" s="5">
        <v>4</v>
      </c>
      <c r="E17" s="5">
        <v>129.6</v>
      </c>
      <c r="F17" s="5">
        <v>1</v>
      </c>
      <c r="G17" s="5">
        <v>38.4</v>
      </c>
      <c r="H17" s="5">
        <v>15</v>
      </c>
      <c r="I17" s="5">
        <v>375.7</v>
      </c>
      <c r="J17" s="15">
        <v>1403347</v>
      </c>
      <c r="K17" s="7">
        <f t="shared" si="0"/>
        <v>9.2350644566169302E-2</v>
      </c>
      <c r="M17" s="18">
        <v>7</v>
      </c>
      <c r="N17" s="18">
        <v>2009</v>
      </c>
      <c r="Q17">
        <v>10</v>
      </c>
      <c r="R17">
        <f t="shared" si="1"/>
        <v>1</v>
      </c>
      <c r="S17">
        <f t="shared" si="2"/>
        <v>2</v>
      </c>
      <c r="T17" s="37"/>
      <c r="Z17"/>
    </row>
    <row r="18" spans="2:26" x14ac:dyDescent="0.25">
      <c r="B18" s="6" t="s">
        <v>11</v>
      </c>
      <c r="C18" s="5">
        <v>2001</v>
      </c>
      <c r="D18" s="5">
        <v>4</v>
      </c>
      <c r="E18" s="5">
        <v>110.6</v>
      </c>
      <c r="F18" s="5">
        <v>1</v>
      </c>
      <c r="G18" s="5">
        <v>26.6</v>
      </c>
      <c r="H18" s="5">
        <v>15</v>
      </c>
      <c r="I18" s="5">
        <v>347.3</v>
      </c>
      <c r="J18" s="15">
        <v>1409208</v>
      </c>
      <c r="K18" s="7">
        <f t="shared" si="0"/>
        <v>7.8483800829969738E-2</v>
      </c>
      <c r="M18" s="18">
        <v>8</v>
      </c>
      <c r="N18" s="18">
        <v>2008</v>
      </c>
      <c r="Q18">
        <v>11</v>
      </c>
      <c r="R18">
        <f t="shared" si="1"/>
        <v>1</v>
      </c>
      <c r="S18">
        <f t="shared" si="2"/>
        <v>2</v>
      </c>
      <c r="T18" s="37"/>
      <c r="Z18"/>
    </row>
    <row r="19" spans="2:26" x14ac:dyDescent="0.25">
      <c r="B19" s="6" t="s">
        <v>11</v>
      </c>
      <c r="C19" s="5">
        <v>2000</v>
      </c>
      <c r="D19" s="5">
        <v>4</v>
      </c>
      <c r="E19" s="5">
        <v>129.80000000000001</v>
      </c>
      <c r="F19" s="5">
        <v>1</v>
      </c>
      <c r="G19" s="5">
        <v>18.5</v>
      </c>
      <c r="H19" s="5">
        <v>15</v>
      </c>
      <c r="I19" s="5">
        <v>326.39999999999998</v>
      </c>
      <c r="J19" s="15">
        <v>1415466</v>
      </c>
      <c r="K19" s="7">
        <f t="shared" si="0"/>
        <v>9.1701248917317693E-2</v>
      </c>
      <c r="M19" s="18">
        <v>9</v>
      </c>
      <c r="N19" s="18">
        <v>2007</v>
      </c>
      <c r="Q19">
        <v>12</v>
      </c>
      <c r="R19">
        <f t="shared" si="1"/>
        <v>1</v>
      </c>
      <c r="S19">
        <f t="shared" si="2"/>
        <v>2</v>
      </c>
      <c r="T19" s="37"/>
      <c r="Z19"/>
    </row>
    <row r="20" spans="2:26" x14ac:dyDescent="0.25">
      <c r="B20" s="6" t="s">
        <v>11</v>
      </c>
      <c r="C20" s="5">
        <v>1999</v>
      </c>
      <c r="D20" s="5">
        <v>4</v>
      </c>
      <c r="E20" s="5">
        <v>99.5</v>
      </c>
      <c r="F20" s="5">
        <v>1</v>
      </c>
      <c r="G20" s="5">
        <v>24.1</v>
      </c>
      <c r="H20" s="5">
        <v>13</v>
      </c>
      <c r="I20" s="5">
        <v>280</v>
      </c>
      <c r="J20" s="15">
        <v>1421479</v>
      </c>
      <c r="K20" s="7">
        <f t="shared" si="0"/>
        <v>6.9997516671016599E-2</v>
      </c>
      <c r="M20" s="18">
        <v>10</v>
      </c>
      <c r="N20" s="18">
        <v>2006</v>
      </c>
      <c r="Q20">
        <v>13</v>
      </c>
      <c r="R20">
        <f t="shared" si="1"/>
        <v>1</v>
      </c>
      <c r="S20">
        <f t="shared" si="2"/>
        <v>2</v>
      </c>
      <c r="T20" s="37"/>
      <c r="Z20"/>
    </row>
    <row r="21" spans="2:26" x14ac:dyDescent="0.25">
      <c r="B21" s="6" t="s">
        <v>11</v>
      </c>
      <c r="C21" s="5">
        <v>1998</v>
      </c>
      <c r="D21" s="5">
        <v>4</v>
      </c>
      <c r="E21" s="5">
        <v>117.5</v>
      </c>
      <c r="F21" s="5">
        <v>1</v>
      </c>
      <c r="G21" s="5">
        <v>26.8</v>
      </c>
      <c r="H21" s="5">
        <v>12</v>
      </c>
      <c r="I21" s="5">
        <v>267.3</v>
      </c>
      <c r="J21" s="15">
        <v>1427510</v>
      </c>
      <c r="K21" s="7">
        <f t="shared" si="0"/>
        <v>8.2311157189792011E-2</v>
      </c>
      <c r="M21" s="18">
        <v>11</v>
      </c>
      <c r="N21" s="18">
        <v>2005</v>
      </c>
      <c r="Q21">
        <v>14</v>
      </c>
      <c r="R21">
        <f t="shared" si="1"/>
        <v>1</v>
      </c>
      <c r="S21">
        <f t="shared" si="2"/>
        <v>2</v>
      </c>
      <c r="T21" s="37"/>
      <c r="Z21"/>
    </row>
    <row r="22" spans="2:26" x14ac:dyDescent="0.25">
      <c r="B22" s="6" t="s">
        <v>11</v>
      </c>
      <c r="C22" s="5">
        <v>1997</v>
      </c>
      <c r="D22" s="5">
        <v>4</v>
      </c>
      <c r="E22" s="5">
        <v>109.9</v>
      </c>
      <c r="F22" s="5">
        <v>1</v>
      </c>
      <c r="G22" s="5">
        <v>38</v>
      </c>
      <c r="H22" s="5">
        <v>11</v>
      </c>
      <c r="I22" s="5">
        <v>228.4</v>
      </c>
      <c r="J22" s="15">
        <v>1432636</v>
      </c>
      <c r="K22" s="7">
        <f t="shared" si="0"/>
        <v>7.6711739758040423E-2</v>
      </c>
      <c r="M22" s="18">
        <v>12</v>
      </c>
      <c r="N22" s="18">
        <v>2004</v>
      </c>
      <c r="Q22">
        <v>15</v>
      </c>
      <c r="R22">
        <f t="shared" si="1"/>
        <v>1</v>
      </c>
      <c r="S22">
        <f t="shared" si="2"/>
        <v>2</v>
      </c>
      <c r="T22" s="37"/>
      <c r="Z22"/>
    </row>
    <row r="23" spans="2:26" x14ac:dyDescent="0.25">
      <c r="B23" s="6" t="s">
        <v>11</v>
      </c>
      <c r="C23" s="5">
        <v>1996</v>
      </c>
      <c r="D23" s="5">
        <v>4</v>
      </c>
      <c r="E23" s="5">
        <v>127.8</v>
      </c>
      <c r="F23" s="5">
        <v>1</v>
      </c>
      <c r="G23" s="5">
        <v>45.1</v>
      </c>
      <c r="H23" s="5">
        <v>10</v>
      </c>
      <c r="I23" s="5">
        <v>242.9</v>
      </c>
      <c r="J23" s="15">
        <v>1436999</v>
      </c>
      <c r="K23" s="7">
        <f t="shared" si="0"/>
        <v>8.8935343726752769E-2</v>
      </c>
      <c r="M23" s="18">
        <v>13</v>
      </c>
      <c r="N23" s="18">
        <v>2003</v>
      </c>
      <c r="Q23">
        <v>16</v>
      </c>
      <c r="R23">
        <f t="shared" si="1"/>
        <v>1</v>
      </c>
      <c r="S23">
        <f t="shared" si="2"/>
        <v>2</v>
      </c>
      <c r="T23" s="37"/>
      <c r="Z23"/>
    </row>
    <row r="24" spans="2:26" x14ac:dyDescent="0.25">
      <c r="B24" s="6" t="s">
        <v>11</v>
      </c>
      <c r="C24" s="5">
        <v>1995</v>
      </c>
      <c r="D24" s="5">
        <v>4</v>
      </c>
      <c r="E24" s="5">
        <v>99.4</v>
      </c>
      <c r="F24" s="5">
        <v>1</v>
      </c>
      <c r="G24" s="5">
        <v>82.9</v>
      </c>
      <c r="H24" s="5">
        <v>8</v>
      </c>
      <c r="I24" s="5">
        <v>199.2</v>
      </c>
      <c r="J24" s="15">
        <v>1440212</v>
      </c>
      <c r="K24" s="7">
        <f t="shared" si="0"/>
        <v>6.9017616850852517E-2</v>
      </c>
      <c r="M24" s="18">
        <v>14</v>
      </c>
      <c r="N24" s="18">
        <v>2002</v>
      </c>
      <c r="Q24">
        <v>17</v>
      </c>
      <c r="R24">
        <f t="shared" si="1"/>
        <v>1</v>
      </c>
      <c r="S24">
        <f t="shared" si="2"/>
        <v>2</v>
      </c>
      <c r="T24" s="37"/>
      <c r="Z24"/>
    </row>
    <row r="25" spans="2:26" x14ac:dyDescent="0.25">
      <c r="B25" s="6" t="s">
        <v>13</v>
      </c>
      <c r="C25" s="5">
        <v>2015</v>
      </c>
      <c r="D25" s="5">
        <v>23</v>
      </c>
      <c r="E25" s="5">
        <v>1324.7</v>
      </c>
      <c r="F25" s="5">
        <v>23</v>
      </c>
      <c r="G25" s="5">
        <v>686.3</v>
      </c>
      <c r="H25" s="5">
        <v>42</v>
      </c>
      <c r="I25" s="5">
        <v>3117.9</v>
      </c>
      <c r="J25" s="16">
        <v>4580920</v>
      </c>
      <c r="K25" s="7">
        <f t="shared" si="0"/>
        <v>0.28917771975934964</v>
      </c>
      <c r="M25" s="18">
        <v>15</v>
      </c>
      <c r="N25" s="18">
        <v>2001</v>
      </c>
      <c r="Q25">
        <v>18</v>
      </c>
      <c r="R25">
        <f t="shared" si="1"/>
        <v>1</v>
      </c>
      <c r="S25">
        <f t="shared" si="2"/>
        <v>2</v>
      </c>
      <c r="T25" s="37"/>
      <c r="Z25"/>
    </row>
    <row r="26" spans="2:26" x14ac:dyDescent="0.25">
      <c r="B26" s="6" t="s">
        <v>13</v>
      </c>
      <c r="C26" s="5">
        <v>2014</v>
      </c>
      <c r="D26" s="5">
        <v>24</v>
      </c>
      <c r="E26" s="5">
        <v>1189.8</v>
      </c>
      <c r="F26" s="5">
        <v>24</v>
      </c>
      <c r="G26" s="5">
        <v>645.79999999999995</v>
      </c>
      <c r="H26" s="5">
        <v>40</v>
      </c>
      <c r="I26" s="5">
        <v>3151.6</v>
      </c>
      <c r="J26" s="16">
        <v>4558608</v>
      </c>
      <c r="K26" s="7">
        <f t="shared" si="0"/>
        <v>0.26100072653757461</v>
      </c>
      <c r="M26" s="18">
        <v>16</v>
      </c>
      <c r="N26" s="18">
        <v>2000</v>
      </c>
      <c r="Q26">
        <v>19</v>
      </c>
      <c r="R26">
        <f t="shared" si="1"/>
        <v>1</v>
      </c>
      <c r="S26">
        <f t="shared" si="2"/>
        <v>2</v>
      </c>
      <c r="T26" s="37"/>
      <c r="Z26"/>
    </row>
    <row r="27" spans="2:26" x14ac:dyDescent="0.25">
      <c r="B27" s="6" t="s">
        <v>13</v>
      </c>
      <c r="C27" s="5">
        <v>2013</v>
      </c>
      <c r="D27" s="5">
        <v>27</v>
      </c>
      <c r="E27" s="5">
        <v>1278.2</v>
      </c>
      <c r="F27" s="5">
        <v>24</v>
      </c>
      <c r="G27" s="5">
        <v>554.6</v>
      </c>
      <c r="H27" s="5">
        <v>43</v>
      </c>
      <c r="I27" s="5">
        <v>5130.2</v>
      </c>
      <c r="J27" s="16">
        <v>4533542</v>
      </c>
      <c r="K27" s="7">
        <f t="shared" si="0"/>
        <v>0.28194290468688721</v>
      </c>
      <c r="M27" s="18">
        <v>17</v>
      </c>
      <c r="N27" s="18">
        <v>1999</v>
      </c>
      <c r="Q27">
        <v>20</v>
      </c>
      <c r="R27">
        <f t="shared" si="1"/>
        <v>1</v>
      </c>
      <c r="S27">
        <f t="shared" si="2"/>
        <v>2</v>
      </c>
      <c r="T27" s="37"/>
      <c r="Z27"/>
    </row>
    <row r="28" spans="2:26" x14ac:dyDescent="0.25">
      <c r="B28" s="6" t="s">
        <v>13</v>
      </c>
      <c r="C28" s="5">
        <v>2012</v>
      </c>
      <c r="D28" s="5">
        <v>27</v>
      </c>
      <c r="E28" s="5">
        <v>1276.7</v>
      </c>
      <c r="F28" s="5">
        <v>24</v>
      </c>
      <c r="G28" s="5">
        <v>866</v>
      </c>
      <c r="H28" s="5">
        <v>44</v>
      </c>
      <c r="I28" s="5">
        <v>5616.8</v>
      </c>
      <c r="J28" s="16">
        <v>4503360</v>
      </c>
      <c r="K28" s="7">
        <f t="shared" si="0"/>
        <v>0.28349943153556456</v>
      </c>
      <c r="M28" s="18">
        <v>18</v>
      </c>
      <c r="N28" s="18">
        <v>1998</v>
      </c>
      <c r="Q28">
        <v>21</v>
      </c>
      <c r="R28">
        <f t="shared" si="1"/>
        <v>1</v>
      </c>
      <c r="S28">
        <f t="shared" si="2"/>
        <v>2</v>
      </c>
      <c r="T28" s="37"/>
      <c r="Z28"/>
    </row>
    <row r="29" spans="2:26" x14ac:dyDescent="0.25">
      <c r="B29" s="6" t="s">
        <v>13</v>
      </c>
      <c r="C29" s="5">
        <v>2011</v>
      </c>
      <c r="D29" s="5">
        <v>27</v>
      </c>
      <c r="E29" s="5">
        <v>1188.9000000000001</v>
      </c>
      <c r="F29" s="5">
        <v>23</v>
      </c>
      <c r="G29" s="5">
        <v>601.4</v>
      </c>
      <c r="H29" s="5">
        <v>43</v>
      </c>
      <c r="I29" s="5">
        <v>4786</v>
      </c>
      <c r="J29" s="16">
        <v>4478246</v>
      </c>
      <c r="K29" s="7">
        <f t="shared" si="0"/>
        <v>0.26548340577985219</v>
      </c>
      <c r="M29" s="18">
        <v>19</v>
      </c>
      <c r="N29" s="18">
        <v>1997</v>
      </c>
      <c r="Q29">
        <v>22</v>
      </c>
      <c r="R29" t="e">
        <f t="shared" si="1"/>
        <v>#N/A</v>
      </c>
      <c r="S29" t="e">
        <f t="shared" si="2"/>
        <v>#N/A</v>
      </c>
      <c r="T29" s="37"/>
      <c r="Z29"/>
    </row>
    <row r="30" spans="2:26" x14ac:dyDescent="0.25">
      <c r="B30" s="6" t="s">
        <v>13</v>
      </c>
      <c r="C30" s="5">
        <v>2010</v>
      </c>
      <c r="D30" s="5">
        <v>33</v>
      </c>
      <c r="E30" s="5">
        <v>1147.2</v>
      </c>
      <c r="F30" s="5">
        <v>24</v>
      </c>
      <c r="G30" s="5">
        <v>521.4</v>
      </c>
      <c r="H30" s="5">
        <v>42</v>
      </c>
      <c r="I30" s="5">
        <v>4266.5</v>
      </c>
      <c r="J30" s="16">
        <v>4464786</v>
      </c>
      <c r="K30" s="7">
        <f t="shared" si="0"/>
        <v>0.256944005826931</v>
      </c>
      <c r="M30" s="18">
        <v>20</v>
      </c>
      <c r="N30" s="18">
        <v>1996</v>
      </c>
      <c r="Q30">
        <v>23</v>
      </c>
      <c r="R30" t="e">
        <f t="shared" si="1"/>
        <v>#N/A</v>
      </c>
      <c r="S30" t="e">
        <f t="shared" si="2"/>
        <v>#N/A</v>
      </c>
      <c r="T30" s="37"/>
      <c r="Z30"/>
    </row>
    <row r="31" spans="2:26" x14ac:dyDescent="0.25">
      <c r="B31" s="6" t="s">
        <v>13</v>
      </c>
      <c r="C31" s="5">
        <v>2009</v>
      </c>
      <c r="D31" s="5">
        <v>31</v>
      </c>
      <c r="E31" s="5">
        <v>1114.9000000000001</v>
      </c>
      <c r="F31" s="5">
        <v>21</v>
      </c>
      <c r="G31" s="5">
        <v>397.7</v>
      </c>
      <c r="H31" s="5">
        <v>39</v>
      </c>
      <c r="I31" s="5">
        <v>4291.6000000000004</v>
      </c>
      <c r="J31" s="16">
        <v>4453063</v>
      </c>
      <c r="K31" s="7">
        <f t="shared" si="0"/>
        <v>0.25036699458327899</v>
      </c>
      <c r="M31" s="18">
        <v>21</v>
      </c>
      <c r="N31" s="18">
        <v>1995</v>
      </c>
      <c r="Q31">
        <v>24</v>
      </c>
      <c r="R31" t="e">
        <f t="shared" si="1"/>
        <v>#N/A</v>
      </c>
      <c r="S31" t="e">
        <f t="shared" si="2"/>
        <v>#N/A</v>
      </c>
      <c r="T31" s="37"/>
      <c r="Z31"/>
    </row>
    <row r="32" spans="2:26" x14ac:dyDescent="0.25">
      <c r="B32" s="6" t="s">
        <v>13</v>
      </c>
      <c r="C32" s="5">
        <v>2008</v>
      </c>
      <c r="D32" s="5">
        <v>31</v>
      </c>
      <c r="E32" s="5">
        <v>1230.9000000000001</v>
      </c>
      <c r="F32" s="5">
        <v>21</v>
      </c>
      <c r="G32" s="5">
        <v>687.3</v>
      </c>
      <c r="H32" s="5">
        <v>38</v>
      </c>
      <c r="I32" s="5">
        <v>4709.1000000000004</v>
      </c>
      <c r="J32" s="16">
        <v>4438367</v>
      </c>
      <c r="K32" s="7">
        <f t="shared" si="0"/>
        <v>0.27733173034136205</v>
      </c>
      <c r="Q32">
        <v>25</v>
      </c>
      <c r="R32" t="e">
        <f t="shared" si="1"/>
        <v>#N/A</v>
      </c>
      <c r="S32" t="e">
        <f t="shared" si="2"/>
        <v>#N/A</v>
      </c>
      <c r="T32" s="37"/>
      <c r="Z32"/>
    </row>
    <row r="33" spans="2:26" x14ac:dyDescent="0.25">
      <c r="B33" s="6" t="s">
        <v>13</v>
      </c>
      <c r="C33" s="5">
        <v>2007</v>
      </c>
      <c r="D33" s="5">
        <v>31</v>
      </c>
      <c r="E33" s="5">
        <v>1394.6</v>
      </c>
      <c r="F33" s="5">
        <v>23</v>
      </c>
      <c r="G33" s="5">
        <v>851.7</v>
      </c>
      <c r="H33" s="5">
        <v>37</v>
      </c>
      <c r="I33" s="5">
        <v>4264</v>
      </c>
      <c r="J33" s="16">
        <v>4426276</v>
      </c>
      <c r="K33" s="7">
        <f t="shared" si="0"/>
        <v>0.31507298686299723</v>
      </c>
      <c r="Q33">
        <v>26</v>
      </c>
      <c r="R33" t="e">
        <f t="shared" si="1"/>
        <v>#N/A</v>
      </c>
      <c r="S33" t="e">
        <f t="shared" si="2"/>
        <v>#N/A</v>
      </c>
      <c r="T33" s="37"/>
      <c r="Z33"/>
    </row>
    <row r="34" spans="2:26" x14ac:dyDescent="0.25">
      <c r="B34" s="6" t="s">
        <v>13</v>
      </c>
      <c r="C34" s="5">
        <v>2006</v>
      </c>
      <c r="D34" s="5">
        <v>31</v>
      </c>
      <c r="E34" s="5">
        <v>1209.5999999999999</v>
      </c>
      <c r="F34" s="5">
        <v>24</v>
      </c>
      <c r="G34" s="5">
        <v>1181.8</v>
      </c>
      <c r="H34" s="5">
        <v>35</v>
      </c>
      <c r="I34" s="5">
        <v>3872.1</v>
      </c>
      <c r="J34" s="16">
        <v>4416014</v>
      </c>
      <c r="K34" s="7">
        <f t="shared" si="0"/>
        <v>0.273912175097271</v>
      </c>
      <c r="Q34">
        <v>27</v>
      </c>
      <c r="R34" t="e">
        <f t="shared" si="1"/>
        <v>#N/A</v>
      </c>
      <c r="S34" t="e">
        <f t="shared" si="2"/>
        <v>#N/A</v>
      </c>
      <c r="T34" s="37"/>
      <c r="Z34"/>
    </row>
    <row r="35" spans="2:26" x14ac:dyDescent="0.25">
      <c r="B35" s="6" t="s">
        <v>13</v>
      </c>
      <c r="C35" s="5">
        <v>2005</v>
      </c>
      <c r="D35" s="5">
        <v>29</v>
      </c>
      <c r="E35" s="5">
        <v>1144.7</v>
      </c>
      <c r="F35" s="5">
        <v>24</v>
      </c>
      <c r="G35" s="5">
        <v>1163.4000000000001</v>
      </c>
      <c r="H35" s="5">
        <v>33</v>
      </c>
      <c r="I35" s="5">
        <v>3290.4</v>
      </c>
      <c r="J35" s="16">
        <v>4404065</v>
      </c>
      <c r="K35" s="7">
        <f t="shared" si="0"/>
        <v>0.25991896123240688</v>
      </c>
      <c r="Q35">
        <v>28</v>
      </c>
      <c r="R35" t="e">
        <f t="shared" si="1"/>
        <v>#N/A</v>
      </c>
      <c r="S35" t="e">
        <f t="shared" si="2"/>
        <v>#N/A</v>
      </c>
      <c r="T35" s="37"/>
      <c r="Z35"/>
    </row>
    <row r="36" spans="2:26" x14ac:dyDescent="0.25">
      <c r="B36" s="6" t="s">
        <v>13</v>
      </c>
      <c r="C36" s="5">
        <v>2004</v>
      </c>
      <c r="D36" s="5">
        <v>27</v>
      </c>
      <c r="E36" s="5">
        <v>932.9</v>
      </c>
      <c r="F36" s="5">
        <v>23</v>
      </c>
      <c r="G36" s="5">
        <v>1430.8</v>
      </c>
      <c r="H36" s="5">
        <v>32</v>
      </c>
      <c r="I36" s="5">
        <v>3198.8</v>
      </c>
      <c r="J36" s="16">
        <v>4392029</v>
      </c>
      <c r="K36" s="7">
        <f t="shared" si="0"/>
        <v>0.21240752281007252</v>
      </c>
      <c r="Q36">
        <v>29</v>
      </c>
      <c r="R36" t="e">
        <f t="shared" si="1"/>
        <v>#N/A</v>
      </c>
      <c r="S36" t="e">
        <f t="shared" si="2"/>
        <v>#N/A</v>
      </c>
      <c r="T36" s="37"/>
      <c r="Z36"/>
    </row>
    <row r="37" spans="2:26" x14ac:dyDescent="0.25">
      <c r="B37" s="6" t="s">
        <v>13</v>
      </c>
      <c r="C37" s="5">
        <v>2003</v>
      </c>
      <c r="D37" s="5">
        <v>30</v>
      </c>
      <c r="E37" s="5">
        <v>892.8</v>
      </c>
      <c r="F37" s="5">
        <v>19</v>
      </c>
      <c r="G37" s="5">
        <v>741.5</v>
      </c>
      <c r="H37" s="5">
        <v>29</v>
      </c>
      <c r="I37" s="5">
        <v>3280.5</v>
      </c>
      <c r="J37" s="16">
        <v>4384384</v>
      </c>
      <c r="K37" s="7">
        <f t="shared" si="0"/>
        <v>0.20363179867456865</v>
      </c>
      <c r="Q37">
        <v>30</v>
      </c>
      <c r="R37" t="e">
        <f t="shared" si="1"/>
        <v>#N/A</v>
      </c>
      <c r="S37" t="e">
        <f t="shared" si="2"/>
        <v>#N/A</v>
      </c>
      <c r="T37" s="37"/>
      <c r="Z37"/>
    </row>
    <row r="38" spans="2:26" x14ac:dyDescent="0.25">
      <c r="B38" s="6" t="s">
        <v>13</v>
      </c>
      <c r="C38" s="5">
        <v>2002</v>
      </c>
      <c r="D38" s="5">
        <v>30</v>
      </c>
      <c r="E38" s="5">
        <v>1063.5</v>
      </c>
      <c r="F38" s="5">
        <v>19</v>
      </c>
      <c r="G38" s="5">
        <v>3110.2</v>
      </c>
      <c r="H38" s="5">
        <v>29</v>
      </c>
      <c r="I38" s="5">
        <v>3599</v>
      </c>
      <c r="J38" s="16">
        <v>4385899</v>
      </c>
      <c r="K38" s="7">
        <f t="shared" si="0"/>
        <v>0.24248164401414624</v>
      </c>
      <c r="Q38">
        <v>31</v>
      </c>
      <c r="R38" t="e">
        <f t="shared" si="1"/>
        <v>#N/A</v>
      </c>
      <c r="S38" t="e">
        <f t="shared" si="2"/>
        <v>#N/A</v>
      </c>
      <c r="T38" s="37"/>
      <c r="Z38"/>
    </row>
    <row r="39" spans="2:26" x14ac:dyDescent="0.25">
      <c r="B39" s="6" t="s">
        <v>13</v>
      </c>
      <c r="C39" s="5">
        <v>2001</v>
      </c>
      <c r="D39" s="5">
        <v>30</v>
      </c>
      <c r="E39" s="5">
        <v>897.7</v>
      </c>
      <c r="F39" s="5">
        <v>19</v>
      </c>
      <c r="G39" s="5">
        <v>1261.4000000000001</v>
      </c>
      <c r="H39" s="5">
        <v>32</v>
      </c>
      <c r="I39" s="5">
        <v>3471.8</v>
      </c>
      <c r="J39" s="16">
        <v>4395790</v>
      </c>
      <c r="K39" s="7">
        <f t="shared" si="0"/>
        <v>0.20421812688959209</v>
      </c>
      <c r="Q39">
        <v>32</v>
      </c>
      <c r="R39" t="e">
        <f t="shared" si="1"/>
        <v>#N/A</v>
      </c>
      <c r="S39" t="e">
        <f t="shared" si="2"/>
        <v>#N/A</v>
      </c>
      <c r="T39" s="37"/>
      <c r="Z39"/>
    </row>
    <row r="40" spans="2:26" ht="15" customHeight="1" x14ac:dyDescent="0.25">
      <c r="B40" s="6" t="s">
        <v>13</v>
      </c>
      <c r="C40" s="5">
        <v>2000</v>
      </c>
      <c r="D40" s="5">
        <v>31</v>
      </c>
      <c r="E40" s="5">
        <v>960.7</v>
      </c>
      <c r="F40" s="5">
        <v>19</v>
      </c>
      <c r="G40" s="5">
        <v>765</v>
      </c>
      <c r="H40" s="5">
        <v>32</v>
      </c>
      <c r="I40" s="5">
        <v>3466.2</v>
      </c>
      <c r="J40" s="16">
        <v>4410834</v>
      </c>
      <c r="K40" s="7">
        <f t="shared" si="0"/>
        <v>0.21780461472818974</v>
      </c>
      <c r="Q40">
        <v>1</v>
      </c>
      <c r="R40">
        <f>IF(Q40&lt;=$S$5,1,NA())</f>
        <v>1</v>
      </c>
      <c r="S40">
        <f>IF(Q40&lt;=$S$4,2,NA())</f>
        <v>2</v>
      </c>
      <c r="T40" s="37" t="s">
        <v>23</v>
      </c>
      <c r="Z40"/>
    </row>
    <row r="41" spans="2:26" x14ac:dyDescent="0.25">
      <c r="B41" s="6" t="s">
        <v>13</v>
      </c>
      <c r="C41" s="5">
        <v>1999</v>
      </c>
      <c r="D41" s="5">
        <v>33</v>
      </c>
      <c r="E41" s="5">
        <v>1042.7</v>
      </c>
      <c r="F41" s="5">
        <v>17</v>
      </c>
      <c r="G41" s="5">
        <v>737.2</v>
      </c>
      <c r="H41" s="5">
        <v>31</v>
      </c>
      <c r="I41" s="5">
        <v>2970.9</v>
      </c>
      <c r="J41" s="16">
        <v>4426518</v>
      </c>
      <c r="K41" s="7">
        <f t="shared" si="0"/>
        <v>0.23555760984141486</v>
      </c>
      <c r="Q41">
        <v>2</v>
      </c>
      <c r="R41">
        <f t="shared" ref="R41:R79" si="3">IF(Q41&lt;=$S$5,1,NA())</f>
        <v>1</v>
      </c>
      <c r="S41">
        <f t="shared" ref="S41:S79" si="4">IF(Q41&lt;=$S$4,2,NA())</f>
        <v>2</v>
      </c>
      <c r="T41" s="37"/>
      <c r="Z41"/>
    </row>
    <row r="42" spans="2:26" x14ac:dyDescent="0.25">
      <c r="B42" s="6" t="s">
        <v>13</v>
      </c>
      <c r="C42" s="5">
        <v>1998</v>
      </c>
      <c r="D42" s="5">
        <v>33</v>
      </c>
      <c r="E42" s="5">
        <v>1004.2</v>
      </c>
      <c r="F42" s="5">
        <v>17</v>
      </c>
      <c r="G42" s="5">
        <v>391.9</v>
      </c>
      <c r="H42" s="5">
        <v>32</v>
      </c>
      <c r="I42" s="5">
        <v>2619.9</v>
      </c>
      <c r="J42" s="16">
        <v>4443274</v>
      </c>
      <c r="K42" s="7">
        <f t="shared" si="0"/>
        <v>0.22600451828989165</v>
      </c>
      <c r="Q42">
        <v>3</v>
      </c>
      <c r="R42">
        <f t="shared" si="3"/>
        <v>1</v>
      </c>
      <c r="S42">
        <f t="shared" si="4"/>
        <v>2</v>
      </c>
      <c r="T42" s="37"/>
      <c r="Z42"/>
    </row>
    <row r="43" spans="2:26" x14ac:dyDescent="0.25">
      <c r="B43" s="6" t="s">
        <v>13</v>
      </c>
      <c r="C43" s="5">
        <v>1997</v>
      </c>
      <c r="D43" s="5">
        <v>35</v>
      </c>
      <c r="E43" s="5">
        <v>1018.7</v>
      </c>
      <c r="F43" s="5">
        <v>17</v>
      </c>
      <c r="G43" s="5">
        <v>388.9</v>
      </c>
      <c r="H43" s="5">
        <v>32</v>
      </c>
      <c r="I43" s="5">
        <v>2840</v>
      </c>
      <c r="J43" s="16">
        <v>4461669</v>
      </c>
      <c r="K43" s="7">
        <f t="shared" si="0"/>
        <v>0.22832262993960331</v>
      </c>
      <c r="Q43">
        <v>4</v>
      </c>
      <c r="R43">
        <f t="shared" si="3"/>
        <v>1</v>
      </c>
      <c r="S43">
        <f t="shared" si="4"/>
        <v>2</v>
      </c>
      <c r="T43" s="37"/>
      <c r="Z43"/>
    </row>
    <row r="44" spans="2:26" x14ac:dyDescent="0.25">
      <c r="B44" s="6" t="s">
        <v>13</v>
      </c>
      <c r="C44" s="5">
        <v>1996</v>
      </c>
      <c r="D44" s="5">
        <v>34</v>
      </c>
      <c r="E44" s="5">
        <v>1182.8</v>
      </c>
      <c r="F44" s="5">
        <v>17</v>
      </c>
      <c r="G44" s="5">
        <v>486.6</v>
      </c>
      <c r="H44" s="5">
        <v>29</v>
      </c>
      <c r="I44" s="5">
        <v>2866.1</v>
      </c>
      <c r="J44" s="16">
        <v>4483224</v>
      </c>
      <c r="K44" s="7">
        <f t="shared" si="0"/>
        <v>0.26382799521058953</v>
      </c>
      <c r="Q44">
        <v>5</v>
      </c>
      <c r="R44">
        <f t="shared" si="3"/>
        <v>1</v>
      </c>
      <c r="S44">
        <f t="shared" si="4"/>
        <v>2</v>
      </c>
      <c r="T44" s="37"/>
      <c r="Z44"/>
    </row>
    <row r="45" spans="2:26" x14ac:dyDescent="0.25">
      <c r="B45" s="6" t="s">
        <v>13</v>
      </c>
      <c r="C45" s="5">
        <v>1995</v>
      </c>
      <c r="D45" s="5">
        <v>40</v>
      </c>
      <c r="E45" s="5">
        <v>1047</v>
      </c>
      <c r="F45" s="5">
        <v>18</v>
      </c>
      <c r="G45" s="5">
        <v>4841.5</v>
      </c>
      <c r="H45" s="5">
        <v>28</v>
      </c>
      <c r="I45" s="5">
        <v>3671.8</v>
      </c>
      <c r="J45" s="16">
        <v>4506439</v>
      </c>
      <c r="K45" s="7">
        <f t="shared" si="0"/>
        <v>0.23233422220959832</v>
      </c>
      <c r="Q45">
        <v>6</v>
      </c>
      <c r="R45">
        <f t="shared" si="3"/>
        <v>1</v>
      </c>
      <c r="S45">
        <f t="shared" si="4"/>
        <v>2</v>
      </c>
      <c r="T45" s="37"/>
      <c r="Z45"/>
    </row>
    <row r="46" spans="2:26" x14ac:dyDescent="0.25">
      <c r="B46" s="6" t="s">
        <v>7</v>
      </c>
      <c r="C46" s="5">
        <v>2015</v>
      </c>
      <c r="D46" s="5">
        <v>7</v>
      </c>
      <c r="E46" s="5">
        <v>500.3</v>
      </c>
      <c r="F46" s="5">
        <v>2</v>
      </c>
      <c r="G46" s="5">
        <v>80.900000000000006</v>
      </c>
      <c r="H46" s="5">
        <v>11</v>
      </c>
      <c r="I46" s="5">
        <v>476.9</v>
      </c>
      <c r="J46" s="15">
        <v>2382306</v>
      </c>
      <c r="K46" s="7">
        <f t="shared" si="0"/>
        <v>0.21000660704376348</v>
      </c>
      <c r="Q46">
        <v>7</v>
      </c>
      <c r="R46">
        <f t="shared" si="3"/>
        <v>1</v>
      </c>
      <c r="S46">
        <f t="shared" si="4"/>
        <v>2</v>
      </c>
      <c r="T46" s="37"/>
      <c r="Z46"/>
    </row>
    <row r="47" spans="2:26" x14ac:dyDescent="0.25">
      <c r="B47" s="6" t="s">
        <v>7</v>
      </c>
      <c r="C47" s="5">
        <v>2014</v>
      </c>
      <c r="D47" s="5">
        <v>7</v>
      </c>
      <c r="E47" s="5">
        <v>447.8</v>
      </c>
      <c r="F47" s="5">
        <v>2</v>
      </c>
      <c r="G47" s="5">
        <v>72.8</v>
      </c>
      <c r="H47" s="5">
        <v>11</v>
      </c>
      <c r="I47" s="5">
        <v>454.6</v>
      </c>
      <c r="J47" s="15">
        <v>2385407</v>
      </c>
      <c r="K47" s="7">
        <f t="shared" si="0"/>
        <v>0.187724778203468</v>
      </c>
      <c r="Q47">
        <v>8</v>
      </c>
      <c r="R47">
        <f t="shared" si="3"/>
        <v>1</v>
      </c>
      <c r="S47">
        <f t="shared" si="4"/>
        <v>2</v>
      </c>
      <c r="T47" s="37"/>
      <c r="Z47"/>
    </row>
    <row r="48" spans="2:26" x14ac:dyDescent="0.25">
      <c r="B48" s="6" t="s">
        <v>7</v>
      </c>
      <c r="C48" s="5">
        <v>2013</v>
      </c>
      <c r="D48" s="5">
        <v>7</v>
      </c>
      <c r="E48" s="5">
        <v>531</v>
      </c>
      <c r="F48" s="5">
        <v>2</v>
      </c>
      <c r="G48" s="5">
        <v>289.2</v>
      </c>
      <c r="H48" s="5">
        <v>11</v>
      </c>
      <c r="I48" s="5">
        <v>596.79999999999995</v>
      </c>
      <c r="J48" s="15">
        <v>2384767</v>
      </c>
      <c r="K48" s="7">
        <f t="shared" si="0"/>
        <v>0.22266326228096917</v>
      </c>
      <c r="Q48">
        <v>9</v>
      </c>
      <c r="R48">
        <f t="shared" si="3"/>
        <v>1</v>
      </c>
      <c r="S48">
        <f t="shared" si="4"/>
        <v>2</v>
      </c>
      <c r="T48" s="37"/>
      <c r="Z48"/>
    </row>
    <row r="49" spans="2:26" x14ac:dyDescent="0.25">
      <c r="B49" s="6" t="s">
        <v>7</v>
      </c>
      <c r="C49" s="5">
        <v>2012</v>
      </c>
      <c r="D49" s="5">
        <v>7</v>
      </c>
      <c r="E49" s="5">
        <v>578.4</v>
      </c>
      <c r="F49" s="5">
        <v>2</v>
      </c>
      <c r="G49" s="5">
        <v>287.60000000000002</v>
      </c>
      <c r="H49" s="5">
        <v>11</v>
      </c>
      <c r="I49" s="5">
        <v>612.9</v>
      </c>
      <c r="J49" s="15">
        <v>2380668</v>
      </c>
      <c r="K49" s="7">
        <f t="shared" si="0"/>
        <v>0.24295701878632384</v>
      </c>
      <c r="Q49">
        <v>10</v>
      </c>
      <c r="R49">
        <f t="shared" si="3"/>
        <v>1</v>
      </c>
      <c r="S49">
        <f t="shared" si="4"/>
        <v>2</v>
      </c>
      <c r="T49" s="37"/>
      <c r="Z49"/>
    </row>
    <row r="50" spans="2:26" x14ac:dyDescent="0.25">
      <c r="B50" s="6" t="s">
        <v>7</v>
      </c>
      <c r="C50" s="5">
        <v>2011</v>
      </c>
      <c r="D50" s="5">
        <v>7</v>
      </c>
      <c r="E50" s="5">
        <v>534.5</v>
      </c>
      <c r="F50" s="5">
        <v>2</v>
      </c>
      <c r="G50" s="5">
        <v>163.5</v>
      </c>
      <c r="H50" s="5">
        <v>11</v>
      </c>
      <c r="I50" s="5">
        <v>595.6</v>
      </c>
      <c r="J50" s="15">
        <v>2377424</v>
      </c>
      <c r="K50" s="7">
        <f t="shared" si="0"/>
        <v>0.22482316995201529</v>
      </c>
      <c r="Q50">
        <v>11</v>
      </c>
      <c r="R50">
        <f t="shared" si="3"/>
        <v>1</v>
      </c>
      <c r="S50">
        <f t="shared" si="4"/>
        <v>2</v>
      </c>
      <c r="T50" s="37"/>
      <c r="Z50"/>
    </row>
    <row r="51" spans="2:26" x14ac:dyDescent="0.25">
      <c r="B51" s="6" t="s">
        <v>7</v>
      </c>
      <c r="C51" s="5">
        <v>2010</v>
      </c>
      <c r="D51" s="5">
        <v>7</v>
      </c>
      <c r="E51" s="5">
        <v>537</v>
      </c>
      <c r="F51" s="5">
        <v>2</v>
      </c>
      <c r="G51" s="5">
        <v>151.80000000000001</v>
      </c>
      <c r="H51" s="5">
        <v>11</v>
      </c>
      <c r="I51" s="5">
        <v>706.1</v>
      </c>
      <c r="J51" s="15">
        <v>2378786</v>
      </c>
      <c r="K51" s="7">
        <f t="shared" si="0"/>
        <v>0.22574540122566722</v>
      </c>
      <c r="Q51">
        <v>12</v>
      </c>
      <c r="R51">
        <f t="shared" si="3"/>
        <v>1</v>
      </c>
      <c r="S51">
        <f t="shared" si="4"/>
        <v>2</v>
      </c>
      <c r="T51" s="37"/>
      <c r="Z51"/>
    </row>
    <row r="52" spans="2:26" x14ac:dyDescent="0.25">
      <c r="B52" s="6" t="s">
        <v>7</v>
      </c>
      <c r="C52" s="5">
        <v>2009</v>
      </c>
      <c r="D52" s="5">
        <v>7</v>
      </c>
      <c r="E52" s="5">
        <v>507.1</v>
      </c>
      <c r="F52" s="5">
        <v>3</v>
      </c>
      <c r="G52" s="5">
        <v>221.9</v>
      </c>
      <c r="H52" s="5">
        <v>13</v>
      </c>
      <c r="I52" s="5">
        <v>881.5</v>
      </c>
      <c r="J52" s="15">
        <v>2380539</v>
      </c>
      <c r="K52" s="7">
        <f t="shared" si="0"/>
        <v>0.2130189843560639</v>
      </c>
      <c r="Q52">
        <v>13</v>
      </c>
      <c r="R52">
        <f t="shared" si="3"/>
        <v>1</v>
      </c>
      <c r="S52">
        <f t="shared" si="4"/>
        <v>2</v>
      </c>
      <c r="T52" s="37"/>
      <c r="Z52"/>
    </row>
    <row r="53" spans="2:26" x14ac:dyDescent="0.25">
      <c r="B53" s="6" t="s">
        <v>7</v>
      </c>
      <c r="C53" s="5">
        <v>2008</v>
      </c>
      <c r="D53" s="5">
        <v>9</v>
      </c>
      <c r="E53" s="5">
        <v>531.4</v>
      </c>
      <c r="F53" s="5">
        <v>3</v>
      </c>
      <c r="G53" s="5">
        <v>222.1</v>
      </c>
      <c r="H53" s="5">
        <v>13</v>
      </c>
      <c r="I53" s="5">
        <v>866.4</v>
      </c>
      <c r="J53" s="15">
        <v>2382392</v>
      </c>
      <c r="K53" s="7">
        <f t="shared" si="0"/>
        <v>0.22305313315357003</v>
      </c>
      <c r="Q53">
        <v>14</v>
      </c>
      <c r="R53">
        <f t="shared" si="3"/>
        <v>1</v>
      </c>
      <c r="S53">
        <f t="shared" si="4"/>
        <v>2</v>
      </c>
      <c r="T53" s="37"/>
      <c r="Z53"/>
    </row>
    <row r="54" spans="2:26" x14ac:dyDescent="0.25">
      <c r="B54" s="6" t="s">
        <v>7</v>
      </c>
      <c r="C54" s="5">
        <v>2007</v>
      </c>
      <c r="D54" s="5">
        <v>9</v>
      </c>
      <c r="E54" s="5">
        <v>455.5</v>
      </c>
      <c r="F54" s="5">
        <v>3</v>
      </c>
      <c r="G54" s="5">
        <v>202.4</v>
      </c>
      <c r="H54" s="5">
        <v>13</v>
      </c>
      <c r="I54" s="5">
        <v>886.8</v>
      </c>
      <c r="J54" s="15">
        <v>2384037</v>
      </c>
      <c r="K54" s="7">
        <f t="shared" si="0"/>
        <v>0.19106247092641598</v>
      </c>
      <c r="Q54">
        <v>15</v>
      </c>
      <c r="R54">
        <f t="shared" si="3"/>
        <v>1</v>
      </c>
      <c r="S54">
        <f t="shared" si="4"/>
        <v>2</v>
      </c>
      <c r="T54" s="37"/>
      <c r="Z54"/>
    </row>
    <row r="55" spans="2:26" x14ac:dyDescent="0.25">
      <c r="B55" s="6" t="s">
        <v>7</v>
      </c>
      <c r="C55" s="5">
        <v>2006</v>
      </c>
      <c r="D55" s="5">
        <v>9</v>
      </c>
      <c r="E55" s="5">
        <v>383.4</v>
      </c>
      <c r="F55" s="5">
        <v>3</v>
      </c>
      <c r="G55" s="5">
        <v>174.5</v>
      </c>
      <c r="H55" s="5">
        <v>13</v>
      </c>
      <c r="I55" s="5">
        <v>959.4</v>
      </c>
      <c r="J55" s="15">
        <v>2387794</v>
      </c>
      <c r="K55" s="7">
        <f t="shared" si="0"/>
        <v>0.16056661504300623</v>
      </c>
      <c r="Q55">
        <v>16</v>
      </c>
      <c r="R55">
        <f t="shared" si="3"/>
        <v>1</v>
      </c>
      <c r="S55">
        <f t="shared" si="4"/>
        <v>2</v>
      </c>
      <c r="T55" s="37"/>
      <c r="Z55"/>
    </row>
    <row r="56" spans="2:26" x14ac:dyDescent="0.25">
      <c r="B56" s="6" t="s">
        <v>7</v>
      </c>
      <c r="C56" s="5">
        <v>2005</v>
      </c>
      <c r="D56" s="5">
        <v>9</v>
      </c>
      <c r="E56" s="5">
        <v>468.7</v>
      </c>
      <c r="F56" s="5">
        <v>2</v>
      </c>
      <c r="G56" s="5">
        <v>142.5</v>
      </c>
      <c r="H56" s="5">
        <v>13</v>
      </c>
      <c r="I56" s="5">
        <v>911.2</v>
      </c>
      <c r="J56" s="15">
        <v>2397911</v>
      </c>
      <c r="K56" s="7">
        <f t="shared" si="0"/>
        <v>0.1954617998749745</v>
      </c>
      <c r="Q56">
        <v>17</v>
      </c>
      <c r="R56">
        <f t="shared" si="3"/>
        <v>1</v>
      </c>
      <c r="S56">
        <f t="shared" si="4"/>
        <v>2</v>
      </c>
      <c r="T56" s="37"/>
      <c r="Z56"/>
    </row>
    <row r="57" spans="2:26" x14ac:dyDescent="0.25">
      <c r="B57" s="6" t="s">
        <v>7</v>
      </c>
      <c r="C57" s="5">
        <v>2004</v>
      </c>
      <c r="D57" s="5">
        <v>9</v>
      </c>
      <c r="E57" s="5">
        <v>483.8</v>
      </c>
      <c r="F57" s="5">
        <v>2</v>
      </c>
      <c r="G57" s="5">
        <v>135.4</v>
      </c>
      <c r="H57" s="5">
        <v>13</v>
      </c>
      <c r="I57" s="5">
        <v>895.4</v>
      </c>
      <c r="J57" s="15">
        <v>2411808</v>
      </c>
      <c r="K57" s="7">
        <f t="shared" si="0"/>
        <v>0.20059639905000728</v>
      </c>
      <c r="Q57">
        <v>18</v>
      </c>
      <c r="R57">
        <f t="shared" si="3"/>
        <v>1</v>
      </c>
      <c r="S57">
        <f t="shared" si="4"/>
        <v>2</v>
      </c>
      <c r="T57" s="37"/>
      <c r="Z57"/>
    </row>
    <row r="58" spans="2:26" x14ac:dyDescent="0.25">
      <c r="B58" s="6" t="s">
        <v>7</v>
      </c>
      <c r="C58" s="5">
        <v>2003</v>
      </c>
      <c r="D58" s="5">
        <v>9</v>
      </c>
      <c r="E58" s="5">
        <v>425.2</v>
      </c>
      <c r="F58" s="5">
        <v>1</v>
      </c>
      <c r="G58" s="5">
        <v>90.3</v>
      </c>
      <c r="H58" s="5">
        <v>13</v>
      </c>
      <c r="I58" s="5">
        <v>859.8</v>
      </c>
      <c r="J58" s="15">
        <v>2428050</v>
      </c>
      <c r="K58" s="7">
        <f t="shared" si="0"/>
        <v>0.17511995222503654</v>
      </c>
      <c r="Q58">
        <v>19</v>
      </c>
      <c r="R58">
        <f t="shared" si="3"/>
        <v>1</v>
      </c>
      <c r="S58">
        <f t="shared" si="4"/>
        <v>2</v>
      </c>
      <c r="T58" s="37"/>
      <c r="Z58"/>
    </row>
    <row r="59" spans="2:26" x14ac:dyDescent="0.25">
      <c r="B59" s="6" t="s">
        <v>7</v>
      </c>
      <c r="C59" s="5">
        <v>2002</v>
      </c>
      <c r="D59" s="5">
        <v>9</v>
      </c>
      <c r="E59" s="5">
        <v>443.8</v>
      </c>
      <c r="F59" s="5">
        <v>1</v>
      </c>
      <c r="G59" s="5">
        <v>150.6</v>
      </c>
      <c r="H59" s="5">
        <v>13</v>
      </c>
      <c r="I59" s="5">
        <v>782</v>
      </c>
      <c r="J59" s="15">
        <v>2446051</v>
      </c>
      <c r="K59" s="7">
        <f t="shared" si="0"/>
        <v>0.18143530122634402</v>
      </c>
      <c r="Q59">
        <v>20</v>
      </c>
      <c r="R59">
        <f t="shared" si="3"/>
        <v>1</v>
      </c>
      <c r="S59">
        <f t="shared" si="4"/>
        <v>2</v>
      </c>
      <c r="T59" s="37"/>
      <c r="Z59"/>
    </row>
    <row r="60" spans="2:26" x14ac:dyDescent="0.25">
      <c r="B60" s="6" t="s">
        <v>7</v>
      </c>
      <c r="C60" s="5">
        <v>2001</v>
      </c>
      <c r="D60" s="5">
        <v>9</v>
      </c>
      <c r="E60" s="5">
        <v>485.5</v>
      </c>
      <c r="F60" s="5">
        <v>1</v>
      </c>
      <c r="G60" s="5">
        <v>157.69999999999999</v>
      </c>
      <c r="H60" s="5">
        <v>13</v>
      </c>
      <c r="I60" s="5">
        <v>732</v>
      </c>
      <c r="J60" s="15">
        <v>2463829</v>
      </c>
      <c r="K60" s="7">
        <f t="shared" si="0"/>
        <v>0.19705101287467597</v>
      </c>
      <c r="Q60">
        <v>21</v>
      </c>
      <c r="R60">
        <f t="shared" si="3"/>
        <v>1</v>
      </c>
      <c r="S60">
        <f t="shared" si="4"/>
        <v>2</v>
      </c>
      <c r="T60" s="37"/>
      <c r="Z60"/>
    </row>
    <row r="61" spans="2:26" x14ac:dyDescent="0.25">
      <c r="B61" s="6" t="s">
        <v>7</v>
      </c>
      <c r="C61" s="5">
        <v>2000</v>
      </c>
      <c r="D61" s="5">
        <v>9</v>
      </c>
      <c r="E61" s="5">
        <v>460.6</v>
      </c>
      <c r="F61" s="5">
        <v>1</v>
      </c>
      <c r="G61" s="5">
        <v>155.80000000000001</v>
      </c>
      <c r="H61" s="5">
        <v>13</v>
      </c>
      <c r="I61" s="5">
        <v>776.6</v>
      </c>
      <c r="J61" s="15">
        <v>2481688</v>
      </c>
      <c r="K61" s="7">
        <f t="shared" si="0"/>
        <v>0.18559947906424981</v>
      </c>
      <c r="Q61">
        <v>22</v>
      </c>
      <c r="R61">
        <f t="shared" si="3"/>
        <v>1</v>
      </c>
      <c r="S61">
        <f t="shared" si="4"/>
        <v>2</v>
      </c>
      <c r="T61" s="37"/>
      <c r="Z61"/>
    </row>
    <row r="62" spans="2:26" x14ac:dyDescent="0.25">
      <c r="B62" s="6" t="s">
        <v>7</v>
      </c>
      <c r="C62" s="5">
        <v>1999</v>
      </c>
      <c r="D62" s="5">
        <v>9</v>
      </c>
      <c r="E62" s="5">
        <v>513.79999999999995</v>
      </c>
      <c r="F62" s="5">
        <v>1</v>
      </c>
      <c r="G62" s="5">
        <v>148.6</v>
      </c>
      <c r="H62" s="5">
        <v>13</v>
      </c>
      <c r="I62" s="5">
        <v>804.6</v>
      </c>
      <c r="J62" s="15">
        <v>2499656</v>
      </c>
      <c r="K62" s="7">
        <f t="shared" si="0"/>
        <v>0.20554828344380185</v>
      </c>
      <c r="Q62">
        <v>23</v>
      </c>
      <c r="R62">
        <f t="shared" si="3"/>
        <v>1</v>
      </c>
      <c r="S62">
        <f t="shared" si="4"/>
        <v>2</v>
      </c>
      <c r="T62" s="37"/>
      <c r="Z62"/>
    </row>
    <row r="63" spans="2:26" x14ac:dyDescent="0.25">
      <c r="B63" s="6" t="s">
        <v>7</v>
      </c>
      <c r="C63" s="5">
        <v>1998</v>
      </c>
      <c r="D63" s="5">
        <v>9</v>
      </c>
      <c r="E63" s="5">
        <v>553.6</v>
      </c>
      <c r="F63" s="5">
        <v>1</v>
      </c>
      <c r="G63" s="5">
        <v>147.80000000000001</v>
      </c>
      <c r="H63" s="5">
        <v>13</v>
      </c>
      <c r="I63" s="5">
        <v>809.6</v>
      </c>
      <c r="J63" s="15">
        <v>2518173</v>
      </c>
      <c r="K63" s="7">
        <f t="shared" si="0"/>
        <v>0.2198419250782214</v>
      </c>
      <c r="Q63">
        <v>24</v>
      </c>
      <c r="R63">
        <f t="shared" si="3"/>
        <v>1</v>
      </c>
      <c r="S63">
        <f t="shared" si="4"/>
        <v>2</v>
      </c>
      <c r="T63" s="37"/>
      <c r="Z63"/>
    </row>
    <row r="64" spans="2:26" x14ac:dyDescent="0.25">
      <c r="B64" s="6" t="s">
        <v>7</v>
      </c>
      <c r="C64" s="5">
        <v>1997</v>
      </c>
      <c r="D64" s="5">
        <v>9</v>
      </c>
      <c r="E64" s="5">
        <v>561.20000000000005</v>
      </c>
      <c r="F64" s="5">
        <v>1</v>
      </c>
      <c r="G64" s="5">
        <v>122.3</v>
      </c>
      <c r="H64" s="5">
        <v>13</v>
      </c>
      <c r="I64" s="5">
        <v>884.5</v>
      </c>
      <c r="J64" s="15">
        <v>2537231</v>
      </c>
      <c r="K64" s="7">
        <f t="shared" si="0"/>
        <v>0.22118600947253128</v>
      </c>
      <c r="Q64">
        <v>25</v>
      </c>
      <c r="R64">
        <f t="shared" si="3"/>
        <v>1</v>
      </c>
      <c r="S64">
        <f t="shared" si="4"/>
        <v>2</v>
      </c>
      <c r="T64" s="37"/>
      <c r="Z64"/>
    </row>
    <row r="65" spans="2:26" x14ac:dyDescent="0.25">
      <c r="B65" s="6" t="s">
        <v>7</v>
      </c>
      <c r="C65" s="5">
        <v>1996</v>
      </c>
      <c r="D65" s="5">
        <v>9</v>
      </c>
      <c r="E65" s="5">
        <v>611.4</v>
      </c>
      <c r="F65" s="5">
        <v>1</v>
      </c>
      <c r="G65" s="5">
        <v>154.1</v>
      </c>
      <c r="H65" s="5">
        <v>13</v>
      </c>
      <c r="I65" s="5">
        <v>894.4</v>
      </c>
      <c r="J65" s="15">
        <v>2556687</v>
      </c>
      <c r="K65" s="7">
        <f t="shared" si="0"/>
        <v>0.23913760268660184</v>
      </c>
      <c r="Q65">
        <v>26</v>
      </c>
      <c r="R65">
        <f t="shared" si="3"/>
        <v>1</v>
      </c>
      <c r="S65">
        <f t="shared" si="4"/>
        <v>2</v>
      </c>
      <c r="T65" s="37"/>
      <c r="Z65"/>
    </row>
    <row r="66" spans="2:26" x14ac:dyDescent="0.25">
      <c r="B66" s="6" t="s">
        <v>7</v>
      </c>
      <c r="C66" s="5">
        <v>1995</v>
      </c>
      <c r="D66" s="5">
        <v>9</v>
      </c>
      <c r="E66" s="5">
        <v>760.7</v>
      </c>
      <c r="F66" s="5">
        <v>1</v>
      </c>
      <c r="G66" s="5">
        <v>159</v>
      </c>
      <c r="H66" s="5">
        <v>13</v>
      </c>
      <c r="I66" s="5">
        <v>1141.8</v>
      </c>
      <c r="J66" s="15">
        <v>2576763</v>
      </c>
      <c r="K66" s="7">
        <f t="shared" si="0"/>
        <v>0.29521535352688627</v>
      </c>
      <c r="Q66">
        <v>27</v>
      </c>
      <c r="R66">
        <f t="shared" si="3"/>
        <v>1</v>
      </c>
      <c r="S66">
        <f t="shared" si="4"/>
        <v>2</v>
      </c>
      <c r="T66" s="37"/>
      <c r="Z66"/>
    </row>
    <row r="67" spans="2:26" x14ac:dyDescent="0.25">
      <c r="B67" s="6" t="s">
        <v>9</v>
      </c>
      <c r="C67" s="5">
        <v>2015</v>
      </c>
      <c r="D67" s="5">
        <v>2</v>
      </c>
      <c r="E67" s="5">
        <v>125.6</v>
      </c>
      <c r="F67" s="5">
        <v>1</v>
      </c>
      <c r="G67" s="5" t="s">
        <v>12</v>
      </c>
      <c r="H67" s="5">
        <v>40</v>
      </c>
      <c r="I67" s="5">
        <v>595</v>
      </c>
      <c r="J67" s="15">
        <v>1436124</v>
      </c>
      <c r="K67" s="7">
        <f t="shared" si="0"/>
        <v>8.7457629006965978E-2</v>
      </c>
      <c r="Q67">
        <v>28</v>
      </c>
      <c r="R67">
        <f t="shared" si="3"/>
        <v>1</v>
      </c>
      <c r="S67">
        <f t="shared" si="4"/>
        <v>2</v>
      </c>
      <c r="T67" s="37"/>
      <c r="Z67"/>
    </row>
    <row r="68" spans="2:26" x14ac:dyDescent="0.25">
      <c r="B68" s="6" t="s">
        <v>9</v>
      </c>
      <c r="C68" s="5">
        <v>2014</v>
      </c>
      <c r="D68" s="5">
        <v>2</v>
      </c>
      <c r="E68" s="5">
        <v>92.7</v>
      </c>
      <c r="F68" s="5">
        <v>1</v>
      </c>
      <c r="G68" s="5" t="s">
        <v>12</v>
      </c>
      <c r="H68" s="5">
        <v>40</v>
      </c>
      <c r="I68" s="5">
        <v>564.9</v>
      </c>
      <c r="J68" s="15">
        <v>1445752</v>
      </c>
      <c r="K68" s="7">
        <f t="shared" si="0"/>
        <v>6.4118880693230934E-2</v>
      </c>
      <c r="Q68">
        <v>29</v>
      </c>
      <c r="R68">
        <f t="shared" si="3"/>
        <v>1</v>
      </c>
      <c r="S68">
        <f t="shared" si="4"/>
        <v>2</v>
      </c>
      <c r="T68" s="37"/>
      <c r="Z68"/>
    </row>
    <row r="69" spans="2:26" x14ac:dyDescent="0.25">
      <c r="B69" s="6" t="s">
        <v>9</v>
      </c>
      <c r="C69" s="5">
        <v>2013</v>
      </c>
      <c r="D69" s="5">
        <v>2</v>
      </c>
      <c r="E69" s="5">
        <v>114.2</v>
      </c>
      <c r="F69" s="5">
        <v>1</v>
      </c>
      <c r="G69" s="5" t="s">
        <v>12</v>
      </c>
      <c r="H69" s="5">
        <v>38</v>
      </c>
      <c r="I69" s="5">
        <v>626.9</v>
      </c>
      <c r="J69" s="15">
        <v>1455175</v>
      </c>
      <c r="K69" s="7">
        <f t="shared" ref="K69:K129" si="5">E69*1000/J69</f>
        <v>7.8478533509715329E-2</v>
      </c>
      <c r="Q69">
        <v>30</v>
      </c>
      <c r="R69">
        <f t="shared" si="3"/>
        <v>1</v>
      </c>
      <c r="S69">
        <f t="shared" si="4"/>
        <v>2</v>
      </c>
      <c r="T69" s="37"/>
      <c r="Z69"/>
    </row>
    <row r="70" spans="2:26" x14ac:dyDescent="0.25">
      <c r="B70" s="6" t="s">
        <v>9</v>
      </c>
      <c r="C70" s="5">
        <v>2012</v>
      </c>
      <c r="D70" s="5">
        <v>2</v>
      </c>
      <c r="E70" s="5">
        <v>106.1</v>
      </c>
      <c r="F70" s="5">
        <v>1</v>
      </c>
      <c r="G70" s="5" t="s">
        <v>12</v>
      </c>
      <c r="H70" s="5">
        <v>36</v>
      </c>
      <c r="I70" s="5">
        <v>610.9</v>
      </c>
      <c r="J70" s="15">
        <v>1464670</v>
      </c>
      <c r="K70" s="7">
        <f t="shared" si="5"/>
        <v>7.2439525626933024E-2</v>
      </c>
      <c r="Q70">
        <v>31</v>
      </c>
      <c r="R70" t="e">
        <f t="shared" si="3"/>
        <v>#N/A</v>
      </c>
      <c r="S70" t="e">
        <f t="shared" si="4"/>
        <v>#N/A</v>
      </c>
      <c r="T70" s="37"/>
      <c r="Z70"/>
    </row>
    <row r="71" spans="2:26" x14ac:dyDescent="0.25">
      <c r="B71" s="6" t="s">
        <v>9</v>
      </c>
      <c r="C71" s="5">
        <v>2011</v>
      </c>
      <c r="D71" s="5">
        <v>2</v>
      </c>
      <c r="E71" s="5">
        <v>80.599999999999994</v>
      </c>
      <c r="F71" s="5">
        <v>1</v>
      </c>
      <c r="G71" s="5" t="s">
        <v>12</v>
      </c>
      <c r="H71" s="5">
        <v>33</v>
      </c>
      <c r="I71" s="5">
        <v>635.29999999999995</v>
      </c>
      <c r="J71" s="15">
        <v>1474635</v>
      </c>
      <c r="K71" s="7">
        <f t="shared" si="5"/>
        <v>5.4657593234936103E-2</v>
      </c>
      <c r="Q71">
        <v>32</v>
      </c>
      <c r="R71" t="e">
        <f t="shared" si="3"/>
        <v>#N/A</v>
      </c>
      <c r="S71" t="e">
        <f t="shared" si="4"/>
        <v>#N/A</v>
      </c>
      <c r="T71" s="37"/>
      <c r="Z71"/>
    </row>
    <row r="72" spans="2:26" x14ac:dyDescent="0.25">
      <c r="B72" s="6" t="s">
        <v>9</v>
      </c>
      <c r="C72" s="5">
        <v>2010</v>
      </c>
      <c r="D72" s="5">
        <v>2</v>
      </c>
      <c r="E72" s="5">
        <v>88.4</v>
      </c>
      <c r="F72" s="5">
        <v>1</v>
      </c>
      <c r="G72" s="5" t="s">
        <v>12</v>
      </c>
      <c r="H72" s="5">
        <v>32</v>
      </c>
      <c r="I72" s="5">
        <v>691.5</v>
      </c>
      <c r="J72" s="15">
        <v>1485821</v>
      </c>
      <c r="K72" s="7">
        <f t="shared" si="5"/>
        <v>5.9495726605021733E-2</v>
      </c>
      <c r="Q72">
        <v>33</v>
      </c>
      <c r="R72" t="e">
        <f t="shared" si="3"/>
        <v>#N/A</v>
      </c>
      <c r="S72" t="e">
        <f t="shared" si="4"/>
        <v>#N/A</v>
      </c>
      <c r="T72" s="37"/>
      <c r="Z72"/>
    </row>
    <row r="73" spans="2:26" x14ac:dyDescent="0.25">
      <c r="B73" s="6" t="s">
        <v>9</v>
      </c>
      <c r="C73" s="5">
        <v>2009</v>
      </c>
      <c r="D73" s="5">
        <v>2</v>
      </c>
      <c r="E73" s="5">
        <v>83.2</v>
      </c>
      <c r="F73" s="5">
        <v>1</v>
      </c>
      <c r="G73" s="5" t="s">
        <v>12</v>
      </c>
      <c r="H73" s="5">
        <v>30</v>
      </c>
      <c r="I73" s="5">
        <v>729.5</v>
      </c>
      <c r="J73" s="15">
        <v>1497653</v>
      </c>
      <c r="K73" s="7">
        <f t="shared" si="5"/>
        <v>5.5553589516396655E-2</v>
      </c>
      <c r="Q73">
        <v>34</v>
      </c>
      <c r="R73" t="e">
        <f t="shared" si="3"/>
        <v>#N/A</v>
      </c>
      <c r="S73" t="e">
        <f t="shared" si="4"/>
        <v>#N/A</v>
      </c>
      <c r="T73" s="37"/>
      <c r="Z73"/>
    </row>
    <row r="74" spans="2:26" x14ac:dyDescent="0.25">
      <c r="B74" s="6" t="s">
        <v>9</v>
      </c>
      <c r="C74" s="5">
        <v>2008</v>
      </c>
      <c r="D74" s="5">
        <v>2</v>
      </c>
      <c r="E74" s="5">
        <v>100.5</v>
      </c>
      <c r="F74" s="5">
        <v>1</v>
      </c>
      <c r="G74" s="5" t="s">
        <v>12</v>
      </c>
      <c r="H74" s="5">
        <v>30</v>
      </c>
      <c r="I74" s="5">
        <v>812.5</v>
      </c>
      <c r="J74" s="15">
        <v>1510320</v>
      </c>
      <c r="K74" s="7">
        <f t="shared" si="5"/>
        <v>6.6542189734625778E-2</v>
      </c>
      <c r="Q74">
        <v>35</v>
      </c>
      <c r="R74" t="e">
        <f t="shared" si="3"/>
        <v>#N/A</v>
      </c>
      <c r="S74" t="e">
        <f t="shared" si="4"/>
        <v>#N/A</v>
      </c>
      <c r="T74" s="37"/>
      <c r="Z74"/>
    </row>
    <row r="75" spans="2:26" x14ac:dyDescent="0.25">
      <c r="B75" s="6" t="s">
        <v>9</v>
      </c>
      <c r="C75" s="5">
        <v>2007</v>
      </c>
      <c r="D75" s="5">
        <v>2</v>
      </c>
      <c r="E75" s="5">
        <v>113.9</v>
      </c>
      <c r="F75" s="5">
        <v>1</v>
      </c>
      <c r="G75" s="5" t="s">
        <v>12</v>
      </c>
      <c r="H75" s="5">
        <v>29</v>
      </c>
      <c r="I75" s="5">
        <v>769.7</v>
      </c>
      <c r="J75" s="15">
        <v>1524874</v>
      </c>
      <c r="K75" s="7">
        <f t="shared" si="5"/>
        <v>7.469469608636517E-2</v>
      </c>
      <c r="Q75">
        <v>36</v>
      </c>
      <c r="R75" t="e">
        <f t="shared" si="3"/>
        <v>#N/A</v>
      </c>
      <c r="S75" t="e">
        <f t="shared" si="4"/>
        <v>#N/A</v>
      </c>
      <c r="T75" s="37"/>
      <c r="Z75"/>
    </row>
    <row r="76" spans="2:26" x14ac:dyDescent="0.25">
      <c r="B76" s="6" t="s">
        <v>9</v>
      </c>
      <c r="C76" s="5">
        <v>2006</v>
      </c>
      <c r="D76" s="5">
        <v>2</v>
      </c>
      <c r="E76" s="5">
        <v>103.3</v>
      </c>
      <c r="F76" s="5">
        <v>1</v>
      </c>
      <c r="G76" s="5" t="s">
        <v>12</v>
      </c>
      <c r="H76" s="5">
        <v>29</v>
      </c>
      <c r="I76" s="5">
        <v>783.4</v>
      </c>
      <c r="J76" s="15">
        <v>1539852</v>
      </c>
      <c r="K76" s="7">
        <f t="shared" si="5"/>
        <v>6.7084369147164799E-2</v>
      </c>
      <c r="Q76">
        <v>37</v>
      </c>
      <c r="R76" t="e">
        <f t="shared" si="3"/>
        <v>#N/A</v>
      </c>
      <c r="S76" t="e">
        <f t="shared" si="4"/>
        <v>#N/A</v>
      </c>
      <c r="T76" s="37"/>
      <c r="Z76"/>
    </row>
    <row r="77" spans="2:26" x14ac:dyDescent="0.25">
      <c r="B77" s="6" t="s">
        <v>9</v>
      </c>
      <c r="C77" s="5">
        <v>2005</v>
      </c>
      <c r="D77" s="5">
        <v>2</v>
      </c>
      <c r="E77" s="5">
        <v>94.1</v>
      </c>
      <c r="F77" s="5">
        <v>1</v>
      </c>
      <c r="G77" s="5" t="s">
        <v>12</v>
      </c>
      <c r="H77" s="5">
        <v>28</v>
      </c>
      <c r="I77" s="5">
        <v>776.6</v>
      </c>
      <c r="J77" s="15">
        <v>1555833</v>
      </c>
      <c r="K77" s="7">
        <f t="shared" si="5"/>
        <v>6.0482069733705353E-2</v>
      </c>
      <c r="Q77">
        <v>38</v>
      </c>
      <c r="R77" t="e">
        <f t="shared" si="3"/>
        <v>#N/A</v>
      </c>
      <c r="S77" t="e">
        <f t="shared" si="4"/>
        <v>#N/A</v>
      </c>
      <c r="T77" s="37"/>
      <c r="Z77"/>
    </row>
    <row r="78" spans="2:26" x14ac:dyDescent="0.25">
      <c r="B78" s="6" t="s">
        <v>9</v>
      </c>
      <c r="C78" s="5">
        <v>2004</v>
      </c>
      <c r="D78" s="5">
        <v>2</v>
      </c>
      <c r="E78" s="5">
        <v>83.4</v>
      </c>
      <c r="F78" s="5">
        <v>1</v>
      </c>
      <c r="G78" s="5" t="s">
        <v>12</v>
      </c>
      <c r="H78" s="5">
        <v>25</v>
      </c>
      <c r="I78" s="5">
        <v>795.2</v>
      </c>
      <c r="J78" s="15">
        <v>1573662</v>
      </c>
      <c r="K78" s="7">
        <f t="shared" si="5"/>
        <v>5.2997403508504369E-2</v>
      </c>
      <c r="Q78">
        <v>39</v>
      </c>
      <c r="R78" t="e">
        <f t="shared" si="3"/>
        <v>#N/A</v>
      </c>
      <c r="S78" t="e">
        <f t="shared" si="4"/>
        <v>#N/A</v>
      </c>
      <c r="T78" s="37"/>
      <c r="Z78"/>
    </row>
    <row r="79" spans="2:26" x14ac:dyDescent="0.25">
      <c r="B79" s="6" t="s">
        <v>9</v>
      </c>
      <c r="C79" s="5">
        <v>2003</v>
      </c>
      <c r="D79" s="5">
        <v>2</v>
      </c>
      <c r="E79" s="5">
        <v>75.400000000000006</v>
      </c>
      <c r="F79" s="5">
        <v>1</v>
      </c>
      <c r="G79" s="5" t="s">
        <v>12</v>
      </c>
      <c r="H79" s="5">
        <v>19</v>
      </c>
      <c r="I79" s="5">
        <v>751.8</v>
      </c>
      <c r="J79" s="15">
        <v>1592133</v>
      </c>
      <c r="K79" s="7">
        <f t="shared" si="5"/>
        <v>4.73578526417077E-2</v>
      </c>
      <c r="Q79">
        <v>40</v>
      </c>
      <c r="R79" t="e">
        <f t="shared" si="3"/>
        <v>#N/A</v>
      </c>
      <c r="S79" t="e">
        <f t="shared" si="4"/>
        <v>#N/A</v>
      </c>
      <c r="T79" s="37"/>
      <c r="Z79"/>
    </row>
    <row r="80" spans="2:26" x14ac:dyDescent="0.25">
      <c r="B80" s="6" t="s">
        <v>9</v>
      </c>
      <c r="C80" s="5">
        <v>2002</v>
      </c>
      <c r="D80" s="5">
        <v>2</v>
      </c>
      <c r="E80" s="5">
        <v>78.599999999999994</v>
      </c>
      <c r="F80" s="5">
        <v>1</v>
      </c>
      <c r="G80" s="5" t="s">
        <v>12</v>
      </c>
      <c r="H80" s="5">
        <v>19</v>
      </c>
      <c r="I80" s="5">
        <v>763</v>
      </c>
      <c r="J80" s="15">
        <v>1610836</v>
      </c>
      <c r="K80" s="7">
        <f t="shared" si="5"/>
        <v>4.8794538984725945E-2</v>
      </c>
      <c r="T80" s="35"/>
      <c r="Z80"/>
    </row>
    <row r="81" spans="2:26" x14ac:dyDescent="0.25">
      <c r="B81" s="6" t="s">
        <v>9</v>
      </c>
      <c r="C81" s="5">
        <v>2001</v>
      </c>
      <c r="D81" s="5">
        <v>2</v>
      </c>
      <c r="E81" s="5">
        <v>78.400000000000006</v>
      </c>
      <c r="F81" s="5">
        <v>1</v>
      </c>
      <c r="G81" s="5" t="s">
        <v>12</v>
      </c>
      <c r="H81" s="5">
        <v>18</v>
      </c>
      <c r="I81" s="5">
        <v>810.7</v>
      </c>
      <c r="J81" s="15">
        <v>1630237</v>
      </c>
      <c r="K81" s="7">
        <f t="shared" si="5"/>
        <v>4.8091167112511865E-2</v>
      </c>
      <c r="T81" s="35"/>
      <c r="Z81"/>
    </row>
    <row r="82" spans="2:26" x14ac:dyDescent="0.25">
      <c r="B82" s="6" t="s">
        <v>9</v>
      </c>
      <c r="C82" s="5">
        <v>2000</v>
      </c>
      <c r="D82" s="5">
        <v>2</v>
      </c>
      <c r="E82" s="5">
        <v>80.2</v>
      </c>
      <c r="F82" s="5">
        <v>1</v>
      </c>
      <c r="G82" s="5" t="s">
        <v>12</v>
      </c>
      <c r="H82" s="5">
        <v>18</v>
      </c>
      <c r="I82" s="5">
        <v>718.7</v>
      </c>
      <c r="J82" s="15">
        <v>1649911</v>
      </c>
      <c r="K82" s="7">
        <f t="shared" si="5"/>
        <v>4.8608682528936409E-2</v>
      </c>
      <c r="T82" s="35"/>
      <c r="Z82"/>
    </row>
    <row r="83" spans="2:26" x14ac:dyDescent="0.25">
      <c r="B83" s="6" t="s">
        <v>9</v>
      </c>
      <c r="C83" s="5">
        <v>1999</v>
      </c>
      <c r="D83" s="5">
        <v>2</v>
      </c>
      <c r="E83" s="5">
        <v>70.2</v>
      </c>
      <c r="F83" s="5">
        <v>1</v>
      </c>
      <c r="G83" s="5" t="s">
        <v>12</v>
      </c>
      <c r="H83" s="5">
        <v>18</v>
      </c>
      <c r="I83" s="5">
        <v>723.4</v>
      </c>
      <c r="J83" s="15">
        <v>1667916</v>
      </c>
      <c r="K83" s="7">
        <f t="shared" si="5"/>
        <v>4.208845049750707E-2</v>
      </c>
      <c r="T83" s="35"/>
      <c r="Z83"/>
    </row>
    <row r="84" spans="2:26" x14ac:dyDescent="0.25">
      <c r="B84" s="6" t="s">
        <v>9</v>
      </c>
      <c r="C84" s="5">
        <v>1998</v>
      </c>
      <c r="D84" s="5">
        <v>2</v>
      </c>
      <c r="E84" s="5">
        <v>76.3</v>
      </c>
      <c r="F84" s="5">
        <v>1</v>
      </c>
      <c r="G84" s="5" t="s">
        <v>12</v>
      </c>
      <c r="H84" s="5">
        <v>17</v>
      </c>
      <c r="I84" s="5">
        <v>609.1</v>
      </c>
      <c r="J84" s="15">
        <v>1684745</v>
      </c>
      <c r="K84" s="7">
        <f t="shared" si="5"/>
        <v>4.5288752897322739E-2</v>
      </c>
      <c r="T84" s="35"/>
      <c r="Z84"/>
    </row>
    <row r="85" spans="2:26" x14ac:dyDescent="0.25">
      <c r="B85" s="6" t="s">
        <v>9</v>
      </c>
      <c r="C85" s="5">
        <v>1997</v>
      </c>
      <c r="D85" s="5">
        <v>2</v>
      </c>
      <c r="E85" s="5">
        <v>80.599999999999994</v>
      </c>
      <c r="F85" s="5">
        <v>1</v>
      </c>
      <c r="G85" s="5" t="s">
        <v>12</v>
      </c>
      <c r="H85" s="5">
        <v>17</v>
      </c>
      <c r="I85" s="5">
        <v>521.4</v>
      </c>
      <c r="J85" s="15">
        <v>1701582</v>
      </c>
      <c r="K85" s="7">
        <f t="shared" si="5"/>
        <v>4.7367684895585405E-2</v>
      </c>
      <c r="T85" s="35"/>
      <c r="Z85"/>
    </row>
    <row r="86" spans="2:26" x14ac:dyDescent="0.25">
      <c r="B86" s="6" t="s">
        <v>9</v>
      </c>
      <c r="C86" s="5">
        <v>1996</v>
      </c>
      <c r="D86" s="5">
        <v>2</v>
      </c>
      <c r="E86" s="5">
        <v>98.2</v>
      </c>
      <c r="F86" s="5">
        <v>1</v>
      </c>
      <c r="G86" s="5" t="s">
        <v>12</v>
      </c>
      <c r="H86" s="5">
        <v>17</v>
      </c>
      <c r="I86" s="5">
        <v>696.9</v>
      </c>
      <c r="J86" s="15">
        <v>1718313</v>
      </c>
      <c r="K86" s="7">
        <f t="shared" si="5"/>
        <v>5.7149075866853132E-2</v>
      </c>
      <c r="T86" s="35"/>
      <c r="Z86"/>
    </row>
    <row r="87" spans="2:26" x14ac:dyDescent="0.25">
      <c r="B87" s="6" t="s">
        <v>9</v>
      </c>
      <c r="C87" s="5">
        <v>1995</v>
      </c>
      <c r="D87" s="5">
        <v>2</v>
      </c>
      <c r="E87" s="5">
        <v>131.4</v>
      </c>
      <c r="F87" s="5">
        <v>1</v>
      </c>
      <c r="G87" s="5" t="s">
        <v>12</v>
      </c>
      <c r="H87" s="5">
        <v>17</v>
      </c>
      <c r="I87" s="5">
        <v>822</v>
      </c>
      <c r="J87" s="15">
        <v>1734019</v>
      </c>
      <c r="K87" s="7">
        <f t="shared" si="5"/>
        <v>7.5777716391804237E-2</v>
      </c>
      <c r="T87" s="35"/>
      <c r="Z87"/>
    </row>
    <row r="88" spans="2:26" x14ac:dyDescent="0.25">
      <c r="B88" s="6" t="s">
        <v>10</v>
      </c>
      <c r="C88" s="5">
        <v>2015</v>
      </c>
      <c r="D88" s="5">
        <v>2</v>
      </c>
      <c r="E88" s="5">
        <v>120.8</v>
      </c>
      <c r="F88" s="5">
        <v>3</v>
      </c>
      <c r="G88" s="5">
        <v>56.8</v>
      </c>
      <c r="H88" s="5">
        <v>30</v>
      </c>
      <c r="I88" s="5">
        <v>483.9</v>
      </c>
      <c r="J88" s="15">
        <v>1064572</v>
      </c>
      <c r="K88" s="7">
        <f t="shared" si="5"/>
        <v>0.11347283227437881</v>
      </c>
      <c r="T88" s="35"/>
      <c r="Z88"/>
    </row>
    <row r="89" spans="2:26" x14ac:dyDescent="0.25">
      <c r="B89" s="6" t="s">
        <v>10</v>
      </c>
      <c r="C89" s="5">
        <v>2014</v>
      </c>
      <c r="D89" s="5">
        <v>2</v>
      </c>
      <c r="E89" s="5">
        <v>108.7</v>
      </c>
      <c r="F89" s="5">
        <v>3</v>
      </c>
      <c r="G89" s="5">
        <v>48.7</v>
      </c>
      <c r="H89" s="5">
        <v>29</v>
      </c>
      <c r="I89" s="5">
        <v>457</v>
      </c>
      <c r="J89" s="15">
        <v>1068380</v>
      </c>
      <c r="K89" s="7">
        <f t="shared" si="5"/>
        <v>0.10174282558640184</v>
      </c>
      <c r="T89" s="35"/>
      <c r="Z89"/>
    </row>
    <row r="90" spans="2:26" x14ac:dyDescent="0.25">
      <c r="B90" s="6" t="s">
        <v>10</v>
      </c>
      <c r="C90" s="5">
        <v>2013</v>
      </c>
      <c r="D90" s="5">
        <v>2</v>
      </c>
      <c r="E90" s="5">
        <v>105.4</v>
      </c>
      <c r="F90" s="5">
        <v>3</v>
      </c>
      <c r="G90" s="5">
        <v>79.7</v>
      </c>
      <c r="H90" s="5">
        <v>29</v>
      </c>
      <c r="I90" s="5">
        <v>466.7</v>
      </c>
      <c r="J90" s="15">
        <v>1072076</v>
      </c>
      <c r="K90" s="7">
        <f t="shared" si="5"/>
        <v>9.8313925505281341E-2</v>
      </c>
      <c r="T90" s="35"/>
      <c r="Z90"/>
    </row>
    <row r="91" spans="2:26" x14ac:dyDescent="0.25">
      <c r="B91" s="6" t="s">
        <v>10</v>
      </c>
      <c r="C91" s="5">
        <v>2012</v>
      </c>
      <c r="D91" s="5">
        <v>2</v>
      </c>
      <c r="E91" s="5">
        <v>102.9</v>
      </c>
      <c r="F91" s="5">
        <v>3</v>
      </c>
      <c r="G91" s="5">
        <v>92.2</v>
      </c>
      <c r="H91" s="5">
        <v>29</v>
      </c>
      <c r="I91" s="5">
        <v>445.5</v>
      </c>
      <c r="J91" s="15">
        <v>1075628</v>
      </c>
      <c r="K91" s="7">
        <f t="shared" si="5"/>
        <v>9.5665044048685977E-2</v>
      </c>
      <c r="T91" s="35"/>
      <c r="Z91"/>
    </row>
    <row r="92" spans="2:26" x14ac:dyDescent="0.25">
      <c r="B92" s="6" t="s">
        <v>10</v>
      </c>
      <c r="C92" s="5">
        <v>2011</v>
      </c>
      <c r="D92" s="5">
        <v>2</v>
      </c>
      <c r="E92" s="5">
        <v>97.3</v>
      </c>
      <c r="F92" s="5">
        <v>3</v>
      </c>
      <c r="G92" s="5">
        <v>82.3</v>
      </c>
      <c r="H92" s="5">
        <v>28</v>
      </c>
      <c r="I92" s="5">
        <v>426.5</v>
      </c>
      <c r="J92" s="15">
        <v>1079028</v>
      </c>
      <c r="K92" s="7">
        <f t="shared" si="5"/>
        <v>9.0173748966662595E-2</v>
      </c>
      <c r="T92" s="35"/>
      <c r="Z92"/>
    </row>
    <row r="93" spans="2:26" x14ac:dyDescent="0.25">
      <c r="B93" s="6" t="s">
        <v>10</v>
      </c>
      <c r="C93" s="5">
        <v>2010</v>
      </c>
      <c r="D93" s="5">
        <v>2</v>
      </c>
      <c r="E93" s="5">
        <v>91.5</v>
      </c>
      <c r="F93" s="5">
        <v>3</v>
      </c>
      <c r="G93" s="5">
        <v>79</v>
      </c>
      <c r="H93" s="5">
        <v>25</v>
      </c>
      <c r="I93" s="5">
        <v>430</v>
      </c>
      <c r="J93" s="15">
        <v>1083245</v>
      </c>
      <c r="K93" s="7">
        <f t="shared" si="5"/>
        <v>8.4468425887033863E-2</v>
      </c>
      <c r="T93" s="35"/>
      <c r="Z93"/>
    </row>
    <row r="94" spans="2:26" x14ac:dyDescent="0.25">
      <c r="B94" s="6" t="s">
        <v>10</v>
      </c>
      <c r="C94" s="5">
        <v>2009</v>
      </c>
      <c r="D94" s="5">
        <v>2</v>
      </c>
      <c r="E94" s="5">
        <v>81.599999999999994</v>
      </c>
      <c r="F94" s="5">
        <v>1</v>
      </c>
      <c r="G94" s="5">
        <v>37.4</v>
      </c>
      <c r="H94" s="5">
        <v>21</v>
      </c>
      <c r="I94" s="5">
        <v>421.7</v>
      </c>
      <c r="J94" s="15">
        <v>1087848</v>
      </c>
      <c r="K94" s="7">
        <f t="shared" si="5"/>
        <v>7.5010479405211022E-2</v>
      </c>
      <c r="T94" s="35"/>
      <c r="Z94"/>
    </row>
    <row r="95" spans="2:26" x14ac:dyDescent="0.25">
      <c r="B95" s="6" t="s">
        <v>10</v>
      </c>
      <c r="C95" s="5">
        <v>2008</v>
      </c>
      <c r="D95" s="5">
        <v>2</v>
      </c>
      <c r="E95" s="5">
        <v>90</v>
      </c>
      <c r="F95" s="5">
        <v>1</v>
      </c>
      <c r="G95" s="5">
        <v>41.7</v>
      </c>
      <c r="H95" s="5">
        <v>20</v>
      </c>
      <c r="I95" s="5">
        <v>419.5</v>
      </c>
      <c r="J95" s="15">
        <v>1092724</v>
      </c>
      <c r="K95" s="7">
        <f t="shared" si="5"/>
        <v>8.2362975463154464E-2</v>
      </c>
      <c r="T95" s="35"/>
      <c r="Z95"/>
    </row>
    <row r="96" spans="2:26" x14ac:dyDescent="0.25">
      <c r="B96" s="6" t="s">
        <v>10</v>
      </c>
      <c r="C96" s="5">
        <v>2007</v>
      </c>
      <c r="D96" s="5">
        <v>2</v>
      </c>
      <c r="E96" s="5">
        <v>85.4</v>
      </c>
      <c r="F96" s="5">
        <v>1</v>
      </c>
      <c r="G96" s="5">
        <v>50.6</v>
      </c>
      <c r="H96" s="5">
        <v>18</v>
      </c>
      <c r="I96" s="5">
        <v>443.9</v>
      </c>
      <c r="J96" s="15">
        <v>1098740</v>
      </c>
      <c r="K96" s="7">
        <f t="shared" si="5"/>
        <v>7.7725394542839985E-2</v>
      </c>
      <c r="T96" s="35"/>
      <c r="Z96"/>
    </row>
    <row r="97" spans="2:26" x14ac:dyDescent="0.25">
      <c r="B97" s="6" t="s">
        <v>10</v>
      </c>
      <c r="C97" s="5">
        <v>2006</v>
      </c>
      <c r="D97" s="5">
        <v>2</v>
      </c>
      <c r="E97" s="5">
        <v>79.5</v>
      </c>
      <c r="F97" s="5">
        <v>1</v>
      </c>
      <c r="G97" s="5">
        <v>43.7</v>
      </c>
      <c r="H97" s="5">
        <v>18</v>
      </c>
      <c r="I97" s="5">
        <v>511.1</v>
      </c>
      <c r="J97" s="15">
        <v>1105494</v>
      </c>
      <c r="K97" s="7">
        <f t="shared" si="5"/>
        <v>7.1913551769616113E-2</v>
      </c>
      <c r="T97" s="35"/>
      <c r="Z97"/>
    </row>
    <row r="98" spans="2:26" x14ac:dyDescent="0.25">
      <c r="B98" s="6" t="s">
        <v>10</v>
      </c>
      <c r="C98" s="5">
        <v>2005</v>
      </c>
      <c r="D98" s="5">
        <v>2</v>
      </c>
      <c r="E98" s="5">
        <v>84.4</v>
      </c>
      <c r="F98" s="5">
        <v>1</v>
      </c>
      <c r="G98" s="5">
        <v>44.5</v>
      </c>
      <c r="H98" s="5">
        <v>17</v>
      </c>
      <c r="I98" s="5">
        <v>414</v>
      </c>
      <c r="J98" s="15">
        <v>1112599</v>
      </c>
      <c r="K98" s="7">
        <f t="shared" si="5"/>
        <v>7.5858417992466287E-2</v>
      </c>
      <c r="T98" s="35"/>
      <c r="Z98"/>
    </row>
    <row r="99" spans="2:26" x14ac:dyDescent="0.25">
      <c r="B99" s="6" t="s">
        <v>10</v>
      </c>
      <c r="C99" s="5">
        <v>2004</v>
      </c>
      <c r="D99" s="5">
        <v>2</v>
      </c>
      <c r="E99" s="5">
        <v>78</v>
      </c>
      <c r="F99" s="5">
        <v>1</v>
      </c>
      <c r="G99" s="5">
        <v>47.7</v>
      </c>
      <c r="H99" s="5">
        <v>16</v>
      </c>
      <c r="I99" s="5">
        <v>318.10000000000002</v>
      </c>
      <c r="J99" s="15">
        <v>1119836</v>
      </c>
      <c r="K99" s="7">
        <f t="shared" si="5"/>
        <v>6.9653056340392705E-2</v>
      </c>
      <c r="T99" s="35"/>
      <c r="Z99"/>
    </row>
    <row r="100" spans="2:26" x14ac:dyDescent="0.25">
      <c r="B100" s="6" t="s">
        <v>10</v>
      </c>
      <c r="C100" s="5">
        <v>2003</v>
      </c>
      <c r="D100" s="5">
        <v>2</v>
      </c>
      <c r="E100" s="5">
        <v>46.5</v>
      </c>
      <c r="F100" s="5">
        <v>1</v>
      </c>
      <c r="G100" s="5">
        <v>45.1</v>
      </c>
      <c r="H100" s="5">
        <v>11</v>
      </c>
      <c r="I100" s="5">
        <v>356.6</v>
      </c>
      <c r="J100" s="15">
        <v>1127160</v>
      </c>
      <c r="K100" s="7">
        <f t="shared" si="5"/>
        <v>4.1254125412541254E-2</v>
      </c>
      <c r="T100" s="35"/>
      <c r="Z100"/>
    </row>
    <row r="101" spans="2:26" x14ac:dyDescent="0.25">
      <c r="B101" s="6" t="s">
        <v>10</v>
      </c>
      <c r="C101" s="5">
        <v>2002</v>
      </c>
      <c r="D101" s="5">
        <v>2</v>
      </c>
      <c r="E101" s="5">
        <v>75.400000000000006</v>
      </c>
      <c r="F101" s="5">
        <v>1</v>
      </c>
      <c r="G101" s="5">
        <v>38.299999999999997</v>
      </c>
      <c r="H101" s="5">
        <v>5</v>
      </c>
      <c r="I101" s="5">
        <v>409.7</v>
      </c>
      <c r="J101" s="15">
        <v>1134489</v>
      </c>
      <c r="K101" s="7">
        <f t="shared" si="5"/>
        <v>6.6461640438999409E-2</v>
      </c>
      <c r="T101" s="35"/>
      <c r="Z101"/>
    </row>
    <row r="102" spans="2:26" x14ac:dyDescent="0.25">
      <c r="B102" s="6" t="s">
        <v>10</v>
      </c>
      <c r="C102" s="5">
        <v>2001</v>
      </c>
      <c r="D102" s="5">
        <v>2</v>
      </c>
      <c r="E102" s="5">
        <v>68</v>
      </c>
      <c r="F102" s="5">
        <v>1</v>
      </c>
      <c r="G102" s="5">
        <v>26.4</v>
      </c>
      <c r="H102" s="5">
        <v>4</v>
      </c>
      <c r="I102" s="5">
        <v>437.3</v>
      </c>
      <c r="J102" s="15">
        <v>1141431</v>
      </c>
      <c r="K102" s="7">
        <f t="shared" si="5"/>
        <v>5.9574341331188656E-2</v>
      </c>
      <c r="T102" s="35"/>
      <c r="Z102"/>
    </row>
    <row r="103" spans="2:26" x14ac:dyDescent="0.25">
      <c r="B103" s="6" t="s">
        <v>10</v>
      </c>
      <c r="C103" s="5">
        <v>2000</v>
      </c>
      <c r="D103" s="5">
        <v>2</v>
      </c>
      <c r="E103" s="5">
        <v>83.3</v>
      </c>
      <c r="F103" s="5">
        <v>1</v>
      </c>
      <c r="G103" s="5">
        <v>15</v>
      </c>
      <c r="H103" s="5">
        <v>4</v>
      </c>
      <c r="I103" s="5">
        <v>420</v>
      </c>
      <c r="J103" s="15">
        <v>1148131</v>
      </c>
      <c r="K103" s="7">
        <f t="shared" si="5"/>
        <v>7.255269651285437E-2</v>
      </c>
      <c r="T103" s="35"/>
      <c r="Z103"/>
    </row>
    <row r="104" spans="2:26" x14ac:dyDescent="0.25">
      <c r="B104" s="6" t="s">
        <v>10</v>
      </c>
      <c r="C104" s="5">
        <v>1999</v>
      </c>
      <c r="D104" s="5">
        <v>2</v>
      </c>
      <c r="E104" s="5">
        <v>79</v>
      </c>
      <c r="F104" s="5">
        <v>1</v>
      </c>
      <c r="G104" s="5">
        <v>16.2</v>
      </c>
      <c r="H104" s="5">
        <v>3</v>
      </c>
      <c r="I104" s="5">
        <v>416.7</v>
      </c>
      <c r="J104" s="15">
        <v>1154653</v>
      </c>
      <c r="K104" s="7">
        <f t="shared" si="5"/>
        <v>6.8418823663905948E-2</v>
      </c>
      <c r="T104" s="35"/>
      <c r="Z104"/>
    </row>
    <row r="105" spans="2:26" x14ac:dyDescent="0.25">
      <c r="B105" s="6" t="s">
        <v>10</v>
      </c>
      <c r="C105" s="5">
        <v>1998</v>
      </c>
      <c r="D105" s="5">
        <v>2</v>
      </c>
      <c r="E105" s="5">
        <v>96</v>
      </c>
      <c r="F105" s="5">
        <v>1</v>
      </c>
      <c r="G105" s="5">
        <v>20.399999999999999</v>
      </c>
      <c r="H105" s="5">
        <v>4</v>
      </c>
      <c r="I105" s="5">
        <v>415</v>
      </c>
      <c r="J105" s="15">
        <v>1160201</v>
      </c>
      <c r="K105" s="7">
        <f t="shared" si="5"/>
        <v>8.2744283102669278E-2</v>
      </c>
      <c r="T105" s="35"/>
      <c r="Z105"/>
    </row>
    <row r="106" spans="2:26" x14ac:dyDescent="0.25">
      <c r="B106" s="6" t="s">
        <v>10</v>
      </c>
      <c r="C106" s="5">
        <v>1997</v>
      </c>
      <c r="D106" s="5">
        <v>2</v>
      </c>
      <c r="E106" s="5">
        <v>100.1</v>
      </c>
      <c r="F106" s="5">
        <v>1</v>
      </c>
      <c r="G106" s="5">
        <v>37.200000000000003</v>
      </c>
      <c r="H106" s="5">
        <v>4</v>
      </c>
      <c r="I106" s="5">
        <v>251.9</v>
      </c>
      <c r="J106" s="15">
        <v>1164507</v>
      </c>
      <c r="K106" s="7">
        <f t="shared" si="5"/>
        <v>8.5959122615836575E-2</v>
      </c>
      <c r="T106" s="35"/>
      <c r="Z106"/>
    </row>
    <row r="107" spans="2:26" x14ac:dyDescent="0.25">
      <c r="B107" s="6" t="s">
        <v>10</v>
      </c>
      <c r="C107" s="5">
        <v>1996</v>
      </c>
      <c r="D107" s="5">
        <v>2</v>
      </c>
      <c r="E107" s="5">
        <v>95.1</v>
      </c>
      <c r="F107" s="5">
        <v>1</v>
      </c>
      <c r="G107" s="5">
        <v>67.8</v>
      </c>
      <c r="H107" s="5">
        <v>4</v>
      </c>
      <c r="I107" s="5">
        <v>451.2</v>
      </c>
      <c r="J107" s="15">
        <v>1168096</v>
      </c>
      <c r="K107" s="7">
        <f t="shared" si="5"/>
        <v>8.1414541270580496E-2</v>
      </c>
      <c r="T107" s="35"/>
      <c r="Z107"/>
    </row>
    <row r="108" spans="2:26" x14ac:dyDescent="0.25">
      <c r="B108" s="6" t="s">
        <v>10</v>
      </c>
      <c r="C108" s="5">
        <v>1995</v>
      </c>
      <c r="D108" s="5">
        <v>2</v>
      </c>
      <c r="E108" s="5">
        <v>127.6</v>
      </c>
      <c r="F108" s="5">
        <v>1</v>
      </c>
      <c r="G108" s="5">
        <v>59.2</v>
      </c>
      <c r="H108" s="5">
        <v>4</v>
      </c>
      <c r="I108" s="5">
        <v>427.2</v>
      </c>
      <c r="J108" s="15">
        <v>1170865</v>
      </c>
      <c r="K108" s="7">
        <f t="shared" si="5"/>
        <v>0.10897925892395793</v>
      </c>
      <c r="T108" s="35"/>
      <c r="Z108"/>
    </row>
    <row r="109" spans="2:26" x14ac:dyDescent="0.25">
      <c r="B109" s="4" t="s">
        <v>8</v>
      </c>
      <c r="C109" s="5">
        <v>2015</v>
      </c>
      <c r="D109" s="5">
        <v>4</v>
      </c>
      <c r="E109" s="5">
        <v>193.1</v>
      </c>
      <c r="F109" s="5">
        <v>1</v>
      </c>
      <c r="G109" s="5">
        <v>145.30000000000001</v>
      </c>
      <c r="H109" s="5">
        <v>36</v>
      </c>
      <c r="I109" s="5">
        <v>885.9</v>
      </c>
      <c r="J109" s="15">
        <v>1041782</v>
      </c>
      <c r="K109" s="7">
        <f t="shared" si="5"/>
        <v>0.18535547744153769</v>
      </c>
      <c r="T109" s="35"/>
      <c r="Z109"/>
    </row>
    <row r="110" spans="2:26" x14ac:dyDescent="0.25">
      <c r="B110" s="4" t="s">
        <v>8</v>
      </c>
      <c r="C110" s="5">
        <v>2014</v>
      </c>
      <c r="D110" s="5">
        <v>4</v>
      </c>
      <c r="E110" s="5">
        <v>158.9</v>
      </c>
      <c r="F110" s="5">
        <v>1</v>
      </c>
      <c r="G110" s="5">
        <v>109.8</v>
      </c>
      <c r="H110" s="5">
        <v>35</v>
      </c>
      <c r="I110" s="5">
        <v>745.9</v>
      </c>
      <c r="J110" s="15">
        <v>1052708</v>
      </c>
      <c r="K110" s="7">
        <f t="shared" si="5"/>
        <v>0.15094404146258983</v>
      </c>
      <c r="T110" s="35"/>
      <c r="Z110"/>
    </row>
    <row r="111" spans="2:26" x14ac:dyDescent="0.25">
      <c r="B111" s="4" t="s">
        <v>8</v>
      </c>
      <c r="C111" s="5">
        <v>2013</v>
      </c>
      <c r="D111" s="5">
        <v>4</v>
      </c>
      <c r="E111" s="5">
        <v>205.6</v>
      </c>
      <c r="F111" s="5">
        <v>1</v>
      </c>
      <c r="G111" s="5">
        <v>154.80000000000001</v>
      </c>
      <c r="H111" s="5">
        <v>33</v>
      </c>
      <c r="I111" s="5">
        <v>897.4</v>
      </c>
      <c r="J111" s="15">
        <v>1063772</v>
      </c>
      <c r="K111" s="7">
        <f t="shared" si="5"/>
        <v>0.19327449867076779</v>
      </c>
      <c r="T111" s="35"/>
      <c r="Z111"/>
    </row>
    <row r="112" spans="2:26" x14ac:dyDescent="0.25">
      <c r="B112" s="4" t="s">
        <v>8</v>
      </c>
      <c r="C112" s="5">
        <v>2012</v>
      </c>
      <c r="D112" s="5">
        <v>4</v>
      </c>
      <c r="E112" s="5">
        <v>197.3</v>
      </c>
      <c r="F112" s="5">
        <v>1</v>
      </c>
      <c r="G112" s="5">
        <v>173.3</v>
      </c>
      <c r="H112" s="5">
        <v>31</v>
      </c>
      <c r="I112" s="5">
        <v>883.8</v>
      </c>
      <c r="J112" s="15">
        <v>1074614</v>
      </c>
      <c r="K112" s="7">
        <f t="shared" si="5"/>
        <v>0.18360080922079927</v>
      </c>
      <c r="T112" s="35"/>
      <c r="Z112"/>
    </row>
    <row r="113" spans="2:26" x14ac:dyDescent="0.25">
      <c r="B113" s="4" t="s">
        <v>8</v>
      </c>
      <c r="C113" s="5">
        <v>2011</v>
      </c>
      <c r="D113" s="5">
        <v>4</v>
      </c>
      <c r="E113" s="5">
        <v>192.4</v>
      </c>
      <c r="F113" s="5">
        <v>1</v>
      </c>
      <c r="G113" s="5">
        <v>188.1</v>
      </c>
      <c r="H113" s="5">
        <v>31</v>
      </c>
      <c r="I113" s="5">
        <v>888.4</v>
      </c>
      <c r="J113" s="15">
        <v>1084817</v>
      </c>
      <c r="K113" s="7">
        <f t="shared" si="5"/>
        <v>0.17735710262652596</v>
      </c>
      <c r="T113" s="35"/>
      <c r="Z113"/>
    </row>
    <row r="114" spans="2:26" x14ac:dyDescent="0.25">
      <c r="B114" s="4" t="s">
        <v>8</v>
      </c>
      <c r="C114" s="5">
        <v>2010</v>
      </c>
      <c r="D114" s="5">
        <v>4</v>
      </c>
      <c r="E114" s="5">
        <v>162.6</v>
      </c>
      <c r="F114" s="5">
        <v>1</v>
      </c>
      <c r="G114" s="5">
        <v>183.9</v>
      </c>
      <c r="H114" s="5">
        <v>32</v>
      </c>
      <c r="I114" s="5">
        <v>928.4</v>
      </c>
      <c r="J114" s="15">
        <v>1095436</v>
      </c>
      <c r="K114" s="7">
        <f t="shared" si="5"/>
        <v>0.14843404817807704</v>
      </c>
      <c r="T114" s="35"/>
      <c r="Z114"/>
    </row>
    <row r="115" spans="2:26" x14ac:dyDescent="0.25">
      <c r="B115" s="4" t="s">
        <v>8</v>
      </c>
      <c r="C115" s="5">
        <v>2009</v>
      </c>
      <c r="D115" s="5">
        <v>4</v>
      </c>
      <c r="E115" s="5">
        <v>160.1</v>
      </c>
      <c r="F115" s="5">
        <v>1</v>
      </c>
      <c r="G115" s="5">
        <v>147</v>
      </c>
      <c r="H115" s="5">
        <v>30</v>
      </c>
      <c r="I115" s="5">
        <v>956.8</v>
      </c>
      <c r="J115" s="15">
        <v>1106996</v>
      </c>
      <c r="K115" s="7">
        <f t="shared" si="5"/>
        <v>0.14462563550365132</v>
      </c>
      <c r="T115" s="35"/>
      <c r="Z115"/>
    </row>
    <row r="116" spans="2:26" x14ac:dyDescent="0.25">
      <c r="B116" s="4" t="s">
        <v>8</v>
      </c>
      <c r="C116" s="5">
        <v>2008</v>
      </c>
      <c r="D116" s="5">
        <v>4</v>
      </c>
      <c r="E116" s="5">
        <v>180.5</v>
      </c>
      <c r="F116" s="5">
        <v>1</v>
      </c>
      <c r="G116" s="5">
        <v>159.30000000000001</v>
      </c>
      <c r="H116" s="5">
        <v>29</v>
      </c>
      <c r="I116" s="5">
        <v>795.9</v>
      </c>
      <c r="J116" s="15">
        <v>1120072</v>
      </c>
      <c r="K116" s="7">
        <f t="shared" si="5"/>
        <v>0.16115035462006014</v>
      </c>
      <c r="T116" s="35"/>
      <c r="Z116"/>
    </row>
    <row r="117" spans="2:26" x14ac:dyDescent="0.25">
      <c r="B117" s="4" t="s">
        <v>8</v>
      </c>
      <c r="C117" s="5">
        <v>2007</v>
      </c>
      <c r="D117" s="5">
        <v>4</v>
      </c>
      <c r="E117" s="5">
        <v>199.5</v>
      </c>
      <c r="F117" s="5">
        <v>1</v>
      </c>
      <c r="G117" s="5">
        <v>159</v>
      </c>
      <c r="H117" s="5">
        <v>28</v>
      </c>
      <c r="I117" s="5">
        <v>737.3</v>
      </c>
      <c r="J117" s="15">
        <v>1135386</v>
      </c>
      <c r="K117" s="7">
        <f t="shared" si="5"/>
        <v>0.17571116783190915</v>
      </c>
      <c r="T117" s="35"/>
      <c r="Z117"/>
    </row>
    <row r="118" spans="2:26" x14ac:dyDescent="0.25">
      <c r="B118" s="4" t="s">
        <v>8</v>
      </c>
      <c r="C118" s="5">
        <v>2006</v>
      </c>
      <c r="D118" s="5">
        <v>4</v>
      </c>
      <c r="E118" s="5">
        <v>178.5</v>
      </c>
      <c r="F118" s="5">
        <v>1</v>
      </c>
      <c r="G118" s="5">
        <v>157.80000000000001</v>
      </c>
      <c r="H118" s="5">
        <v>28</v>
      </c>
      <c r="I118" s="5">
        <v>657.8</v>
      </c>
      <c r="J118" s="15">
        <v>1151663</v>
      </c>
      <c r="K118" s="7">
        <f t="shared" si="5"/>
        <v>0.15499325757621804</v>
      </c>
      <c r="T118" s="35"/>
      <c r="Z118"/>
    </row>
    <row r="119" spans="2:26" x14ac:dyDescent="0.25">
      <c r="B119" s="4" t="s">
        <v>8</v>
      </c>
      <c r="C119" s="5">
        <v>2005</v>
      </c>
      <c r="D119" s="5">
        <v>4</v>
      </c>
      <c r="E119" s="5">
        <v>166.9</v>
      </c>
      <c r="F119" s="5">
        <v>1</v>
      </c>
      <c r="G119" s="5">
        <v>161.69999999999999</v>
      </c>
      <c r="H119" s="5">
        <v>28</v>
      </c>
      <c r="I119" s="5">
        <v>611.6</v>
      </c>
      <c r="J119" s="15">
        <v>1169545</v>
      </c>
      <c r="K119" s="7">
        <f t="shared" si="5"/>
        <v>0.14270506906532027</v>
      </c>
      <c r="T119" s="35"/>
      <c r="Z119"/>
    </row>
    <row r="120" spans="2:26" x14ac:dyDescent="0.25">
      <c r="B120" s="4" t="s">
        <v>8</v>
      </c>
      <c r="C120" s="5">
        <v>2004</v>
      </c>
      <c r="D120" s="5">
        <v>4</v>
      </c>
      <c r="E120" s="5">
        <v>182.7</v>
      </c>
      <c r="F120" s="5">
        <v>1</v>
      </c>
      <c r="G120" s="5">
        <v>119.2</v>
      </c>
      <c r="H120" s="5">
        <v>28</v>
      </c>
      <c r="I120" s="5">
        <v>593.9</v>
      </c>
      <c r="J120" s="15">
        <v>1188727</v>
      </c>
      <c r="K120" s="7">
        <f t="shared" si="5"/>
        <v>0.15369382541155371</v>
      </c>
      <c r="T120" s="35"/>
      <c r="Z120"/>
    </row>
    <row r="121" spans="2:26" x14ac:dyDescent="0.25">
      <c r="B121" s="4" t="s">
        <v>8</v>
      </c>
      <c r="C121" s="5">
        <v>2003</v>
      </c>
      <c r="D121" s="5">
        <v>4</v>
      </c>
      <c r="E121" s="5">
        <v>164.9</v>
      </c>
      <c r="F121" s="5">
        <v>1</v>
      </c>
      <c r="G121" s="5">
        <v>111.9</v>
      </c>
      <c r="H121" s="5">
        <v>28</v>
      </c>
      <c r="I121" s="5">
        <v>553.9</v>
      </c>
      <c r="J121" s="15">
        <v>1207464</v>
      </c>
      <c r="K121" s="7">
        <f t="shared" si="5"/>
        <v>0.13656721856717882</v>
      </c>
      <c r="T121" s="35"/>
      <c r="Z121"/>
    </row>
    <row r="122" spans="2:26" x14ac:dyDescent="0.25">
      <c r="B122" s="4" t="s">
        <v>8</v>
      </c>
      <c r="C122" s="5">
        <v>2002</v>
      </c>
      <c r="D122" s="5">
        <v>4</v>
      </c>
      <c r="E122" s="5">
        <v>160.9</v>
      </c>
      <c r="F122" s="5">
        <v>1</v>
      </c>
      <c r="G122" s="5">
        <v>101.3</v>
      </c>
      <c r="H122" s="5">
        <v>23</v>
      </c>
      <c r="I122" s="5">
        <v>533.9</v>
      </c>
      <c r="J122" s="15">
        <v>1225672</v>
      </c>
      <c r="K122" s="7">
        <f t="shared" si="5"/>
        <v>0.13127492510231123</v>
      </c>
      <c r="T122" s="35"/>
      <c r="Z122"/>
    </row>
    <row r="123" spans="2:26" x14ac:dyDescent="0.25">
      <c r="B123" s="4" t="s">
        <v>8</v>
      </c>
      <c r="C123" s="5">
        <v>2001</v>
      </c>
      <c r="D123" s="5">
        <v>4</v>
      </c>
      <c r="E123" s="5">
        <v>152.80000000000001</v>
      </c>
      <c r="F123" s="5">
        <v>1</v>
      </c>
      <c r="G123" s="5">
        <v>116</v>
      </c>
      <c r="H123" s="5">
        <v>23</v>
      </c>
      <c r="I123" s="5">
        <v>534.9</v>
      </c>
      <c r="J123" s="15">
        <v>1244272</v>
      </c>
      <c r="K123" s="7">
        <f t="shared" si="5"/>
        <v>0.12280273123561408</v>
      </c>
      <c r="T123" s="35"/>
      <c r="Z123"/>
    </row>
    <row r="124" spans="2:26" x14ac:dyDescent="0.25">
      <c r="B124" s="4" t="s">
        <v>8</v>
      </c>
      <c r="C124" s="5">
        <v>2000</v>
      </c>
      <c r="D124" s="5">
        <v>5</v>
      </c>
      <c r="E124" s="5">
        <v>140.1</v>
      </c>
      <c r="F124" s="5">
        <v>1</v>
      </c>
      <c r="G124" s="5">
        <v>30.5</v>
      </c>
      <c r="H124" s="5">
        <v>23</v>
      </c>
      <c r="I124" s="5">
        <v>502.5</v>
      </c>
      <c r="J124" s="15">
        <v>1263219</v>
      </c>
      <c r="K124" s="7">
        <f t="shared" si="5"/>
        <v>0.11090713486735079</v>
      </c>
      <c r="T124" s="35"/>
      <c r="Z124"/>
    </row>
    <row r="125" spans="2:26" x14ac:dyDescent="0.25">
      <c r="B125" s="4" t="s">
        <v>8</v>
      </c>
      <c r="C125" s="5">
        <v>1999</v>
      </c>
      <c r="D125" s="5">
        <v>5</v>
      </c>
      <c r="E125" s="5">
        <v>122.7</v>
      </c>
      <c r="F125" s="5">
        <v>1</v>
      </c>
      <c r="G125" s="5">
        <v>48.4</v>
      </c>
      <c r="H125" s="5">
        <v>23</v>
      </c>
      <c r="I125" s="5">
        <v>464.4</v>
      </c>
      <c r="J125" s="15">
        <v>1281889</v>
      </c>
      <c r="K125" s="7">
        <f t="shared" si="5"/>
        <v>9.5718115999123166E-2</v>
      </c>
      <c r="T125" s="35"/>
      <c r="Z125"/>
    </row>
    <row r="126" spans="2:26" x14ac:dyDescent="0.25">
      <c r="B126" s="4" t="s">
        <v>8</v>
      </c>
      <c r="C126" s="5">
        <v>1998</v>
      </c>
      <c r="D126" s="5">
        <v>5</v>
      </c>
      <c r="E126" s="5">
        <v>151.69999999999999</v>
      </c>
      <c r="F126" s="5">
        <v>1</v>
      </c>
      <c r="G126" s="5">
        <v>53.4</v>
      </c>
      <c r="H126" s="5">
        <v>23</v>
      </c>
      <c r="I126" s="5">
        <v>722.9</v>
      </c>
      <c r="J126" s="15">
        <v>1299502</v>
      </c>
      <c r="K126" s="7">
        <f t="shared" si="5"/>
        <v>0.11673702695340214</v>
      </c>
      <c r="T126" s="35"/>
      <c r="Z126"/>
    </row>
    <row r="127" spans="2:26" x14ac:dyDescent="0.25">
      <c r="B127" s="4" t="s">
        <v>8</v>
      </c>
      <c r="C127" s="5">
        <v>1997</v>
      </c>
      <c r="D127" s="5">
        <v>4</v>
      </c>
      <c r="E127" s="5">
        <v>160.69999999999999</v>
      </c>
      <c r="F127" s="5">
        <v>1</v>
      </c>
      <c r="G127" s="5">
        <v>90.1</v>
      </c>
      <c r="H127" s="5">
        <v>21</v>
      </c>
      <c r="I127" s="5">
        <v>750.5</v>
      </c>
      <c r="J127" s="15">
        <v>1315749</v>
      </c>
      <c r="K127" s="7">
        <f t="shared" si="5"/>
        <v>0.12213575689588212</v>
      </c>
      <c r="T127" s="35"/>
      <c r="Z127"/>
    </row>
    <row r="128" spans="2:26" x14ac:dyDescent="0.25">
      <c r="B128" s="4" t="s">
        <v>8</v>
      </c>
      <c r="C128" s="5">
        <v>1996</v>
      </c>
      <c r="D128" s="5">
        <v>4</v>
      </c>
      <c r="E128" s="5">
        <v>180.2</v>
      </c>
      <c r="F128" s="5">
        <v>1</v>
      </c>
      <c r="G128" s="5">
        <v>87.7</v>
      </c>
      <c r="H128" s="5">
        <v>15</v>
      </c>
      <c r="I128" s="5">
        <v>881.6</v>
      </c>
      <c r="J128" s="15">
        <v>1332195</v>
      </c>
      <c r="K128" s="7">
        <f t="shared" si="5"/>
        <v>0.13526548290603102</v>
      </c>
      <c r="T128" s="35"/>
      <c r="Z128"/>
    </row>
    <row r="129" spans="2:26" x14ac:dyDescent="0.25">
      <c r="B129" s="4" t="s">
        <v>8</v>
      </c>
      <c r="C129" s="5">
        <v>1995</v>
      </c>
      <c r="D129" s="5">
        <v>3</v>
      </c>
      <c r="E129" s="5">
        <v>214.6</v>
      </c>
      <c r="F129" s="5">
        <v>1</v>
      </c>
      <c r="G129" s="5">
        <v>143.9</v>
      </c>
      <c r="H129" s="5">
        <v>14</v>
      </c>
      <c r="I129" s="5">
        <v>862.7</v>
      </c>
      <c r="J129" s="15">
        <v>1349991</v>
      </c>
      <c r="K129" s="7">
        <f t="shared" si="5"/>
        <v>0.15896402272311444</v>
      </c>
      <c r="T129" s="35"/>
      <c r="Z129"/>
    </row>
    <row r="130" spans="2:26" x14ac:dyDescent="0.25">
      <c r="T130" s="35"/>
      <c r="Z130"/>
    </row>
    <row r="131" spans="2:26" x14ac:dyDescent="0.25">
      <c r="T131" s="35"/>
    </row>
    <row r="132" spans="2:26" x14ac:dyDescent="0.25">
      <c r="T132" s="35"/>
    </row>
    <row r="133" spans="2:26" x14ac:dyDescent="0.25">
      <c r="T133" s="35"/>
    </row>
    <row r="134" spans="2:26" x14ac:dyDescent="0.25">
      <c r="Q134">
        <v>1</v>
      </c>
      <c r="R134">
        <f t="shared" ref="R134:R173" si="6">IF(Q134&lt;=$S$5,1,NA())</f>
        <v>1</v>
      </c>
      <c r="S134">
        <f t="shared" ref="S134:S173" si="7">IF(Q134&lt;=$S$4,1,NA())</f>
        <v>1</v>
      </c>
      <c r="T134" s="37" t="s">
        <v>23</v>
      </c>
    </row>
    <row r="135" spans="2:26" x14ac:dyDescent="0.25">
      <c r="Q135">
        <v>2</v>
      </c>
      <c r="R135">
        <f t="shared" si="6"/>
        <v>1</v>
      </c>
      <c r="S135">
        <f t="shared" si="7"/>
        <v>1</v>
      </c>
      <c r="T135" s="37"/>
    </row>
    <row r="136" spans="2:26" x14ac:dyDescent="0.25">
      <c r="Q136">
        <v>3</v>
      </c>
      <c r="R136">
        <f t="shared" si="6"/>
        <v>1</v>
      </c>
      <c r="S136">
        <f t="shared" si="7"/>
        <v>1</v>
      </c>
      <c r="T136" s="37"/>
    </row>
    <row r="137" spans="2:26" x14ac:dyDescent="0.25">
      <c r="Q137">
        <v>4</v>
      </c>
      <c r="R137">
        <f t="shared" si="6"/>
        <v>1</v>
      </c>
      <c r="S137">
        <f t="shared" si="7"/>
        <v>1</v>
      </c>
      <c r="T137" s="37"/>
    </row>
    <row r="138" spans="2:26" x14ac:dyDescent="0.25">
      <c r="Q138">
        <v>5</v>
      </c>
      <c r="R138">
        <f t="shared" si="6"/>
        <v>1</v>
      </c>
      <c r="S138">
        <f t="shared" si="7"/>
        <v>1</v>
      </c>
      <c r="T138" s="37"/>
    </row>
    <row r="139" spans="2:26" x14ac:dyDescent="0.25">
      <c r="Q139">
        <v>6</v>
      </c>
      <c r="R139">
        <f t="shared" si="6"/>
        <v>1</v>
      </c>
      <c r="S139">
        <f t="shared" si="7"/>
        <v>1</v>
      </c>
      <c r="T139" s="37"/>
    </row>
    <row r="140" spans="2:26" x14ac:dyDescent="0.25">
      <c r="Q140">
        <v>7</v>
      </c>
      <c r="R140">
        <f t="shared" si="6"/>
        <v>1</v>
      </c>
      <c r="S140">
        <f t="shared" si="7"/>
        <v>1</v>
      </c>
      <c r="T140" s="37"/>
    </row>
    <row r="141" spans="2:26" x14ac:dyDescent="0.25">
      <c r="Q141">
        <v>8</v>
      </c>
      <c r="R141">
        <f t="shared" si="6"/>
        <v>1</v>
      </c>
      <c r="S141">
        <f t="shared" si="7"/>
        <v>1</v>
      </c>
      <c r="T141" s="37"/>
    </row>
    <row r="142" spans="2:26" x14ac:dyDescent="0.25">
      <c r="Q142">
        <v>9</v>
      </c>
      <c r="R142">
        <f t="shared" si="6"/>
        <v>1</v>
      </c>
      <c r="S142">
        <f t="shared" si="7"/>
        <v>1</v>
      </c>
      <c r="T142" s="37"/>
    </row>
    <row r="143" spans="2:26" x14ac:dyDescent="0.25">
      <c r="Q143">
        <v>10</v>
      </c>
      <c r="R143">
        <f t="shared" si="6"/>
        <v>1</v>
      </c>
      <c r="S143">
        <f t="shared" si="7"/>
        <v>1</v>
      </c>
      <c r="T143" s="37"/>
    </row>
    <row r="144" spans="2:26" x14ac:dyDescent="0.25">
      <c r="Q144">
        <v>11</v>
      </c>
      <c r="R144">
        <f t="shared" si="6"/>
        <v>1</v>
      </c>
      <c r="S144">
        <f t="shared" si="7"/>
        <v>1</v>
      </c>
      <c r="T144" s="37"/>
    </row>
    <row r="145" spans="17:20" x14ac:dyDescent="0.25">
      <c r="Q145">
        <v>12</v>
      </c>
      <c r="R145">
        <f t="shared" si="6"/>
        <v>1</v>
      </c>
      <c r="S145">
        <f t="shared" si="7"/>
        <v>1</v>
      </c>
      <c r="T145" s="37"/>
    </row>
    <row r="146" spans="17:20" x14ac:dyDescent="0.25">
      <c r="Q146">
        <v>13</v>
      </c>
      <c r="R146">
        <f t="shared" si="6"/>
        <v>1</v>
      </c>
      <c r="S146">
        <f t="shared" si="7"/>
        <v>1</v>
      </c>
      <c r="T146" s="37"/>
    </row>
    <row r="147" spans="17:20" x14ac:dyDescent="0.25">
      <c r="Q147">
        <v>14</v>
      </c>
      <c r="R147">
        <f t="shared" si="6"/>
        <v>1</v>
      </c>
      <c r="S147">
        <f t="shared" si="7"/>
        <v>1</v>
      </c>
      <c r="T147" s="37"/>
    </row>
    <row r="148" spans="17:20" x14ac:dyDescent="0.25">
      <c r="Q148">
        <v>15</v>
      </c>
      <c r="R148">
        <f t="shared" si="6"/>
        <v>1</v>
      </c>
      <c r="S148">
        <f t="shared" si="7"/>
        <v>1</v>
      </c>
      <c r="T148" s="37"/>
    </row>
    <row r="149" spans="17:20" x14ac:dyDescent="0.25">
      <c r="Q149">
        <v>16</v>
      </c>
      <c r="R149">
        <f t="shared" si="6"/>
        <v>1</v>
      </c>
      <c r="S149">
        <f t="shared" si="7"/>
        <v>1</v>
      </c>
      <c r="T149" s="37"/>
    </row>
    <row r="150" spans="17:20" x14ac:dyDescent="0.25">
      <c r="Q150">
        <v>17</v>
      </c>
      <c r="R150">
        <f t="shared" si="6"/>
        <v>1</v>
      </c>
      <c r="S150">
        <f t="shared" si="7"/>
        <v>1</v>
      </c>
      <c r="T150" s="37"/>
    </row>
    <row r="151" spans="17:20" x14ac:dyDescent="0.25">
      <c r="Q151">
        <v>18</v>
      </c>
      <c r="R151">
        <f t="shared" si="6"/>
        <v>1</v>
      </c>
      <c r="S151">
        <f t="shared" si="7"/>
        <v>1</v>
      </c>
      <c r="T151" s="37"/>
    </row>
    <row r="152" spans="17:20" x14ac:dyDescent="0.25">
      <c r="Q152">
        <v>19</v>
      </c>
      <c r="R152">
        <f t="shared" si="6"/>
        <v>1</v>
      </c>
      <c r="S152">
        <f t="shared" si="7"/>
        <v>1</v>
      </c>
      <c r="T152" s="37"/>
    </row>
    <row r="153" spans="17:20" x14ac:dyDescent="0.25">
      <c r="Q153">
        <v>20</v>
      </c>
      <c r="R153">
        <f t="shared" si="6"/>
        <v>1</v>
      </c>
      <c r="S153">
        <f t="shared" si="7"/>
        <v>1</v>
      </c>
      <c r="T153" s="37"/>
    </row>
    <row r="154" spans="17:20" x14ac:dyDescent="0.25">
      <c r="Q154">
        <v>21</v>
      </c>
      <c r="R154">
        <f t="shared" si="6"/>
        <v>1</v>
      </c>
      <c r="S154">
        <f t="shared" si="7"/>
        <v>1</v>
      </c>
      <c r="T154" s="37"/>
    </row>
    <row r="155" spans="17:20" x14ac:dyDescent="0.25">
      <c r="Q155">
        <v>22</v>
      </c>
      <c r="R155">
        <f t="shared" si="6"/>
        <v>1</v>
      </c>
      <c r="S155">
        <f t="shared" si="7"/>
        <v>1</v>
      </c>
      <c r="T155" s="37"/>
    </row>
    <row r="156" spans="17:20" x14ac:dyDescent="0.25">
      <c r="Q156">
        <v>23</v>
      </c>
      <c r="R156">
        <f t="shared" si="6"/>
        <v>1</v>
      </c>
      <c r="S156">
        <f t="shared" si="7"/>
        <v>1</v>
      </c>
      <c r="T156" s="37"/>
    </row>
    <row r="157" spans="17:20" x14ac:dyDescent="0.25">
      <c r="Q157">
        <v>24</v>
      </c>
      <c r="R157">
        <f t="shared" si="6"/>
        <v>1</v>
      </c>
      <c r="S157">
        <f t="shared" si="7"/>
        <v>1</v>
      </c>
      <c r="T157" s="37"/>
    </row>
    <row r="158" spans="17:20" x14ac:dyDescent="0.25">
      <c r="Q158">
        <v>25</v>
      </c>
      <c r="R158">
        <f t="shared" si="6"/>
        <v>1</v>
      </c>
      <c r="S158">
        <f t="shared" si="7"/>
        <v>1</v>
      </c>
      <c r="T158" s="37"/>
    </row>
    <row r="159" spans="17:20" x14ac:dyDescent="0.25">
      <c r="Q159">
        <v>26</v>
      </c>
      <c r="R159">
        <f t="shared" si="6"/>
        <v>1</v>
      </c>
      <c r="S159">
        <f t="shared" si="7"/>
        <v>1</v>
      </c>
      <c r="T159" s="37"/>
    </row>
    <row r="160" spans="17:20" x14ac:dyDescent="0.25">
      <c r="Q160">
        <v>27</v>
      </c>
      <c r="R160">
        <f t="shared" si="6"/>
        <v>1</v>
      </c>
      <c r="S160">
        <f t="shared" si="7"/>
        <v>1</v>
      </c>
      <c r="T160" s="37"/>
    </row>
    <row r="161" spans="17:20" x14ac:dyDescent="0.25">
      <c r="Q161">
        <v>28</v>
      </c>
      <c r="R161">
        <f t="shared" si="6"/>
        <v>1</v>
      </c>
      <c r="S161">
        <f t="shared" si="7"/>
        <v>1</v>
      </c>
      <c r="T161" s="37"/>
    </row>
    <row r="162" spans="17:20" x14ac:dyDescent="0.25">
      <c r="Q162">
        <v>29</v>
      </c>
      <c r="R162">
        <f t="shared" si="6"/>
        <v>1</v>
      </c>
      <c r="S162">
        <f t="shared" si="7"/>
        <v>1</v>
      </c>
      <c r="T162" s="37"/>
    </row>
    <row r="163" spans="17:20" x14ac:dyDescent="0.25">
      <c r="Q163">
        <v>30</v>
      </c>
      <c r="R163">
        <f t="shared" si="6"/>
        <v>1</v>
      </c>
      <c r="S163">
        <f t="shared" si="7"/>
        <v>1</v>
      </c>
      <c r="T163" s="37"/>
    </row>
    <row r="164" spans="17:20" x14ac:dyDescent="0.25">
      <c r="Q164">
        <v>31</v>
      </c>
      <c r="R164" t="e">
        <f t="shared" si="6"/>
        <v>#N/A</v>
      </c>
      <c r="S164" t="e">
        <f t="shared" si="7"/>
        <v>#N/A</v>
      </c>
      <c r="T164" s="37"/>
    </row>
    <row r="165" spans="17:20" x14ac:dyDescent="0.25">
      <c r="Q165">
        <v>32</v>
      </c>
      <c r="R165" t="e">
        <f t="shared" si="6"/>
        <v>#N/A</v>
      </c>
      <c r="S165" t="e">
        <f t="shared" si="7"/>
        <v>#N/A</v>
      </c>
      <c r="T165" s="37"/>
    </row>
    <row r="166" spans="17:20" x14ac:dyDescent="0.25">
      <c r="Q166">
        <v>33</v>
      </c>
      <c r="R166" t="e">
        <f t="shared" si="6"/>
        <v>#N/A</v>
      </c>
      <c r="S166" t="e">
        <f t="shared" si="7"/>
        <v>#N/A</v>
      </c>
    </row>
    <row r="167" spans="17:20" x14ac:dyDescent="0.25">
      <c r="Q167">
        <v>34</v>
      </c>
      <c r="R167" t="e">
        <f t="shared" si="6"/>
        <v>#N/A</v>
      </c>
      <c r="S167" t="e">
        <f t="shared" si="7"/>
        <v>#N/A</v>
      </c>
    </row>
    <row r="168" spans="17:20" x14ac:dyDescent="0.25">
      <c r="Q168">
        <v>35</v>
      </c>
      <c r="R168" t="e">
        <f t="shared" si="6"/>
        <v>#N/A</v>
      </c>
      <c r="S168" t="e">
        <f t="shared" si="7"/>
        <v>#N/A</v>
      </c>
    </row>
    <row r="169" spans="17:20" x14ac:dyDescent="0.25">
      <c r="Q169">
        <v>36</v>
      </c>
      <c r="R169" t="e">
        <f t="shared" si="6"/>
        <v>#N/A</v>
      </c>
      <c r="S169" t="e">
        <f t="shared" si="7"/>
        <v>#N/A</v>
      </c>
    </row>
    <row r="170" spans="17:20" x14ac:dyDescent="0.25">
      <c r="Q170">
        <v>37</v>
      </c>
      <c r="R170" t="e">
        <f t="shared" si="6"/>
        <v>#N/A</v>
      </c>
      <c r="S170" t="e">
        <f t="shared" si="7"/>
        <v>#N/A</v>
      </c>
    </row>
    <row r="171" spans="17:20" x14ac:dyDescent="0.25">
      <c r="Q171">
        <v>38</v>
      </c>
      <c r="R171" t="e">
        <f t="shared" si="6"/>
        <v>#N/A</v>
      </c>
      <c r="S171" t="e">
        <f t="shared" si="7"/>
        <v>#N/A</v>
      </c>
    </row>
    <row r="172" spans="17:20" x14ac:dyDescent="0.25">
      <c r="Q172">
        <v>39</v>
      </c>
      <c r="R172" t="e">
        <f t="shared" si="6"/>
        <v>#N/A</v>
      </c>
      <c r="S172" t="e">
        <f t="shared" si="7"/>
        <v>#N/A</v>
      </c>
    </row>
    <row r="173" spans="17:20" x14ac:dyDescent="0.25">
      <c r="Q173">
        <v>40</v>
      </c>
      <c r="R173" t="e">
        <f t="shared" si="6"/>
        <v>#N/A</v>
      </c>
      <c r="S173" t="e">
        <f t="shared" si="7"/>
        <v>#N/A</v>
      </c>
    </row>
  </sheetData>
  <sortState ref="B4:J129">
    <sortCondition ref="B4"/>
  </sortState>
  <mergeCells count="3">
    <mergeCell ref="T8:T39"/>
    <mergeCell ref="T134:T165"/>
    <mergeCell ref="T40:T79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театральна статистика</vt:lpstr>
      <vt:lpstr>зведена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2017-04-14T10:17:11Z</dcterms:modified>
</cp:coreProperties>
</file>