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81026935\Desktop\"/>
    </mc:Choice>
  </mc:AlternateContent>
  <xr:revisionPtr revIDLastSave="0" documentId="13_ncr:1_{F6A68961-814C-4731-A461-40F4FCDDFDAD}" xr6:coauthVersionLast="47" xr6:coauthVersionMax="47" xr10:uidLastSave="{00000000-0000-0000-0000-000000000000}"/>
  <bookViews>
    <workbookView xWindow="-110" yWindow="-110" windowWidth="19420" windowHeight="10420" tabRatio="844" activeTab="3" xr2:uid="{00000000-000D-0000-FFFF-FFFF00000000}"/>
  </bookViews>
  <sheets>
    <sheet name="Export" sheetId="1" r:id="rId1"/>
    <sheet name="Паливо згідно видаткової" sheetId="10" r:id="rId2"/>
    <sheet name="Свівробітник" sheetId="2" r:id="rId3"/>
    <sheet name="Подорожній лист" sheetId="8" r:id="rId4"/>
  </sheets>
  <definedNames>
    <definedName name="_xlnm._FilterDatabase" localSheetId="0" hidden="1">Export!$A$2:$Z$4</definedName>
    <definedName name="_xlnm._FilterDatabase" localSheetId="2" hidden="1">Свівробітник!$A$1:$B$1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8" l="1"/>
  <c r="I21" i="8"/>
  <c r="I22" i="8" s="1"/>
  <c r="C27" i="8"/>
  <c r="Y4" i="1"/>
  <c r="Y3" i="1"/>
  <c r="C20" i="8"/>
  <c r="C19" i="8"/>
  <c r="F22" i="8"/>
  <c r="F21" i="8"/>
  <c r="F19" i="8"/>
  <c r="F20" i="8"/>
  <c r="C16" i="8"/>
  <c r="B12" i="8"/>
  <c r="B10" i="8"/>
  <c r="E8" i="8"/>
  <c r="F4" i="1"/>
  <c r="F3" i="1"/>
  <c r="E5" i="8" s="1"/>
  <c r="E7" i="8"/>
  <c r="F2" i="10"/>
  <c r="E2" i="10"/>
  <c r="V4" i="1"/>
  <c r="V3" i="1"/>
  <c r="I20" i="8" s="1"/>
  <c r="B24" i="8" s="1"/>
  <c r="B25" i="8" l="1"/>
  <c r="C26" i="8"/>
  <c r="E14" i="8"/>
  <c r="C14" i="8"/>
  <c r="E6" i="8"/>
  <c r="M4" i="1" l="1"/>
  <c r="M3" i="1"/>
  <c r="C21" i="8" s="1"/>
  <c r="U4" i="1" l="1"/>
  <c r="W4" i="1" s="1"/>
  <c r="U3" i="1"/>
  <c r="W3" i="1" s="1"/>
  <c r="X3" i="1" l="1"/>
  <c r="I23" i="8" l="1"/>
</calcChain>
</file>

<file path=xl/sharedStrings.xml><?xml version="1.0" encoding="utf-8"?>
<sst xmlns="http://schemas.openxmlformats.org/spreadsheetml/2006/main" count="93" uniqueCount="79">
  <si>
    <t>Номер подорожнього листа</t>
  </si>
  <si>
    <t>Державний номер автомобіля</t>
  </si>
  <si>
    <t xml:space="preserve">Номер паливної картики   WOG </t>
  </si>
  <si>
    <t>Номер паливної картики OKKO</t>
  </si>
  <si>
    <t>Місцезнаходження автомобіля</t>
  </si>
  <si>
    <t>Термін використання</t>
  </si>
  <si>
    <t xml:space="preserve"> Прізвище та ім'я водія</t>
  </si>
  <si>
    <t>Показник спідометра на початок місяця, км</t>
  </si>
  <si>
    <t>Показник спідометра на завершення місяця, км</t>
  </si>
  <si>
    <t>Загальний пробіг за звітний місяць, км</t>
  </si>
  <si>
    <t>Вид палива</t>
  </si>
  <si>
    <t>Поточна норма витрати палива, л</t>
  </si>
  <si>
    <t>Залишок в бакові на початок місяця, л</t>
  </si>
  <si>
    <t>Отримано палива підтверджено чеками WOG , л</t>
  </si>
  <si>
    <t>Отримано палива підтверджено чеками OKKO, л</t>
  </si>
  <si>
    <t>Коментар</t>
  </si>
  <si>
    <t>Залишок в бакові на кінець місяця, л</t>
  </si>
  <si>
    <t>Витрачено палива за нормою, л</t>
  </si>
  <si>
    <t>Витрачено палива  фактично, л</t>
  </si>
  <si>
    <t>Перевитрата (-) /економія (+) палива , л</t>
  </si>
  <si>
    <t>Особливі відмітки</t>
  </si>
  <si>
    <t>Листопад 2022</t>
  </si>
  <si>
    <t>_</t>
  </si>
  <si>
    <t>Київ</t>
  </si>
  <si>
    <t>ДП</t>
  </si>
  <si>
    <t>Toyota Land Cruiser Prado 150</t>
  </si>
  <si>
    <t>Card-7825990005700000</t>
  </si>
  <si>
    <t>Card-7825390000666140</t>
  </si>
  <si>
    <t>Card-7825990005699749</t>
  </si>
  <si>
    <t>Card-7825390000665976</t>
  </si>
  <si>
    <t>Миргород</t>
  </si>
  <si>
    <t>Працівник</t>
  </si>
  <si>
    <t>Лінійний керівник</t>
  </si>
  <si>
    <t>Номер смарт-карти</t>
  </si>
  <si>
    <t>WOG</t>
  </si>
  <si>
    <t>OKKO</t>
  </si>
  <si>
    <t>Подорожній лист службового автомобіля /                                                          Акт на списання паливно-мастильних матеріалів від</t>
  </si>
  <si>
    <t xml:space="preserve">      30.11.2022</t>
  </si>
  <si>
    <t>Автомобіль</t>
  </si>
  <si>
    <t>Водій</t>
  </si>
  <si>
    <t>Показники спідометра, км</t>
  </si>
  <si>
    <t>Рух та витрати пального, л</t>
  </si>
  <si>
    <t>при виїзді</t>
  </si>
  <si>
    <t>марка пального та код</t>
  </si>
  <si>
    <t>за нормою</t>
  </si>
  <si>
    <t>фактично</t>
  </si>
  <si>
    <t>при поверненні</t>
  </si>
  <si>
    <t>видано</t>
  </si>
  <si>
    <t>загальний пробіг</t>
  </si>
  <si>
    <t>залишок при виїзді</t>
  </si>
  <si>
    <t>утримано</t>
  </si>
  <si>
    <t>залишок при поверненні</t>
  </si>
  <si>
    <t>на ПДФО</t>
  </si>
  <si>
    <t>госп.діяльн</t>
  </si>
  <si>
    <t xml:space="preserve">ПІБ Водія </t>
  </si>
  <si>
    <t>Підпис  _________________________</t>
  </si>
  <si>
    <t>ПІБ Лінійного керівника</t>
  </si>
  <si>
    <t>ПІБ Бухгалтера</t>
  </si>
  <si>
    <t>Особливі відмітки:</t>
  </si>
  <si>
    <t>Регіон</t>
  </si>
  <si>
    <t>Київський</t>
  </si>
  <si>
    <t>Полтавський</t>
  </si>
  <si>
    <t>AA6060TK</t>
  </si>
  <si>
    <t>CB0808AA</t>
  </si>
  <si>
    <t>A-95</t>
  </si>
  <si>
    <t>Видано WOG , л</t>
  </si>
  <si>
    <t>Видано OKKO, л</t>
  </si>
  <si>
    <t>Видано WOG , грн без ПДВ</t>
  </si>
  <si>
    <t>Видано Окко , грн без ПДВ</t>
  </si>
  <si>
    <t>Середня вартість палива WOG</t>
  </si>
  <si>
    <t>Середня вартість палива Окко</t>
  </si>
  <si>
    <t>Утримання із зарплати, грн</t>
  </si>
  <si>
    <t>Відділ</t>
  </si>
  <si>
    <t>Фінансів</t>
  </si>
  <si>
    <t>Шевченко Марія олександрівна</t>
  </si>
  <si>
    <t>Тарасенко Олег Миколайович</t>
  </si>
  <si>
    <t>Юридичний</t>
  </si>
  <si>
    <t>Товариство з обмеженою відповідальністю "Україна", м.Київ, вул.Басейна , буд.7</t>
  </si>
  <si>
    <t>Федір Ольга В'ячеславівна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</si>
</sst>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0"/>
      <color rgb="FFF08E52"/>
      <name val="Calibri"/>
      <family val="2"/>
      <charset val="204"/>
      <scheme val="minor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0710C1"/>
      <name val="Calibri"/>
      <family val="2"/>
      <scheme val="minor"/>
    </font>
    <font>
      <b/>
      <sz val="10"/>
      <color rgb="FFF08E52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92AFD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7" fillId="0" borderId="0"/>
  </cellStyleXfs>
  <cellXfs count="6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1" applyFont="1"/>
    <xf numFmtId="0" fontId="4" fillId="0" borderId="0" xfId="1" applyFont="1" applyAlignment="1">
      <alignment horizontal="center" vertical="top" wrapText="1"/>
    </xf>
    <xf numFmtId="14" fontId="4" fillId="0" borderId="0" xfId="1" applyNumberFormat="1" applyFont="1" applyAlignment="1">
      <alignment horizontal="center" vertical="top" wrapText="1"/>
    </xf>
    <xf numFmtId="0" fontId="5" fillId="0" borderId="0" xfId="1" applyFont="1"/>
    <xf numFmtId="0" fontId="7" fillId="0" borderId="0" xfId="1" applyFont="1"/>
    <xf numFmtId="0" fontId="7" fillId="0" borderId="1" xfId="1" applyFont="1" applyBorder="1" applyAlignment="1" applyProtection="1">
      <alignment horizontal="center" vertical="center"/>
      <protection locked="0"/>
    </xf>
    <xf numFmtId="14" fontId="7" fillId="0" borderId="1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/>
    <xf numFmtId="0" fontId="8" fillId="0" borderId="4" xfId="1" applyFont="1" applyBorder="1"/>
    <xf numFmtId="0" fontId="3" fillId="0" borderId="0" xfId="1" applyFont="1" applyProtection="1">
      <protection locked="0"/>
    </xf>
    <xf numFmtId="0" fontId="4" fillId="0" borderId="0" xfId="1" applyFont="1"/>
    <xf numFmtId="0" fontId="5" fillId="0" borderId="0" xfId="1" applyFont="1" applyAlignment="1">
      <alignment horizontal="center"/>
    </xf>
    <xf numFmtId="0" fontId="8" fillId="0" borderId="1" xfId="1" applyFont="1" applyBorder="1" applyAlignment="1">
      <alignment horizontal="left" vertical="center" wrapText="1"/>
    </xf>
    <xf numFmtId="3" fontId="8" fillId="0" borderId="1" xfId="1" applyNumberFormat="1" applyFont="1" applyBorder="1"/>
    <xf numFmtId="0" fontId="8" fillId="0" borderId="1" xfId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3" fontId="8" fillId="0" borderId="1" xfId="1" applyNumberFormat="1" applyFont="1" applyBorder="1" applyAlignment="1">
      <alignment horizontal="right"/>
    </xf>
    <xf numFmtId="2" fontId="8" fillId="0" borderId="1" xfId="1" applyNumberFormat="1" applyFont="1" applyBorder="1" applyAlignment="1">
      <alignment horizontal="right"/>
    </xf>
    <xf numFmtId="2" fontId="8" fillId="0" borderId="1" xfId="1" applyNumberFormat="1" applyFont="1" applyBorder="1"/>
    <xf numFmtId="0" fontId="9" fillId="0" borderId="0" xfId="1" applyFont="1" applyAlignment="1">
      <alignment wrapText="1"/>
    </xf>
    <xf numFmtId="2" fontId="9" fillId="0" borderId="0" xfId="1" applyNumberFormat="1" applyFont="1"/>
    <xf numFmtId="0" fontId="9" fillId="0" borderId="0" xfId="1" applyFont="1"/>
    <xf numFmtId="0" fontId="3" fillId="0" borderId="0" xfId="1" applyFont="1" applyAlignment="1">
      <alignment horizontal="left"/>
    </xf>
    <xf numFmtId="0" fontId="8" fillId="0" borderId="0" xfId="1" applyFont="1" applyAlignment="1">
      <alignment horizontal="left" vertical="center" wrapText="1"/>
    </xf>
    <xf numFmtId="0" fontId="10" fillId="0" borderId="0" xfId="1" applyFont="1"/>
    <xf numFmtId="0" fontId="3" fillId="0" borderId="4" xfId="1" applyFont="1" applyBorder="1"/>
    <xf numFmtId="0" fontId="3" fillId="0" borderId="5" xfId="1" applyFont="1" applyBorder="1"/>
    <xf numFmtId="0" fontId="0" fillId="0" borderId="0" xfId="0" applyProtection="1"/>
    <xf numFmtId="0" fontId="0" fillId="0" borderId="0" xfId="0" applyAlignment="1" applyProtection="1">
      <alignment horizontal="right"/>
    </xf>
    <xf numFmtId="0" fontId="0" fillId="0" borderId="0" xfId="0" applyAlignment="1" applyProtection="1">
      <alignment wrapText="1"/>
    </xf>
    <xf numFmtId="2" fontId="15" fillId="7" borderId="1" xfId="0" applyNumberFormat="1" applyFont="1" applyFill="1" applyBorder="1" applyProtection="1"/>
    <xf numFmtId="2" fontId="14" fillId="6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Protection="1"/>
    <xf numFmtId="0" fontId="11" fillId="4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left" vertical="center" wrapText="1"/>
    </xf>
    <xf numFmtId="0" fontId="12" fillId="5" borderId="1" xfId="0" applyFont="1" applyFill="1" applyBorder="1" applyAlignment="1" applyProtection="1">
      <alignment horizontal="left" vertical="center" wrapText="1"/>
    </xf>
    <xf numFmtId="1" fontId="14" fillId="6" borderId="1" xfId="0" applyNumberFormat="1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left" vertical="center" wrapText="1"/>
    </xf>
    <xf numFmtId="1" fontId="14" fillId="6" borderId="1" xfId="0" applyNumberFormat="1" applyFont="1" applyFill="1" applyBorder="1" applyAlignment="1" applyProtection="1">
      <alignment horizontal="right" vertical="center" wrapText="1"/>
    </xf>
    <xf numFmtId="2" fontId="11" fillId="4" borderId="1" xfId="0" applyNumberFormat="1" applyFont="1" applyFill="1" applyBorder="1" applyAlignment="1" applyProtection="1">
      <alignment horizontal="center" vertical="center" wrapText="1"/>
    </xf>
    <xf numFmtId="49" fontId="11" fillId="4" borderId="1" xfId="0" applyNumberFormat="1" applyFont="1" applyFill="1" applyBorder="1" applyAlignment="1" applyProtection="1">
      <alignment horizontal="center" vertical="center" wrapText="1"/>
    </xf>
    <xf numFmtId="1" fontId="11" fillId="4" borderId="1" xfId="0" applyNumberFormat="1" applyFont="1" applyFill="1" applyBorder="1" applyAlignment="1" applyProtection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10" fillId="0" borderId="0" xfId="1" applyFont="1" applyAlignment="1">
      <alignment horizontal="left" wrapText="1"/>
    </xf>
    <xf numFmtId="1" fontId="3" fillId="0" borderId="4" xfId="1" applyNumberFormat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4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8" fillId="0" borderId="4" xfId="1" applyFont="1" applyBorder="1" applyAlignment="1">
      <alignment horizontal="left" wrapText="1"/>
    </xf>
    <xf numFmtId="0" fontId="7" fillId="0" borderId="0" xfId="1" applyFont="1" applyAlignment="1">
      <alignment horizontal="center"/>
    </xf>
    <xf numFmtId="2" fontId="8" fillId="0" borderId="0" xfId="1" applyNumberFormat="1" applyFont="1" applyAlignment="1">
      <alignment horizontal="left" vertical="center" wrapText="1"/>
    </xf>
    <xf numFmtId="1" fontId="18" fillId="0" borderId="1" xfId="0" applyNumberFormat="1" applyFont="1" applyFill="1" applyBorder="1" applyAlignment="1" applyProtection="1">
      <alignment horizontal="center" vertical="center" wrapText="1"/>
    </xf>
    <xf numFmtId="1" fontId="18" fillId="8" borderId="1" xfId="0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2" xr:uid="{864A594F-F3FA-4CD9-98EE-A2072D90DEAB}"/>
    <cellStyle name="Normal 3" xfId="1" xr:uid="{A1727023-243C-4FC8-B76F-BA6F723FC0F4}"/>
  </cellStyles>
  <dxfs count="35">
    <dxf>
      <font>
        <color theme="0"/>
      </font>
      <fill>
        <patternFill patternType="none">
          <fgColor indexed="64"/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66"/>
        </patternFill>
      </fill>
    </dxf>
    <dxf>
      <font>
        <color auto="1"/>
      </font>
      <fill>
        <patternFill>
          <bgColor rgb="FFFF0066"/>
        </patternFill>
      </fill>
    </dxf>
    <dxf>
      <font>
        <color auto="1"/>
      </font>
      <fill>
        <patternFill>
          <bgColor rgb="FFFF00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66"/>
        </patternFill>
      </fill>
    </dxf>
    <dxf>
      <font>
        <color auto="1"/>
      </font>
      <fill>
        <patternFill>
          <bgColor rgb="FFFF0066"/>
        </patternFill>
      </fill>
    </dxf>
    <dxf>
      <font>
        <color auto="1"/>
      </font>
      <fill>
        <patternFill>
          <bgColor rgb="FFFF0066"/>
        </patternFill>
      </fill>
    </dxf>
    <dxf>
      <font>
        <b val="0"/>
        <i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66"/>
        </patternFill>
      </fill>
    </dxf>
    <dxf>
      <font>
        <color auto="1"/>
      </font>
      <fill>
        <patternFill>
          <bgColor rgb="FFFF0066"/>
        </patternFill>
      </fill>
    </dxf>
    <dxf>
      <font>
        <color auto="1"/>
      </font>
      <fill>
        <patternFill>
          <bgColor rgb="FFFF0066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"/>
  <sheetViews>
    <sheetView zoomScale="70" zoomScaleNormal="70" workbookViewId="0">
      <pane xSplit="2" ySplit="2" topLeftCell="J3" activePane="bottomRight" state="frozen"/>
      <selection pane="topRight" activeCell="C1" sqref="C1"/>
      <selection pane="bottomLeft" activeCell="A3" sqref="A3"/>
      <selection pane="bottomRight" activeCell="X4" sqref="X4"/>
    </sheetView>
  </sheetViews>
  <sheetFormatPr defaultColWidth="8.7265625" defaultRowHeight="18" customHeight="1" outlineLevelCol="1" x14ac:dyDescent="0.35"/>
  <cols>
    <col min="1" max="1" width="10.54296875" style="33" customWidth="1"/>
    <col min="2" max="2" width="11.7265625" style="33" customWidth="1"/>
    <col min="3" max="3" width="39.453125" style="33" customWidth="1"/>
    <col min="4" max="4" width="24.453125" style="33" hidden="1" customWidth="1" outlineLevel="1"/>
    <col min="5" max="5" width="21.54296875" style="33" hidden="1" customWidth="1" outlineLevel="1"/>
    <col min="6" max="6" width="17.54296875" style="33" customWidth="1" collapsed="1"/>
    <col min="7" max="7" width="17.54296875" style="33" customWidth="1"/>
    <col min="8" max="8" width="15.453125" style="33" customWidth="1"/>
    <col min="9" max="9" width="19" style="33" customWidth="1"/>
    <col min="10" max="10" width="25.453125" style="33" customWidth="1"/>
    <col min="11" max="11" width="9.1796875" style="33" customWidth="1"/>
    <col min="12" max="12" width="10.54296875" style="33" customWidth="1"/>
    <col min="13" max="13" width="12.54296875" style="33" customWidth="1"/>
    <col min="14" max="18" width="8.7265625" style="33" customWidth="1"/>
    <col min="19" max="19" width="9.453125" style="33" customWidth="1"/>
    <col min="20" max="20" width="8.7265625" style="34"/>
    <col min="21" max="23" width="10.54296875" style="38" customWidth="1"/>
    <col min="24" max="24" width="14.81640625" style="33" customWidth="1"/>
    <col min="25" max="25" width="27.26953125" style="33" bestFit="1" customWidth="1"/>
    <col min="26" max="26" width="14.81640625" style="33" customWidth="1"/>
    <col min="27" max="16384" width="8.7265625" style="33"/>
  </cols>
  <sheetData>
    <row r="1" spans="1:26" ht="18" customHeight="1" x14ac:dyDescent="0.35">
      <c r="A1" s="33">
        <v>1</v>
      </c>
      <c r="B1" s="33">
        <v>2</v>
      </c>
      <c r="C1" s="33">
        <v>3</v>
      </c>
      <c r="D1" s="33">
        <v>4</v>
      </c>
      <c r="E1" s="33">
        <v>5</v>
      </c>
      <c r="F1" s="33">
        <v>6</v>
      </c>
      <c r="G1" s="33">
        <v>7</v>
      </c>
      <c r="H1" s="33">
        <v>8</v>
      </c>
      <c r="I1" s="33">
        <v>9</v>
      </c>
      <c r="J1" s="33">
        <v>10</v>
      </c>
      <c r="K1" s="33">
        <v>11</v>
      </c>
      <c r="L1" s="33">
        <v>12</v>
      </c>
      <c r="M1" s="33">
        <v>13</v>
      </c>
      <c r="N1" s="33">
        <v>14</v>
      </c>
      <c r="O1" s="33">
        <v>15</v>
      </c>
      <c r="P1" s="33">
        <v>16</v>
      </c>
      <c r="Q1" s="33">
        <v>17</v>
      </c>
      <c r="R1" s="33">
        <v>18</v>
      </c>
      <c r="S1" s="33">
        <v>19</v>
      </c>
      <c r="T1" s="33">
        <v>20</v>
      </c>
      <c r="U1" s="33">
        <v>21</v>
      </c>
      <c r="V1" s="33">
        <v>22</v>
      </c>
      <c r="W1" s="33">
        <v>23</v>
      </c>
      <c r="X1" s="33">
        <v>24</v>
      </c>
      <c r="Y1" s="33">
        <v>25</v>
      </c>
      <c r="Z1" s="33">
        <v>26</v>
      </c>
    </row>
    <row r="2" spans="1:26" s="35" customFormat="1" ht="102" customHeight="1" x14ac:dyDescent="0.35">
      <c r="A2" s="39" t="s">
        <v>0</v>
      </c>
      <c r="B2" s="40" t="s">
        <v>1</v>
      </c>
      <c r="C2" s="41"/>
      <c r="D2" s="41" t="s">
        <v>2</v>
      </c>
      <c r="E2" s="41" t="s">
        <v>3</v>
      </c>
      <c r="F2" s="41" t="s">
        <v>72</v>
      </c>
      <c r="G2" s="41" t="s">
        <v>59</v>
      </c>
      <c r="H2" s="41" t="s">
        <v>4</v>
      </c>
      <c r="I2" s="39" t="s">
        <v>5</v>
      </c>
      <c r="J2" s="41" t="s">
        <v>6</v>
      </c>
      <c r="K2" s="40" t="s">
        <v>7</v>
      </c>
      <c r="L2" s="42" t="s">
        <v>8</v>
      </c>
      <c r="M2" s="39" t="s">
        <v>9</v>
      </c>
      <c r="N2" s="40" t="s">
        <v>10</v>
      </c>
      <c r="O2" s="41" t="s">
        <v>11</v>
      </c>
      <c r="P2" s="40" t="s">
        <v>12</v>
      </c>
      <c r="Q2" s="42" t="s">
        <v>13</v>
      </c>
      <c r="R2" s="42" t="s">
        <v>14</v>
      </c>
      <c r="S2" s="42" t="s">
        <v>15</v>
      </c>
      <c r="T2" s="44" t="s">
        <v>16</v>
      </c>
      <c r="U2" s="45" t="s">
        <v>17</v>
      </c>
      <c r="V2" s="45" t="s">
        <v>18</v>
      </c>
      <c r="W2" s="45" t="s">
        <v>19</v>
      </c>
      <c r="X2" s="39" t="s">
        <v>71</v>
      </c>
      <c r="Y2" s="39" t="s">
        <v>32</v>
      </c>
      <c r="Z2" s="39" t="s">
        <v>20</v>
      </c>
    </row>
    <row r="3" spans="1:26" ht="18" customHeight="1" x14ac:dyDescent="0.35">
      <c r="A3" s="39">
        <v>1</v>
      </c>
      <c r="B3" s="40" t="s">
        <v>62</v>
      </c>
      <c r="C3" s="41" t="s">
        <v>25</v>
      </c>
      <c r="D3" s="41" t="s">
        <v>26</v>
      </c>
      <c r="E3" s="41" t="s">
        <v>27</v>
      </c>
      <c r="F3" s="41" t="str">
        <f>VLOOKUP(J3,Свівробітник!A:C,3,0)</f>
        <v>Фінансів</v>
      </c>
      <c r="G3" s="41" t="s">
        <v>60</v>
      </c>
      <c r="H3" s="41" t="s">
        <v>23</v>
      </c>
      <c r="I3" s="46" t="s">
        <v>21</v>
      </c>
      <c r="J3" s="41" t="s">
        <v>74</v>
      </c>
      <c r="K3" s="40">
        <v>90787</v>
      </c>
      <c r="L3" s="42">
        <v>91671</v>
      </c>
      <c r="M3" s="47">
        <f t="shared" ref="M3:M4" si="0">L3-K3</f>
        <v>884</v>
      </c>
      <c r="N3" s="40" t="s">
        <v>24</v>
      </c>
      <c r="O3" s="41">
        <v>12.1</v>
      </c>
      <c r="P3" s="40">
        <v>17</v>
      </c>
      <c r="Q3" s="37"/>
      <c r="R3" s="37">
        <v>107</v>
      </c>
      <c r="S3" s="42"/>
      <c r="T3" s="44">
        <v>16</v>
      </c>
      <c r="U3" s="45">
        <f>O3*M3/100</f>
        <v>106.964</v>
      </c>
      <c r="V3" s="45">
        <f>P3+Q3+R3-T3</f>
        <v>108</v>
      </c>
      <c r="W3" s="36">
        <f>U3-V3</f>
        <v>-1.0360000000000014</v>
      </c>
      <c r="X3" s="39">
        <f>-ROUND((W3*'Паливо згідно видаткової'!F2),2)</f>
        <v>53.87</v>
      </c>
      <c r="Y3" s="43" t="str">
        <f>VLOOKUP(J3,Свівробітник!A:B,2,0)</f>
        <v>Тарасенко Олег Миколайович</v>
      </c>
      <c r="Z3" s="39" t="s">
        <v>22</v>
      </c>
    </row>
    <row r="4" spans="1:26" ht="18" customHeight="1" x14ac:dyDescent="0.35">
      <c r="A4" s="39">
        <v>2</v>
      </c>
      <c r="B4" s="40" t="s">
        <v>63</v>
      </c>
      <c r="C4" s="41" t="s">
        <v>25</v>
      </c>
      <c r="D4" s="41" t="s">
        <v>28</v>
      </c>
      <c r="E4" s="41" t="s">
        <v>29</v>
      </c>
      <c r="F4" s="41" t="str">
        <f>VLOOKUP(J4,Свівробітник!A:C,3,0)</f>
        <v>Юридичний</v>
      </c>
      <c r="G4" s="41" t="s">
        <v>61</v>
      </c>
      <c r="H4" s="41" t="s">
        <v>30</v>
      </c>
      <c r="I4" s="46" t="s">
        <v>21</v>
      </c>
      <c r="J4" s="41" t="s">
        <v>75</v>
      </c>
      <c r="K4" s="40">
        <v>99825</v>
      </c>
      <c r="L4" s="42">
        <v>102677</v>
      </c>
      <c r="M4" s="47">
        <f t="shared" si="0"/>
        <v>2852</v>
      </c>
      <c r="N4" s="40" t="s">
        <v>64</v>
      </c>
      <c r="O4" s="41">
        <v>20.8</v>
      </c>
      <c r="P4" s="40">
        <v>15</v>
      </c>
      <c r="Q4" s="37">
        <v>275</v>
      </c>
      <c r="R4" s="37">
        <v>300</v>
      </c>
      <c r="S4" s="42"/>
      <c r="T4" s="44">
        <v>34</v>
      </c>
      <c r="U4" s="45">
        <f>O4*M4/100</f>
        <v>593.21600000000001</v>
      </c>
      <c r="V4" s="45">
        <f>P4+Q4+R4-T4</f>
        <v>556</v>
      </c>
      <c r="W4" s="36">
        <f>U4-V4</f>
        <v>37.216000000000008</v>
      </c>
      <c r="X4" s="39">
        <v>0</v>
      </c>
      <c r="Y4" s="43" t="str">
        <f>VLOOKUP(J4,Свівробітник!A:B,2,0)</f>
        <v>Шевченко Марія олександрівна</v>
      </c>
      <c r="Z4" s="39" t="s">
        <v>22</v>
      </c>
    </row>
  </sheetData>
  <sheetProtection formatCells="0" formatColumns="0" formatRows="0" insertColumns="0" insertRows="0" insertHyperlinks="0" deleteColumns="0" deleteRows="0" sort="0" autoFilter="0"/>
  <autoFilter ref="A2:Z4" xr:uid="{00000000-0001-0000-0000-000000000000}"/>
  <dataConsolidate/>
  <phoneticPr fontId="16" type="noConversion"/>
  <conditionalFormatting sqref="B5:B1048576">
    <cfRule type="duplicateValues" dxfId="34" priority="238"/>
  </conditionalFormatting>
  <conditionalFormatting sqref="W3:W4">
    <cfRule type="cellIs" dxfId="31" priority="206" operator="lessThan">
      <formula>0</formula>
    </cfRule>
    <cfRule type="cellIs" dxfId="30" priority="207" operator="greaterThan">
      <formula>20</formula>
    </cfRule>
  </conditionalFormatting>
  <conditionalFormatting sqref="W3">
    <cfRule type="cellIs" dxfId="27" priority="65" operator="lessThan">
      <formula>0</formula>
    </cfRule>
    <cfRule type="cellIs" dxfId="26" priority="66" operator="greaterThan">
      <formula>20</formula>
    </cfRule>
  </conditionalFormatting>
  <conditionalFormatting sqref="D3">
    <cfRule type="duplicateValues" dxfId="25" priority="69"/>
  </conditionalFormatting>
  <conditionalFormatting sqref="E3">
    <cfRule type="duplicateValues" dxfId="24" priority="70"/>
  </conditionalFormatting>
  <conditionalFormatting sqref="B3">
    <cfRule type="duplicateValues" dxfId="23" priority="72"/>
  </conditionalFormatting>
  <conditionalFormatting sqref="B3">
    <cfRule type="duplicateValues" dxfId="22" priority="73"/>
  </conditionalFormatting>
  <conditionalFormatting sqref="B3">
    <cfRule type="duplicateValues" dxfId="21" priority="74"/>
    <cfRule type="duplicateValues" dxfId="20" priority="75"/>
  </conditionalFormatting>
  <conditionalFormatting sqref="B3">
    <cfRule type="duplicateValues" dxfId="19" priority="76"/>
  </conditionalFormatting>
  <conditionalFormatting sqref="W4">
    <cfRule type="cellIs" dxfId="16" priority="53" operator="lessThan">
      <formula>0</formula>
    </cfRule>
    <cfRule type="cellIs" dxfId="15" priority="54" operator="greaterThan">
      <formula>20</formula>
    </cfRule>
  </conditionalFormatting>
  <conditionalFormatting sqref="E4">
    <cfRule type="duplicateValues" dxfId="14" priority="58"/>
  </conditionalFormatting>
  <conditionalFormatting sqref="B4">
    <cfRule type="duplicateValues" dxfId="13" priority="60"/>
  </conditionalFormatting>
  <conditionalFormatting sqref="B4">
    <cfRule type="duplicateValues" dxfId="12" priority="61"/>
  </conditionalFormatting>
  <conditionalFormatting sqref="B4">
    <cfRule type="duplicateValues" dxfId="11" priority="62"/>
    <cfRule type="duplicateValues" dxfId="10" priority="63"/>
  </conditionalFormatting>
  <conditionalFormatting sqref="B4">
    <cfRule type="duplicateValues" dxfId="9" priority="64"/>
  </conditionalFormatting>
  <conditionalFormatting sqref="B2:B1048576">
    <cfRule type="duplicateValues" dxfId="8" priority="40"/>
  </conditionalFormatting>
  <conditionalFormatting sqref="E5:E1048576 E2">
    <cfRule type="duplicateValues" dxfId="7" priority="658"/>
  </conditionalFormatting>
  <conditionalFormatting sqref="B5:B1048576 B2">
    <cfRule type="duplicateValues" dxfId="6" priority="662"/>
  </conditionalFormatting>
  <conditionalFormatting sqref="B5:B1048576">
    <cfRule type="duplicateValues" dxfId="5" priority="672"/>
  </conditionalFormatting>
  <conditionalFormatting sqref="D2 D4:D1048576">
    <cfRule type="duplicateValues" dxfId="4" priority="678"/>
  </conditionalFormatting>
  <conditionalFormatting sqref="B2">
    <cfRule type="duplicateValues" dxfId="3" priority="704"/>
  </conditionalFormatting>
  <conditionalFormatting sqref="B2">
    <cfRule type="duplicateValues" dxfId="2" priority="705"/>
    <cfRule type="duplicateValues" dxfId="1" priority="706"/>
  </conditionalFormatting>
  <dataValidations count="1">
    <dataValidation type="whole" allowBlank="1" showInputMessage="1" showErrorMessage="1" errorTitle="Помилка" error="Ввести ціле число" sqref="T2:T1048576" xr:uid="{0F70E50D-7B9B-4EAB-BFF5-242E20BD3DE2}">
      <formula1>0</formula1>
      <formula2>150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15542-7211-43AA-B5C4-BEAF0F5D476B}">
  <dimension ref="A1:F2"/>
  <sheetViews>
    <sheetView workbookViewId="0">
      <selection activeCell="C10" sqref="C10"/>
    </sheetView>
  </sheetViews>
  <sheetFormatPr defaultRowHeight="14.5" x14ac:dyDescent="0.35"/>
  <cols>
    <col min="1" max="1" width="17.26953125" customWidth="1"/>
    <col min="2" max="2" width="18.453125" bestFit="1" customWidth="1"/>
    <col min="3" max="3" width="14.81640625" customWidth="1"/>
    <col min="4" max="4" width="17.54296875" customWidth="1"/>
    <col min="5" max="5" width="12.08984375" customWidth="1"/>
    <col min="6" max="6" width="13.08984375" customWidth="1"/>
  </cols>
  <sheetData>
    <row r="1" spans="1:6" ht="39" x14ac:dyDescent="0.35">
      <c r="A1" s="61" t="s">
        <v>65</v>
      </c>
      <c r="B1" s="61" t="s">
        <v>67</v>
      </c>
      <c r="C1" s="61" t="s">
        <v>66</v>
      </c>
      <c r="D1" s="61" t="s">
        <v>68</v>
      </c>
      <c r="E1" s="61" t="s">
        <v>69</v>
      </c>
      <c r="F1" s="61" t="s">
        <v>70</v>
      </c>
    </row>
    <row r="2" spans="1:6" x14ac:dyDescent="0.35">
      <c r="A2" s="60">
        <v>277</v>
      </c>
      <c r="B2" s="60">
        <v>13850</v>
      </c>
      <c r="C2" s="60">
        <v>407</v>
      </c>
      <c r="D2" s="60">
        <v>21164</v>
      </c>
      <c r="E2" s="60">
        <f>B2/A2</f>
        <v>50</v>
      </c>
      <c r="F2" s="60">
        <f>D2/C2</f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346C9-A662-4549-8431-3D3CA7951B47}">
  <dimension ref="A1:C3"/>
  <sheetViews>
    <sheetView workbookViewId="0">
      <selection activeCell="B1" sqref="B1"/>
    </sheetView>
  </sheetViews>
  <sheetFormatPr defaultRowHeight="14.5" x14ac:dyDescent="0.35"/>
  <cols>
    <col min="1" max="1" width="24.81640625" customWidth="1"/>
    <col min="2" max="2" width="34.54296875" customWidth="1"/>
    <col min="3" max="3" width="26.1796875" customWidth="1"/>
  </cols>
  <sheetData>
    <row r="1" spans="1:3" x14ac:dyDescent="0.35">
      <c r="A1" s="1" t="s">
        <v>31</v>
      </c>
      <c r="B1" s="1" t="s">
        <v>32</v>
      </c>
      <c r="C1" s="1" t="s">
        <v>72</v>
      </c>
    </row>
    <row r="2" spans="1:3" x14ac:dyDescent="0.35">
      <c r="A2" t="s">
        <v>74</v>
      </c>
      <c r="B2" t="s">
        <v>75</v>
      </c>
      <c r="C2" t="s">
        <v>73</v>
      </c>
    </row>
    <row r="3" spans="1:3" x14ac:dyDescent="0.35">
      <c r="A3" t="s">
        <v>75</v>
      </c>
      <c r="B3" t="s">
        <v>74</v>
      </c>
      <c r="C3" t="s">
        <v>76</v>
      </c>
    </row>
  </sheetData>
  <autoFilter ref="A1:B1" xr:uid="{F1D0023D-EB42-4AB8-8D4C-31B68CB272BF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2493E-CA9F-4391-863B-5EFA1D72EB98}">
  <dimension ref="A2:J31"/>
  <sheetViews>
    <sheetView tabSelected="1" view="pageBreakPreview" zoomScale="70" zoomScaleNormal="55" zoomScaleSheetLayoutView="70" workbookViewId="0">
      <selection activeCell="A9" sqref="A9"/>
    </sheetView>
  </sheetViews>
  <sheetFormatPr defaultRowHeight="14" x14ac:dyDescent="0.3"/>
  <cols>
    <col min="1" max="1" width="9.7265625" style="2" customWidth="1"/>
    <col min="2" max="2" width="14.1796875" style="2" customWidth="1"/>
    <col min="3" max="3" width="16.7265625" style="2" customWidth="1"/>
    <col min="4" max="4" width="17.1796875" style="2" customWidth="1"/>
    <col min="5" max="5" width="17" style="2" customWidth="1"/>
    <col min="6" max="6" width="12.81640625" style="2" customWidth="1"/>
    <col min="7" max="7" width="2.453125" style="2" customWidth="1"/>
    <col min="8" max="8" width="12.1796875" style="2" customWidth="1"/>
    <col min="9" max="10" width="11.81640625" style="2" customWidth="1"/>
    <col min="11" max="258" width="8.7265625" style="2"/>
    <col min="259" max="259" width="14.81640625" style="2" customWidth="1"/>
    <col min="260" max="260" width="18.54296875" style="2" customWidth="1"/>
    <col min="261" max="261" width="1.54296875" style="2" customWidth="1"/>
    <col min="262" max="262" width="17.26953125" style="2" customWidth="1"/>
    <col min="263" max="263" width="14.81640625" style="2" customWidth="1"/>
    <col min="264" max="264" width="1.54296875" style="2" customWidth="1"/>
    <col min="265" max="265" width="10.81640625" style="2" bestFit="1" customWidth="1"/>
    <col min="266" max="266" width="11.81640625" style="2" customWidth="1"/>
    <col min="267" max="514" width="8.7265625" style="2"/>
    <col min="515" max="515" width="14.81640625" style="2" customWidth="1"/>
    <col min="516" max="516" width="18.54296875" style="2" customWidth="1"/>
    <col min="517" max="517" width="1.54296875" style="2" customWidth="1"/>
    <col min="518" max="518" width="17.26953125" style="2" customWidth="1"/>
    <col min="519" max="519" width="14.81640625" style="2" customWidth="1"/>
    <col min="520" max="520" width="1.54296875" style="2" customWidth="1"/>
    <col min="521" max="521" width="10.81640625" style="2" bestFit="1" customWidth="1"/>
    <col min="522" max="522" width="11.81640625" style="2" customWidth="1"/>
    <col min="523" max="770" width="8.7265625" style="2"/>
    <col min="771" max="771" width="14.81640625" style="2" customWidth="1"/>
    <col min="772" max="772" width="18.54296875" style="2" customWidth="1"/>
    <col min="773" max="773" width="1.54296875" style="2" customWidth="1"/>
    <col min="774" max="774" width="17.26953125" style="2" customWidth="1"/>
    <col min="775" max="775" width="14.81640625" style="2" customWidth="1"/>
    <col min="776" max="776" width="1.54296875" style="2" customWidth="1"/>
    <col min="777" max="777" width="10.81640625" style="2" bestFit="1" customWidth="1"/>
    <col min="778" max="778" width="11.81640625" style="2" customWidth="1"/>
    <col min="779" max="1026" width="8.7265625" style="2"/>
    <col min="1027" max="1027" width="14.81640625" style="2" customWidth="1"/>
    <col min="1028" max="1028" width="18.54296875" style="2" customWidth="1"/>
    <col min="1029" max="1029" width="1.54296875" style="2" customWidth="1"/>
    <col min="1030" max="1030" width="17.26953125" style="2" customWidth="1"/>
    <col min="1031" max="1031" width="14.81640625" style="2" customWidth="1"/>
    <col min="1032" max="1032" width="1.54296875" style="2" customWidth="1"/>
    <col min="1033" max="1033" width="10.81640625" style="2" bestFit="1" customWidth="1"/>
    <col min="1034" max="1034" width="11.81640625" style="2" customWidth="1"/>
    <col min="1035" max="1282" width="8.7265625" style="2"/>
    <col min="1283" max="1283" width="14.81640625" style="2" customWidth="1"/>
    <col min="1284" max="1284" width="18.54296875" style="2" customWidth="1"/>
    <col min="1285" max="1285" width="1.54296875" style="2" customWidth="1"/>
    <col min="1286" max="1286" width="17.26953125" style="2" customWidth="1"/>
    <col min="1287" max="1287" width="14.81640625" style="2" customWidth="1"/>
    <col min="1288" max="1288" width="1.54296875" style="2" customWidth="1"/>
    <col min="1289" max="1289" width="10.81640625" style="2" bestFit="1" customWidth="1"/>
    <col min="1290" max="1290" width="11.81640625" style="2" customWidth="1"/>
    <col min="1291" max="1538" width="8.7265625" style="2"/>
    <col min="1539" max="1539" width="14.81640625" style="2" customWidth="1"/>
    <col min="1540" max="1540" width="18.54296875" style="2" customWidth="1"/>
    <col min="1541" max="1541" width="1.54296875" style="2" customWidth="1"/>
    <col min="1542" max="1542" width="17.26953125" style="2" customWidth="1"/>
    <col min="1543" max="1543" width="14.81640625" style="2" customWidth="1"/>
    <col min="1544" max="1544" width="1.54296875" style="2" customWidth="1"/>
    <col min="1545" max="1545" width="10.81640625" style="2" bestFit="1" customWidth="1"/>
    <col min="1546" max="1546" width="11.81640625" style="2" customWidth="1"/>
    <col min="1547" max="1794" width="8.7265625" style="2"/>
    <col min="1795" max="1795" width="14.81640625" style="2" customWidth="1"/>
    <col min="1796" max="1796" width="18.54296875" style="2" customWidth="1"/>
    <col min="1797" max="1797" width="1.54296875" style="2" customWidth="1"/>
    <col min="1798" max="1798" width="17.26953125" style="2" customWidth="1"/>
    <col min="1799" max="1799" width="14.81640625" style="2" customWidth="1"/>
    <col min="1800" max="1800" width="1.54296875" style="2" customWidth="1"/>
    <col min="1801" max="1801" width="10.81640625" style="2" bestFit="1" customWidth="1"/>
    <col min="1802" max="1802" width="11.81640625" style="2" customWidth="1"/>
    <col min="1803" max="2050" width="8.7265625" style="2"/>
    <col min="2051" max="2051" width="14.81640625" style="2" customWidth="1"/>
    <col min="2052" max="2052" width="18.54296875" style="2" customWidth="1"/>
    <col min="2053" max="2053" width="1.54296875" style="2" customWidth="1"/>
    <col min="2054" max="2054" width="17.26953125" style="2" customWidth="1"/>
    <col min="2055" max="2055" width="14.81640625" style="2" customWidth="1"/>
    <col min="2056" max="2056" width="1.54296875" style="2" customWidth="1"/>
    <col min="2057" max="2057" width="10.81640625" style="2" bestFit="1" customWidth="1"/>
    <col min="2058" max="2058" width="11.81640625" style="2" customWidth="1"/>
    <col min="2059" max="2306" width="8.7265625" style="2"/>
    <col min="2307" max="2307" width="14.81640625" style="2" customWidth="1"/>
    <col min="2308" max="2308" width="18.54296875" style="2" customWidth="1"/>
    <col min="2309" max="2309" width="1.54296875" style="2" customWidth="1"/>
    <col min="2310" max="2310" width="17.26953125" style="2" customWidth="1"/>
    <col min="2311" max="2311" width="14.81640625" style="2" customWidth="1"/>
    <col min="2312" max="2312" width="1.54296875" style="2" customWidth="1"/>
    <col min="2313" max="2313" width="10.81640625" style="2" bestFit="1" customWidth="1"/>
    <col min="2314" max="2314" width="11.81640625" style="2" customWidth="1"/>
    <col min="2315" max="2562" width="8.7265625" style="2"/>
    <col min="2563" max="2563" width="14.81640625" style="2" customWidth="1"/>
    <col min="2564" max="2564" width="18.54296875" style="2" customWidth="1"/>
    <col min="2565" max="2565" width="1.54296875" style="2" customWidth="1"/>
    <col min="2566" max="2566" width="17.26953125" style="2" customWidth="1"/>
    <col min="2567" max="2567" width="14.81640625" style="2" customWidth="1"/>
    <col min="2568" max="2568" width="1.54296875" style="2" customWidth="1"/>
    <col min="2569" max="2569" width="10.81640625" style="2" bestFit="1" customWidth="1"/>
    <col min="2570" max="2570" width="11.81640625" style="2" customWidth="1"/>
    <col min="2571" max="2818" width="8.7265625" style="2"/>
    <col min="2819" max="2819" width="14.81640625" style="2" customWidth="1"/>
    <col min="2820" max="2820" width="18.54296875" style="2" customWidth="1"/>
    <col min="2821" max="2821" width="1.54296875" style="2" customWidth="1"/>
    <col min="2822" max="2822" width="17.26953125" style="2" customWidth="1"/>
    <col min="2823" max="2823" width="14.81640625" style="2" customWidth="1"/>
    <col min="2824" max="2824" width="1.54296875" style="2" customWidth="1"/>
    <col min="2825" max="2825" width="10.81640625" style="2" bestFit="1" customWidth="1"/>
    <col min="2826" max="2826" width="11.81640625" style="2" customWidth="1"/>
    <col min="2827" max="3074" width="8.7265625" style="2"/>
    <col min="3075" max="3075" width="14.81640625" style="2" customWidth="1"/>
    <col min="3076" max="3076" width="18.54296875" style="2" customWidth="1"/>
    <col min="3077" max="3077" width="1.54296875" style="2" customWidth="1"/>
    <col min="3078" max="3078" width="17.26953125" style="2" customWidth="1"/>
    <col min="3079" max="3079" width="14.81640625" style="2" customWidth="1"/>
    <col min="3080" max="3080" width="1.54296875" style="2" customWidth="1"/>
    <col min="3081" max="3081" width="10.81640625" style="2" bestFit="1" customWidth="1"/>
    <col min="3082" max="3082" width="11.81640625" style="2" customWidth="1"/>
    <col min="3083" max="3330" width="8.7265625" style="2"/>
    <col min="3331" max="3331" width="14.81640625" style="2" customWidth="1"/>
    <col min="3332" max="3332" width="18.54296875" style="2" customWidth="1"/>
    <col min="3333" max="3333" width="1.54296875" style="2" customWidth="1"/>
    <col min="3334" max="3334" width="17.26953125" style="2" customWidth="1"/>
    <col min="3335" max="3335" width="14.81640625" style="2" customWidth="1"/>
    <col min="3336" max="3336" width="1.54296875" style="2" customWidth="1"/>
    <col min="3337" max="3337" width="10.81640625" style="2" bestFit="1" customWidth="1"/>
    <col min="3338" max="3338" width="11.81640625" style="2" customWidth="1"/>
    <col min="3339" max="3586" width="8.7265625" style="2"/>
    <col min="3587" max="3587" width="14.81640625" style="2" customWidth="1"/>
    <col min="3588" max="3588" width="18.54296875" style="2" customWidth="1"/>
    <col min="3589" max="3589" width="1.54296875" style="2" customWidth="1"/>
    <col min="3590" max="3590" width="17.26953125" style="2" customWidth="1"/>
    <col min="3591" max="3591" width="14.81640625" style="2" customWidth="1"/>
    <col min="3592" max="3592" width="1.54296875" style="2" customWidth="1"/>
    <col min="3593" max="3593" width="10.81640625" style="2" bestFit="1" customWidth="1"/>
    <col min="3594" max="3594" width="11.81640625" style="2" customWidth="1"/>
    <col min="3595" max="3842" width="8.7265625" style="2"/>
    <col min="3843" max="3843" width="14.81640625" style="2" customWidth="1"/>
    <col min="3844" max="3844" width="18.54296875" style="2" customWidth="1"/>
    <col min="3845" max="3845" width="1.54296875" style="2" customWidth="1"/>
    <col min="3846" max="3846" width="17.26953125" style="2" customWidth="1"/>
    <col min="3847" max="3847" width="14.81640625" style="2" customWidth="1"/>
    <col min="3848" max="3848" width="1.54296875" style="2" customWidth="1"/>
    <col min="3849" max="3849" width="10.81640625" style="2" bestFit="1" customWidth="1"/>
    <col min="3850" max="3850" width="11.81640625" style="2" customWidth="1"/>
    <col min="3851" max="4098" width="8.7265625" style="2"/>
    <col min="4099" max="4099" width="14.81640625" style="2" customWidth="1"/>
    <col min="4100" max="4100" width="18.54296875" style="2" customWidth="1"/>
    <col min="4101" max="4101" width="1.54296875" style="2" customWidth="1"/>
    <col min="4102" max="4102" width="17.26953125" style="2" customWidth="1"/>
    <col min="4103" max="4103" width="14.81640625" style="2" customWidth="1"/>
    <col min="4104" max="4104" width="1.54296875" style="2" customWidth="1"/>
    <col min="4105" max="4105" width="10.81640625" style="2" bestFit="1" customWidth="1"/>
    <col min="4106" max="4106" width="11.81640625" style="2" customWidth="1"/>
    <col min="4107" max="4354" width="8.7265625" style="2"/>
    <col min="4355" max="4355" width="14.81640625" style="2" customWidth="1"/>
    <col min="4356" max="4356" width="18.54296875" style="2" customWidth="1"/>
    <col min="4357" max="4357" width="1.54296875" style="2" customWidth="1"/>
    <col min="4358" max="4358" width="17.26953125" style="2" customWidth="1"/>
    <col min="4359" max="4359" width="14.81640625" style="2" customWidth="1"/>
    <col min="4360" max="4360" width="1.54296875" style="2" customWidth="1"/>
    <col min="4361" max="4361" width="10.81640625" style="2" bestFit="1" customWidth="1"/>
    <col min="4362" max="4362" width="11.81640625" style="2" customWidth="1"/>
    <col min="4363" max="4610" width="8.7265625" style="2"/>
    <col min="4611" max="4611" width="14.81640625" style="2" customWidth="1"/>
    <col min="4612" max="4612" width="18.54296875" style="2" customWidth="1"/>
    <col min="4613" max="4613" width="1.54296875" style="2" customWidth="1"/>
    <col min="4614" max="4614" width="17.26953125" style="2" customWidth="1"/>
    <col min="4615" max="4615" width="14.81640625" style="2" customWidth="1"/>
    <col min="4616" max="4616" width="1.54296875" style="2" customWidth="1"/>
    <col min="4617" max="4617" width="10.81640625" style="2" bestFit="1" customWidth="1"/>
    <col min="4618" max="4618" width="11.81640625" style="2" customWidth="1"/>
    <col min="4619" max="4866" width="8.7265625" style="2"/>
    <col min="4867" max="4867" width="14.81640625" style="2" customWidth="1"/>
    <col min="4868" max="4868" width="18.54296875" style="2" customWidth="1"/>
    <col min="4869" max="4869" width="1.54296875" style="2" customWidth="1"/>
    <col min="4870" max="4870" width="17.26953125" style="2" customWidth="1"/>
    <col min="4871" max="4871" width="14.81640625" style="2" customWidth="1"/>
    <col min="4872" max="4872" width="1.54296875" style="2" customWidth="1"/>
    <col min="4873" max="4873" width="10.81640625" style="2" bestFit="1" customWidth="1"/>
    <col min="4874" max="4874" width="11.81640625" style="2" customWidth="1"/>
    <col min="4875" max="5122" width="8.7265625" style="2"/>
    <col min="5123" max="5123" width="14.81640625" style="2" customWidth="1"/>
    <col min="5124" max="5124" width="18.54296875" style="2" customWidth="1"/>
    <col min="5125" max="5125" width="1.54296875" style="2" customWidth="1"/>
    <col min="5126" max="5126" width="17.26953125" style="2" customWidth="1"/>
    <col min="5127" max="5127" width="14.81640625" style="2" customWidth="1"/>
    <col min="5128" max="5128" width="1.54296875" style="2" customWidth="1"/>
    <col min="5129" max="5129" width="10.81640625" style="2" bestFit="1" customWidth="1"/>
    <col min="5130" max="5130" width="11.81640625" style="2" customWidth="1"/>
    <col min="5131" max="5378" width="8.7265625" style="2"/>
    <col min="5379" max="5379" width="14.81640625" style="2" customWidth="1"/>
    <col min="5380" max="5380" width="18.54296875" style="2" customWidth="1"/>
    <col min="5381" max="5381" width="1.54296875" style="2" customWidth="1"/>
    <col min="5382" max="5382" width="17.26953125" style="2" customWidth="1"/>
    <col min="5383" max="5383" width="14.81640625" style="2" customWidth="1"/>
    <col min="5384" max="5384" width="1.54296875" style="2" customWidth="1"/>
    <col min="5385" max="5385" width="10.81640625" style="2" bestFit="1" customWidth="1"/>
    <col min="5386" max="5386" width="11.81640625" style="2" customWidth="1"/>
    <col min="5387" max="5634" width="8.7265625" style="2"/>
    <col min="5635" max="5635" width="14.81640625" style="2" customWidth="1"/>
    <col min="5636" max="5636" width="18.54296875" style="2" customWidth="1"/>
    <col min="5637" max="5637" width="1.54296875" style="2" customWidth="1"/>
    <col min="5638" max="5638" width="17.26953125" style="2" customWidth="1"/>
    <col min="5639" max="5639" width="14.81640625" style="2" customWidth="1"/>
    <col min="5640" max="5640" width="1.54296875" style="2" customWidth="1"/>
    <col min="5641" max="5641" width="10.81640625" style="2" bestFit="1" customWidth="1"/>
    <col min="5642" max="5642" width="11.81640625" style="2" customWidth="1"/>
    <col min="5643" max="5890" width="8.7265625" style="2"/>
    <col min="5891" max="5891" width="14.81640625" style="2" customWidth="1"/>
    <col min="5892" max="5892" width="18.54296875" style="2" customWidth="1"/>
    <col min="5893" max="5893" width="1.54296875" style="2" customWidth="1"/>
    <col min="5894" max="5894" width="17.26953125" style="2" customWidth="1"/>
    <col min="5895" max="5895" width="14.81640625" style="2" customWidth="1"/>
    <col min="5896" max="5896" width="1.54296875" style="2" customWidth="1"/>
    <col min="5897" max="5897" width="10.81640625" style="2" bestFit="1" customWidth="1"/>
    <col min="5898" max="5898" width="11.81640625" style="2" customWidth="1"/>
    <col min="5899" max="6146" width="8.7265625" style="2"/>
    <col min="6147" max="6147" width="14.81640625" style="2" customWidth="1"/>
    <col min="6148" max="6148" width="18.54296875" style="2" customWidth="1"/>
    <col min="6149" max="6149" width="1.54296875" style="2" customWidth="1"/>
    <col min="6150" max="6150" width="17.26953125" style="2" customWidth="1"/>
    <col min="6151" max="6151" width="14.81640625" style="2" customWidth="1"/>
    <col min="6152" max="6152" width="1.54296875" style="2" customWidth="1"/>
    <col min="6153" max="6153" width="10.81640625" style="2" bestFit="1" customWidth="1"/>
    <col min="6154" max="6154" width="11.81640625" style="2" customWidth="1"/>
    <col min="6155" max="6402" width="8.7265625" style="2"/>
    <col min="6403" max="6403" width="14.81640625" style="2" customWidth="1"/>
    <col min="6404" max="6404" width="18.54296875" style="2" customWidth="1"/>
    <col min="6405" max="6405" width="1.54296875" style="2" customWidth="1"/>
    <col min="6406" max="6406" width="17.26953125" style="2" customWidth="1"/>
    <col min="6407" max="6407" width="14.81640625" style="2" customWidth="1"/>
    <col min="6408" max="6408" width="1.54296875" style="2" customWidth="1"/>
    <col min="6409" max="6409" width="10.81640625" style="2" bestFit="1" customWidth="1"/>
    <col min="6410" max="6410" width="11.81640625" style="2" customWidth="1"/>
    <col min="6411" max="6658" width="8.7265625" style="2"/>
    <col min="6659" max="6659" width="14.81640625" style="2" customWidth="1"/>
    <col min="6660" max="6660" width="18.54296875" style="2" customWidth="1"/>
    <col min="6661" max="6661" width="1.54296875" style="2" customWidth="1"/>
    <col min="6662" max="6662" width="17.26953125" style="2" customWidth="1"/>
    <col min="6663" max="6663" width="14.81640625" style="2" customWidth="1"/>
    <col min="6664" max="6664" width="1.54296875" style="2" customWidth="1"/>
    <col min="6665" max="6665" width="10.81640625" style="2" bestFit="1" customWidth="1"/>
    <col min="6666" max="6666" width="11.81640625" style="2" customWidth="1"/>
    <col min="6667" max="6914" width="8.7265625" style="2"/>
    <col min="6915" max="6915" width="14.81640625" style="2" customWidth="1"/>
    <col min="6916" max="6916" width="18.54296875" style="2" customWidth="1"/>
    <col min="6917" max="6917" width="1.54296875" style="2" customWidth="1"/>
    <col min="6918" max="6918" width="17.26953125" style="2" customWidth="1"/>
    <col min="6919" max="6919" width="14.81640625" style="2" customWidth="1"/>
    <col min="6920" max="6920" width="1.54296875" style="2" customWidth="1"/>
    <col min="6921" max="6921" width="10.81640625" style="2" bestFit="1" customWidth="1"/>
    <col min="6922" max="6922" width="11.81640625" style="2" customWidth="1"/>
    <col min="6923" max="7170" width="8.7265625" style="2"/>
    <col min="7171" max="7171" width="14.81640625" style="2" customWidth="1"/>
    <col min="7172" max="7172" width="18.54296875" style="2" customWidth="1"/>
    <col min="7173" max="7173" width="1.54296875" style="2" customWidth="1"/>
    <col min="7174" max="7174" width="17.26953125" style="2" customWidth="1"/>
    <col min="7175" max="7175" width="14.81640625" style="2" customWidth="1"/>
    <col min="7176" max="7176" width="1.54296875" style="2" customWidth="1"/>
    <col min="7177" max="7177" width="10.81640625" style="2" bestFit="1" customWidth="1"/>
    <col min="7178" max="7178" width="11.81640625" style="2" customWidth="1"/>
    <col min="7179" max="7426" width="8.7265625" style="2"/>
    <col min="7427" max="7427" width="14.81640625" style="2" customWidth="1"/>
    <col min="7428" max="7428" width="18.54296875" style="2" customWidth="1"/>
    <col min="7429" max="7429" width="1.54296875" style="2" customWidth="1"/>
    <col min="7430" max="7430" width="17.26953125" style="2" customWidth="1"/>
    <col min="7431" max="7431" width="14.81640625" style="2" customWidth="1"/>
    <col min="7432" max="7432" width="1.54296875" style="2" customWidth="1"/>
    <col min="7433" max="7433" width="10.81640625" style="2" bestFit="1" customWidth="1"/>
    <col min="7434" max="7434" width="11.81640625" style="2" customWidth="1"/>
    <col min="7435" max="7682" width="8.7265625" style="2"/>
    <col min="7683" max="7683" width="14.81640625" style="2" customWidth="1"/>
    <col min="7684" max="7684" width="18.54296875" style="2" customWidth="1"/>
    <col min="7685" max="7685" width="1.54296875" style="2" customWidth="1"/>
    <col min="7686" max="7686" width="17.26953125" style="2" customWidth="1"/>
    <col min="7687" max="7687" width="14.81640625" style="2" customWidth="1"/>
    <col min="7688" max="7688" width="1.54296875" style="2" customWidth="1"/>
    <col min="7689" max="7689" width="10.81640625" style="2" bestFit="1" customWidth="1"/>
    <col min="7690" max="7690" width="11.81640625" style="2" customWidth="1"/>
    <col min="7691" max="7938" width="8.7265625" style="2"/>
    <col min="7939" max="7939" width="14.81640625" style="2" customWidth="1"/>
    <col min="7940" max="7940" width="18.54296875" style="2" customWidth="1"/>
    <col min="7941" max="7941" width="1.54296875" style="2" customWidth="1"/>
    <col min="7942" max="7942" width="17.26953125" style="2" customWidth="1"/>
    <col min="7943" max="7943" width="14.81640625" style="2" customWidth="1"/>
    <col min="7944" max="7944" width="1.54296875" style="2" customWidth="1"/>
    <col min="7945" max="7945" width="10.81640625" style="2" bestFit="1" customWidth="1"/>
    <col min="7946" max="7946" width="11.81640625" style="2" customWidth="1"/>
    <col min="7947" max="8194" width="8.7265625" style="2"/>
    <col min="8195" max="8195" width="14.81640625" style="2" customWidth="1"/>
    <col min="8196" max="8196" width="18.54296875" style="2" customWidth="1"/>
    <col min="8197" max="8197" width="1.54296875" style="2" customWidth="1"/>
    <col min="8198" max="8198" width="17.26953125" style="2" customWidth="1"/>
    <col min="8199" max="8199" width="14.81640625" style="2" customWidth="1"/>
    <col min="8200" max="8200" width="1.54296875" style="2" customWidth="1"/>
    <col min="8201" max="8201" width="10.81640625" style="2" bestFit="1" customWidth="1"/>
    <col min="8202" max="8202" width="11.81640625" style="2" customWidth="1"/>
    <col min="8203" max="8450" width="8.7265625" style="2"/>
    <col min="8451" max="8451" width="14.81640625" style="2" customWidth="1"/>
    <col min="8452" max="8452" width="18.54296875" style="2" customWidth="1"/>
    <col min="8453" max="8453" width="1.54296875" style="2" customWidth="1"/>
    <col min="8454" max="8454" width="17.26953125" style="2" customWidth="1"/>
    <col min="8455" max="8455" width="14.81640625" style="2" customWidth="1"/>
    <col min="8456" max="8456" width="1.54296875" style="2" customWidth="1"/>
    <col min="8457" max="8457" width="10.81640625" style="2" bestFit="1" customWidth="1"/>
    <col min="8458" max="8458" width="11.81640625" style="2" customWidth="1"/>
    <col min="8459" max="8706" width="8.7265625" style="2"/>
    <col min="8707" max="8707" width="14.81640625" style="2" customWidth="1"/>
    <col min="8708" max="8708" width="18.54296875" style="2" customWidth="1"/>
    <col min="8709" max="8709" width="1.54296875" style="2" customWidth="1"/>
    <col min="8710" max="8710" width="17.26953125" style="2" customWidth="1"/>
    <col min="8711" max="8711" width="14.81640625" style="2" customWidth="1"/>
    <col min="8712" max="8712" width="1.54296875" style="2" customWidth="1"/>
    <col min="8713" max="8713" width="10.81640625" style="2" bestFit="1" customWidth="1"/>
    <col min="8714" max="8714" width="11.81640625" style="2" customWidth="1"/>
    <col min="8715" max="8962" width="8.7265625" style="2"/>
    <col min="8963" max="8963" width="14.81640625" style="2" customWidth="1"/>
    <col min="8964" max="8964" width="18.54296875" style="2" customWidth="1"/>
    <col min="8965" max="8965" width="1.54296875" style="2" customWidth="1"/>
    <col min="8966" max="8966" width="17.26953125" style="2" customWidth="1"/>
    <col min="8967" max="8967" width="14.81640625" style="2" customWidth="1"/>
    <col min="8968" max="8968" width="1.54296875" style="2" customWidth="1"/>
    <col min="8969" max="8969" width="10.81640625" style="2" bestFit="1" customWidth="1"/>
    <col min="8970" max="8970" width="11.81640625" style="2" customWidth="1"/>
    <col min="8971" max="9218" width="8.7265625" style="2"/>
    <col min="9219" max="9219" width="14.81640625" style="2" customWidth="1"/>
    <col min="9220" max="9220" width="18.54296875" style="2" customWidth="1"/>
    <col min="9221" max="9221" width="1.54296875" style="2" customWidth="1"/>
    <col min="9222" max="9222" width="17.26953125" style="2" customWidth="1"/>
    <col min="9223" max="9223" width="14.81640625" style="2" customWidth="1"/>
    <col min="9224" max="9224" width="1.54296875" style="2" customWidth="1"/>
    <col min="9225" max="9225" width="10.81640625" style="2" bestFit="1" customWidth="1"/>
    <col min="9226" max="9226" width="11.81640625" style="2" customWidth="1"/>
    <col min="9227" max="9474" width="8.7265625" style="2"/>
    <col min="9475" max="9475" width="14.81640625" style="2" customWidth="1"/>
    <col min="9476" max="9476" width="18.54296875" style="2" customWidth="1"/>
    <col min="9477" max="9477" width="1.54296875" style="2" customWidth="1"/>
    <col min="9478" max="9478" width="17.26953125" style="2" customWidth="1"/>
    <col min="9479" max="9479" width="14.81640625" style="2" customWidth="1"/>
    <col min="9480" max="9480" width="1.54296875" style="2" customWidth="1"/>
    <col min="9481" max="9481" width="10.81640625" style="2" bestFit="1" customWidth="1"/>
    <col min="9482" max="9482" width="11.81640625" style="2" customWidth="1"/>
    <col min="9483" max="9730" width="8.7265625" style="2"/>
    <col min="9731" max="9731" width="14.81640625" style="2" customWidth="1"/>
    <col min="9732" max="9732" width="18.54296875" style="2" customWidth="1"/>
    <col min="9733" max="9733" width="1.54296875" style="2" customWidth="1"/>
    <col min="9734" max="9734" width="17.26953125" style="2" customWidth="1"/>
    <col min="9735" max="9735" width="14.81640625" style="2" customWidth="1"/>
    <col min="9736" max="9736" width="1.54296875" style="2" customWidth="1"/>
    <col min="9737" max="9737" width="10.81640625" style="2" bestFit="1" customWidth="1"/>
    <col min="9738" max="9738" width="11.81640625" style="2" customWidth="1"/>
    <col min="9739" max="9986" width="8.7265625" style="2"/>
    <col min="9987" max="9987" width="14.81640625" style="2" customWidth="1"/>
    <col min="9988" max="9988" width="18.54296875" style="2" customWidth="1"/>
    <col min="9989" max="9989" width="1.54296875" style="2" customWidth="1"/>
    <col min="9990" max="9990" width="17.26953125" style="2" customWidth="1"/>
    <col min="9991" max="9991" width="14.81640625" style="2" customWidth="1"/>
    <col min="9992" max="9992" width="1.54296875" style="2" customWidth="1"/>
    <col min="9993" max="9993" width="10.81640625" style="2" bestFit="1" customWidth="1"/>
    <col min="9994" max="9994" width="11.81640625" style="2" customWidth="1"/>
    <col min="9995" max="10242" width="8.7265625" style="2"/>
    <col min="10243" max="10243" width="14.81640625" style="2" customWidth="1"/>
    <col min="10244" max="10244" width="18.54296875" style="2" customWidth="1"/>
    <col min="10245" max="10245" width="1.54296875" style="2" customWidth="1"/>
    <col min="10246" max="10246" width="17.26953125" style="2" customWidth="1"/>
    <col min="10247" max="10247" width="14.81640625" style="2" customWidth="1"/>
    <col min="10248" max="10248" width="1.54296875" style="2" customWidth="1"/>
    <col min="10249" max="10249" width="10.81640625" style="2" bestFit="1" customWidth="1"/>
    <col min="10250" max="10250" width="11.81640625" style="2" customWidth="1"/>
    <col min="10251" max="10498" width="8.7265625" style="2"/>
    <col min="10499" max="10499" width="14.81640625" style="2" customWidth="1"/>
    <col min="10500" max="10500" width="18.54296875" style="2" customWidth="1"/>
    <col min="10501" max="10501" width="1.54296875" style="2" customWidth="1"/>
    <col min="10502" max="10502" width="17.26953125" style="2" customWidth="1"/>
    <col min="10503" max="10503" width="14.81640625" style="2" customWidth="1"/>
    <col min="10504" max="10504" width="1.54296875" style="2" customWidth="1"/>
    <col min="10505" max="10505" width="10.81640625" style="2" bestFit="1" customWidth="1"/>
    <col min="10506" max="10506" width="11.81640625" style="2" customWidth="1"/>
    <col min="10507" max="10754" width="8.7265625" style="2"/>
    <col min="10755" max="10755" width="14.81640625" style="2" customWidth="1"/>
    <col min="10756" max="10756" width="18.54296875" style="2" customWidth="1"/>
    <col min="10757" max="10757" width="1.54296875" style="2" customWidth="1"/>
    <col min="10758" max="10758" width="17.26953125" style="2" customWidth="1"/>
    <col min="10759" max="10759" width="14.81640625" style="2" customWidth="1"/>
    <col min="10760" max="10760" width="1.54296875" style="2" customWidth="1"/>
    <col min="10761" max="10761" width="10.81640625" style="2" bestFit="1" customWidth="1"/>
    <col min="10762" max="10762" width="11.81640625" style="2" customWidth="1"/>
    <col min="10763" max="11010" width="8.7265625" style="2"/>
    <col min="11011" max="11011" width="14.81640625" style="2" customWidth="1"/>
    <col min="11012" max="11012" width="18.54296875" style="2" customWidth="1"/>
    <col min="11013" max="11013" width="1.54296875" style="2" customWidth="1"/>
    <col min="11014" max="11014" width="17.26953125" style="2" customWidth="1"/>
    <col min="11015" max="11015" width="14.81640625" style="2" customWidth="1"/>
    <col min="11016" max="11016" width="1.54296875" style="2" customWidth="1"/>
    <col min="11017" max="11017" width="10.81640625" style="2" bestFit="1" customWidth="1"/>
    <col min="11018" max="11018" width="11.81640625" style="2" customWidth="1"/>
    <col min="11019" max="11266" width="8.7265625" style="2"/>
    <col min="11267" max="11267" width="14.81640625" style="2" customWidth="1"/>
    <col min="11268" max="11268" width="18.54296875" style="2" customWidth="1"/>
    <col min="11269" max="11269" width="1.54296875" style="2" customWidth="1"/>
    <col min="11270" max="11270" width="17.26953125" style="2" customWidth="1"/>
    <col min="11271" max="11271" width="14.81640625" style="2" customWidth="1"/>
    <col min="11272" max="11272" width="1.54296875" style="2" customWidth="1"/>
    <col min="11273" max="11273" width="10.81640625" style="2" bestFit="1" customWidth="1"/>
    <col min="11274" max="11274" width="11.81640625" style="2" customWidth="1"/>
    <col min="11275" max="11522" width="8.7265625" style="2"/>
    <col min="11523" max="11523" width="14.81640625" style="2" customWidth="1"/>
    <col min="11524" max="11524" width="18.54296875" style="2" customWidth="1"/>
    <col min="11525" max="11525" width="1.54296875" style="2" customWidth="1"/>
    <col min="11526" max="11526" width="17.26953125" style="2" customWidth="1"/>
    <col min="11527" max="11527" width="14.81640625" style="2" customWidth="1"/>
    <col min="11528" max="11528" width="1.54296875" style="2" customWidth="1"/>
    <col min="11529" max="11529" width="10.81640625" style="2" bestFit="1" customWidth="1"/>
    <col min="11530" max="11530" width="11.81640625" style="2" customWidth="1"/>
    <col min="11531" max="11778" width="8.7265625" style="2"/>
    <col min="11779" max="11779" width="14.81640625" style="2" customWidth="1"/>
    <col min="11780" max="11780" width="18.54296875" style="2" customWidth="1"/>
    <col min="11781" max="11781" width="1.54296875" style="2" customWidth="1"/>
    <col min="11782" max="11782" width="17.26953125" style="2" customWidth="1"/>
    <col min="11783" max="11783" width="14.81640625" style="2" customWidth="1"/>
    <col min="11784" max="11784" width="1.54296875" style="2" customWidth="1"/>
    <col min="11785" max="11785" width="10.81640625" style="2" bestFit="1" customWidth="1"/>
    <col min="11786" max="11786" width="11.81640625" style="2" customWidth="1"/>
    <col min="11787" max="12034" width="8.7265625" style="2"/>
    <col min="12035" max="12035" width="14.81640625" style="2" customWidth="1"/>
    <col min="12036" max="12036" width="18.54296875" style="2" customWidth="1"/>
    <col min="12037" max="12037" width="1.54296875" style="2" customWidth="1"/>
    <col min="12038" max="12038" width="17.26953125" style="2" customWidth="1"/>
    <col min="12039" max="12039" width="14.81640625" style="2" customWidth="1"/>
    <col min="12040" max="12040" width="1.54296875" style="2" customWidth="1"/>
    <col min="12041" max="12041" width="10.81640625" style="2" bestFit="1" customWidth="1"/>
    <col min="12042" max="12042" width="11.81640625" style="2" customWidth="1"/>
    <col min="12043" max="12290" width="8.7265625" style="2"/>
    <col min="12291" max="12291" width="14.81640625" style="2" customWidth="1"/>
    <col min="12292" max="12292" width="18.54296875" style="2" customWidth="1"/>
    <col min="12293" max="12293" width="1.54296875" style="2" customWidth="1"/>
    <col min="12294" max="12294" width="17.26953125" style="2" customWidth="1"/>
    <col min="12295" max="12295" width="14.81640625" style="2" customWidth="1"/>
    <col min="12296" max="12296" width="1.54296875" style="2" customWidth="1"/>
    <col min="12297" max="12297" width="10.81640625" style="2" bestFit="1" customWidth="1"/>
    <col min="12298" max="12298" width="11.81640625" style="2" customWidth="1"/>
    <col min="12299" max="12546" width="8.7265625" style="2"/>
    <col min="12547" max="12547" width="14.81640625" style="2" customWidth="1"/>
    <col min="12548" max="12548" width="18.54296875" style="2" customWidth="1"/>
    <col min="12549" max="12549" width="1.54296875" style="2" customWidth="1"/>
    <col min="12550" max="12550" width="17.26953125" style="2" customWidth="1"/>
    <col min="12551" max="12551" width="14.81640625" style="2" customWidth="1"/>
    <col min="12552" max="12552" width="1.54296875" style="2" customWidth="1"/>
    <col min="12553" max="12553" width="10.81640625" style="2" bestFit="1" customWidth="1"/>
    <col min="12554" max="12554" width="11.81640625" style="2" customWidth="1"/>
    <col min="12555" max="12802" width="8.7265625" style="2"/>
    <col min="12803" max="12803" width="14.81640625" style="2" customWidth="1"/>
    <col min="12804" max="12804" width="18.54296875" style="2" customWidth="1"/>
    <col min="12805" max="12805" width="1.54296875" style="2" customWidth="1"/>
    <col min="12806" max="12806" width="17.26953125" style="2" customWidth="1"/>
    <col min="12807" max="12807" width="14.81640625" style="2" customWidth="1"/>
    <col min="12808" max="12808" width="1.54296875" style="2" customWidth="1"/>
    <col min="12809" max="12809" width="10.81640625" style="2" bestFit="1" customWidth="1"/>
    <col min="12810" max="12810" width="11.81640625" style="2" customWidth="1"/>
    <col min="12811" max="13058" width="8.7265625" style="2"/>
    <col min="13059" max="13059" width="14.81640625" style="2" customWidth="1"/>
    <col min="13060" max="13060" width="18.54296875" style="2" customWidth="1"/>
    <col min="13061" max="13061" width="1.54296875" style="2" customWidth="1"/>
    <col min="13062" max="13062" width="17.26953125" style="2" customWidth="1"/>
    <col min="13063" max="13063" width="14.81640625" style="2" customWidth="1"/>
    <col min="13064" max="13064" width="1.54296875" style="2" customWidth="1"/>
    <col min="13065" max="13065" width="10.81640625" style="2" bestFit="1" customWidth="1"/>
    <col min="13066" max="13066" width="11.81640625" style="2" customWidth="1"/>
    <col min="13067" max="13314" width="8.7265625" style="2"/>
    <col min="13315" max="13315" width="14.81640625" style="2" customWidth="1"/>
    <col min="13316" max="13316" width="18.54296875" style="2" customWidth="1"/>
    <col min="13317" max="13317" width="1.54296875" style="2" customWidth="1"/>
    <col min="13318" max="13318" width="17.26953125" style="2" customWidth="1"/>
    <col min="13319" max="13319" width="14.81640625" style="2" customWidth="1"/>
    <col min="13320" max="13320" width="1.54296875" style="2" customWidth="1"/>
    <col min="13321" max="13321" width="10.81640625" style="2" bestFit="1" customWidth="1"/>
    <col min="13322" max="13322" width="11.81640625" style="2" customWidth="1"/>
    <col min="13323" max="13570" width="8.7265625" style="2"/>
    <col min="13571" max="13571" width="14.81640625" style="2" customWidth="1"/>
    <col min="13572" max="13572" width="18.54296875" style="2" customWidth="1"/>
    <col min="13573" max="13573" width="1.54296875" style="2" customWidth="1"/>
    <col min="13574" max="13574" width="17.26953125" style="2" customWidth="1"/>
    <col min="13575" max="13575" width="14.81640625" style="2" customWidth="1"/>
    <col min="13576" max="13576" width="1.54296875" style="2" customWidth="1"/>
    <col min="13577" max="13577" width="10.81640625" style="2" bestFit="1" customWidth="1"/>
    <col min="13578" max="13578" width="11.81640625" style="2" customWidth="1"/>
    <col min="13579" max="13826" width="8.7265625" style="2"/>
    <col min="13827" max="13827" width="14.81640625" style="2" customWidth="1"/>
    <col min="13828" max="13828" width="18.54296875" style="2" customWidth="1"/>
    <col min="13829" max="13829" width="1.54296875" style="2" customWidth="1"/>
    <col min="13830" max="13830" width="17.26953125" style="2" customWidth="1"/>
    <col min="13831" max="13831" width="14.81640625" style="2" customWidth="1"/>
    <col min="13832" max="13832" width="1.54296875" style="2" customWidth="1"/>
    <col min="13833" max="13833" width="10.81640625" style="2" bestFit="1" customWidth="1"/>
    <col min="13834" max="13834" width="11.81640625" style="2" customWidth="1"/>
    <col min="13835" max="14082" width="8.7265625" style="2"/>
    <col min="14083" max="14083" width="14.81640625" style="2" customWidth="1"/>
    <col min="14084" max="14084" width="18.54296875" style="2" customWidth="1"/>
    <col min="14085" max="14085" width="1.54296875" style="2" customWidth="1"/>
    <col min="14086" max="14086" width="17.26953125" style="2" customWidth="1"/>
    <col min="14087" max="14087" width="14.81640625" style="2" customWidth="1"/>
    <col min="14088" max="14088" width="1.54296875" style="2" customWidth="1"/>
    <col min="14089" max="14089" width="10.81640625" style="2" bestFit="1" customWidth="1"/>
    <col min="14090" max="14090" width="11.81640625" style="2" customWidth="1"/>
    <col min="14091" max="14338" width="8.7265625" style="2"/>
    <col min="14339" max="14339" width="14.81640625" style="2" customWidth="1"/>
    <col min="14340" max="14340" width="18.54296875" style="2" customWidth="1"/>
    <col min="14341" max="14341" width="1.54296875" style="2" customWidth="1"/>
    <col min="14342" max="14342" width="17.26953125" style="2" customWidth="1"/>
    <col min="14343" max="14343" width="14.81640625" style="2" customWidth="1"/>
    <col min="14344" max="14344" width="1.54296875" style="2" customWidth="1"/>
    <col min="14345" max="14345" width="10.81640625" style="2" bestFit="1" customWidth="1"/>
    <col min="14346" max="14346" width="11.81640625" style="2" customWidth="1"/>
    <col min="14347" max="14594" width="8.7265625" style="2"/>
    <col min="14595" max="14595" width="14.81640625" style="2" customWidth="1"/>
    <col min="14596" max="14596" width="18.54296875" style="2" customWidth="1"/>
    <col min="14597" max="14597" width="1.54296875" style="2" customWidth="1"/>
    <col min="14598" max="14598" width="17.26953125" style="2" customWidth="1"/>
    <col min="14599" max="14599" width="14.81640625" style="2" customWidth="1"/>
    <col min="14600" max="14600" width="1.54296875" style="2" customWidth="1"/>
    <col min="14601" max="14601" width="10.81640625" style="2" bestFit="1" customWidth="1"/>
    <col min="14602" max="14602" width="11.81640625" style="2" customWidth="1"/>
    <col min="14603" max="14850" width="8.7265625" style="2"/>
    <col min="14851" max="14851" width="14.81640625" style="2" customWidth="1"/>
    <col min="14852" max="14852" width="18.54296875" style="2" customWidth="1"/>
    <col min="14853" max="14853" width="1.54296875" style="2" customWidth="1"/>
    <col min="14854" max="14854" width="17.26953125" style="2" customWidth="1"/>
    <col min="14855" max="14855" width="14.81640625" style="2" customWidth="1"/>
    <col min="14856" max="14856" width="1.54296875" style="2" customWidth="1"/>
    <col min="14857" max="14857" width="10.81640625" style="2" bestFit="1" customWidth="1"/>
    <col min="14858" max="14858" width="11.81640625" style="2" customWidth="1"/>
    <col min="14859" max="15106" width="8.7265625" style="2"/>
    <col min="15107" max="15107" width="14.81640625" style="2" customWidth="1"/>
    <col min="15108" max="15108" width="18.54296875" style="2" customWidth="1"/>
    <col min="15109" max="15109" width="1.54296875" style="2" customWidth="1"/>
    <col min="15110" max="15110" width="17.26953125" style="2" customWidth="1"/>
    <col min="15111" max="15111" width="14.81640625" style="2" customWidth="1"/>
    <col min="15112" max="15112" width="1.54296875" style="2" customWidth="1"/>
    <col min="15113" max="15113" width="10.81640625" style="2" bestFit="1" customWidth="1"/>
    <col min="15114" max="15114" width="11.81640625" style="2" customWidth="1"/>
    <col min="15115" max="15362" width="8.7265625" style="2"/>
    <col min="15363" max="15363" width="14.81640625" style="2" customWidth="1"/>
    <col min="15364" max="15364" width="18.54296875" style="2" customWidth="1"/>
    <col min="15365" max="15365" width="1.54296875" style="2" customWidth="1"/>
    <col min="15366" max="15366" width="17.26953125" style="2" customWidth="1"/>
    <col min="15367" max="15367" width="14.81640625" style="2" customWidth="1"/>
    <col min="15368" max="15368" width="1.54296875" style="2" customWidth="1"/>
    <col min="15369" max="15369" width="10.81640625" style="2" bestFit="1" customWidth="1"/>
    <col min="15370" max="15370" width="11.81640625" style="2" customWidth="1"/>
    <col min="15371" max="15618" width="8.7265625" style="2"/>
    <col min="15619" max="15619" width="14.81640625" style="2" customWidth="1"/>
    <col min="15620" max="15620" width="18.54296875" style="2" customWidth="1"/>
    <col min="15621" max="15621" width="1.54296875" style="2" customWidth="1"/>
    <col min="15622" max="15622" width="17.26953125" style="2" customWidth="1"/>
    <col min="15623" max="15623" width="14.81640625" style="2" customWidth="1"/>
    <col min="15624" max="15624" width="1.54296875" style="2" customWidth="1"/>
    <col min="15625" max="15625" width="10.81640625" style="2" bestFit="1" customWidth="1"/>
    <col min="15626" max="15626" width="11.81640625" style="2" customWidth="1"/>
    <col min="15627" max="15874" width="8.7265625" style="2"/>
    <col min="15875" max="15875" width="14.81640625" style="2" customWidth="1"/>
    <col min="15876" max="15876" width="18.54296875" style="2" customWidth="1"/>
    <col min="15877" max="15877" width="1.54296875" style="2" customWidth="1"/>
    <col min="15878" max="15878" width="17.26953125" style="2" customWidth="1"/>
    <col min="15879" max="15879" width="14.81640625" style="2" customWidth="1"/>
    <col min="15880" max="15880" width="1.54296875" style="2" customWidth="1"/>
    <col min="15881" max="15881" width="10.81640625" style="2" bestFit="1" customWidth="1"/>
    <col min="15882" max="15882" width="11.81640625" style="2" customWidth="1"/>
    <col min="15883" max="16130" width="8.7265625" style="2"/>
    <col min="16131" max="16131" width="14.81640625" style="2" customWidth="1"/>
    <col min="16132" max="16132" width="18.54296875" style="2" customWidth="1"/>
    <col min="16133" max="16133" width="1.54296875" style="2" customWidth="1"/>
    <col min="16134" max="16134" width="17.26953125" style="2" customWidth="1"/>
    <col min="16135" max="16135" width="14.81640625" style="2" customWidth="1"/>
    <col min="16136" max="16136" width="1.54296875" style="2" customWidth="1"/>
    <col min="16137" max="16137" width="10.81640625" style="2" bestFit="1" customWidth="1"/>
    <col min="16138" max="16138" width="11.81640625" style="2" customWidth="1"/>
    <col min="16139" max="16384" width="8.7265625" style="2"/>
  </cols>
  <sheetData>
    <row r="2" spans="1:10" x14ac:dyDescent="0.3">
      <c r="B2" s="49" t="s">
        <v>77</v>
      </c>
      <c r="C2" s="49"/>
      <c r="D2" s="49"/>
      <c r="E2" s="49"/>
      <c r="F2" s="49"/>
      <c r="G2" s="49"/>
      <c r="H2" s="49"/>
      <c r="I2" s="49"/>
      <c r="J2" s="3"/>
    </row>
    <row r="3" spans="1:10" ht="21" customHeight="1" x14ac:dyDescent="0.3">
      <c r="B3" s="49"/>
      <c r="C3" s="49"/>
      <c r="D3" s="49"/>
      <c r="E3" s="49"/>
      <c r="F3" s="49"/>
      <c r="G3" s="49"/>
      <c r="H3" s="49"/>
      <c r="I3" s="49"/>
      <c r="J3" s="3"/>
    </row>
    <row r="4" spans="1:10" ht="11.5" customHeight="1" x14ac:dyDescent="0.3">
      <c r="B4" s="3"/>
      <c r="C4" s="3"/>
      <c r="D4" s="3"/>
      <c r="E4" s="3"/>
      <c r="F4" s="3"/>
      <c r="G4" s="3"/>
      <c r="H4" s="4"/>
      <c r="I4" s="4"/>
      <c r="J4" s="3"/>
    </row>
    <row r="5" spans="1:10" ht="19.5" customHeight="1" x14ac:dyDescent="0.35">
      <c r="B5" s="5" t="s">
        <v>72</v>
      </c>
      <c r="D5" s="5"/>
      <c r="E5" s="50" t="str">
        <f>VLOOKUP(A9,Export!A2:AB8721,6,0)</f>
        <v>Фінансів</v>
      </c>
      <c r="F5" s="51"/>
      <c r="G5" s="5"/>
      <c r="H5" s="5"/>
      <c r="I5" s="5"/>
      <c r="J5" s="5"/>
    </row>
    <row r="6" spans="1:10" ht="22.5" customHeight="1" x14ac:dyDescent="0.35">
      <c r="B6" s="5" t="s">
        <v>33</v>
      </c>
      <c r="D6" s="6" t="s">
        <v>34</v>
      </c>
      <c r="E6" s="50" t="str">
        <f>VLOOKUP(A9,Export!A2:AB8721,4,0)</f>
        <v>Card-7825990005700000</v>
      </c>
      <c r="F6" s="51"/>
      <c r="G6" s="5"/>
      <c r="H6" s="5"/>
      <c r="I6" s="5"/>
      <c r="J6" s="5"/>
    </row>
    <row r="7" spans="1:10" ht="22.5" customHeight="1" x14ac:dyDescent="0.35">
      <c r="B7" s="5" t="s">
        <v>33</v>
      </c>
      <c r="D7" s="6" t="s">
        <v>35</v>
      </c>
      <c r="E7" s="50" t="str">
        <f>VLOOKUP(A9,Export!A2:AB8722,5,0)</f>
        <v>Card-7825390000666140</v>
      </c>
      <c r="F7" s="51"/>
      <c r="G7" s="5"/>
      <c r="H7" s="5"/>
      <c r="I7" s="5"/>
      <c r="J7" s="5"/>
    </row>
    <row r="8" spans="1:10" ht="22.5" customHeight="1" x14ac:dyDescent="0.35">
      <c r="B8" s="5" t="s">
        <v>59</v>
      </c>
      <c r="D8" s="6"/>
      <c r="E8" s="50" t="str">
        <f>VLOOKUP(A9,Export!A2:AB8722,7,0)</f>
        <v>Київський</v>
      </c>
      <c r="F8" s="51"/>
      <c r="G8" s="5"/>
      <c r="H8" s="5"/>
      <c r="I8" s="5"/>
      <c r="J8" s="5"/>
    </row>
    <row r="9" spans="1:10" ht="55.5" customHeight="1" x14ac:dyDescent="0.3">
      <c r="A9" s="7">
        <v>1</v>
      </c>
      <c r="B9" s="48" t="s">
        <v>36</v>
      </c>
      <c r="C9" s="48"/>
      <c r="D9" s="48"/>
      <c r="E9" s="48"/>
      <c r="F9" s="48"/>
      <c r="G9" s="48"/>
      <c r="H9" s="48"/>
      <c r="I9" s="8" t="s">
        <v>37</v>
      </c>
    </row>
    <row r="10" spans="1:10" ht="31.5" customHeight="1" x14ac:dyDescent="0.3">
      <c r="B10" s="55" t="str">
        <f>"Місцезнаходження    м.    "&amp;VLOOKUP(A9,Export!A:I,8,1)&amp;""</f>
        <v>Місцезнаходження    м.    Київ</v>
      </c>
      <c r="C10" s="55"/>
      <c r="D10" s="55"/>
      <c r="E10" s="55"/>
      <c r="F10" s="55"/>
      <c r="G10" s="55"/>
      <c r="H10" s="55"/>
      <c r="I10" s="55"/>
      <c r="J10" s="9"/>
    </row>
    <row r="12" spans="1:10" ht="15.5" x14ac:dyDescent="0.35">
      <c r="B12" s="56" t="str">
        <f>"Термін використання: "&amp;VLOOKUP(A9,Export!A2:AB98721,9,0)&amp;""</f>
        <v>Термін використання: Листопад 2022</v>
      </c>
      <c r="C12" s="56"/>
      <c r="D12" s="56"/>
      <c r="E12" s="56"/>
      <c r="F12" s="56"/>
      <c r="G12" s="56"/>
      <c r="H12" s="56"/>
      <c r="I12" s="56"/>
      <c r="J12" s="10"/>
    </row>
    <row r="13" spans="1:10" ht="15.5" x14ac:dyDescent="0.35">
      <c r="B13" s="11"/>
      <c r="C13" s="11"/>
      <c r="D13" s="11"/>
      <c r="E13" s="11"/>
      <c r="F13" s="11"/>
      <c r="G13" s="11"/>
      <c r="H13" s="11"/>
      <c r="I13" s="11"/>
      <c r="J13" s="11"/>
    </row>
    <row r="14" spans="1:10" ht="15.5" x14ac:dyDescent="0.35">
      <c r="B14" s="12" t="s">
        <v>38</v>
      </c>
      <c r="C14" s="12" t="str">
        <f>" "&amp;VLOOKUP(A9,Export!A2:AB98721,3,1)</f>
        <v xml:space="preserve"> Toyota Land Cruiser Prado 150</v>
      </c>
      <c r="D14" s="12"/>
      <c r="E14" s="12" t="str">
        <f>"Державний номер "&amp;VLOOKUP(A9,Export!A2:AB98721,2,1)</f>
        <v>Державний номер AA6060TK</v>
      </c>
      <c r="F14" s="12"/>
      <c r="G14" s="12"/>
      <c r="I14" s="12"/>
      <c r="J14" s="11"/>
    </row>
    <row r="15" spans="1:10" ht="15.5" x14ac:dyDescent="0.35">
      <c r="B15" s="11"/>
      <c r="C15" s="11"/>
      <c r="D15" s="11"/>
      <c r="E15" s="11"/>
      <c r="F15" s="11"/>
      <c r="G15" s="11"/>
      <c r="H15" s="11"/>
      <c r="I15" s="11"/>
      <c r="J15" s="11"/>
    </row>
    <row r="16" spans="1:10" ht="19.5" customHeight="1" x14ac:dyDescent="0.35">
      <c r="B16" s="12" t="s">
        <v>39</v>
      </c>
      <c r="C16" s="57" t="str">
        <f>VLOOKUP(A9,Export!A2:AB98721,10,3)</f>
        <v>Шевченко Марія олександрівна</v>
      </c>
      <c r="D16" s="57"/>
      <c r="E16" s="57"/>
      <c r="F16" s="57"/>
      <c r="G16" s="57"/>
      <c r="H16" s="57"/>
      <c r="I16" s="57"/>
      <c r="J16" s="11"/>
    </row>
    <row r="17" spans="1:10" x14ac:dyDescent="0.3">
      <c r="H17" s="13"/>
    </row>
    <row r="18" spans="1:10" ht="20.149999999999999" customHeight="1" x14ac:dyDescent="0.35">
      <c r="B18" s="58" t="s">
        <v>40</v>
      </c>
      <c r="C18" s="58"/>
      <c r="D18" s="14"/>
      <c r="E18" s="58" t="s">
        <v>41</v>
      </c>
      <c r="F18" s="58"/>
      <c r="G18" s="58"/>
      <c r="H18" s="58"/>
      <c r="I18" s="58"/>
      <c r="J18" s="15"/>
    </row>
    <row r="19" spans="1:10" ht="44.15" customHeight="1" x14ac:dyDescent="0.35">
      <c r="B19" s="16" t="s">
        <v>42</v>
      </c>
      <c r="C19" s="17">
        <f>VLOOKUP(A9,Export!A2:AB98721,11,0)</f>
        <v>90787</v>
      </c>
      <c r="D19" s="11"/>
      <c r="E19" s="18" t="s">
        <v>43</v>
      </c>
      <c r="F19" s="19" t="str">
        <f>VLOOKUP(A9,Export!A2:AB98721,14,1)</f>
        <v>ДП</v>
      </c>
      <c r="G19" s="11"/>
      <c r="H19" s="20" t="s">
        <v>44</v>
      </c>
      <c r="I19" s="20" t="s">
        <v>45</v>
      </c>
      <c r="J19" s="21"/>
    </row>
    <row r="20" spans="1:10" ht="31" x14ac:dyDescent="0.35">
      <c r="B20" s="16" t="s">
        <v>46</v>
      </c>
      <c r="C20" s="22">
        <f>VLOOKUP(A9,Export!A2:AB98721,12,0)</f>
        <v>91671</v>
      </c>
      <c r="D20" s="11"/>
      <c r="E20" s="16" t="s">
        <v>47</v>
      </c>
      <c r="F20" s="23">
        <f>VLOOKUP(A9,Export!A2:AB98721,17,0)+VLOOKUP(A9,Export!A2:AB98721,18,0)</f>
        <v>107</v>
      </c>
      <c r="G20" s="11"/>
      <c r="H20" s="24">
        <f>ROUND(VLOOKUP(A9,Export!A2:AB98721,21,0),2)</f>
        <v>106.96</v>
      </c>
      <c r="I20" s="24">
        <f>ROUND(VLOOKUP(A9,Export!A2:AB98721,22,0),2)</f>
        <v>108</v>
      </c>
      <c r="J20" s="11"/>
    </row>
    <row r="21" spans="1:10" ht="31" x14ac:dyDescent="0.35">
      <c r="B21" s="16" t="s">
        <v>48</v>
      </c>
      <c r="C21" s="17">
        <f>VLOOKUP(A9,Export!A2:AB98721,13,0)</f>
        <v>884</v>
      </c>
      <c r="D21" s="11"/>
      <c r="E21" s="16" t="s">
        <v>49</v>
      </c>
      <c r="F21" s="24">
        <f>VLOOKUP(A9,Export!A2:AB98721,16,0)</f>
        <v>17</v>
      </c>
      <c r="G21" s="11"/>
      <c r="H21" s="25" t="s">
        <v>50</v>
      </c>
      <c r="I21" s="26">
        <f>VLOOKUP(A9,Export!$A:$X,23,1)</f>
        <v>-1.0360000000000014</v>
      </c>
      <c r="J21" s="11"/>
    </row>
    <row r="22" spans="1:10" ht="31" x14ac:dyDescent="0.35">
      <c r="B22" s="11"/>
      <c r="C22" s="11"/>
      <c r="D22" s="11"/>
      <c r="E22" s="16" t="s">
        <v>51</v>
      </c>
      <c r="F22" s="23">
        <f>VLOOKUP(A9,Export!A2:AB98721,20,0)</f>
        <v>16</v>
      </c>
      <c r="G22" s="11"/>
      <c r="H22" s="27" t="s">
        <v>52</v>
      </c>
      <c r="I22" s="26">
        <f>-(I21)</f>
        <v>1.0360000000000014</v>
      </c>
      <c r="J22" s="11"/>
    </row>
    <row r="23" spans="1:10" ht="15.5" x14ac:dyDescent="0.35">
      <c r="H23" s="27" t="s">
        <v>53</v>
      </c>
      <c r="I23" s="26">
        <f>I20-I21-I22</f>
        <v>108</v>
      </c>
    </row>
    <row r="24" spans="1:10" ht="61" customHeight="1" x14ac:dyDescent="0.3">
      <c r="B24" s="59" t="str">
        <f>"Усього за "&amp;VLOOKUP(A9,Export!A2:AB98721,9,1)&amp;" у господарській діяльності використано фактично "&amp;I20&amp;" л паливно мастильних матеріалів, які підлягають списанню згідно норм,  затверджених Наказом по підприємству №34  від 01 січня 2022р. "</f>
        <v xml:space="preserve">Усього за Листопад 2022 у господарській діяльності використано фактично 108 л паливно мастильних матеріалів, які підлягають списанню згідно норм,  затверджених Наказом по підприємству №34  від 01 січня 2022р. </v>
      </c>
      <c r="C24" s="59"/>
      <c r="D24" s="59"/>
      <c r="E24" s="59"/>
      <c r="F24" s="59"/>
      <c r="G24" s="59"/>
      <c r="H24" s="59"/>
      <c r="I24" s="59"/>
    </row>
    <row r="25" spans="1:10" ht="32.5" customHeight="1" x14ac:dyDescent="0.3">
      <c r="B25" s="59" t="str">
        <f>"При цьому "&amp;ROUND(-1*(I21),2)&amp;" л палива використано поза межами норм зазначених наказом, та підлягають утриманню із заробітної плати"</f>
        <v>При цьому 1,04 л палива використано поза межами норм зазначених наказом, та підлягають утриманню із заробітної плати</v>
      </c>
      <c r="C25" s="59"/>
      <c r="D25" s="59"/>
      <c r="E25" s="59"/>
      <c r="F25" s="59"/>
      <c r="G25" s="59"/>
      <c r="H25" s="59"/>
      <c r="I25" s="59"/>
      <c r="J25" s="29"/>
    </row>
    <row r="26" spans="1:10" ht="33" customHeight="1" x14ac:dyDescent="0.3">
      <c r="A26" s="28" t="s">
        <v>54</v>
      </c>
      <c r="B26" s="28"/>
      <c r="C26" s="52" t="str">
        <f>C16</f>
        <v>Шевченко Марія олександрівна</v>
      </c>
      <c r="D26" s="52"/>
      <c r="E26" s="52"/>
      <c r="F26" s="2" t="s">
        <v>55</v>
      </c>
    </row>
    <row r="27" spans="1:10" ht="24.75" customHeight="1" x14ac:dyDescent="0.3">
      <c r="A27" s="28" t="s">
        <v>56</v>
      </c>
      <c r="B27" s="28"/>
      <c r="C27" s="30" t="str">
        <f>VLOOKUP(A9,Export!A2:AB98721,25,0)</f>
        <v>Тарасенко Олег Миколайович</v>
      </c>
      <c r="F27" s="2" t="s">
        <v>55</v>
      </c>
    </row>
    <row r="28" spans="1:10" ht="25.5" customHeight="1" x14ac:dyDescent="0.3">
      <c r="A28" s="28" t="s">
        <v>57</v>
      </c>
      <c r="C28" s="30" t="s">
        <v>78</v>
      </c>
      <c r="F28" s="2" t="s">
        <v>55</v>
      </c>
    </row>
    <row r="29" spans="1:10" ht="38.25" customHeight="1" x14ac:dyDescent="0.3">
      <c r="A29" s="2" t="s">
        <v>58</v>
      </c>
      <c r="B29" s="31"/>
      <c r="C29" s="53"/>
      <c r="D29" s="54"/>
      <c r="E29" s="54"/>
      <c r="F29" s="54"/>
      <c r="G29" s="54"/>
      <c r="H29" s="54"/>
      <c r="I29" s="31"/>
    </row>
    <row r="30" spans="1:10" x14ac:dyDescent="0.3">
      <c r="B30" s="32"/>
      <c r="C30" s="32"/>
      <c r="D30" s="31"/>
      <c r="E30" s="31"/>
      <c r="F30" s="32"/>
      <c r="G30" s="32"/>
      <c r="H30" s="32"/>
      <c r="I30" s="32"/>
    </row>
    <row r="31" spans="1:10" x14ac:dyDescent="0.3">
      <c r="B31" s="32"/>
      <c r="C31" s="32"/>
      <c r="D31" s="31"/>
      <c r="E31" s="31"/>
      <c r="F31" s="32"/>
      <c r="G31" s="32"/>
      <c r="H31" s="32"/>
      <c r="I31" s="32"/>
    </row>
  </sheetData>
  <mergeCells count="15">
    <mergeCell ref="C26:E26"/>
    <mergeCell ref="C29:H29"/>
    <mergeCell ref="B10:I10"/>
    <mergeCell ref="B12:I12"/>
    <mergeCell ref="C16:I16"/>
    <mergeCell ref="B18:C18"/>
    <mergeCell ref="E18:I18"/>
    <mergeCell ref="B24:I24"/>
    <mergeCell ref="B25:I25"/>
    <mergeCell ref="B9:H9"/>
    <mergeCell ref="B2:I3"/>
    <mergeCell ref="E5:F5"/>
    <mergeCell ref="E6:F6"/>
    <mergeCell ref="E7:F7"/>
    <mergeCell ref="E8:F8"/>
  </mergeCells>
  <pageMargins left="0.7" right="0.7" top="0.75" bottom="0.75" header="0.3" footer="0.3"/>
  <pageSetup paperSize="9" scale="71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73AB79F4-55A9-4390-A796-C2F754E4FB6D}">
            <xm:f>NOT(ISERROR(SEARCH("-",B25)))</xm:f>
            <xm:f>"-"</xm:f>
            <x14:dxf>
              <font>
                <color theme="0"/>
              </font>
              <fill>
                <patternFill patternType="none">
                  <fgColor indexed="64"/>
                  <bgColor auto="1"/>
                </patternFill>
              </fill>
            </x14:dxf>
          </x14:cfRule>
          <xm:sqref>B25:I25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D94EA21-FD40-44DA-B006-191916433CA0}">
          <x14:formula1>
            <xm:f>Export!$A$2:$A$1048576</xm:f>
          </x14:formula1>
          <xm:sqref>A9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F488CD4299B4EA22C7A9E3DE9C245" ma:contentTypeVersion="4" ma:contentTypeDescription="Create a new document." ma:contentTypeScope="" ma:versionID="9b1a0ef3f7b96ad8c5f78a36b178649d">
  <xsd:schema xmlns:xsd="http://www.w3.org/2001/XMLSchema" xmlns:xs="http://www.w3.org/2001/XMLSchema" xmlns:p="http://schemas.microsoft.com/office/2006/metadata/properties" xmlns:ns2="890e9666-7034-4a96-a9f7-a213525c59e2" xmlns:ns3="3bd656e5-5f1f-4dcf-81dd-6cf0f7d1a90f" targetNamespace="http://schemas.microsoft.com/office/2006/metadata/properties" ma:root="true" ma:fieldsID="94594d55a56893d91bd5eef890b4f45f" ns2:_="" ns3:_="">
    <xsd:import namespace="890e9666-7034-4a96-a9f7-a213525c59e2"/>
    <xsd:import namespace="3bd656e5-5f1f-4dcf-81dd-6cf0f7d1a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e9666-7034-4a96-a9f7-a213525c5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d656e5-5f1f-4dcf-81dd-6cf0f7d1a90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9BB0D6-7AB9-4AB1-97FF-62772562BE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525FA4-94ED-426F-90E0-489BEEEFB1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D1F2493-C2F2-4592-9164-FE58C2ED5D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0e9666-7034-4a96-a9f7-a213525c59e2"/>
    <ds:schemaRef ds:uri="3bd656e5-5f1f-4dcf-81dd-6cf0f7d1a9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Export</vt:lpstr>
      <vt:lpstr>Паливо згідно видаткової</vt:lpstr>
      <vt:lpstr>Свівробітник</vt:lpstr>
      <vt:lpstr>Подорожній лист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Kateryna Perepelytsia</dc:creator>
  <cp:keywords/>
  <dc:description/>
  <cp:lastModifiedBy>Kateryna Perepelytsia</cp:lastModifiedBy>
  <cp:revision/>
  <dcterms:created xsi:type="dcterms:W3CDTF">2015-06-05T18:17:20Z</dcterms:created>
  <dcterms:modified xsi:type="dcterms:W3CDTF">2023-01-10T12:24:32Z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0x010100716F488CD4299B4EA22C7A9E3DE9C245</vt:lpwstr>
  </property>
  <property fmtid="{D5CDD505-2E9C-101B-9397-08002B2CF9AE}" pid="3" name="CofWorkbookId">
    <vt:lpwstr>cf4f26a6-1ee1-4ef2-bb03-8359468fb1ef</vt:lpwstr>
  </property>
</Properties>
</file>