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90" windowWidth="20730" windowHeight="11760" activeTab="7"/>
  </bookViews>
  <sheets>
    <sheet name="Ознайомлення" sheetId="1" r:id="rId1"/>
    <sheet name="Таблиці" sheetId="2" r:id="rId2"/>
    <sheet name="Нарахування" sheetId="3" r:id="rId3"/>
    <sheet name="Теплоенергія" sheetId="4" r:id="rId4"/>
    <sheet name="Амортизація" sheetId="5" r:id="rId5"/>
    <sheet name="Лист6" sheetId="6" r:id="rId6"/>
    <sheet name="Лист7" sheetId="7" r:id="rId7"/>
    <sheet name="Лист8" sheetId="8" r:id="rId8"/>
    <sheet name="Лист9" sheetId="9" r:id="rId9"/>
    <sheet name="Лист10" sheetId="10" r:id="rId10"/>
    <sheet name="Лист11" sheetId="11" r:id="rId11"/>
    <sheet name="Лист12" sheetId="12" r:id="rId12"/>
    <sheet name="Лист13" sheetId="13" r:id="rId13"/>
    <sheet name="Лист14" sheetId="14" r:id="rId14"/>
    <sheet name="Лист15" sheetId="15" r:id="rId15"/>
  </sheets>
  <calcPr calcId="145621"/>
</workbook>
</file>

<file path=xl/calcChain.xml><?xml version="1.0" encoding="utf-8"?>
<calcChain xmlns="http://schemas.openxmlformats.org/spreadsheetml/2006/main">
  <c r="F4" i="6" l="1"/>
  <c r="F5" i="6"/>
  <c r="F6" i="6"/>
  <c r="F7" i="6"/>
  <c r="F8" i="6"/>
  <c r="F9" i="6"/>
  <c r="F10" i="6"/>
  <c r="F3" i="6"/>
  <c r="E10" i="6"/>
  <c r="E4" i="6"/>
  <c r="E5" i="6"/>
  <c r="E6" i="6"/>
  <c r="E7" i="6"/>
  <c r="E8" i="6"/>
  <c r="E9" i="6"/>
  <c r="E3" i="6"/>
  <c r="AP30" i="7" l="1" a="1"/>
  <c r="AP30" i="7" s="1"/>
  <c r="AP31" i="7"/>
  <c r="AQ18" i="7"/>
  <c r="AT26" i="7"/>
  <c r="AT22" i="7"/>
  <c r="AT18" i="7"/>
  <c r="AT14" i="7"/>
  <c r="AQ26" i="7"/>
  <c r="AQ22" i="7"/>
  <c r="AL8" i="7" a="1"/>
  <c r="AL8" i="7" s="1"/>
  <c r="AL9" i="7"/>
  <c r="AO6" i="7" a="1"/>
  <c r="AO6" i="7" s="1"/>
  <c r="AP6" i="7"/>
  <c r="AO7" i="7"/>
  <c r="AQ7" i="7"/>
  <c r="AP8" i="7"/>
  <c r="AL6" i="7"/>
  <c r="AA31" i="7" a="1"/>
  <c r="AA31" i="7" s="1"/>
  <c r="AP32" i="7" l="1"/>
  <c r="AL10" i="7"/>
  <c r="AQ8" i="7"/>
  <c r="AO8" i="7"/>
  <c r="AP7" i="7"/>
  <c r="AQ6" i="7"/>
  <c r="AA32" i="7"/>
  <c r="AA33" i="7"/>
  <c r="AH26" i="7"/>
  <c r="AE26" i="7"/>
  <c r="AE22" i="7"/>
  <c r="AH22" i="7" s="1"/>
  <c r="AE18" i="7"/>
  <c r="AH18" i="7" s="1"/>
  <c r="AH14" i="7"/>
  <c r="AC6" i="7" a="1"/>
  <c r="AC6" i="7" s="1"/>
  <c r="AD6" i="7"/>
  <c r="AC7" i="7"/>
  <c r="AE7" i="7"/>
  <c r="AD8" i="7"/>
  <c r="Z6" i="7"/>
  <c r="V15" i="7"/>
  <c r="S27" i="7"/>
  <c r="V27" i="7" s="1"/>
  <c r="S23" i="7"/>
  <c r="V23" i="7" s="1"/>
  <c r="S19" i="7"/>
  <c r="V19" i="7" s="1"/>
  <c r="Q6" i="7" a="1"/>
  <c r="Q6" i="7" s="1"/>
  <c r="R6" i="7"/>
  <c r="Q7" i="7"/>
  <c r="S7" i="7"/>
  <c r="R8" i="7"/>
  <c r="N6" i="7"/>
  <c r="J23" i="7"/>
  <c r="G27" i="7"/>
  <c r="J27" i="7" s="1"/>
  <c r="G23" i="7"/>
  <c r="G19" i="7"/>
  <c r="J19" i="7" s="1"/>
  <c r="J15" i="7"/>
  <c r="E5" i="7" a="1"/>
  <c r="E5" i="7" s="1"/>
  <c r="F5" i="7"/>
  <c r="E6" i="7"/>
  <c r="G6" i="7"/>
  <c r="F7" i="7"/>
  <c r="B6" i="7"/>
  <c r="G32" i="5"/>
  <c r="H32" i="5"/>
  <c r="H40" i="5" s="1"/>
  <c r="G33" i="5"/>
  <c r="H33" i="5"/>
  <c r="G34" i="5"/>
  <c r="H34" i="5"/>
  <c r="G35" i="5"/>
  <c r="H35" i="5"/>
  <c r="G36" i="5"/>
  <c r="H36" i="5"/>
  <c r="G37" i="5"/>
  <c r="H37" i="5"/>
  <c r="G38" i="5"/>
  <c r="H38" i="5"/>
  <c r="G39" i="5"/>
  <c r="H39" i="5"/>
  <c r="F40" i="5"/>
  <c r="G40" i="5"/>
  <c r="F11" i="5"/>
  <c r="F8" i="5"/>
  <c r="F9" i="5"/>
  <c r="H5" i="4"/>
  <c r="F15" i="5"/>
  <c r="G15" i="5" s="1"/>
  <c r="F14" i="5"/>
  <c r="F13" i="5"/>
  <c r="G13" i="5" s="1"/>
  <c r="F12" i="5"/>
  <c r="F10" i="5"/>
  <c r="F16" i="5" s="1"/>
  <c r="E16" i="5"/>
  <c r="G12" i="5"/>
  <c r="G11" i="5"/>
  <c r="G14" i="5"/>
  <c r="G9" i="5"/>
  <c r="G8" i="5"/>
  <c r="G49" i="4"/>
  <c r="H6" i="4"/>
  <c r="H4" i="4"/>
  <c r="J4" i="4" s="1"/>
  <c r="J6" i="4"/>
  <c r="J15" i="4" s="1"/>
  <c r="J5" i="4"/>
  <c r="I15" i="4" s="1"/>
  <c r="R9" i="3"/>
  <c r="S9" i="3" s="1"/>
  <c r="R10" i="3"/>
  <c r="S10" i="3" s="1"/>
  <c r="R11" i="3"/>
  <c r="S11" i="3" s="1"/>
  <c r="R12" i="3"/>
  <c r="S12" i="3" s="1"/>
  <c r="R8" i="3"/>
  <c r="S8" i="3" s="1"/>
  <c r="G6" i="3"/>
  <c r="I6" i="3" s="1"/>
  <c r="G7" i="3"/>
  <c r="G8" i="3"/>
  <c r="I8" i="3" s="1"/>
  <c r="G9" i="3"/>
  <c r="E10" i="3"/>
  <c r="I7" i="3"/>
  <c r="I9" i="3"/>
  <c r="G5" i="3"/>
  <c r="S13" i="3" l="1"/>
  <c r="G10" i="5"/>
  <c r="G16" i="5" s="1"/>
  <c r="G7" i="7"/>
  <c r="E7" i="7"/>
  <c r="F6" i="7"/>
  <c r="G5" i="7"/>
  <c r="B8" i="7" s="1" a="1"/>
  <c r="S8" i="7"/>
  <c r="Q8" i="7"/>
  <c r="R7" i="7"/>
  <c r="S6" i="7"/>
  <c r="N8" i="7" s="1" a="1"/>
  <c r="AE8" i="7"/>
  <c r="AC8" i="7"/>
  <c r="AD7" i="7"/>
  <c r="AE6" i="7"/>
  <c r="Z8" i="7" s="1" a="1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15" i="4"/>
  <c r="H16" i="4"/>
  <c r="H14" i="4"/>
  <c r="H13" i="4"/>
  <c r="H49" i="4" s="1"/>
  <c r="I13" i="4"/>
  <c r="I14" i="4"/>
  <c r="I48" i="4"/>
  <c r="I47" i="4"/>
  <c r="I46" i="4"/>
  <c r="I45" i="4"/>
  <c r="I44" i="4"/>
  <c r="I43" i="4"/>
  <c r="I42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J13" i="4"/>
  <c r="J14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9" i="3"/>
  <c r="J8" i="3"/>
  <c r="J7" i="3"/>
  <c r="J6" i="3"/>
  <c r="V8" i="3"/>
  <c r="U8" i="3"/>
  <c r="T8" i="3"/>
  <c r="V12" i="3"/>
  <c r="U12" i="3"/>
  <c r="T12" i="3"/>
  <c r="V11" i="3"/>
  <c r="U11" i="3"/>
  <c r="T11" i="3"/>
  <c r="V10" i="3"/>
  <c r="U10" i="3"/>
  <c r="T10" i="3"/>
  <c r="W10" i="3" s="1"/>
  <c r="X10" i="3" s="1"/>
  <c r="V9" i="3"/>
  <c r="U9" i="3"/>
  <c r="T9" i="3"/>
  <c r="I5" i="3"/>
  <c r="I10" i="3" s="1"/>
  <c r="G10" i="3"/>
  <c r="Z8" i="7" l="1"/>
  <c r="Z10" i="7"/>
  <c r="Z9" i="7"/>
  <c r="B10" i="7"/>
  <c r="B8" i="7"/>
  <c r="B32" i="7" s="1" a="1"/>
  <c r="B9" i="7"/>
  <c r="N8" i="7"/>
  <c r="N10" i="7"/>
  <c r="N9" i="7"/>
  <c r="W12" i="3"/>
  <c r="X12" i="3" s="1"/>
  <c r="W9" i="3"/>
  <c r="X9" i="3" s="1"/>
  <c r="W11" i="3"/>
  <c r="X11" i="3" s="1"/>
  <c r="W8" i="3"/>
  <c r="W13" i="3" s="1"/>
  <c r="J49" i="4"/>
  <c r="I49" i="4"/>
  <c r="X8" i="3"/>
  <c r="X13" i="3" s="1"/>
  <c r="J5" i="3"/>
  <c r="J10" i="3" s="1"/>
  <c r="O32" i="7" l="1" a="1"/>
  <c r="B33" i="7"/>
  <c r="B32" i="7"/>
  <c r="B34" i="7"/>
  <c r="O32" i="7" l="1"/>
  <c r="O34" i="7"/>
  <c r="O33" i="7"/>
</calcChain>
</file>

<file path=xl/sharedStrings.xml><?xml version="1.0" encoding="utf-8"?>
<sst xmlns="http://schemas.openxmlformats.org/spreadsheetml/2006/main" count="267" uniqueCount="177">
  <si>
    <t>Єдноралюк Анастасія Миколаївна</t>
  </si>
  <si>
    <t>Батьківська адреса</t>
  </si>
  <si>
    <t>Моя адреса</t>
  </si>
  <si>
    <t>Мій рік народження</t>
  </si>
  <si>
    <t>День народження</t>
  </si>
  <si>
    <t>Моє прізвище та ім`я</t>
  </si>
  <si>
    <t>Моя улюблена справа</t>
  </si>
  <si>
    <t>Ім`я мого приятеля</t>
  </si>
  <si>
    <t>День народження приятеля</t>
  </si>
  <si>
    <t>Робота закінчена</t>
  </si>
  <si>
    <t>Реалізація товару</t>
  </si>
  <si>
    <t>21 лютого 2002 року</t>
  </si>
  <si>
    <t>Номер варіанту</t>
  </si>
  <si>
    <t>Разом</t>
  </si>
  <si>
    <t>Сигарети (за блок)</t>
  </si>
  <si>
    <t>Напої</t>
  </si>
  <si>
    <t>Кондитерські вироби</t>
  </si>
  <si>
    <t>Продовольчі товари</t>
  </si>
  <si>
    <t>Промислові товари</t>
  </si>
  <si>
    <t>Ціни на товари</t>
  </si>
  <si>
    <t>Товар</t>
  </si>
  <si>
    <t>А</t>
  </si>
  <si>
    <t>Б</t>
  </si>
  <si>
    <t>В</t>
  </si>
  <si>
    <t>Г</t>
  </si>
  <si>
    <t>Дрібний гурт</t>
  </si>
  <si>
    <t>Ціна</t>
  </si>
  <si>
    <t>Мінімальна</t>
  </si>
  <si>
    <t>Максимальна</t>
  </si>
  <si>
    <t>Середня</t>
  </si>
  <si>
    <t>Розмах</t>
  </si>
  <si>
    <t>Коеф. ліквід.</t>
  </si>
  <si>
    <t>Динаміка за тиждень</t>
  </si>
  <si>
    <t>Зміна</t>
  </si>
  <si>
    <t>%</t>
  </si>
  <si>
    <t>Накопичувальна відомість</t>
  </si>
  <si>
    <t>за грудень 2001 року</t>
  </si>
  <si>
    <t>№ п/п</t>
  </si>
  <si>
    <t>Документ</t>
  </si>
  <si>
    <t>№</t>
  </si>
  <si>
    <t>Дата</t>
  </si>
  <si>
    <t>Код товару</t>
  </si>
  <si>
    <t>Кількість</t>
  </si>
  <si>
    <t>Сума товару</t>
  </si>
  <si>
    <t>% прир. втрат</t>
  </si>
  <si>
    <t>Сума прир. втрат</t>
  </si>
  <si>
    <t>Сума оприб.</t>
  </si>
  <si>
    <t>№  п/п</t>
  </si>
  <si>
    <t>Відомість нарахування зарплати</t>
  </si>
  <si>
    <t>за січень 2002 року</t>
  </si>
  <si>
    <t>Працівники</t>
  </si>
  <si>
    <t>Нараховано</t>
  </si>
  <si>
    <t>Оклад</t>
  </si>
  <si>
    <t>Премія</t>
  </si>
  <si>
    <t>Сума</t>
  </si>
  <si>
    <t>Утримано</t>
  </si>
  <si>
    <t>Прибут. податок</t>
  </si>
  <si>
    <t>Фонд безробіття</t>
  </si>
  <si>
    <t>Пенс. фонд</t>
  </si>
  <si>
    <t>До видачі</t>
  </si>
  <si>
    <t>Піх В.</t>
  </si>
  <si>
    <t>Квас М.</t>
  </si>
  <si>
    <t>Бонь Ю.</t>
  </si>
  <si>
    <t>Коль Б.</t>
  </si>
  <si>
    <t>Пиж З.</t>
  </si>
  <si>
    <t>Загальні дані</t>
  </si>
  <si>
    <t>Місяць</t>
  </si>
  <si>
    <t>Показ.ліч. Гкал</t>
  </si>
  <si>
    <t>Загальна оплата</t>
  </si>
  <si>
    <t>Загал. площа</t>
  </si>
  <si>
    <t>Вартість опалення 1м2</t>
  </si>
  <si>
    <t>Варт. Гкал</t>
  </si>
  <si>
    <t>№ квартири</t>
  </si>
  <si>
    <t>Площа</t>
  </si>
  <si>
    <t>Січень</t>
  </si>
  <si>
    <t>Лютий</t>
  </si>
  <si>
    <t>Березень</t>
  </si>
  <si>
    <t>Розрахунок оплати за опаленння квартир</t>
  </si>
  <si>
    <t>Таблиця 2</t>
  </si>
  <si>
    <t>Таблиця 1</t>
  </si>
  <si>
    <t>ВІДОМІСТЬ НАРАХУВАННЯ АМОРТИЗАЦІЇ</t>
  </si>
  <si>
    <t>Група</t>
  </si>
  <si>
    <t>Норма</t>
  </si>
  <si>
    <t>Назва об`єкта</t>
  </si>
  <si>
    <t>Будинок №1</t>
  </si>
  <si>
    <t>Будинок №2</t>
  </si>
  <si>
    <t>Автомобіль ГАЗ</t>
  </si>
  <si>
    <t>Комбайн</t>
  </si>
  <si>
    <t>Виробничий цех</t>
  </si>
  <si>
    <t>Станок шліфов.</t>
  </si>
  <si>
    <t>Трактор</t>
  </si>
  <si>
    <t>Гараж</t>
  </si>
  <si>
    <t>РАЗОМ</t>
  </si>
  <si>
    <t>Вартість</t>
  </si>
  <si>
    <t>Сума амортизації</t>
  </si>
  <si>
    <t>Залишкова вартість</t>
  </si>
  <si>
    <t>A=</t>
  </si>
  <si>
    <t>B=</t>
  </si>
  <si>
    <t>{A}=</t>
  </si>
  <si>
    <t>А-1=</t>
  </si>
  <si>
    <t>Х=</t>
  </si>
  <si>
    <t>Крамер</t>
  </si>
  <si>
    <t>А=</t>
  </si>
  <si>
    <t>В=</t>
  </si>
  <si>
    <t>A1=</t>
  </si>
  <si>
    <t>{A1}=</t>
  </si>
  <si>
    <t>A2=</t>
  </si>
  <si>
    <t>{A2}=</t>
  </si>
  <si>
    <t>A3=</t>
  </si>
  <si>
    <t>{A3}=</t>
  </si>
  <si>
    <t>X1=</t>
  </si>
  <si>
    <t>X2=</t>
  </si>
  <si>
    <t>X3=</t>
  </si>
  <si>
    <t>Перевірка</t>
  </si>
  <si>
    <t>A-1=</t>
  </si>
  <si>
    <t>X=</t>
  </si>
  <si>
    <t>м. оберненої матриці</t>
  </si>
  <si>
    <t>М.оберненої матриці</t>
  </si>
  <si>
    <t>Прізвище</t>
  </si>
  <si>
    <t>1.</t>
  </si>
  <si>
    <t>2.</t>
  </si>
  <si>
    <t>3.</t>
  </si>
  <si>
    <t>4.</t>
  </si>
  <si>
    <t>5.</t>
  </si>
  <si>
    <t>6.</t>
  </si>
  <si>
    <t>7.</t>
  </si>
  <si>
    <t>8.</t>
  </si>
  <si>
    <t>Студент 1</t>
  </si>
  <si>
    <t>Студент 2</t>
  </si>
  <si>
    <t>Студент 3</t>
  </si>
  <si>
    <t>Студент 4</t>
  </si>
  <si>
    <t>Студент 5</t>
  </si>
  <si>
    <t>Студент 6</t>
  </si>
  <si>
    <t>Студент 7</t>
  </si>
  <si>
    <t>Студент 8</t>
  </si>
  <si>
    <t>Правильних відповідей</t>
  </si>
  <si>
    <t>% від загальної кількості</t>
  </si>
  <si>
    <t>Оцінка</t>
  </si>
  <si>
    <t>квартира1</t>
  </si>
  <si>
    <t>квартира2</t>
  </si>
  <si>
    <t>квартира3</t>
  </si>
  <si>
    <t>квартира4</t>
  </si>
  <si>
    <t>квартира5</t>
  </si>
  <si>
    <t>квартира6</t>
  </si>
  <si>
    <t>квартира7</t>
  </si>
  <si>
    <t>квартира8</t>
  </si>
  <si>
    <t>квартира9</t>
  </si>
  <si>
    <t>квартира10</t>
  </si>
  <si>
    <t>квартира11</t>
  </si>
  <si>
    <t>Вінниця</t>
  </si>
  <si>
    <t>Полтава</t>
  </si>
  <si>
    <t>Херсон</t>
  </si>
  <si>
    <t>Кривий Ріг</t>
  </si>
  <si>
    <t>Миколаїв</t>
  </si>
  <si>
    <t>Одеса</t>
  </si>
  <si>
    <t>Черкаси</t>
  </si>
  <si>
    <t>Житомир</t>
  </si>
  <si>
    <t>Тернопіль</t>
  </si>
  <si>
    <t>Київ</t>
  </si>
  <si>
    <t>Квітень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</si>
  <si>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</si>
  <si>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</si>
  <si>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</si>
  <si>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</si>
  <si>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</si>
  <si>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</si>
  <si>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</si>
  <si>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Грудень.</t>
  </si>
  <si>
    <t>Україна</t>
  </si>
  <si>
    <t>Франція</t>
  </si>
  <si>
    <t>Німеччина</t>
  </si>
  <si>
    <t>Велика Британія</t>
  </si>
  <si>
    <t>Італія</t>
  </si>
  <si>
    <t>Іспанія</t>
  </si>
  <si>
    <t>Польша</t>
  </si>
  <si>
    <t>Чехія</t>
  </si>
  <si>
    <t>Білорусь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</si>
</sst>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C22]d\ mmmm\ yyyy&quot; р.&quot;;@"/>
  </numFmts>
  <fonts count="5" x14ac:knownFonts="1">
    <font>
      <sz val="11"/>
      <color theme="1"/>
      <name val="Calibri"/>
      <family val="2"/>
      <charset val="204"/>
      <scheme val="minor"/>
    </font>
    <font>
      <sz val="12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auto="1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ck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0" borderId="0" xfId="0" applyFont="1"/>
    <xf numFmtId="0" fontId="1" fillId="3" borderId="1" xfId="0" applyFont="1" applyFill="1" applyBorder="1" applyAlignment="1">
      <alignment horizontal="center" vertical="center" wrapText="1"/>
    </xf>
    <xf numFmtId="164" fontId="1" fillId="0" borderId="0" xfId="0" applyNumberFormat="1" applyFont="1"/>
    <xf numFmtId="164" fontId="0" fillId="0" borderId="0" xfId="0" applyNumberFormat="1"/>
    <xf numFmtId="0" fontId="1" fillId="0" borderId="0" xfId="0" applyFont="1" applyAlignment="1">
      <alignment horizontal="center" vertical="center" textRotation="45"/>
    </xf>
    <xf numFmtId="0" fontId="1" fillId="0" borderId="1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0" xfId="0" applyFont="1" applyAlignment="1"/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14" fontId="1" fillId="0" borderId="1" xfId="0" applyNumberFormat="1" applyFont="1" applyBorder="1"/>
    <xf numFmtId="0" fontId="1" fillId="0" borderId="1" xfId="0" applyFont="1" applyBorder="1" applyAlignment="1"/>
    <xf numFmtId="2" fontId="1" fillId="0" borderId="1" xfId="0" applyNumberFormat="1" applyFont="1" applyBorder="1"/>
    <xf numFmtId="0" fontId="1" fillId="0" borderId="0" xfId="0" applyFont="1" applyAlignment="1">
      <alignment vertical="top" wrapText="1"/>
    </xf>
    <xf numFmtId="2" fontId="2" fillId="0" borderId="1" xfId="0" applyNumberFormat="1" applyFont="1" applyBorder="1"/>
    <xf numFmtId="0" fontId="0" fillId="0" borderId="13" xfId="0" applyBorder="1"/>
    <xf numFmtId="0" fontId="0" fillId="0" borderId="14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0" fillId="0" borderId="1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2" fontId="0" fillId="0" borderId="3" xfId="0" applyNumberFormat="1" applyBorder="1"/>
    <xf numFmtId="2" fontId="0" fillId="0" borderId="4" xfId="0" applyNumberFormat="1" applyBorder="1"/>
    <xf numFmtId="2" fontId="0" fillId="0" borderId="1" xfId="0" applyNumberFormat="1" applyBorder="1"/>
    <xf numFmtId="2" fontId="0" fillId="0" borderId="6" xfId="0" applyNumberFormat="1" applyBorder="1"/>
    <xf numFmtId="0" fontId="0" fillId="0" borderId="0" xfId="0" applyAlignment="1"/>
    <xf numFmtId="0" fontId="0" fillId="0" borderId="0" xfId="0" applyAlignment="1">
      <alignment horizontal="center" vertical="top" wrapText="1"/>
    </xf>
    <xf numFmtId="0" fontId="0" fillId="0" borderId="17" xfId="0" applyBorder="1" applyAlignment="1">
      <alignment horizontal="center" vertical="top" wrapText="1"/>
    </xf>
    <xf numFmtId="0" fontId="0" fillId="0" borderId="18" xfId="0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0" borderId="0" xfId="0" applyAlignment="1">
      <alignment wrapText="1"/>
    </xf>
    <xf numFmtId="0" fontId="0" fillId="0" borderId="20" xfId="0" applyBorder="1" applyAlignment="1">
      <alignment wrapText="1"/>
    </xf>
    <xf numFmtId="0" fontId="0" fillId="0" borderId="21" xfId="0" applyBorder="1" applyAlignment="1">
      <alignment wrapText="1"/>
    </xf>
    <xf numFmtId="2" fontId="0" fillId="0" borderId="21" xfId="0" applyNumberFormat="1" applyBorder="1" applyAlignment="1">
      <alignment wrapText="1"/>
    </xf>
    <xf numFmtId="2" fontId="0" fillId="0" borderId="22" xfId="0" applyNumberFormat="1" applyBorder="1" applyAlignment="1">
      <alignment wrapText="1"/>
    </xf>
    <xf numFmtId="0" fontId="0" fillId="0" borderId="5" xfId="0" applyBorder="1" applyAlignment="1">
      <alignment wrapText="1"/>
    </xf>
    <xf numFmtId="0" fontId="0" fillId="0" borderId="1" xfId="0" applyBorder="1" applyAlignment="1">
      <alignment wrapText="1"/>
    </xf>
    <xf numFmtId="2" fontId="0" fillId="0" borderId="1" xfId="0" applyNumberFormat="1" applyBorder="1" applyAlignment="1">
      <alignment wrapText="1"/>
    </xf>
    <xf numFmtId="2" fontId="0" fillId="0" borderId="6" xfId="0" applyNumberFormat="1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2" fontId="0" fillId="0" borderId="8" xfId="0" applyNumberFormat="1" applyBorder="1" applyAlignment="1">
      <alignment wrapText="1"/>
    </xf>
    <xf numFmtId="2" fontId="0" fillId="0" borderId="9" xfId="0" applyNumberFormat="1" applyBorder="1" applyAlignment="1">
      <alignment wrapText="1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/>
    </xf>
    <xf numFmtId="0" fontId="3" fillId="0" borderId="1" xfId="0" applyFont="1" applyBorder="1"/>
    <xf numFmtId="0" fontId="0" fillId="0" borderId="1" xfId="0" applyBorder="1" applyAlignment="1">
      <alignment horizontal="center"/>
    </xf>
    <xf numFmtId="0" fontId="3" fillId="0" borderId="0" xfId="0" applyFont="1"/>
    <xf numFmtId="0" fontId="0" fillId="0" borderId="1" xfId="0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0" borderId="16" xfId="0" applyFont="1" applyBorder="1" applyAlignment="1">
      <alignment horizontal="center"/>
    </xf>
    <xf numFmtId="14" fontId="1" fillId="0" borderId="0" xfId="0" applyNumberFormat="1" applyFont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distributed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/>
    </xf>
    <xf numFmtId="0" fontId="3" fillId="0" borderId="23" xfId="0" applyFont="1" applyBorder="1" applyAlignment="1">
      <alignment horizontal="center" wrapText="1"/>
    </xf>
    <xf numFmtId="0" fontId="3" fillId="0" borderId="16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0" fillId="0" borderId="24" xfId="0" applyBorder="1"/>
    <xf numFmtId="14" fontId="0" fillId="0" borderId="1" xfId="0" applyNumberFormat="1" applyBorder="1"/>
    <xf numFmtId="14" fontId="0" fillId="0" borderId="24" xfId="0" applyNumberForma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462729658792657"/>
          <c:y val="0.18369276379312691"/>
          <c:w val="0.5191102362204727"/>
          <c:h val="0.585701657759101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Амортизація!$F$31</c:f>
              <c:strCache>
                <c:ptCount val="1"/>
                <c:pt idx="0">
                  <c:v>Вартість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Амортизація!$D$32:$D$39</c:f>
              <c:strCache>
                <c:ptCount val="8"/>
                <c:pt idx="0">
                  <c:v>Будинок №1</c:v>
                </c:pt>
                <c:pt idx="1">
                  <c:v>Будинок №2</c:v>
                </c:pt>
                <c:pt idx="2">
                  <c:v>Автомобіль ГАЗ</c:v>
                </c:pt>
                <c:pt idx="3">
                  <c:v>Комбайн</c:v>
                </c:pt>
                <c:pt idx="4">
                  <c:v>Виробничий цех</c:v>
                </c:pt>
                <c:pt idx="5">
                  <c:v>Станок шліфов.</c:v>
                </c:pt>
                <c:pt idx="6">
                  <c:v>Трактор</c:v>
                </c:pt>
                <c:pt idx="7">
                  <c:v>Гараж</c:v>
                </c:pt>
              </c:strCache>
            </c:strRef>
          </c:cat>
          <c:val>
            <c:numRef>
              <c:f>Амортизація!$F$32:$F$39</c:f>
              <c:numCache>
                <c:formatCode>General</c:formatCode>
                <c:ptCount val="8"/>
                <c:pt idx="0">
                  <c:v>15400</c:v>
                </c:pt>
                <c:pt idx="1">
                  <c:v>27510</c:v>
                </c:pt>
                <c:pt idx="2">
                  <c:v>24708</c:v>
                </c:pt>
                <c:pt idx="3">
                  <c:v>560120</c:v>
                </c:pt>
                <c:pt idx="4">
                  <c:v>1205400</c:v>
                </c:pt>
                <c:pt idx="5">
                  <c:v>74210</c:v>
                </c:pt>
                <c:pt idx="6">
                  <c:v>147800</c:v>
                </c:pt>
                <c:pt idx="7">
                  <c:v>5100</c:v>
                </c:pt>
              </c:numCache>
            </c:numRef>
          </c:val>
        </c:ser>
        <c:ser>
          <c:idx val="1"/>
          <c:order val="1"/>
          <c:tx>
            <c:strRef>
              <c:f>Амортизація!$H$31</c:f>
              <c:strCache>
                <c:ptCount val="1"/>
                <c:pt idx="0">
                  <c:v>Залишкова вартість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Амортизація!$D$32:$D$39</c:f>
              <c:strCache>
                <c:ptCount val="8"/>
                <c:pt idx="0">
                  <c:v>Будинок №1</c:v>
                </c:pt>
                <c:pt idx="1">
                  <c:v>Будинок №2</c:v>
                </c:pt>
                <c:pt idx="2">
                  <c:v>Автомобіль ГАЗ</c:v>
                </c:pt>
                <c:pt idx="3">
                  <c:v>Комбайн</c:v>
                </c:pt>
                <c:pt idx="4">
                  <c:v>Виробничий цех</c:v>
                </c:pt>
                <c:pt idx="5">
                  <c:v>Станок шліфов.</c:v>
                </c:pt>
                <c:pt idx="6">
                  <c:v>Трактор</c:v>
                </c:pt>
                <c:pt idx="7">
                  <c:v>Гараж</c:v>
                </c:pt>
              </c:strCache>
            </c:strRef>
          </c:cat>
          <c:val>
            <c:numRef>
              <c:f>Амортизація!$H$32:$H$39</c:f>
              <c:numCache>
                <c:formatCode>General</c:formatCode>
                <c:ptCount val="8"/>
                <c:pt idx="0">
                  <c:v>14630</c:v>
                </c:pt>
                <c:pt idx="1">
                  <c:v>26134.5</c:v>
                </c:pt>
                <c:pt idx="2">
                  <c:v>18531</c:v>
                </c:pt>
                <c:pt idx="3">
                  <c:v>476102</c:v>
                </c:pt>
                <c:pt idx="4">
                  <c:v>1145130</c:v>
                </c:pt>
                <c:pt idx="5">
                  <c:v>55657.5</c:v>
                </c:pt>
                <c:pt idx="6">
                  <c:v>125630</c:v>
                </c:pt>
                <c:pt idx="7">
                  <c:v>4845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9893888"/>
        <c:axId val="110428160"/>
      </c:barChart>
      <c:catAx>
        <c:axId val="109893888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accent1">
                <a:shade val="95000"/>
                <a:satMod val="105000"/>
              </a:schemeClr>
            </a:solidFill>
            <a:prstDash val="solid"/>
          </a:ln>
          <a:effectLst/>
        </c:spPr>
        <c:txPr>
          <a:bodyPr/>
          <a:lstStyle/>
          <a:p>
            <a:pPr>
              <a:defRPr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defRPr>
            </a:pPr>
            <a:endParaRPr lang="ru-RU"/>
          </a:p>
        </c:txPr>
        <c:crossAx val="110428160"/>
        <c:crosses val="autoZero"/>
        <c:auto val="1"/>
        <c:lblAlgn val="ctr"/>
        <c:lblOffset val="100"/>
        <c:noMultiLvlLbl val="0"/>
      </c:catAx>
      <c:valAx>
        <c:axId val="1104281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98938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uk-UA"/>
              <a:t>Оцінки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3110498687664041"/>
          <c:y val="0.20821777486147564"/>
          <c:w val="0.45284711286089241"/>
          <c:h val="0.75474518810148727"/>
        </c:manualLayout>
      </c:layout>
      <c:pieChart>
        <c:varyColors val="1"/>
        <c:ser>
          <c:idx val="0"/>
          <c:order val="0"/>
          <c:explosion val="25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Лист6!$C$3:$C$10</c:f>
              <c:strCache>
                <c:ptCount val="8"/>
                <c:pt idx="0">
                  <c:v>Студент 1</c:v>
                </c:pt>
                <c:pt idx="1">
                  <c:v>Студент 2</c:v>
                </c:pt>
                <c:pt idx="2">
                  <c:v>Студент 3</c:v>
                </c:pt>
                <c:pt idx="3">
                  <c:v>Студент 4</c:v>
                </c:pt>
                <c:pt idx="4">
                  <c:v>Студент 5</c:v>
                </c:pt>
                <c:pt idx="5">
                  <c:v>Студент 6</c:v>
                </c:pt>
                <c:pt idx="6">
                  <c:v>Студент 7</c:v>
                </c:pt>
                <c:pt idx="7">
                  <c:v>Студент 8</c:v>
                </c:pt>
              </c:strCache>
            </c:strRef>
          </c:cat>
          <c:val>
            <c:numRef>
              <c:f>Лист6!$F$3:$F$10</c:f>
              <c:numCache>
                <c:formatCode>General</c:formatCode>
                <c:ptCount val="8"/>
                <c:pt idx="0">
                  <c:v>5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4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</c:numCache>
            </c:numRef>
          </c:val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314325</xdr:colOff>
      <xdr:row>11</xdr:row>
      <xdr:rowOff>123825</xdr:rowOff>
    </xdr:from>
    <xdr:to>
      <xdr:col>19</xdr:col>
      <xdr:colOff>428625</xdr:colOff>
      <xdr:row>31</xdr:row>
      <xdr:rowOff>57150</xdr:rowOff>
    </xdr:to>
    <xdr:graphicFrame macro="">
      <xdr:nvGraphicFramePr>
        <xdr:cNvPr id="4" name="Диаграмма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0.25417</cdr:x>
      <cdr:y>0.03886</cdr:y>
    </cdr:from>
    <cdr:to>
      <cdr:x>0.45417</cdr:x>
      <cdr:y>0.33679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162050" y="142875"/>
          <a:ext cx="914400" cy="10953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uk-UA" sz="1100"/>
        </a:p>
      </cdr:txBody>
    </cdr:sp>
  </cdr:relSizeAnchor>
  <cdr:relSizeAnchor xmlns:cdr="http://schemas.openxmlformats.org/drawingml/2006/chartDrawing">
    <cdr:from>
      <cdr:x>0.21042</cdr:x>
      <cdr:y>0.05181</cdr:y>
    </cdr:from>
    <cdr:to>
      <cdr:x>0.75833</cdr:x>
      <cdr:y>0.1399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962025" y="190500"/>
          <a:ext cx="2505075" cy="3238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uk-UA" sz="1100" b="1"/>
            <a:t>Відомість нарахування амортизації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333375</xdr:colOff>
      <xdr:row>0</xdr:row>
      <xdr:rowOff>90487</xdr:rowOff>
    </xdr:from>
    <xdr:to>
      <xdr:col>14</xdr:col>
      <xdr:colOff>28575</xdr:colOff>
      <xdr:row>13</xdr:row>
      <xdr:rowOff>119062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workbookViewId="0">
      <selection activeCell="D3" sqref="D3"/>
    </sheetView>
  </sheetViews>
  <sheetFormatPr defaultRowHeight="15" x14ac:dyDescent="0.25"/>
  <cols>
    <col min="1" max="1" width="12.140625" customWidth="1"/>
    <col min="3" max="3" width="16.28515625" customWidth="1"/>
    <col min="4" max="4" width="19.28515625" customWidth="1"/>
    <col min="5" max="5" width="11.28515625" customWidth="1"/>
    <col min="6" max="7" width="11.42578125" customWidth="1"/>
    <col min="8" max="8" width="21.5703125" customWidth="1"/>
  </cols>
  <sheetData>
    <row r="1" spans="1:17" ht="15.75" x14ac:dyDescent="0.25">
      <c r="A1" s="1"/>
      <c r="B1" s="76" t="s">
        <v>0</v>
      </c>
      <c r="C1" s="76"/>
      <c r="D1" s="76"/>
      <c r="E1" s="76"/>
      <c r="F1" s="76"/>
      <c r="G1" s="76"/>
      <c r="H1" s="76"/>
      <c r="I1" s="1"/>
    </row>
    <row r="2" spans="1:17" ht="15.75" x14ac:dyDescent="0.25">
      <c r="C2" s="4"/>
      <c r="D2" s="4">
        <v>43396</v>
      </c>
      <c r="I2" s="1"/>
    </row>
    <row r="3" spans="1:17" ht="45" x14ac:dyDescent="0.25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1"/>
      <c r="J3" s="1"/>
      <c r="K3" s="1"/>
      <c r="L3" s="1"/>
      <c r="M3" s="1"/>
      <c r="N3" s="1"/>
      <c r="O3" s="1"/>
      <c r="P3" s="1"/>
      <c r="Q3" s="1"/>
    </row>
    <row r="4" spans="1:17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.7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.7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.7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 ht="15.7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</row>
    <row r="10" spans="1:17" ht="81.75" x14ac:dyDescent="0.25">
      <c r="A10" s="1"/>
      <c r="B10" s="1"/>
      <c r="C10" s="5" t="s">
        <v>9</v>
      </c>
      <c r="D10" s="1"/>
      <c r="E10" s="1"/>
      <c r="F10" s="1"/>
      <c r="G10" s="1"/>
      <c r="H10" s="3">
        <v>43396</v>
      </c>
      <c r="I10" s="1"/>
      <c r="J10" s="1"/>
      <c r="K10" s="1"/>
      <c r="L10" s="1"/>
      <c r="M10" s="1"/>
      <c r="N10" s="1"/>
      <c r="O10" s="1"/>
      <c r="P10" s="1"/>
      <c r="Q10" s="1"/>
    </row>
    <row r="11" spans="1:17" ht="15.7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</row>
    <row r="12" spans="1:17" ht="15.7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</row>
    <row r="13" spans="1:17" ht="15.7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</row>
    <row r="14" spans="1:17" ht="15.7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 ht="15.7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 ht="15.7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1:17" ht="15.7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.7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5.7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ht="15.7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ht="15.7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ht="15.7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</sheetData>
  <mergeCells count="1">
    <mergeCell ref="B1:H1"/>
  </mergeCells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3"/>
  <sheetViews>
    <sheetView workbookViewId="0">
      <selection activeCell="J14" sqref="J14"/>
    </sheetView>
  </sheetViews>
  <sheetFormatPr defaultRowHeight="15" x14ac:dyDescent="0.25"/>
  <cols>
    <col min="1" max="1" width="11.7109375" customWidth="1"/>
    <col min="2" max="2" width="12.140625" customWidth="1"/>
    <col min="4" max="4" width="14.7109375" customWidth="1"/>
    <col min="5" max="5" width="15.5703125" customWidth="1"/>
    <col min="6" max="6" width="13.7109375" customWidth="1"/>
    <col min="9" max="10" width="13.85546875" customWidth="1"/>
    <col min="11" max="11" width="15.7109375" customWidth="1"/>
    <col min="12" max="12" width="13.7109375" customWidth="1"/>
    <col min="13" max="13" width="11.42578125" customWidth="1"/>
    <col min="16" max="16" width="14.7109375" customWidth="1"/>
  </cols>
  <sheetData>
    <row r="1" spans="1:24" ht="15.75" x14ac:dyDescent="0.25">
      <c r="A1" s="77" t="s">
        <v>10</v>
      </c>
      <c r="B1" s="77"/>
      <c r="C1" s="77"/>
      <c r="D1" s="77"/>
      <c r="E1" s="77"/>
      <c r="F1" s="77"/>
      <c r="G1" s="1"/>
      <c r="H1" s="1"/>
      <c r="I1" s="77" t="s">
        <v>19</v>
      </c>
      <c r="J1" s="77"/>
      <c r="K1" s="77"/>
      <c r="L1" s="77"/>
      <c r="M1" s="77"/>
      <c r="N1" s="77"/>
      <c r="O1" s="77"/>
      <c r="P1" s="77"/>
      <c r="Q1" s="1"/>
      <c r="R1" s="1"/>
      <c r="S1" s="1"/>
      <c r="T1" s="1"/>
      <c r="U1" s="1"/>
      <c r="V1" s="1"/>
      <c r="W1" s="1"/>
      <c r="X1" s="1"/>
    </row>
    <row r="2" spans="1:24" ht="16.5" thickBot="1" x14ac:dyDescent="0.3">
      <c r="A2" s="78" t="s">
        <v>11</v>
      </c>
      <c r="B2" s="78"/>
      <c r="C2" s="78"/>
      <c r="D2" s="78"/>
      <c r="E2" s="78"/>
      <c r="F2" s="78"/>
      <c r="G2" s="1"/>
      <c r="H2" s="1"/>
      <c r="I2" s="79">
        <v>37315</v>
      </c>
      <c r="J2" s="79"/>
      <c r="K2" s="79"/>
      <c r="L2" s="79"/>
      <c r="M2" s="79"/>
      <c r="N2" s="79"/>
      <c r="O2" s="79"/>
      <c r="P2" s="79"/>
      <c r="Q2" s="1"/>
      <c r="R2" s="1"/>
      <c r="S2" s="1"/>
      <c r="T2" s="1"/>
      <c r="U2" s="1"/>
      <c r="V2" s="1"/>
      <c r="W2" s="1"/>
      <c r="X2" s="1"/>
    </row>
    <row r="3" spans="1:24" ht="31.5" thickTop="1" thickBot="1" x14ac:dyDescent="0.3">
      <c r="A3" s="13" t="s">
        <v>12</v>
      </c>
      <c r="B3" s="16" t="s">
        <v>14</v>
      </c>
      <c r="C3" s="16" t="s">
        <v>15</v>
      </c>
      <c r="D3" s="16" t="s">
        <v>16</v>
      </c>
      <c r="E3" s="16" t="s">
        <v>17</v>
      </c>
      <c r="F3" s="17" t="s">
        <v>18</v>
      </c>
      <c r="G3" s="1"/>
      <c r="H3" s="1"/>
      <c r="I3" s="80" t="s">
        <v>20</v>
      </c>
      <c r="J3" s="83" t="s">
        <v>25</v>
      </c>
      <c r="K3" s="83"/>
      <c r="L3" s="83"/>
      <c r="M3" s="83"/>
      <c r="N3" s="83"/>
      <c r="O3" s="83"/>
      <c r="P3" s="84"/>
      <c r="Q3" s="1"/>
      <c r="R3" s="1"/>
      <c r="S3" s="1"/>
      <c r="T3" s="1"/>
      <c r="U3" s="1"/>
      <c r="V3" s="1"/>
      <c r="W3" s="1"/>
      <c r="X3" s="1"/>
    </row>
    <row r="4" spans="1:24" ht="19.5" customHeight="1" thickTop="1" x14ac:dyDescent="0.25">
      <c r="A4" s="14">
        <v>1</v>
      </c>
      <c r="B4" s="11"/>
      <c r="C4" s="11"/>
      <c r="D4" s="11"/>
      <c r="E4" s="11"/>
      <c r="F4" s="12"/>
      <c r="G4" s="1"/>
      <c r="H4" s="1"/>
      <c r="I4" s="81"/>
      <c r="J4" s="85" t="s">
        <v>26</v>
      </c>
      <c r="K4" s="85"/>
      <c r="L4" s="85"/>
      <c r="M4" s="85"/>
      <c r="N4" s="85" t="s">
        <v>31</v>
      </c>
      <c r="O4" s="85" t="s">
        <v>32</v>
      </c>
      <c r="P4" s="87"/>
      <c r="Q4" s="1"/>
      <c r="R4" s="1"/>
      <c r="S4" s="1"/>
      <c r="T4" s="1"/>
      <c r="U4" s="1"/>
      <c r="V4" s="1"/>
      <c r="W4" s="1"/>
      <c r="X4" s="1"/>
    </row>
    <row r="5" spans="1:24" ht="16.5" customHeight="1" thickBot="1" x14ac:dyDescent="0.3">
      <c r="A5" s="15">
        <v>2</v>
      </c>
      <c r="B5" s="6"/>
      <c r="C5" s="6"/>
      <c r="D5" s="6"/>
      <c r="E5" s="6"/>
      <c r="F5" s="7"/>
      <c r="G5" s="1"/>
      <c r="H5" s="1"/>
      <c r="I5" s="82"/>
      <c r="J5" s="26" t="s">
        <v>27</v>
      </c>
      <c r="K5" s="26" t="s">
        <v>28</v>
      </c>
      <c r="L5" s="26" t="s">
        <v>29</v>
      </c>
      <c r="M5" s="26" t="s">
        <v>30</v>
      </c>
      <c r="N5" s="86"/>
      <c r="O5" s="18" t="s">
        <v>33</v>
      </c>
      <c r="P5" s="19" t="s">
        <v>34</v>
      </c>
      <c r="Q5" s="1"/>
      <c r="R5" s="1"/>
      <c r="S5" s="1"/>
      <c r="T5" s="1"/>
      <c r="U5" s="1"/>
      <c r="V5" s="1"/>
      <c r="W5" s="1"/>
      <c r="X5" s="1"/>
    </row>
    <row r="6" spans="1:24" ht="16.5" thickTop="1" x14ac:dyDescent="0.25">
      <c r="A6" s="15">
        <v>3</v>
      </c>
      <c r="B6" s="6"/>
      <c r="C6" s="6"/>
      <c r="D6" s="6"/>
      <c r="E6" s="6"/>
      <c r="F6" s="7"/>
      <c r="G6" s="1"/>
      <c r="H6" s="1"/>
      <c r="I6" s="20" t="s">
        <v>21</v>
      </c>
      <c r="J6" s="21"/>
      <c r="K6" s="21"/>
      <c r="L6" s="21"/>
      <c r="M6" s="21"/>
      <c r="N6" s="21"/>
      <c r="O6" s="21"/>
      <c r="P6" s="22"/>
      <c r="Q6" s="1"/>
      <c r="R6" s="1"/>
      <c r="S6" s="1"/>
      <c r="T6" s="1"/>
      <c r="U6" s="1"/>
      <c r="V6" s="1"/>
      <c r="W6" s="1"/>
      <c r="X6" s="1"/>
    </row>
    <row r="7" spans="1:24" ht="15.75" x14ac:dyDescent="0.25">
      <c r="A7" s="15">
        <v>4</v>
      </c>
      <c r="B7" s="6"/>
      <c r="C7" s="6"/>
      <c r="D7" s="6"/>
      <c r="E7" s="6"/>
      <c r="F7" s="7"/>
      <c r="G7" s="1"/>
      <c r="H7" s="1"/>
      <c r="I7" s="15" t="s">
        <v>22</v>
      </c>
      <c r="J7" s="23"/>
      <c r="K7" s="23"/>
      <c r="L7" s="23"/>
      <c r="M7" s="23"/>
      <c r="N7" s="23"/>
      <c r="O7" s="23"/>
      <c r="P7" s="24"/>
      <c r="Q7" s="1"/>
      <c r="R7" s="1"/>
      <c r="S7" s="1"/>
      <c r="T7" s="1"/>
      <c r="U7" s="1"/>
      <c r="V7" s="1"/>
      <c r="W7" s="1"/>
      <c r="X7" s="1"/>
    </row>
    <row r="8" spans="1:24" ht="15.75" x14ac:dyDescent="0.25">
      <c r="A8" s="15">
        <v>5</v>
      </c>
      <c r="B8" s="6"/>
      <c r="C8" s="6"/>
      <c r="D8" s="6"/>
      <c r="E8" s="6"/>
      <c r="F8" s="7"/>
      <c r="G8" s="1"/>
      <c r="H8" s="1"/>
      <c r="I8" s="15" t="s">
        <v>23</v>
      </c>
      <c r="J8" s="23"/>
      <c r="K8" s="23"/>
      <c r="L8" s="23"/>
      <c r="M8" s="23"/>
      <c r="N8" s="23"/>
      <c r="O8" s="23"/>
      <c r="P8" s="24"/>
      <c r="Q8" s="1"/>
      <c r="R8" s="1"/>
      <c r="S8" s="1"/>
      <c r="T8" s="1"/>
      <c r="U8" s="1"/>
      <c r="V8" s="1"/>
      <c r="W8" s="1"/>
      <c r="X8" s="1"/>
    </row>
    <row r="9" spans="1:24" ht="15.75" x14ac:dyDescent="0.25">
      <c r="A9" s="15">
        <v>6</v>
      </c>
      <c r="B9" s="6"/>
      <c r="C9" s="6"/>
      <c r="D9" s="6"/>
      <c r="E9" s="6"/>
      <c r="F9" s="7"/>
      <c r="G9" s="1"/>
      <c r="H9" s="1"/>
      <c r="I9" s="15" t="s">
        <v>24</v>
      </c>
      <c r="J9" s="23"/>
      <c r="K9" s="23"/>
      <c r="L9" s="23"/>
      <c r="M9" s="23"/>
      <c r="N9" s="23"/>
      <c r="O9" s="23"/>
      <c r="P9" s="24"/>
      <c r="Q9" s="1"/>
      <c r="R9" s="1"/>
      <c r="S9" s="1"/>
      <c r="T9" s="1"/>
      <c r="U9" s="1"/>
      <c r="V9" s="1"/>
      <c r="W9" s="1"/>
      <c r="X9" s="1"/>
    </row>
    <row r="10" spans="1:24" ht="16.5" thickBot="1" x14ac:dyDescent="0.3">
      <c r="A10" s="8" t="s">
        <v>13</v>
      </c>
      <c r="B10" s="9"/>
      <c r="C10" s="9"/>
      <c r="D10" s="9"/>
      <c r="E10" s="9"/>
      <c r="F10" s="10"/>
      <c r="G10" s="1"/>
      <c r="H10" s="1"/>
      <c r="I10" s="25" t="s">
        <v>13</v>
      </c>
      <c r="J10" s="18"/>
      <c r="K10" s="18"/>
      <c r="L10" s="18"/>
      <c r="M10" s="18"/>
      <c r="N10" s="18"/>
      <c r="O10" s="18"/>
      <c r="P10" s="19"/>
      <c r="Q10" s="1"/>
      <c r="R10" s="1"/>
      <c r="S10" s="1"/>
      <c r="T10" s="1"/>
      <c r="U10" s="1"/>
      <c r="V10" s="1"/>
      <c r="W10" s="1"/>
      <c r="X10" s="1"/>
    </row>
    <row r="11" spans="1:24" ht="16.5" thickTop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5.7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5.7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5.7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5.7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5.7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5.7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5.7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5.7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5.7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5.7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5.7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5.75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5.75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5.75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5.75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5.75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5.75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5.75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.75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.75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5.75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5.75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</sheetData>
  <mergeCells count="9">
    <mergeCell ref="A1:F1"/>
    <mergeCell ref="A2:F2"/>
    <mergeCell ref="I1:P1"/>
    <mergeCell ref="I2:P2"/>
    <mergeCell ref="I3:I5"/>
    <mergeCell ref="J3:P3"/>
    <mergeCell ref="J4:M4"/>
    <mergeCell ref="N4:N5"/>
    <mergeCell ref="O4:P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3"/>
  <sheetViews>
    <sheetView topLeftCell="C1" workbookViewId="0">
      <selection activeCell="E15" sqref="E15"/>
    </sheetView>
  </sheetViews>
  <sheetFormatPr defaultRowHeight="15" x14ac:dyDescent="0.25"/>
  <cols>
    <col min="1" max="1" width="6.140625" customWidth="1"/>
    <col min="2" max="2" width="6.42578125" customWidth="1"/>
    <col min="3" max="3" width="12.7109375" bestFit="1" customWidth="1"/>
    <col min="4" max="4" width="12" customWidth="1"/>
    <col min="5" max="5" width="9.85546875" customWidth="1"/>
    <col min="9" max="9" width="14.5703125" customWidth="1"/>
    <col min="10" max="10" width="11.5703125" customWidth="1"/>
    <col min="14" max="14" width="5.28515625" customWidth="1"/>
    <col min="15" max="15" width="9.7109375" customWidth="1"/>
    <col min="16" max="18" width="9.28515625" bestFit="1" customWidth="1"/>
    <col min="19" max="19" width="9.5703125" bestFit="1" customWidth="1"/>
    <col min="20" max="20" width="10.42578125" customWidth="1"/>
    <col min="21" max="21" width="12.28515625" customWidth="1"/>
    <col min="22" max="23" width="9.28515625" bestFit="1" customWidth="1"/>
    <col min="24" max="24" width="10.5703125" customWidth="1"/>
  </cols>
  <sheetData>
    <row r="1" spans="1:24" ht="15.75" x14ac:dyDescent="0.25">
      <c r="A1" s="77" t="s">
        <v>35</v>
      </c>
      <c r="B1" s="77"/>
      <c r="C1" s="77"/>
      <c r="D1" s="77"/>
      <c r="E1" s="77"/>
      <c r="F1" s="77"/>
      <c r="G1" s="77"/>
      <c r="H1" s="77"/>
      <c r="I1" s="77"/>
      <c r="J1" s="77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4" ht="15.75" x14ac:dyDescent="0.25">
      <c r="A2" s="77" t="s">
        <v>36</v>
      </c>
      <c r="B2" s="77"/>
      <c r="C2" s="77"/>
      <c r="D2" s="77"/>
      <c r="E2" s="77"/>
      <c r="F2" s="77"/>
      <c r="G2" s="77"/>
      <c r="H2" s="77"/>
      <c r="I2" s="77"/>
      <c r="J2" s="77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5.75" x14ac:dyDescent="0.25">
      <c r="A3" s="91" t="s">
        <v>47</v>
      </c>
      <c r="B3" s="92" t="s">
        <v>38</v>
      </c>
      <c r="C3" s="92"/>
      <c r="D3" s="85" t="s">
        <v>41</v>
      </c>
      <c r="E3" s="92" t="s">
        <v>42</v>
      </c>
      <c r="F3" s="88" t="s">
        <v>26</v>
      </c>
      <c r="G3" s="88" t="s">
        <v>43</v>
      </c>
      <c r="H3" s="88" t="s">
        <v>44</v>
      </c>
      <c r="I3" s="88" t="s">
        <v>45</v>
      </c>
      <c r="J3" s="88" t="s">
        <v>46</v>
      </c>
      <c r="K3" s="1"/>
      <c r="L3" s="1"/>
      <c r="M3" s="1"/>
      <c r="N3" s="77" t="s">
        <v>48</v>
      </c>
      <c r="O3" s="77"/>
      <c r="P3" s="77"/>
      <c r="Q3" s="77"/>
      <c r="R3" s="77"/>
      <c r="S3" s="77"/>
      <c r="T3" s="77"/>
      <c r="U3" s="77"/>
      <c r="V3" s="77"/>
      <c r="W3" s="77"/>
      <c r="X3" s="77"/>
    </row>
    <row r="4" spans="1:24" ht="15.75" x14ac:dyDescent="0.25">
      <c r="A4" s="91"/>
      <c r="B4" s="28" t="s">
        <v>39</v>
      </c>
      <c r="C4" s="28" t="s">
        <v>40</v>
      </c>
      <c r="D4" s="85"/>
      <c r="E4" s="92"/>
      <c r="F4" s="88"/>
      <c r="G4" s="88"/>
      <c r="H4" s="88"/>
      <c r="I4" s="88"/>
      <c r="J4" s="88"/>
      <c r="K4" s="1"/>
      <c r="L4" s="1"/>
      <c r="M4" s="1"/>
      <c r="N4" s="77" t="s">
        <v>49</v>
      </c>
      <c r="O4" s="77"/>
      <c r="P4" s="77"/>
      <c r="Q4" s="77"/>
      <c r="R4" s="77"/>
      <c r="S4" s="77"/>
      <c r="T4" s="77"/>
      <c r="U4" s="77"/>
      <c r="V4" s="77"/>
      <c r="W4" s="77"/>
      <c r="X4" s="77"/>
    </row>
    <row r="5" spans="1:24" ht="15.75" customHeight="1" x14ac:dyDescent="0.25">
      <c r="A5" s="6">
        <v>1</v>
      </c>
      <c r="B5" s="29">
        <v>21</v>
      </c>
      <c r="C5" s="30">
        <v>37226</v>
      </c>
      <c r="D5" s="31">
        <v>15001</v>
      </c>
      <c r="E5" s="6">
        <v>123</v>
      </c>
      <c r="F5" s="6">
        <v>12.5</v>
      </c>
      <c r="G5" s="6">
        <f>E5*F5</f>
        <v>1537.5</v>
      </c>
      <c r="H5" s="6">
        <v>7</v>
      </c>
      <c r="I5" s="32">
        <f>G5*H5/100</f>
        <v>107.625</v>
      </c>
      <c r="J5" s="32">
        <f>G5-I5</f>
        <v>1429.875</v>
      </c>
      <c r="K5" s="1"/>
      <c r="L5" s="1"/>
      <c r="M5" s="1"/>
      <c r="N5" s="89" t="s">
        <v>37</v>
      </c>
      <c r="O5" s="89" t="s">
        <v>50</v>
      </c>
      <c r="P5" s="90" t="s">
        <v>51</v>
      </c>
      <c r="Q5" s="90"/>
      <c r="R5" s="90"/>
      <c r="S5" s="90"/>
      <c r="T5" s="89" t="s">
        <v>55</v>
      </c>
      <c r="U5" s="89"/>
      <c r="V5" s="89"/>
      <c r="W5" s="89"/>
      <c r="X5" s="88" t="s">
        <v>59</v>
      </c>
    </row>
    <row r="6" spans="1:24" ht="15.75" x14ac:dyDescent="0.25">
      <c r="A6" s="6">
        <v>2</v>
      </c>
      <c r="B6" s="29">
        <v>22</v>
      </c>
      <c r="C6" s="30">
        <v>37226</v>
      </c>
      <c r="D6" s="31">
        <v>15002</v>
      </c>
      <c r="E6" s="6">
        <v>367</v>
      </c>
      <c r="F6" s="6">
        <v>8.4499999999999993</v>
      </c>
      <c r="G6" s="6">
        <f t="shared" ref="G6:G9" si="0">E6*F6</f>
        <v>3101.1499999999996</v>
      </c>
      <c r="H6" s="6">
        <v>2.54</v>
      </c>
      <c r="I6" s="32">
        <f>G6*H6/100</f>
        <v>78.769209999999987</v>
      </c>
      <c r="J6" s="32">
        <f t="shared" ref="J6:J9" si="1">G6-I6</f>
        <v>3022.3807899999997</v>
      </c>
      <c r="K6" s="1"/>
      <c r="L6" s="1"/>
      <c r="M6" s="1"/>
      <c r="N6" s="89"/>
      <c r="O6" s="89"/>
      <c r="P6" s="93" t="s">
        <v>52</v>
      </c>
      <c r="Q6" s="90" t="s">
        <v>53</v>
      </c>
      <c r="R6" s="90"/>
      <c r="S6" s="90" t="s">
        <v>13</v>
      </c>
      <c r="T6" s="89" t="s">
        <v>56</v>
      </c>
      <c r="U6" s="89" t="s">
        <v>57</v>
      </c>
      <c r="V6" s="89" t="s">
        <v>58</v>
      </c>
      <c r="W6" s="89" t="s">
        <v>13</v>
      </c>
      <c r="X6" s="88"/>
    </row>
    <row r="7" spans="1:24" ht="15.75" x14ac:dyDescent="0.25">
      <c r="A7" s="6">
        <v>3</v>
      </c>
      <c r="B7" s="29">
        <v>23</v>
      </c>
      <c r="C7" s="30">
        <v>37230</v>
      </c>
      <c r="D7" s="31">
        <v>15003</v>
      </c>
      <c r="E7" s="6">
        <v>809</v>
      </c>
      <c r="F7" s="6">
        <v>87.01</v>
      </c>
      <c r="G7" s="6">
        <f t="shared" si="0"/>
        <v>70391.090000000011</v>
      </c>
      <c r="H7" s="6">
        <v>3</v>
      </c>
      <c r="I7" s="32">
        <f t="shared" ref="I7:I9" si="2">G7*H7/100</f>
        <v>2111.7327</v>
      </c>
      <c r="J7" s="32">
        <f t="shared" si="1"/>
        <v>68279.357300000018</v>
      </c>
      <c r="K7" s="1"/>
      <c r="L7" s="1"/>
      <c r="M7" s="1"/>
      <c r="N7" s="89"/>
      <c r="O7" s="89"/>
      <c r="P7" s="93"/>
      <c r="Q7" s="6" t="s">
        <v>34</v>
      </c>
      <c r="R7" s="6" t="s">
        <v>54</v>
      </c>
      <c r="S7" s="90"/>
      <c r="T7" s="89"/>
      <c r="U7" s="89"/>
      <c r="V7" s="89"/>
      <c r="W7" s="89"/>
      <c r="X7" s="88"/>
    </row>
    <row r="8" spans="1:24" ht="15.75" x14ac:dyDescent="0.25">
      <c r="A8" s="6">
        <v>4</v>
      </c>
      <c r="B8" s="29">
        <v>24</v>
      </c>
      <c r="C8" s="30">
        <v>37247</v>
      </c>
      <c r="D8" s="31">
        <v>21021</v>
      </c>
      <c r="E8" s="6">
        <v>421</v>
      </c>
      <c r="F8" s="6">
        <v>22.11</v>
      </c>
      <c r="G8" s="6">
        <f t="shared" si="0"/>
        <v>9308.31</v>
      </c>
      <c r="H8" s="6">
        <v>9</v>
      </c>
      <c r="I8" s="32">
        <f t="shared" si="2"/>
        <v>837.74789999999996</v>
      </c>
      <c r="J8" s="32">
        <f t="shared" si="1"/>
        <v>8470.5620999999992</v>
      </c>
      <c r="K8" s="1"/>
      <c r="L8" s="1"/>
      <c r="M8" s="1"/>
      <c r="N8" s="6">
        <v>1</v>
      </c>
      <c r="O8" s="6" t="s">
        <v>60</v>
      </c>
      <c r="P8" s="32">
        <v>560</v>
      </c>
      <c r="Q8" s="32">
        <v>50</v>
      </c>
      <c r="R8" s="32">
        <f>P8*Q8/100</f>
        <v>280</v>
      </c>
      <c r="S8" s="32">
        <f>P8+R8</f>
        <v>840</v>
      </c>
      <c r="T8" s="32">
        <f>S8*20/100</f>
        <v>168</v>
      </c>
      <c r="U8" s="32">
        <f>S8*0.01</f>
        <v>8.4</v>
      </c>
      <c r="V8" s="32">
        <f>IF(S8 &gt; 500,S8*0.02,S8*0.01)</f>
        <v>16.8</v>
      </c>
      <c r="W8" s="32">
        <f>T8+U8+V8</f>
        <v>193.20000000000002</v>
      </c>
      <c r="X8" s="32">
        <f>S8-W8</f>
        <v>646.79999999999995</v>
      </c>
    </row>
    <row r="9" spans="1:24" ht="15.75" x14ac:dyDescent="0.25">
      <c r="A9" s="6">
        <v>5</v>
      </c>
      <c r="B9" s="29">
        <v>25</v>
      </c>
      <c r="C9" s="30">
        <v>37249</v>
      </c>
      <c r="D9" s="31">
        <v>21022</v>
      </c>
      <c r="E9" s="6">
        <v>67</v>
      </c>
      <c r="F9" s="6">
        <v>9.7799999999999994</v>
      </c>
      <c r="G9" s="6">
        <f t="shared" si="0"/>
        <v>655.26</v>
      </c>
      <c r="H9" s="6">
        <v>12.35</v>
      </c>
      <c r="I9" s="32">
        <f t="shared" si="2"/>
        <v>80.924609999999987</v>
      </c>
      <c r="J9" s="32">
        <f t="shared" si="1"/>
        <v>574.33538999999996</v>
      </c>
      <c r="K9" s="1"/>
      <c r="L9" s="1"/>
      <c r="M9" s="1"/>
      <c r="N9" s="6">
        <v>2</v>
      </c>
      <c r="O9" s="6" t="s">
        <v>61</v>
      </c>
      <c r="P9" s="32">
        <v>450.3</v>
      </c>
      <c r="Q9" s="32">
        <v>50</v>
      </c>
      <c r="R9" s="32">
        <f t="shared" ref="R9:R12" si="3">P9*Q9/100</f>
        <v>225.15</v>
      </c>
      <c r="S9" s="32">
        <f t="shared" ref="S9:S12" si="4">P9+R9</f>
        <v>675.45</v>
      </c>
      <c r="T9" s="32">
        <f t="shared" ref="T9:T12" si="5">S9*20/100</f>
        <v>135.09</v>
      </c>
      <c r="U9" s="32">
        <f t="shared" ref="U9:U12" si="6">S9*0.01</f>
        <v>6.7545000000000002</v>
      </c>
      <c r="V9" s="32">
        <f>IF(S9 &gt; 500,S9*0.02,S9*0.01)</f>
        <v>13.509</v>
      </c>
      <c r="W9" s="32">
        <f t="shared" ref="W9:W12" si="7">T9+U9+V9</f>
        <v>155.3535</v>
      </c>
      <c r="X9" s="32">
        <f t="shared" ref="X9:X12" si="8">S9-W9</f>
        <v>520.09650000000011</v>
      </c>
    </row>
    <row r="10" spans="1:24" ht="15.75" x14ac:dyDescent="0.25">
      <c r="A10" s="6"/>
      <c r="B10" s="6"/>
      <c r="C10" s="6"/>
      <c r="D10" s="6" t="s">
        <v>13</v>
      </c>
      <c r="E10" s="6">
        <f t="shared" ref="E10" si="9">SUM(E5:E9)</f>
        <v>1787</v>
      </c>
      <c r="F10" s="6"/>
      <c r="G10" s="6">
        <f>SUM(G5:G9)</f>
        <v>84993.31</v>
      </c>
      <c r="H10" s="6"/>
      <c r="I10" s="32">
        <f>SUM(I5:I9)</f>
        <v>3216.7994199999998</v>
      </c>
      <c r="J10" s="32">
        <f>SUM(J5:J9)</f>
        <v>81776.510580000002</v>
      </c>
      <c r="K10" s="1"/>
      <c r="L10" s="1"/>
      <c r="M10" s="1"/>
      <c r="N10" s="6">
        <v>3</v>
      </c>
      <c r="O10" s="6" t="s">
        <v>62</v>
      </c>
      <c r="P10" s="32">
        <v>670</v>
      </c>
      <c r="Q10" s="32">
        <v>0</v>
      </c>
      <c r="R10" s="32">
        <f t="shared" si="3"/>
        <v>0</v>
      </c>
      <c r="S10" s="32">
        <f t="shared" si="4"/>
        <v>670</v>
      </c>
      <c r="T10" s="32">
        <f t="shared" si="5"/>
        <v>134</v>
      </c>
      <c r="U10" s="32">
        <f t="shared" si="6"/>
        <v>6.7</v>
      </c>
      <c r="V10" s="32">
        <f>IF(S10 &gt; 500,S10*0.02,S10*0.01)</f>
        <v>13.4</v>
      </c>
      <c r="W10" s="32">
        <f t="shared" si="7"/>
        <v>154.1</v>
      </c>
      <c r="X10" s="32">
        <f t="shared" si="8"/>
        <v>515.9</v>
      </c>
    </row>
    <row r="11" spans="1:24" ht="15.7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6">
        <v>4</v>
      </c>
      <c r="O11" s="6" t="s">
        <v>63</v>
      </c>
      <c r="P11" s="32">
        <v>210.5</v>
      </c>
      <c r="Q11" s="32">
        <v>40</v>
      </c>
      <c r="R11" s="32">
        <f t="shared" si="3"/>
        <v>84.2</v>
      </c>
      <c r="S11" s="32">
        <f t="shared" si="4"/>
        <v>294.7</v>
      </c>
      <c r="T11" s="32">
        <f t="shared" si="5"/>
        <v>58.94</v>
      </c>
      <c r="U11" s="32">
        <f t="shared" si="6"/>
        <v>2.9470000000000001</v>
      </c>
      <c r="V11" s="32">
        <f>IF(S11 &gt; 500,S11*0.02,S11*0.01)</f>
        <v>2.9470000000000001</v>
      </c>
      <c r="W11" s="32">
        <f t="shared" si="7"/>
        <v>64.834000000000003</v>
      </c>
      <c r="X11" s="32">
        <f t="shared" si="8"/>
        <v>229.86599999999999</v>
      </c>
    </row>
    <row r="12" spans="1:24" ht="15.7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6">
        <v>5</v>
      </c>
      <c r="O12" s="6" t="s">
        <v>64</v>
      </c>
      <c r="P12" s="32">
        <v>180</v>
      </c>
      <c r="Q12" s="32">
        <v>60</v>
      </c>
      <c r="R12" s="32">
        <f t="shared" si="3"/>
        <v>108</v>
      </c>
      <c r="S12" s="32">
        <f t="shared" si="4"/>
        <v>288</v>
      </c>
      <c r="T12" s="32">
        <f t="shared" si="5"/>
        <v>57.6</v>
      </c>
      <c r="U12" s="32">
        <f t="shared" si="6"/>
        <v>2.88</v>
      </c>
      <c r="V12" s="32">
        <f>IF(S12 &gt; 500,S12*0.02,S12*0.01)</f>
        <v>2.88</v>
      </c>
      <c r="W12" s="32">
        <f t="shared" si="7"/>
        <v>63.360000000000007</v>
      </c>
      <c r="X12" s="32">
        <f t="shared" si="8"/>
        <v>224.64</v>
      </c>
    </row>
    <row r="13" spans="1:24" ht="15.7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6"/>
      <c r="O13" s="6" t="s">
        <v>13</v>
      </c>
      <c r="P13" s="32"/>
      <c r="Q13" s="32"/>
      <c r="R13" s="32"/>
      <c r="S13" s="32">
        <f>SUM(S8:S12)</f>
        <v>2768.1499999999996</v>
      </c>
      <c r="T13" s="32"/>
      <c r="U13" s="32"/>
      <c r="V13" s="34"/>
      <c r="W13" s="34">
        <f>SUM(W8:W12)</f>
        <v>630.84749999999997</v>
      </c>
      <c r="X13" s="34">
        <f>SUM(X8:X12)</f>
        <v>2137.3024999999998</v>
      </c>
    </row>
    <row r="14" spans="1:24" ht="15.7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spans="1:24" ht="15.75" x14ac:dyDescent="0.25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1"/>
      <c r="N15" s="1"/>
      <c r="O15" s="1"/>
      <c r="P15" s="1"/>
      <c r="Q15" s="1"/>
      <c r="R15" s="1"/>
      <c r="S15" s="1"/>
      <c r="T15" s="1"/>
      <c r="U15" s="1"/>
    </row>
    <row r="16" spans="1:24" ht="15.75" x14ac:dyDescent="0.25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1"/>
      <c r="N16" s="1"/>
      <c r="O16" s="1"/>
      <c r="P16" s="1"/>
      <c r="Q16" s="1"/>
      <c r="R16" s="1"/>
      <c r="S16" s="1"/>
      <c r="T16" s="1"/>
      <c r="U16" s="1"/>
    </row>
    <row r="17" spans="1:21" ht="15.75" x14ac:dyDescent="0.25">
      <c r="A17" s="33"/>
      <c r="B17" s="27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</row>
    <row r="18" spans="1:21" ht="15.75" x14ac:dyDescent="0.25">
      <c r="A18" s="33"/>
      <c r="B18" s="27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</row>
    <row r="19" spans="1:21" ht="15.75" x14ac:dyDescent="0.25">
      <c r="A19" s="33"/>
      <c r="B19" s="27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1" ht="15.7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1" ht="15.7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</row>
    <row r="22" spans="1:21" ht="15.7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spans="1:21" ht="15.75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spans="1:21" ht="15.75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spans="1:21" ht="15.75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1:21" ht="15.75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1:21" ht="15.75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spans="1:21" ht="15.75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spans="1:21" ht="15.75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1" ht="15.75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1" ht="15.75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1:21" ht="15.75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21" ht="15.75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</sheetData>
  <mergeCells count="25">
    <mergeCell ref="X5:X7"/>
    <mergeCell ref="N3:X3"/>
    <mergeCell ref="N4:X4"/>
    <mergeCell ref="T5:W5"/>
    <mergeCell ref="P6:P7"/>
    <mergeCell ref="Q6:R6"/>
    <mergeCell ref="S6:S7"/>
    <mergeCell ref="T6:T7"/>
    <mergeCell ref="U6:U7"/>
    <mergeCell ref="V6:V7"/>
    <mergeCell ref="W6:W7"/>
    <mergeCell ref="J3:J4"/>
    <mergeCell ref="N5:N7"/>
    <mergeCell ref="O5:O7"/>
    <mergeCell ref="P5:S5"/>
    <mergeCell ref="A1:J1"/>
    <mergeCell ref="A2:J2"/>
    <mergeCell ref="A3:A4"/>
    <mergeCell ref="B3:C3"/>
    <mergeCell ref="D3:D4"/>
    <mergeCell ref="E3:E4"/>
    <mergeCell ref="F3:F4"/>
    <mergeCell ref="G3:G4"/>
    <mergeCell ref="H3:H4"/>
    <mergeCell ref="I3:I4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workbookViewId="0">
      <selection activeCell="H5" sqref="H5"/>
    </sheetView>
  </sheetViews>
  <sheetFormatPr defaultRowHeight="15" x14ac:dyDescent="0.25"/>
  <cols>
    <col min="2" max="2" width="11.140625" customWidth="1"/>
    <col min="3" max="3" width="10.140625" customWidth="1"/>
    <col min="4" max="4" width="12.85546875" customWidth="1"/>
    <col min="5" max="5" width="11.7109375" customWidth="1"/>
    <col min="6" max="6" width="10.7109375" customWidth="1"/>
    <col min="7" max="7" width="11.7109375" customWidth="1"/>
    <col min="10" max="10" width="14.5703125" customWidth="1"/>
  </cols>
  <sheetData>
    <row r="1" spans="1:10" x14ac:dyDescent="0.25">
      <c r="A1" s="50"/>
      <c r="B1" s="50"/>
      <c r="C1" s="50"/>
      <c r="D1" s="50"/>
      <c r="E1" s="50"/>
      <c r="F1" s="50"/>
      <c r="G1" s="50"/>
      <c r="H1" s="50"/>
      <c r="J1" t="s">
        <v>79</v>
      </c>
    </row>
    <row r="2" spans="1:10" ht="16.5" customHeight="1" thickBot="1" x14ac:dyDescent="0.3">
      <c r="E2" s="95" t="s">
        <v>65</v>
      </c>
      <c r="F2" s="95"/>
      <c r="G2" s="95"/>
      <c r="H2" s="95"/>
      <c r="I2" s="95"/>
      <c r="J2" s="95"/>
    </row>
    <row r="3" spans="1:10" ht="35.25" customHeight="1" thickTop="1" thickBot="1" x14ac:dyDescent="0.3">
      <c r="E3" s="35" t="s">
        <v>66</v>
      </c>
      <c r="F3" s="36" t="s">
        <v>67</v>
      </c>
      <c r="G3" s="36" t="s">
        <v>71</v>
      </c>
      <c r="H3" s="36" t="s">
        <v>68</v>
      </c>
      <c r="I3" s="36" t="s">
        <v>69</v>
      </c>
      <c r="J3" s="37" t="s">
        <v>70</v>
      </c>
    </row>
    <row r="4" spans="1:10" ht="16.5" thickTop="1" thickBot="1" x14ac:dyDescent="0.3">
      <c r="E4" s="38">
        <v>1</v>
      </c>
      <c r="F4" s="39">
        <v>19.997</v>
      </c>
      <c r="G4" s="39">
        <v>58.04</v>
      </c>
      <c r="H4" s="46">
        <f>F4*$G$4</f>
        <v>1160.6258800000001</v>
      </c>
      <c r="I4" s="46">
        <v>1872.5</v>
      </c>
      <c r="J4" s="47">
        <f>H4/I4</f>
        <v>0.61982690520694261</v>
      </c>
    </row>
    <row r="5" spans="1:10" ht="16.5" thickTop="1" thickBot="1" x14ac:dyDescent="0.3">
      <c r="E5" s="40">
        <v>2</v>
      </c>
      <c r="F5" s="41">
        <v>23.271000000000001</v>
      </c>
      <c r="G5" s="41"/>
      <c r="H5" s="46">
        <f>F5*$G$4</f>
        <v>1350.6488400000001</v>
      </c>
      <c r="I5" s="48"/>
      <c r="J5" s="49">
        <f>H5/I4</f>
        <v>0.72130779172229642</v>
      </c>
    </row>
    <row r="6" spans="1:10" ht="15.75" thickTop="1" x14ac:dyDescent="0.25">
      <c r="E6" s="40">
        <v>3</v>
      </c>
      <c r="F6" s="41">
        <v>12.731999999999999</v>
      </c>
      <c r="G6" s="41"/>
      <c r="H6" s="46">
        <f>F6*$G$4</f>
        <v>738.96527999999989</v>
      </c>
      <c r="I6" s="48"/>
      <c r="J6" s="49">
        <f>H6/I4</f>
        <v>0.39464100400534041</v>
      </c>
    </row>
    <row r="7" spans="1:10" x14ac:dyDescent="0.25">
      <c r="E7" s="40"/>
      <c r="F7" s="41"/>
      <c r="G7" s="41"/>
      <c r="H7" s="41"/>
      <c r="I7" s="41"/>
      <c r="J7" s="42"/>
    </row>
    <row r="8" spans="1:10" ht="17.25" customHeight="1" thickBot="1" x14ac:dyDescent="0.3">
      <c r="E8" s="43"/>
      <c r="F8" s="44"/>
      <c r="G8" s="44"/>
      <c r="H8" s="44"/>
      <c r="I8" s="44"/>
      <c r="J8" s="45"/>
    </row>
    <row r="9" spans="1:10" ht="18" customHeight="1" thickTop="1" x14ac:dyDescent="0.25"/>
    <row r="10" spans="1:10" ht="14.25" customHeight="1" x14ac:dyDescent="0.25">
      <c r="A10" s="55"/>
      <c r="B10" s="55"/>
      <c r="C10" s="55"/>
      <c r="J10" t="s">
        <v>78</v>
      </c>
    </row>
    <row r="11" spans="1:10" ht="18" customHeight="1" thickBot="1" x14ac:dyDescent="0.3">
      <c r="D11" s="55"/>
      <c r="E11" s="94" t="s">
        <v>77</v>
      </c>
      <c r="F11" s="94"/>
      <c r="G11" s="94"/>
      <c r="H11" s="94"/>
      <c r="I11" s="94"/>
      <c r="J11" s="94"/>
    </row>
    <row r="12" spans="1:10" ht="31.5" thickTop="1" thickBot="1" x14ac:dyDescent="0.3">
      <c r="E12" s="52" t="s">
        <v>37</v>
      </c>
      <c r="F12" s="53" t="s">
        <v>72</v>
      </c>
      <c r="G12" s="53" t="s">
        <v>73</v>
      </c>
      <c r="H12" s="53" t="s">
        <v>74</v>
      </c>
      <c r="I12" s="53" t="s">
        <v>75</v>
      </c>
      <c r="J12" s="54" t="s">
        <v>76</v>
      </c>
    </row>
    <row r="13" spans="1:10" ht="15.75" thickTop="1" x14ac:dyDescent="0.25">
      <c r="E13" s="56">
        <v>1</v>
      </c>
      <c r="F13" s="57">
        <v>253</v>
      </c>
      <c r="G13" s="57">
        <v>60.8</v>
      </c>
      <c r="H13" s="58">
        <f t="shared" ref="H13:H48" si="0">G13*$J$4</f>
        <v>37.685475836582107</v>
      </c>
      <c r="I13" s="58">
        <f t="shared" ref="I13:I48" si="1">G13*$J$5</f>
        <v>43.855513736715622</v>
      </c>
      <c r="J13" s="59">
        <f t="shared" ref="J13:J48" si="2">G13*$J$6</f>
        <v>23.994173043524697</v>
      </c>
    </row>
    <row r="14" spans="1:10" x14ac:dyDescent="0.25">
      <c r="E14" s="60">
        <v>2</v>
      </c>
      <c r="F14" s="61">
        <v>254</v>
      </c>
      <c r="G14" s="61">
        <v>35</v>
      </c>
      <c r="H14" s="62">
        <f t="shared" si="0"/>
        <v>21.69394168224299</v>
      </c>
      <c r="I14" s="62">
        <f t="shared" si="1"/>
        <v>25.245772710280374</v>
      </c>
      <c r="J14" s="63">
        <f t="shared" si="2"/>
        <v>13.812435140186915</v>
      </c>
    </row>
    <row r="15" spans="1:10" x14ac:dyDescent="0.25">
      <c r="E15" s="60">
        <v>3</v>
      </c>
      <c r="F15" s="61">
        <v>255</v>
      </c>
      <c r="G15" s="61">
        <v>32.200000000000003</v>
      </c>
      <c r="H15" s="62">
        <f t="shared" si="0"/>
        <v>19.958426347663554</v>
      </c>
      <c r="I15" s="62">
        <f t="shared" si="1"/>
        <v>23.226110893457946</v>
      </c>
      <c r="J15" s="63">
        <f t="shared" si="2"/>
        <v>12.707440328971963</v>
      </c>
    </row>
    <row r="16" spans="1:10" x14ac:dyDescent="0.25">
      <c r="E16" s="60">
        <v>4</v>
      </c>
      <c r="F16" s="61">
        <v>256</v>
      </c>
      <c r="G16" s="61">
        <v>48.8</v>
      </c>
      <c r="H16" s="62">
        <f t="shared" si="0"/>
        <v>30.247552974098799</v>
      </c>
      <c r="I16" s="62">
        <f t="shared" si="1"/>
        <v>35.199820236048062</v>
      </c>
      <c r="J16" s="63">
        <f t="shared" si="2"/>
        <v>19.258480995460612</v>
      </c>
    </row>
    <row r="17" spans="5:10" x14ac:dyDescent="0.25">
      <c r="E17" s="60">
        <v>5</v>
      </c>
      <c r="F17" s="61">
        <v>257</v>
      </c>
      <c r="G17" s="61">
        <v>70.2</v>
      </c>
      <c r="H17" s="62">
        <f t="shared" si="0"/>
        <v>43.511848745527374</v>
      </c>
      <c r="I17" s="62">
        <f t="shared" si="1"/>
        <v>50.635806978905208</v>
      </c>
      <c r="J17" s="63">
        <f t="shared" si="2"/>
        <v>27.703798481174896</v>
      </c>
    </row>
    <row r="18" spans="5:10" x14ac:dyDescent="0.25">
      <c r="E18" s="60">
        <v>6</v>
      </c>
      <c r="F18" s="61">
        <v>258</v>
      </c>
      <c r="G18" s="61">
        <v>34.799999999999997</v>
      </c>
      <c r="H18" s="62">
        <f t="shared" si="0"/>
        <v>21.569976301201603</v>
      </c>
      <c r="I18" s="62">
        <f t="shared" si="1"/>
        <v>25.101511151935913</v>
      </c>
      <c r="J18" s="63">
        <f t="shared" si="2"/>
        <v>13.733506939385846</v>
      </c>
    </row>
    <row r="19" spans="5:10" x14ac:dyDescent="0.25">
      <c r="E19" s="60">
        <v>7</v>
      </c>
      <c r="F19" s="61">
        <v>259</v>
      </c>
      <c r="G19" s="61">
        <v>44.3</v>
      </c>
      <c r="H19" s="62">
        <f t="shared" si="0"/>
        <v>27.458331900667556</v>
      </c>
      <c r="I19" s="62">
        <f t="shared" si="1"/>
        <v>31.953935173297729</v>
      </c>
      <c r="J19" s="63">
        <f t="shared" si="2"/>
        <v>17.48259647743658</v>
      </c>
    </row>
    <row r="20" spans="5:10" x14ac:dyDescent="0.25">
      <c r="E20" s="60">
        <v>8</v>
      </c>
      <c r="F20" s="61">
        <v>260</v>
      </c>
      <c r="G20" s="61">
        <v>56.2</v>
      </c>
      <c r="H20" s="62">
        <f t="shared" si="0"/>
        <v>34.834272072630178</v>
      </c>
      <c r="I20" s="62">
        <f t="shared" si="1"/>
        <v>40.537497894793063</v>
      </c>
      <c r="J20" s="63">
        <f t="shared" si="2"/>
        <v>22.178824425100132</v>
      </c>
    </row>
    <row r="21" spans="5:10" x14ac:dyDescent="0.25">
      <c r="E21" s="60">
        <v>9</v>
      </c>
      <c r="F21" s="61">
        <v>261</v>
      </c>
      <c r="G21" s="61">
        <v>73.8</v>
      </c>
      <c r="H21" s="62">
        <f t="shared" si="0"/>
        <v>45.743225604272361</v>
      </c>
      <c r="I21" s="62">
        <f t="shared" si="1"/>
        <v>53.232515029105471</v>
      </c>
      <c r="J21" s="63">
        <f t="shared" si="2"/>
        <v>29.124506095594121</v>
      </c>
    </row>
    <row r="22" spans="5:10" x14ac:dyDescent="0.25">
      <c r="E22" s="60">
        <v>10</v>
      </c>
      <c r="F22" s="61">
        <v>262</v>
      </c>
      <c r="G22" s="61">
        <v>33.799999999999997</v>
      </c>
      <c r="H22" s="62">
        <f t="shared" si="0"/>
        <v>20.950149395994657</v>
      </c>
      <c r="I22" s="62">
        <f t="shared" si="1"/>
        <v>24.380203360213617</v>
      </c>
      <c r="J22" s="63">
        <f t="shared" si="2"/>
        <v>13.338865935380506</v>
      </c>
    </row>
    <row r="23" spans="5:10" x14ac:dyDescent="0.25">
      <c r="E23" s="60">
        <v>11</v>
      </c>
      <c r="F23" s="61">
        <v>263</v>
      </c>
      <c r="G23" s="61">
        <v>44.4</v>
      </c>
      <c r="H23" s="62">
        <f t="shared" si="0"/>
        <v>27.520314591188249</v>
      </c>
      <c r="I23" s="62">
        <f t="shared" si="1"/>
        <v>32.026065952469963</v>
      </c>
      <c r="J23" s="63">
        <f t="shared" si="2"/>
        <v>17.522060577837113</v>
      </c>
    </row>
    <row r="24" spans="5:10" x14ac:dyDescent="0.25">
      <c r="E24" s="60">
        <v>12</v>
      </c>
      <c r="F24" s="61">
        <v>264</v>
      </c>
      <c r="G24" s="61">
        <v>55.5</v>
      </c>
      <c r="H24" s="62">
        <f t="shared" si="0"/>
        <v>34.400393238985316</v>
      </c>
      <c r="I24" s="62">
        <f t="shared" si="1"/>
        <v>40.032582440587454</v>
      </c>
      <c r="J24" s="63">
        <f t="shared" si="2"/>
        <v>21.902575722296394</v>
      </c>
    </row>
    <row r="25" spans="5:10" x14ac:dyDescent="0.25">
      <c r="E25" s="60">
        <v>13</v>
      </c>
      <c r="F25" s="61">
        <v>265</v>
      </c>
      <c r="G25" s="61">
        <v>73.099999999999994</v>
      </c>
      <c r="H25" s="62">
        <f t="shared" si="0"/>
        <v>45.309346770627499</v>
      </c>
      <c r="I25" s="62">
        <f t="shared" si="1"/>
        <v>52.727599574899862</v>
      </c>
      <c r="J25" s="63">
        <f t="shared" si="2"/>
        <v>28.848257392790384</v>
      </c>
    </row>
    <row r="26" spans="5:10" x14ac:dyDescent="0.25">
      <c r="E26" s="60">
        <v>14</v>
      </c>
      <c r="F26" s="61">
        <v>266</v>
      </c>
      <c r="G26" s="61">
        <v>33.700000000000003</v>
      </c>
      <c r="H26" s="62">
        <f t="shared" si="0"/>
        <v>20.888166705473967</v>
      </c>
      <c r="I26" s="62">
        <f t="shared" si="1"/>
        <v>24.30807258104139</v>
      </c>
      <c r="J26" s="63">
        <f t="shared" si="2"/>
        <v>13.299401834979973</v>
      </c>
    </row>
    <row r="27" spans="5:10" x14ac:dyDescent="0.25">
      <c r="E27" s="60">
        <v>15</v>
      </c>
      <c r="F27" s="61">
        <v>267</v>
      </c>
      <c r="G27" s="61">
        <v>45.9</v>
      </c>
      <c r="H27" s="62">
        <f t="shared" si="0"/>
        <v>28.450054948998666</v>
      </c>
      <c r="I27" s="62">
        <f t="shared" si="1"/>
        <v>33.108027640053407</v>
      </c>
      <c r="J27" s="63">
        <f t="shared" si="2"/>
        <v>18.114022083845125</v>
      </c>
    </row>
    <row r="28" spans="5:10" x14ac:dyDescent="0.25">
      <c r="E28" s="60">
        <v>16</v>
      </c>
      <c r="F28" s="61">
        <v>268</v>
      </c>
      <c r="G28" s="61">
        <v>57.6</v>
      </c>
      <c r="H28" s="62">
        <f t="shared" si="0"/>
        <v>35.702029739919894</v>
      </c>
      <c r="I28" s="62">
        <f t="shared" si="1"/>
        <v>41.547328803204273</v>
      </c>
      <c r="J28" s="63">
        <f t="shared" si="2"/>
        <v>22.731321830707607</v>
      </c>
    </row>
    <row r="29" spans="5:10" x14ac:dyDescent="0.25">
      <c r="E29" s="60">
        <v>17</v>
      </c>
      <c r="F29" s="61">
        <v>269</v>
      </c>
      <c r="G29" s="61">
        <v>73.5</v>
      </c>
      <c r="H29" s="62">
        <f t="shared" si="0"/>
        <v>45.55727753271028</v>
      </c>
      <c r="I29" s="62">
        <f t="shared" si="1"/>
        <v>53.016122691588784</v>
      </c>
      <c r="J29" s="63">
        <f t="shared" si="2"/>
        <v>29.006113794392519</v>
      </c>
    </row>
    <row r="30" spans="5:10" x14ac:dyDescent="0.25">
      <c r="E30" s="60">
        <v>18</v>
      </c>
      <c r="F30" s="61">
        <v>270</v>
      </c>
      <c r="G30" s="61">
        <v>33.700000000000003</v>
      </c>
      <c r="H30" s="62">
        <f t="shared" si="0"/>
        <v>20.888166705473967</v>
      </c>
      <c r="I30" s="62">
        <f t="shared" si="1"/>
        <v>24.30807258104139</v>
      </c>
      <c r="J30" s="63">
        <f t="shared" si="2"/>
        <v>13.299401834979973</v>
      </c>
    </row>
    <row r="31" spans="5:10" x14ac:dyDescent="0.25">
      <c r="E31" s="60">
        <v>19</v>
      </c>
      <c r="F31" s="61">
        <v>271</v>
      </c>
      <c r="G31" s="61">
        <v>45.4</v>
      </c>
      <c r="H31" s="62">
        <f t="shared" si="0"/>
        <v>28.140141496395195</v>
      </c>
      <c r="I31" s="62">
        <f t="shared" si="1"/>
        <v>32.747373744192259</v>
      </c>
      <c r="J31" s="63">
        <f t="shared" si="2"/>
        <v>17.916701581842453</v>
      </c>
    </row>
    <row r="32" spans="5:10" x14ac:dyDescent="0.25">
      <c r="E32" s="60">
        <v>20</v>
      </c>
      <c r="F32" s="61">
        <v>272</v>
      </c>
      <c r="G32" s="61">
        <v>63.1</v>
      </c>
      <c r="H32" s="62">
        <f t="shared" si="0"/>
        <v>39.111077718558079</v>
      </c>
      <c r="I32" s="62">
        <f t="shared" si="1"/>
        <v>45.514521657676909</v>
      </c>
      <c r="J32" s="63">
        <f t="shared" si="2"/>
        <v>24.901847352736979</v>
      </c>
    </row>
    <row r="33" spans="5:10" x14ac:dyDescent="0.25">
      <c r="E33" s="60">
        <v>21</v>
      </c>
      <c r="F33" s="61">
        <v>273</v>
      </c>
      <c r="G33" s="61">
        <v>72.900000000000006</v>
      </c>
      <c r="H33" s="62">
        <f t="shared" si="0"/>
        <v>45.185381389586119</v>
      </c>
      <c r="I33" s="62">
        <f t="shared" si="1"/>
        <v>52.583338016555416</v>
      </c>
      <c r="J33" s="63">
        <f t="shared" si="2"/>
        <v>28.769329191989318</v>
      </c>
    </row>
    <row r="34" spans="5:10" x14ac:dyDescent="0.25">
      <c r="E34" s="60">
        <v>22</v>
      </c>
      <c r="F34" s="61">
        <v>274</v>
      </c>
      <c r="G34" s="61">
        <v>33.799999999999997</v>
      </c>
      <c r="H34" s="62">
        <f t="shared" si="0"/>
        <v>20.950149395994657</v>
      </c>
      <c r="I34" s="62">
        <f t="shared" si="1"/>
        <v>24.380203360213617</v>
      </c>
      <c r="J34" s="63">
        <f t="shared" si="2"/>
        <v>13.338865935380506</v>
      </c>
    </row>
    <row r="35" spans="5:10" x14ac:dyDescent="0.25">
      <c r="E35" s="60">
        <v>23</v>
      </c>
      <c r="F35" s="61">
        <v>275</v>
      </c>
      <c r="G35" s="61">
        <v>46.7</v>
      </c>
      <c r="H35" s="62">
        <f t="shared" si="0"/>
        <v>28.945916473164221</v>
      </c>
      <c r="I35" s="62">
        <f t="shared" si="1"/>
        <v>33.685073873431243</v>
      </c>
      <c r="J35" s="63">
        <f t="shared" si="2"/>
        <v>18.429734887049399</v>
      </c>
    </row>
    <row r="36" spans="5:10" x14ac:dyDescent="0.25">
      <c r="E36" s="60">
        <v>24</v>
      </c>
      <c r="F36" s="61">
        <v>276</v>
      </c>
      <c r="G36" s="61">
        <v>58.8</v>
      </c>
      <c r="H36" s="62">
        <f t="shared" si="0"/>
        <v>36.445822026168223</v>
      </c>
      <c r="I36" s="62">
        <f t="shared" si="1"/>
        <v>42.41289815327103</v>
      </c>
      <c r="J36" s="63">
        <f t="shared" si="2"/>
        <v>23.204891035514017</v>
      </c>
    </row>
    <row r="37" spans="5:10" x14ac:dyDescent="0.25">
      <c r="E37" s="60">
        <v>25</v>
      </c>
      <c r="F37" s="61">
        <v>277</v>
      </c>
      <c r="G37" s="61">
        <v>76</v>
      </c>
      <c r="H37" s="62">
        <f t="shared" si="0"/>
        <v>47.106844795727639</v>
      </c>
      <c r="I37" s="62">
        <f t="shared" si="1"/>
        <v>54.819392170894531</v>
      </c>
      <c r="J37" s="63">
        <f t="shared" si="2"/>
        <v>29.992716304405871</v>
      </c>
    </row>
    <row r="38" spans="5:10" x14ac:dyDescent="0.25">
      <c r="E38" s="60">
        <v>26</v>
      </c>
      <c r="F38" s="61">
        <v>278</v>
      </c>
      <c r="G38" s="61">
        <v>34.1</v>
      </c>
      <c r="H38" s="62">
        <f t="shared" si="0"/>
        <v>21.136097467556745</v>
      </c>
      <c r="I38" s="62">
        <f t="shared" si="1"/>
        <v>24.596595697730308</v>
      </c>
      <c r="J38" s="63">
        <f t="shared" si="2"/>
        <v>13.457258236582108</v>
      </c>
    </row>
    <row r="39" spans="5:10" x14ac:dyDescent="0.25">
      <c r="E39" s="60">
        <v>27</v>
      </c>
      <c r="F39" s="61">
        <v>279</v>
      </c>
      <c r="G39" s="61">
        <v>47.6</v>
      </c>
      <c r="H39" s="62">
        <f t="shared" si="0"/>
        <v>29.50376068785047</v>
      </c>
      <c r="I39" s="62">
        <f t="shared" si="1"/>
        <v>34.334250885981312</v>
      </c>
      <c r="J39" s="63">
        <f t="shared" si="2"/>
        <v>18.784911790654203</v>
      </c>
    </row>
    <row r="40" spans="5:10" x14ac:dyDescent="0.25">
      <c r="E40" s="60">
        <v>28</v>
      </c>
      <c r="F40" s="61">
        <v>280</v>
      </c>
      <c r="G40" s="61">
        <v>60.7</v>
      </c>
      <c r="H40" s="62">
        <f t="shared" si="0"/>
        <v>37.623493146061421</v>
      </c>
      <c r="I40" s="62">
        <f t="shared" si="1"/>
        <v>43.783382957543395</v>
      </c>
      <c r="J40" s="63">
        <f t="shared" si="2"/>
        <v>23.954708943124164</v>
      </c>
    </row>
    <row r="41" spans="5:10" x14ac:dyDescent="0.25">
      <c r="E41" s="60">
        <v>29</v>
      </c>
      <c r="F41" s="61">
        <v>281</v>
      </c>
      <c r="G41" s="61">
        <v>72.8</v>
      </c>
      <c r="H41" s="62">
        <f t="shared" si="0"/>
        <v>45.123398699065419</v>
      </c>
      <c r="I41" s="62">
        <f t="shared" si="1"/>
        <v>52.511207237383175</v>
      </c>
      <c r="J41" s="63">
        <f t="shared" si="2"/>
        <v>28.729865091588781</v>
      </c>
    </row>
    <row r="42" spans="5:10" x14ac:dyDescent="0.25">
      <c r="E42" s="60">
        <v>30</v>
      </c>
      <c r="F42" s="61">
        <v>282</v>
      </c>
      <c r="G42" s="61">
        <v>34.4</v>
      </c>
      <c r="H42" s="62">
        <f t="shared" si="0"/>
        <v>21.322045539118825</v>
      </c>
      <c r="I42" s="62">
        <f t="shared" si="1"/>
        <v>24.812988035246995</v>
      </c>
      <c r="J42" s="63">
        <f t="shared" si="2"/>
        <v>13.57565053778371</v>
      </c>
    </row>
    <row r="43" spans="5:10" x14ac:dyDescent="0.25">
      <c r="E43" s="60">
        <v>31</v>
      </c>
      <c r="F43" s="61">
        <v>283</v>
      </c>
      <c r="G43" s="61">
        <v>47.7</v>
      </c>
      <c r="H43" s="62">
        <f t="shared" si="0"/>
        <v>29.565743378371163</v>
      </c>
      <c r="I43" s="62">
        <f t="shared" si="1"/>
        <v>34.406381665153539</v>
      </c>
      <c r="J43" s="63">
        <f t="shared" si="2"/>
        <v>18.824375891054739</v>
      </c>
    </row>
    <row r="44" spans="5:10" x14ac:dyDescent="0.25">
      <c r="E44" s="60">
        <v>32</v>
      </c>
      <c r="F44" s="61">
        <v>284</v>
      </c>
      <c r="G44" s="61">
        <v>60.4</v>
      </c>
      <c r="H44" s="62">
        <f t="shared" si="0"/>
        <v>37.437545074499333</v>
      </c>
      <c r="I44" s="62">
        <f t="shared" si="1"/>
        <v>43.566990620026701</v>
      </c>
      <c r="J44" s="63">
        <f t="shared" si="2"/>
        <v>23.836316641922561</v>
      </c>
    </row>
    <row r="45" spans="5:10" x14ac:dyDescent="0.25">
      <c r="E45" s="60">
        <v>33</v>
      </c>
      <c r="F45" s="61">
        <v>285</v>
      </c>
      <c r="G45" s="61">
        <v>71</v>
      </c>
      <c r="H45" s="62">
        <f t="shared" si="0"/>
        <v>44.007710269692929</v>
      </c>
      <c r="I45" s="62">
        <f t="shared" si="1"/>
        <v>51.212853212283044</v>
      </c>
      <c r="J45" s="63">
        <f t="shared" si="2"/>
        <v>28.01951128437917</v>
      </c>
    </row>
    <row r="46" spans="5:10" x14ac:dyDescent="0.25">
      <c r="E46" s="60">
        <v>34</v>
      </c>
      <c r="F46" s="61">
        <v>286</v>
      </c>
      <c r="G46" s="61">
        <v>34.200000000000003</v>
      </c>
      <c r="H46" s="62">
        <f t="shared" si="0"/>
        <v>21.198080158077438</v>
      </c>
      <c r="I46" s="62">
        <f t="shared" si="1"/>
        <v>24.668726476902538</v>
      </c>
      <c r="J46" s="63">
        <f t="shared" si="2"/>
        <v>13.496722336982643</v>
      </c>
    </row>
    <row r="47" spans="5:10" x14ac:dyDescent="0.25">
      <c r="E47" s="60">
        <v>35</v>
      </c>
      <c r="F47" s="61">
        <v>287</v>
      </c>
      <c r="G47" s="61">
        <v>46.7</v>
      </c>
      <c r="H47" s="62">
        <f t="shared" si="0"/>
        <v>28.945916473164221</v>
      </c>
      <c r="I47" s="62">
        <f t="shared" si="1"/>
        <v>33.685073873431243</v>
      </c>
      <c r="J47" s="63">
        <f t="shared" si="2"/>
        <v>18.429734887049399</v>
      </c>
    </row>
    <row r="48" spans="5:10" x14ac:dyDescent="0.25">
      <c r="E48" s="60">
        <v>36</v>
      </c>
      <c r="F48" s="61">
        <v>288</v>
      </c>
      <c r="G48" s="61">
        <v>58.9</v>
      </c>
      <c r="H48" s="62">
        <f t="shared" si="0"/>
        <v>36.507804716688916</v>
      </c>
      <c r="I48" s="62">
        <f t="shared" si="1"/>
        <v>42.485028932443257</v>
      </c>
      <c r="J48" s="63">
        <f t="shared" si="2"/>
        <v>23.244355135914549</v>
      </c>
    </row>
    <row r="49" spans="5:10" ht="15.75" thickBot="1" x14ac:dyDescent="0.3">
      <c r="E49" s="64"/>
      <c r="F49" s="65" t="s">
        <v>13</v>
      </c>
      <c r="G49" s="65">
        <f>SUM(G13:G48)</f>
        <v>1872.5000000000005</v>
      </c>
      <c r="H49" s="66">
        <f>SUM(H13:H48)</f>
        <v>1160.6258800000003</v>
      </c>
      <c r="I49" s="66">
        <f>SUM(I13:I47)</f>
        <v>1308.1638110675569</v>
      </c>
      <c r="J49" s="67">
        <f>SUM(J13:J48)</f>
        <v>738.96527999999989</v>
      </c>
    </row>
    <row r="50" spans="5:10" ht="15.75" thickTop="1" x14ac:dyDescent="0.25"/>
  </sheetData>
  <mergeCells count="2">
    <mergeCell ref="E11:J11"/>
    <mergeCell ref="E2:J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40"/>
  <sheetViews>
    <sheetView topLeftCell="A11" workbookViewId="0">
      <selection activeCell="N32" sqref="N32"/>
    </sheetView>
  </sheetViews>
  <sheetFormatPr defaultRowHeight="15" x14ac:dyDescent="0.25"/>
  <cols>
    <col min="3" max="3" width="17.7109375" customWidth="1"/>
    <col min="5" max="5" width="10.28515625" customWidth="1"/>
    <col min="6" max="6" width="12.42578125" customWidth="1"/>
    <col min="7" max="7" width="11.85546875" customWidth="1"/>
    <col min="14" max="15" width="9.140625" customWidth="1"/>
  </cols>
  <sheetData>
    <row r="2" spans="2:8" ht="32.25" customHeight="1" x14ac:dyDescent="0.25">
      <c r="B2" s="97" t="s">
        <v>80</v>
      </c>
      <c r="C2" s="97"/>
      <c r="D2" s="97"/>
      <c r="E2" s="97"/>
      <c r="F2" s="97"/>
      <c r="G2" s="97"/>
      <c r="H2" s="68"/>
    </row>
    <row r="3" spans="2:8" ht="25.5" customHeight="1" x14ac:dyDescent="0.25">
      <c r="B3" s="69" t="s">
        <v>81</v>
      </c>
      <c r="C3" s="69" t="s">
        <v>82</v>
      </c>
      <c r="D3" s="96"/>
      <c r="E3" s="96"/>
      <c r="F3" s="96"/>
      <c r="G3" s="96"/>
    </row>
    <row r="4" spans="2:8" x14ac:dyDescent="0.25">
      <c r="B4" s="41">
        <v>1</v>
      </c>
      <c r="C4" s="41">
        <v>5</v>
      </c>
      <c r="D4" s="96"/>
      <c r="E4" s="96"/>
      <c r="F4" s="96"/>
      <c r="G4" s="96"/>
    </row>
    <row r="5" spans="2:8" x14ac:dyDescent="0.25">
      <c r="B5" s="41">
        <v>2</v>
      </c>
      <c r="C5" s="41">
        <v>25</v>
      </c>
      <c r="D5" s="96"/>
      <c r="E5" s="96"/>
      <c r="F5" s="96"/>
      <c r="G5" s="96"/>
    </row>
    <row r="6" spans="2:8" x14ac:dyDescent="0.25">
      <c r="B6" s="41">
        <v>3</v>
      </c>
      <c r="C6" s="41">
        <v>15</v>
      </c>
      <c r="D6" s="96"/>
      <c r="E6" s="96"/>
      <c r="F6" s="96"/>
      <c r="G6" s="96"/>
    </row>
    <row r="7" spans="2:8" ht="30.75" customHeight="1" x14ac:dyDescent="0.25">
      <c r="B7" s="70" t="s">
        <v>37</v>
      </c>
      <c r="C7" s="70" t="s">
        <v>83</v>
      </c>
      <c r="D7" s="70" t="s">
        <v>81</v>
      </c>
      <c r="E7" s="70" t="s">
        <v>93</v>
      </c>
      <c r="F7" s="70" t="s">
        <v>94</v>
      </c>
      <c r="G7" s="70" t="s">
        <v>95</v>
      </c>
      <c r="H7" s="51"/>
    </row>
    <row r="8" spans="2:8" x14ac:dyDescent="0.25">
      <c r="B8" s="71">
        <v>1</v>
      </c>
      <c r="C8" s="41" t="s">
        <v>84</v>
      </c>
      <c r="D8" s="71">
        <v>1</v>
      </c>
      <c r="E8" s="41">
        <v>15400</v>
      </c>
      <c r="F8" s="41">
        <f>IF(D8=1,E8*$C$4/100,IF(D8=2,E8*$C$5/100,E8*$C$6/100))</f>
        <v>770</v>
      </c>
      <c r="G8" s="41">
        <f>E8-F8</f>
        <v>14630</v>
      </c>
    </row>
    <row r="9" spans="2:8" x14ac:dyDescent="0.25">
      <c r="B9" s="71">
        <v>2</v>
      </c>
      <c r="C9" s="41" t="s">
        <v>85</v>
      </c>
      <c r="D9" s="71">
        <v>1</v>
      </c>
      <c r="E9" s="41">
        <v>27510</v>
      </c>
      <c r="F9" s="41">
        <f t="shared" ref="F9:F15" si="0">IF(D9=1,E9*$C$4/100,IF(D9=2,E9*$C$5/100,E9*$C$6/100))</f>
        <v>1375.5</v>
      </c>
      <c r="G9" s="41">
        <f>E9-F9</f>
        <v>26134.5</v>
      </c>
    </row>
    <row r="10" spans="2:8" x14ac:dyDescent="0.25">
      <c r="B10" s="71">
        <v>3</v>
      </c>
      <c r="C10" s="41" t="s">
        <v>86</v>
      </c>
      <c r="D10" s="71">
        <v>2</v>
      </c>
      <c r="E10" s="41">
        <v>24708</v>
      </c>
      <c r="F10" s="41">
        <f t="shared" si="0"/>
        <v>6177</v>
      </c>
      <c r="G10" s="41">
        <f t="shared" ref="G10:G15" si="1">E10-F10</f>
        <v>18531</v>
      </c>
    </row>
    <row r="11" spans="2:8" x14ac:dyDescent="0.25">
      <c r="B11" s="71">
        <v>4</v>
      </c>
      <c r="C11" s="41" t="s">
        <v>87</v>
      </c>
      <c r="D11" s="71">
        <v>3</v>
      </c>
      <c r="E11" s="41">
        <v>560120</v>
      </c>
      <c r="F11" s="41">
        <f>IF(D11=1,E11*$C$4/100,IF(D11=2,E11*$C$5/100,E11*$C$6/100))</f>
        <v>84018</v>
      </c>
      <c r="G11" s="41">
        <f t="shared" si="1"/>
        <v>476102</v>
      </c>
    </row>
    <row r="12" spans="2:8" x14ac:dyDescent="0.25">
      <c r="B12" s="71">
        <v>5</v>
      </c>
      <c r="C12" s="41" t="s">
        <v>88</v>
      </c>
      <c r="D12" s="71">
        <v>1</v>
      </c>
      <c r="E12" s="41">
        <v>1205400</v>
      </c>
      <c r="F12" s="41">
        <f t="shared" si="0"/>
        <v>60270</v>
      </c>
      <c r="G12" s="41">
        <f>E12-F12</f>
        <v>1145130</v>
      </c>
    </row>
    <row r="13" spans="2:8" x14ac:dyDescent="0.25">
      <c r="B13" s="71">
        <v>6</v>
      </c>
      <c r="C13" s="41" t="s">
        <v>89</v>
      </c>
      <c r="D13" s="71">
        <v>2</v>
      </c>
      <c r="E13" s="41">
        <v>74210</v>
      </c>
      <c r="F13" s="41">
        <f t="shared" si="0"/>
        <v>18552.5</v>
      </c>
      <c r="G13" s="41">
        <f t="shared" si="1"/>
        <v>55657.5</v>
      </c>
    </row>
    <row r="14" spans="2:8" x14ac:dyDescent="0.25">
      <c r="B14" s="71">
        <v>7</v>
      </c>
      <c r="C14" s="41" t="s">
        <v>90</v>
      </c>
      <c r="D14" s="71">
        <v>3</v>
      </c>
      <c r="E14" s="41">
        <v>147800</v>
      </c>
      <c r="F14" s="41">
        <f t="shared" si="0"/>
        <v>22170</v>
      </c>
      <c r="G14" s="41">
        <f t="shared" si="1"/>
        <v>125630</v>
      </c>
    </row>
    <row r="15" spans="2:8" x14ac:dyDescent="0.25">
      <c r="B15" s="71">
        <v>8</v>
      </c>
      <c r="C15" s="41" t="s">
        <v>91</v>
      </c>
      <c r="D15" s="71">
        <v>1</v>
      </c>
      <c r="E15" s="41">
        <v>5100</v>
      </c>
      <c r="F15" s="41">
        <f t="shared" si="0"/>
        <v>255</v>
      </c>
      <c r="G15" s="41">
        <f t="shared" si="1"/>
        <v>4845</v>
      </c>
    </row>
    <row r="16" spans="2:8" x14ac:dyDescent="0.25">
      <c r="B16" s="41"/>
      <c r="C16" s="72" t="s">
        <v>92</v>
      </c>
      <c r="D16" s="41"/>
      <c r="E16" s="41">
        <f>SUM(E8:E15)</f>
        <v>2060248</v>
      </c>
      <c r="F16" s="41">
        <f>SUM(F8:F15)</f>
        <v>193588</v>
      </c>
      <c r="G16" s="41">
        <f>SUM(G8:G15)</f>
        <v>1866660</v>
      </c>
    </row>
    <row r="26" spans="3:8" ht="15.75" x14ac:dyDescent="0.25">
      <c r="C26" s="97" t="s">
        <v>80</v>
      </c>
      <c r="D26" s="97"/>
      <c r="E26" s="97"/>
      <c r="F26" s="97"/>
      <c r="G26" s="97"/>
      <c r="H26" s="97"/>
    </row>
    <row r="27" spans="3:8" x14ac:dyDescent="0.25">
      <c r="C27" s="69" t="s">
        <v>81</v>
      </c>
      <c r="D27" s="69" t="s">
        <v>82</v>
      </c>
      <c r="E27" s="96"/>
      <c r="F27" s="96"/>
      <c r="G27" s="96"/>
      <c r="H27" s="96"/>
    </row>
    <row r="28" spans="3:8" x14ac:dyDescent="0.25">
      <c r="C28" s="41">
        <v>1</v>
      </c>
      <c r="D28" s="41">
        <v>5</v>
      </c>
      <c r="E28" s="96"/>
      <c r="F28" s="96"/>
      <c r="G28" s="96"/>
      <c r="H28" s="96"/>
    </row>
    <row r="29" spans="3:8" x14ac:dyDescent="0.25">
      <c r="C29" s="41">
        <v>2</v>
      </c>
      <c r="D29" s="41">
        <v>25</v>
      </c>
      <c r="E29" s="96"/>
      <c r="F29" s="96"/>
      <c r="G29" s="96"/>
      <c r="H29" s="96"/>
    </row>
    <row r="30" spans="3:8" x14ac:dyDescent="0.25">
      <c r="C30" s="41">
        <v>3</v>
      </c>
      <c r="D30" s="41">
        <v>15</v>
      </c>
      <c r="E30" s="96"/>
      <c r="F30" s="96"/>
      <c r="G30" s="96"/>
      <c r="H30" s="96"/>
    </row>
    <row r="31" spans="3:8" ht="45" x14ac:dyDescent="0.25">
      <c r="C31" s="70" t="s">
        <v>37</v>
      </c>
      <c r="D31" s="70" t="s">
        <v>83</v>
      </c>
      <c r="E31" s="70" t="s">
        <v>81</v>
      </c>
      <c r="F31" s="70" t="s">
        <v>93</v>
      </c>
      <c r="G31" s="70" t="s">
        <v>94</v>
      </c>
      <c r="H31" s="70" t="s">
        <v>95</v>
      </c>
    </row>
    <row r="32" spans="3:8" x14ac:dyDescent="0.25">
      <c r="C32" s="71">
        <v>1</v>
      </c>
      <c r="D32" s="41" t="s">
        <v>84</v>
      </c>
      <c r="E32" s="71">
        <v>1</v>
      </c>
      <c r="F32" s="41">
        <v>15400</v>
      </c>
      <c r="G32" s="41">
        <f>VLOOKUP(E32,$C$28:$D$30,2)*F32/100</f>
        <v>770</v>
      </c>
      <c r="H32" s="41">
        <f>F32-G32</f>
        <v>14630</v>
      </c>
    </row>
    <row r="33" spans="3:8" x14ac:dyDescent="0.25">
      <c r="C33" s="71">
        <v>2</v>
      </c>
      <c r="D33" s="41" t="s">
        <v>85</v>
      </c>
      <c r="E33" s="71">
        <v>1</v>
      </c>
      <c r="F33" s="41">
        <v>27510</v>
      </c>
      <c r="G33" s="41">
        <f t="shared" ref="G33:G39" si="2">VLOOKUP(E33,$C$28:$D$30,2)*F33/100</f>
        <v>1375.5</v>
      </c>
      <c r="H33" s="41">
        <f>F33-G33</f>
        <v>26134.5</v>
      </c>
    </row>
    <row r="34" spans="3:8" x14ac:dyDescent="0.25">
      <c r="C34" s="71">
        <v>3</v>
      </c>
      <c r="D34" s="41" t="s">
        <v>86</v>
      </c>
      <c r="E34" s="71">
        <v>2</v>
      </c>
      <c r="F34" s="41">
        <v>24708</v>
      </c>
      <c r="G34" s="41">
        <f t="shared" si="2"/>
        <v>6177</v>
      </c>
      <c r="H34" s="41">
        <f t="shared" ref="H34:H35" si="3">F34-G34</f>
        <v>18531</v>
      </c>
    </row>
    <row r="35" spans="3:8" x14ac:dyDescent="0.25">
      <c r="C35" s="71">
        <v>4</v>
      </c>
      <c r="D35" s="41" t="s">
        <v>87</v>
      </c>
      <c r="E35" s="71">
        <v>3</v>
      </c>
      <c r="F35" s="41">
        <v>560120</v>
      </c>
      <c r="G35" s="41">
        <f>VLOOKUP(E35,$C$28:$D$30,2)*F35/100</f>
        <v>84018</v>
      </c>
      <c r="H35" s="41">
        <f t="shared" si="3"/>
        <v>476102</v>
      </c>
    </row>
    <row r="36" spans="3:8" x14ac:dyDescent="0.25">
      <c r="C36" s="71">
        <v>5</v>
      </c>
      <c r="D36" s="41" t="s">
        <v>88</v>
      </c>
      <c r="E36" s="71">
        <v>1</v>
      </c>
      <c r="F36" s="41">
        <v>1205400</v>
      </c>
      <c r="G36" s="41">
        <f t="shared" si="2"/>
        <v>60270</v>
      </c>
      <c r="H36" s="41">
        <f>F36-G36</f>
        <v>1145130</v>
      </c>
    </row>
    <row r="37" spans="3:8" x14ac:dyDescent="0.25">
      <c r="C37" s="71">
        <v>6</v>
      </c>
      <c r="D37" s="41" t="s">
        <v>89</v>
      </c>
      <c r="E37" s="71">
        <v>2</v>
      </c>
      <c r="F37" s="41">
        <v>74210</v>
      </c>
      <c r="G37" s="41">
        <f t="shared" si="2"/>
        <v>18552.5</v>
      </c>
      <c r="H37" s="41">
        <f t="shared" ref="H37:H39" si="4">F37-G37</f>
        <v>55657.5</v>
      </c>
    </row>
    <row r="38" spans="3:8" x14ac:dyDescent="0.25">
      <c r="C38" s="71">
        <v>7</v>
      </c>
      <c r="D38" s="41" t="s">
        <v>90</v>
      </c>
      <c r="E38" s="71">
        <v>3</v>
      </c>
      <c r="F38" s="41">
        <v>147800</v>
      </c>
      <c r="G38" s="41">
        <f t="shared" si="2"/>
        <v>22170</v>
      </c>
      <c r="H38" s="41">
        <f t="shared" si="4"/>
        <v>125630</v>
      </c>
    </row>
    <row r="39" spans="3:8" x14ac:dyDescent="0.25">
      <c r="C39" s="71">
        <v>8</v>
      </c>
      <c r="D39" s="41" t="s">
        <v>91</v>
      </c>
      <c r="E39" s="71">
        <v>1</v>
      </c>
      <c r="F39" s="41">
        <v>5100</v>
      </c>
      <c r="G39" s="41">
        <f t="shared" si="2"/>
        <v>255</v>
      </c>
      <c r="H39" s="41">
        <f t="shared" si="4"/>
        <v>4845</v>
      </c>
    </row>
    <row r="40" spans="3:8" x14ac:dyDescent="0.25">
      <c r="C40" s="41"/>
      <c r="D40" s="72" t="s">
        <v>92</v>
      </c>
      <c r="E40" s="41"/>
      <c r="F40" s="41">
        <f>SUM(F32:F39)</f>
        <v>2060248</v>
      </c>
      <c r="G40" s="41">
        <f>SUM(G32:G39)</f>
        <v>193588</v>
      </c>
      <c r="H40" s="41">
        <f>SUM(H32:H39)</f>
        <v>1866660</v>
      </c>
    </row>
  </sheetData>
  <mergeCells count="10">
    <mergeCell ref="C26:H26"/>
    <mergeCell ref="E27:H27"/>
    <mergeCell ref="E28:H28"/>
    <mergeCell ref="E29:H29"/>
    <mergeCell ref="E30:H30"/>
    <mergeCell ref="D3:G3"/>
    <mergeCell ref="B2:G2"/>
    <mergeCell ref="D4:G4"/>
    <mergeCell ref="D5:G5"/>
    <mergeCell ref="D6:G6"/>
  </mergeCells>
  <pageMargins left="0.7" right="0.7" top="0.75" bottom="0.75" header="0.3" footer="0.3"/>
  <pageSetup paperSize="9" orientation="portrait" horizontalDpi="4294967293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0"/>
  <sheetViews>
    <sheetView workbookViewId="0">
      <selection activeCell="R11" sqref="R10:R11"/>
    </sheetView>
  </sheetViews>
  <sheetFormatPr defaultRowHeight="15" x14ac:dyDescent="0.25"/>
  <cols>
    <col min="2" max="2" width="5.28515625" customWidth="1"/>
    <col min="3" max="3" width="15.7109375" customWidth="1"/>
    <col min="4" max="4" width="13.42578125" customWidth="1"/>
    <col min="5" max="5" width="17.140625" customWidth="1"/>
  </cols>
  <sheetData>
    <row r="2" spans="2:6" ht="33.75" customHeight="1" x14ac:dyDescent="0.25">
      <c r="B2" s="41"/>
      <c r="C2" s="70" t="s">
        <v>118</v>
      </c>
      <c r="D2" s="70" t="s">
        <v>135</v>
      </c>
      <c r="E2" s="70" t="s">
        <v>136</v>
      </c>
      <c r="F2" s="70" t="s">
        <v>137</v>
      </c>
    </row>
    <row r="3" spans="2:6" x14ac:dyDescent="0.25">
      <c r="B3" s="41" t="s">
        <v>119</v>
      </c>
      <c r="C3" s="41" t="s">
        <v>127</v>
      </c>
      <c r="D3" s="75">
        <v>47</v>
      </c>
      <c r="E3" s="41">
        <f>D3/50*100</f>
        <v>94</v>
      </c>
      <c r="F3" s="41">
        <f>IF(AND(E3&gt;=0,E3&lt;=50),2,IF(AND(E3&gt;51,E3&lt;=72),3,IF(AND(E3&gt;73,E3&lt;=87),4,5)))</f>
        <v>5</v>
      </c>
    </row>
    <row r="4" spans="2:6" x14ac:dyDescent="0.25">
      <c r="B4" s="41" t="s">
        <v>120</v>
      </c>
      <c r="C4" s="41" t="s">
        <v>128</v>
      </c>
      <c r="D4" s="75">
        <v>24</v>
      </c>
      <c r="E4" s="41">
        <f t="shared" ref="E4:E9" si="0">D4/50*100</f>
        <v>48</v>
      </c>
      <c r="F4" s="41">
        <f t="shared" ref="F4:F10" si="1">IF(AND(E4&gt;=0,E4&lt;=50),2,IF(AND(E4&gt;51,E4&lt;=72),3,IF(AND(E4&gt;73,E4&lt;=87),4,5)))</f>
        <v>2</v>
      </c>
    </row>
    <row r="5" spans="2:6" x14ac:dyDescent="0.25">
      <c r="B5" s="41" t="s">
        <v>121</v>
      </c>
      <c r="C5" s="41" t="s">
        <v>129</v>
      </c>
      <c r="D5" s="75">
        <v>36</v>
      </c>
      <c r="E5" s="41">
        <f t="shared" si="0"/>
        <v>72</v>
      </c>
      <c r="F5" s="41">
        <f t="shared" si="1"/>
        <v>3</v>
      </c>
    </row>
    <row r="6" spans="2:6" x14ac:dyDescent="0.25">
      <c r="B6" s="41" t="s">
        <v>122</v>
      </c>
      <c r="C6" s="41" t="s">
        <v>130</v>
      </c>
      <c r="D6" s="75">
        <v>43</v>
      </c>
      <c r="E6" s="41">
        <f t="shared" si="0"/>
        <v>86</v>
      </c>
      <c r="F6" s="41">
        <f t="shared" si="1"/>
        <v>4</v>
      </c>
    </row>
    <row r="7" spans="2:6" x14ac:dyDescent="0.25">
      <c r="B7" s="41" t="s">
        <v>123</v>
      </c>
      <c r="C7" s="41" t="s">
        <v>131</v>
      </c>
      <c r="D7" s="75">
        <v>38</v>
      </c>
      <c r="E7" s="41">
        <f t="shared" si="0"/>
        <v>76</v>
      </c>
      <c r="F7" s="41">
        <f t="shared" si="1"/>
        <v>4</v>
      </c>
    </row>
    <row r="8" spans="2:6" x14ac:dyDescent="0.25">
      <c r="B8" s="41" t="s">
        <v>124</v>
      </c>
      <c r="C8" s="41" t="s">
        <v>132</v>
      </c>
      <c r="D8" s="75">
        <v>19</v>
      </c>
      <c r="E8" s="41">
        <f t="shared" si="0"/>
        <v>38</v>
      </c>
      <c r="F8" s="41">
        <f t="shared" si="1"/>
        <v>2</v>
      </c>
    </row>
    <row r="9" spans="2:6" x14ac:dyDescent="0.25">
      <c r="B9" s="41" t="s">
        <v>125</v>
      </c>
      <c r="C9" s="41" t="s">
        <v>133</v>
      </c>
      <c r="D9" s="75">
        <v>27</v>
      </c>
      <c r="E9" s="41">
        <f t="shared" si="0"/>
        <v>54</v>
      </c>
      <c r="F9" s="41">
        <f t="shared" si="1"/>
        <v>3</v>
      </c>
    </row>
    <row r="10" spans="2:6" x14ac:dyDescent="0.25">
      <c r="B10" s="41" t="s">
        <v>126</v>
      </c>
      <c r="C10" s="41" t="s">
        <v>134</v>
      </c>
      <c r="D10" s="75">
        <v>39</v>
      </c>
      <c r="E10" s="41">
        <f>D10/50*100</f>
        <v>78</v>
      </c>
      <c r="F10" s="41">
        <f t="shared" si="1"/>
        <v>4</v>
      </c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34"/>
  <sheetViews>
    <sheetView topLeftCell="M1" zoomScale="60" zoomScaleNormal="60" workbookViewId="0">
      <selection activeCell="AE7" sqref="AE7"/>
    </sheetView>
  </sheetViews>
  <sheetFormatPr defaultRowHeight="15" x14ac:dyDescent="0.25"/>
  <sheetData>
    <row r="1" spans="1:46" x14ac:dyDescent="0.25">
      <c r="B1" s="41">
        <v>2</v>
      </c>
      <c r="C1" s="41">
        <v>2</v>
      </c>
      <c r="D1" s="41">
        <v>1</v>
      </c>
      <c r="G1" s="41">
        <v>3</v>
      </c>
      <c r="P1" t="s">
        <v>116</v>
      </c>
      <c r="Z1" t="s">
        <v>116</v>
      </c>
      <c r="AM1" t="s">
        <v>117</v>
      </c>
    </row>
    <row r="2" spans="1:46" x14ac:dyDescent="0.25">
      <c r="A2" t="s">
        <v>96</v>
      </c>
      <c r="B2" s="41">
        <v>3</v>
      </c>
      <c r="C2" s="41">
        <v>4</v>
      </c>
      <c r="D2" s="41">
        <v>3</v>
      </c>
      <c r="F2" t="s">
        <v>97</v>
      </c>
      <c r="G2" s="41">
        <v>10</v>
      </c>
      <c r="N2" s="41">
        <v>3</v>
      </c>
      <c r="O2" s="41">
        <v>-1</v>
      </c>
      <c r="P2" s="41">
        <v>-1</v>
      </c>
      <c r="S2" s="41">
        <v>1</v>
      </c>
      <c r="Z2" s="41">
        <v>1</v>
      </c>
      <c r="AA2" s="41">
        <v>-3</v>
      </c>
      <c r="AB2" s="41">
        <v>1</v>
      </c>
      <c r="AE2" s="41">
        <v>12</v>
      </c>
      <c r="AL2" s="41">
        <v>7</v>
      </c>
      <c r="AM2" s="41">
        <v>-4</v>
      </c>
      <c r="AN2" s="41">
        <v>1</v>
      </c>
      <c r="AQ2" s="41">
        <v>7</v>
      </c>
    </row>
    <row r="3" spans="1:46" x14ac:dyDescent="0.25">
      <c r="B3" s="41">
        <v>9</v>
      </c>
      <c r="C3" s="41">
        <v>8</v>
      </c>
      <c r="D3" s="41">
        <v>5</v>
      </c>
      <c r="G3" s="41">
        <v>14</v>
      </c>
      <c r="M3" t="s">
        <v>96</v>
      </c>
      <c r="N3" s="41">
        <v>1</v>
      </c>
      <c r="O3" s="41">
        <v>3</v>
      </c>
      <c r="P3" s="41">
        <v>2</v>
      </c>
      <c r="R3" t="s">
        <v>97</v>
      </c>
      <c r="S3" s="41">
        <v>6</v>
      </c>
      <c r="Y3" t="s">
        <v>96</v>
      </c>
      <c r="Z3" s="41">
        <v>5</v>
      </c>
      <c r="AA3" s="41">
        <v>2</v>
      </c>
      <c r="AB3" s="41">
        <v>4</v>
      </c>
      <c r="AD3" t="s">
        <v>97</v>
      </c>
      <c r="AE3" s="41">
        <v>15</v>
      </c>
      <c r="AK3" t="s">
        <v>96</v>
      </c>
      <c r="AL3" s="41">
        <v>3</v>
      </c>
      <c r="AM3" s="41">
        <v>1</v>
      </c>
      <c r="AN3" s="41">
        <v>2</v>
      </c>
      <c r="AP3" t="s">
        <v>97</v>
      </c>
      <c r="AQ3" s="41">
        <v>1</v>
      </c>
    </row>
    <row r="4" spans="1:46" x14ac:dyDescent="0.25">
      <c r="N4" s="41">
        <v>2</v>
      </c>
      <c r="O4" s="41">
        <v>-4</v>
      </c>
      <c r="P4" s="41">
        <v>-1</v>
      </c>
      <c r="S4" s="41">
        <v>-3</v>
      </c>
      <c r="Z4" s="41">
        <v>7</v>
      </c>
      <c r="AA4" s="41">
        <v>6</v>
      </c>
      <c r="AB4" s="41">
        <v>9</v>
      </c>
      <c r="AE4" s="41">
        <v>-3</v>
      </c>
      <c r="AL4" s="41">
        <v>2</v>
      </c>
      <c r="AM4" s="41">
        <v>-2</v>
      </c>
      <c r="AN4" s="41">
        <v>1</v>
      </c>
      <c r="AQ4" s="41">
        <v>2</v>
      </c>
    </row>
    <row r="5" spans="1:46" x14ac:dyDescent="0.25">
      <c r="E5" s="41">
        <f t="array" ref="E5:G7">MINVERSE(B1:D3)</f>
        <v>-0.99999999999999956</v>
      </c>
      <c r="F5" s="41">
        <v>-0.5</v>
      </c>
      <c r="G5" s="41">
        <v>0.49999999999999978</v>
      </c>
    </row>
    <row r="6" spans="1:46" x14ac:dyDescent="0.25">
      <c r="A6" t="s">
        <v>98</v>
      </c>
      <c r="B6" s="41">
        <f>MDETERM(B1:D3)</f>
        <v>4.0000000000000027</v>
      </c>
      <c r="D6" t="s">
        <v>99</v>
      </c>
      <c r="E6" s="41">
        <v>2.9999999999999987</v>
      </c>
      <c r="F6" s="41">
        <v>0.25</v>
      </c>
      <c r="G6" s="41">
        <v>-0.74999999999999956</v>
      </c>
      <c r="M6" t="s">
        <v>98</v>
      </c>
      <c r="N6" s="41">
        <f>MDETERM(N2:P4)</f>
        <v>20</v>
      </c>
      <c r="Q6" s="41">
        <f t="array" ref="Q6:S8">MINVERSE(N2:P4)</f>
        <v>0.25</v>
      </c>
      <c r="R6" s="41">
        <v>0.15</v>
      </c>
      <c r="S6" s="41">
        <v>4.9999999999999989E-2</v>
      </c>
      <c r="Y6" t="s">
        <v>98</v>
      </c>
      <c r="Z6" s="41">
        <f>MDETERM(Z2:AB4)</f>
        <v>61.000000000000007</v>
      </c>
      <c r="AC6" s="41">
        <f t="array" ref="AC6:AE8">MINVERSE(Z2:AB4)</f>
        <v>-9.8360655737704875E-2</v>
      </c>
      <c r="AD6" s="41">
        <v>0.54098360655737698</v>
      </c>
      <c r="AE6" s="41">
        <v>-0.22950819672131148</v>
      </c>
      <c r="AK6" t="s">
        <v>98</v>
      </c>
      <c r="AL6" s="41">
        <f>MDETERM(AL2:AN4)</f>
        <v>23</v>
      </c>
      <c r="AO6" s="41">
        <f t="array" ref="AO6:AQ8">MINVERSE(AL2:AN4)</f>
        <v>0.21739130434782608</v>
      </c>
      <c r="AP6" s="41">
        <v>8.6956521739130446E-2</v>
      </c>
      <c r="AQ6" s="41">
        <v>-0.39130434782608692</v>
      </c>
    </row>
    <row r="7" spans="1:46" x14ac:dyDescent="0.25">
      <c r="E7" s="41">
        <v>-2.9999999999999987</v>
      </c>
      <c r="F7" s="41">
        <v>0.49999999999999989</v>
      </c>
      <c r="G7" s="41">
        <v>0.49999999999999967</v>
      </c>
      <c r="P7" t="s">
        <v>114</v>
      </c>
      <c r="Q7" s="41">
        <v>0.25000000000000006</v>
      </c>
      <c r="R7" s="41">
        <v>-5.0000000000000017E-2</v>
      </c>
      <c r="S7" s="41">
        <v>-0.35000000000000003</v>
      </c>
      <c r="AB7" t="s">
        <v>114</v>
      </c>
      <c r="AC7" s="41">
        <v>-0.27868852459016391</v>
      </c>
      <c r="AD7" s="41">
        <v>3.278688524590162E-2</v>
      </c>
      <c r="AE7" s="41">
        <v>1.6393442622950827E-2</v>
      </c>
      <c r="AN7" t="s">
        <v>114</v>
      </c>
      <c r="AO7" s="41">
        <v>4.3478260869565195E-2</v>
      </c>
      <c r="AP7" s="41">
        <v>0.21739130434782608</v>
      </c>
      <c r="AQ7" s="41">
        <v>-0.47826086956521735</v>
      </c>
    </row>
    <row r="8" spans="1:46" x14ac:dyDescent="0.25">
      <c r="B8" s="41">
        <f t="array" ref="B8:B10">MMULT(E5:G7,G1:G3)</f>
        <v>-1.0000000000000018</v>
      </c>
      <c r="N8" s="41">
        <f t="array" ref="N8:N10">MMULT(Q6:S8,S2:S4)</f>
        <v>1</v>
      </c>
      <c r="Q8" s="41">
        <v>-0.5</v>
      </c>
      <c r="R8" s="41">
        <v>0.5</v>
      </c>
      <c r="S8" s="41">
        <v>0.5</v>
      </c>
      <c r="Z8" s="41">
        <f t="array" ref="Z8:Z10">MMULT(AC6:AE8,AE2:AE4)</f>
        <v>7.6229508196721305</v>
      </c>
      <c r="AC8" s="41">
        <v>0.26229508196721307</v>
      </c>
      <c r="AD8" s="41">
        <v>-0.44262295081967207</v>
      </c>
      <c r="AE8" s="41">
        <v>0.27868852459016391</v>
      </c>
      <c r="AL8" s="41">
        <f t="array" ref="AL8:AL10">MMULT(AO6:AQ8,AQ2:AQ4)</f>
        <v>0.82608695652173902</v>
      </c>
      <c r="AO8" s="41">
        <v>-0.34782608695652173</v>
      </c>
      <c r="AP8" s="41">
        <v>0.2608695652173913</v>
      </c>
      <c r="AQ8" s="41">
        <v>0.82608695652173914</v>
      </c>
    </row>
    <row r="9" spans="1:46" x14ac:dyDescent="0.25">
      <c r="A9" t="s">
        <v>100</v>
      </c>
      <c r="B9" s="41">
        <v>1.0000000000000036</v>
      </c>
      <c r="M9" t="s">
        <v>115</v>
      </c>
      <c r="N9" s="41">
        <v>1</v>
      </c>
      <c r="Y9" t="s">
        <v>115</v>
      </c>
      <c r="Z9" s="41">
        <v>-2.901639344262295</v>
      </c>
      <c r="AK9" t="s">
        <v>115</v>
      </c>
      <c r="AL9" s="41">
        <v>-0.43478260869565222</v>
      </c>
    </row>
    <row r="10" spans="1:46" x14ac:dyDescent="0.25">
      <c r="B10" s="41">
        <v>2.9999999999999982</v>
      </c>
      <c r="N10" s="41">
        <v>1</v>
      </c>
      <c r="Z10" s="41">
        <v>-4.3278688524590159</v>
      </c>
      <c r="AL10" s="41">
        <v>-0.52173913043478293</v>
      </c>
    </row>
    <row r="12" spans="1:46" x14ac:dyDescent="0.25">
      <c r="P12" t="s">
        <v>101</v>
      </c>
      <c r="AA12" t="s">
        <v>101</v>
      </c>
      <c r="AM12" t="s">
        <v>101</v>
      </c>
    </row>
    <row r="13" spans="1:46" x14ac:dyDescent="0.25">
      <c r="C13" t="s">
        <v>101</v>
      </c>
      <c r="Z13" s="41">
        <v>1</v>
      </c>
      <c r="AA13" s="41">
        <v>-3</v>
      </c>
      <c r="AB13" s="41">
        <v>1</v>
      </c>
      <c r="AE13" s="41">
        <v>12</v>
      </c>
      <c r="AL13" s="41">
        <v>7</v>
      </c>
      <c r="AM13" s="41">
        <v>-4</v>
      </c>
      <c r="AN13" s="41">
        <v>1</v>
      </c>
      <c r="AQ13" s="41">
        <v>7</v>
      </c>
    </row>
    <row r="14" spans="1:46" x14ac:dyDescent="0.25">
      <c r="B14" s="41">
        <v>2</v>
      </c>
      <c r="C14" s="41">
        <v>2</v>
      </c>
      <c r="D14" s="41">
        <v>1</v>
      </c>
      <c r="G14" s="41">
        <v>3</v>
      </c>
      <c r="N14" s="41">
        <v>3</v>
      </c>
      <c r="O14" s="41">
        <v>-1</v>
      </c>
      <c r="P14" s="41">
        <v>-1</v>
      </c>
      <c r="S14" s="41">
        <v>1</v>
      </c>
      <c r="Y14" t="s">
        <v>96</v>
      </c>
      <c r="Z14" s="41">
        <v>5</v>
      </c>
      <c r="AA14" s="41">
        <v>2</v>
      </c>
      <c r="AB14" s="41">
        <v>4</v>
      </c>
      <c r="AD14" t="s">
        <v>97</v>
      </c>
      <c r="AE14" s="41">
        <v>15</v>
      </c>
      <c r="AG14" t="s">
        <v>98</v>
      </c>
      <c r="AH14" s="41">
        <f>MDETERM(Z13:AB15)</f>
        <v>61.000000000000007</v>
      </c>
      <c r="AK14" t="s">
        <v>102</v>
      </c>
      <c r="AL14" s="41">
        <v>3</v>
      </c>
      <c r="AM14" s="41">
        <v>1</v>
      </c>
      <c r="AN14" s="41">
        <v>2</v>
      </c>
      <c r="AP14" t="s">
        <v>103</v>
      </c>
      <c r="AQ14" s="41">
        <v>1</v>
      </c>
      <c r="AS14" t="s">
        <v>98</v>
      </c>
      <c r="AT14" s="41">
        <f>AR27+MDETERM(AL13:AN15)</f>
        <v>23</v>
      </c>
    </row>
    <row r="15" spans="1:46" x14ac:dyDescent="0.25">
      <c r="A15" t="s">
        <v>102</v>
      </c>
      <c r="B15" s="41">
        <v>3</v>
      </c>
      <c r="C15" s="41">
        <v>4</v>
      </c>
      <c r="D15" s="41">
        <v>3</v>
      </c>
      <c r="F15" t="s">
        <v>103</v>
      </c>
      <c r="G15" s="41">
        <v>10</v>
      </c>
      <c r="I15" t="s">
        <v>98</v>
      </c>
      <c r="J15" s="41">
        <f>MDETERM(B14:D16)</f>
        <v>4.0000000000000027</v>
      </c>
      <c r="M15" t="s">
        <v>96</v>
      </c>
      <c r="N15" s="41">
        <v>1</v>
      </c>
      <c r="O15" s="41">
        <v>3</v>
      </c>
      <c r="P15" s="41">
        <v>2</v>
      </c>
      <c r="R15" t="s">
        <v>97</v>
      </c>
      <c r="S15" s="41">
        <v>6</v>
      </c>
      <c r="U15" t="s">
        <v>98</v>
      </c>
      <c r="V15" s="41">
        <f>MDETERM(N14:P16)</f>
        <v>20</v>
      </c>
      <c r="Z15" s="41">
        <v>7</v>
      </c>
      <c r="AA15" s="41">
        <v>6</v>
      </c>
      <c r="AB15" s="41">
        <v>9</v>
      </c>
      <c r="AE15" s="41">
        <v>-3</v>
      </c>
      <c r="AL15" s="41">
        <v>2</v>
      </c>
      <c r="AM15" s="41">
        <v>-2</v>
      </c>
      <c r="AN15" s="41">
        <v>1</v>
      </c>
      <c r="AQ15" s="41">
        <v>2</v>
      </c>
    </row>
    <row r="16" spans="1:46" x14ac:dyDescent="0.25">
      <c r="B16" s="41">
        <v>9</v>
      </c>
      <c r="C16" s="41">
        <v>8</v>
      </c>
      <c r="D16" s="41">
        <v>5</v>
      </c>
      <c r="G16" s="41">
        <v>14</v>
      </c>
      <c r="N16" s="41">
        <v>2</v>
      </c>
      <c r="O16" s="41">
        <v>-4</v>
      </c>
      <c r="P16" s="41">
        <v>-1</v>
      </c>
      <c r="S16" s="41">
        <v>-3</v>
      </c>
    </row>
    <row r="17" spans="1:46" x14ac:dyDescent="0.25">
      <c r="Z17" s="41">
        <v>12</v>
      </c>
      <c r="AA17" s="41">
        <v>-3</v>
      </c>
      <c r="AB17" s="41">
        <v>1</v>
      </c>
      <c r="AL17" s="41">
        <v>7</v>
      </c>
      <c r="AM17" s="41">
        <v>-4</v>
      </c>
      <c r="AN17" s="41">
        <v>1</v>
      </c>
    </row>
    <row r="18" spans="1:46" x14ac:dyDescent="0.25">
      <c r="B18" s="41">
        <v>3</v>
      </c>
      <c r="C18" s="41">
        <v>2</v>
      </c>
      <c r="D18" s="41">
        <v>1</v>
      </c>
      <c r="N18" s="41">
        <v>1</v>
      </c>
      <c r="O18" s="41">
        <v>-1</v>
      </c>
      <c r="P18" s="41">
        <v>-1</v>
      </c>
      <c r="Y18" t="s">
        <v>104</v>
      </c>
      <c r="Z18" s="41">
        <v>15</v>
      </c>
      <c r="AA18" s="41">
        <v>2</v>
      </c>
      <c r="AB18" s="41">
        <v>4</v>
      </c>
      <c r="AD18" t="s">
        <v>105</v>
      </c>
      <c r="AE18" s="41">
        <f>MDETERM(Z17:AB19)</f>
        <v>464.99999999999989</v>
      </c>
      <c r="AG18" t="s">
        <v>110</v>
      </c>
      <c r="AH18" s="41">
        <f>AE18/AH14</f>
        <v>7.6229508196721287</v>
      </c>
      <c r="AK18" t="s">
        <v>104</v>
      </c>
      <c r="AL18" s="41">
        <v>1</v>
      </c>
      <c r="AM18" s="41">
        <v>1</v>
      </c>
      <c r="AN18" s="41">
        <v>2</v>
      </c>
      <c r="AP18" t="s">
        <v>105</v>
      </c>
      <c r="AQ18" s="41">
        <f>MDETERM(AL17:AN19)</f>
        <v>19.000000000000004</v>
      </c>
      <c r="AS18" t="s">
        <v>110</v>
      </c>
      <c r="AT18" s="41">
        <f>AQ18/AT14</f>
        <v>0.82608695652173925</v>
      </c>
    </row>
    <row r="19" spans="1:46" x14ac:dyDescent="0.25">
      <c r="A19" t="s">
        <v>104</v>
      </c>
      <c r="B19" s="41">
        <v>10</v>
      </c>
      <c r="C19" s="41">
        <v>4</v>
      </c>
      <c r="D19" s="41">
        <v>3</v>
      </c>
      <c r="F19" t="s">
        <v>105</v>
      </c>
      <c r="G19" s="41">
        <f>MDETERM(B18:D20)</f>
        <v>-4</v>
      </c>
      <c r="I19" t="s">
        <v>110</v>
      </c>
      <c r="J19" s="41">
        <f>G19/J15</f>
        <v>-0.99999999999999933</v>
      </c>
      <c r="M19" t="s">
        <v>104</v>
      </c>
      <c r="N19" s="41">
        <v>6</v>
      </c>
      <c r="O19" s="41">
        <v>3</v>
      </c>
      <c r="P19" s="41">
        <v>2</v>
      </c>
      <c r="R19" t="s">
        <v>105</v>
      </c>
      <c r="S19" s="41">
        <f>MDETERM(N18:P20)</f>
        <v>20</v>
      </c>
      <c r="U19" t="s">
        <v>110</v>
      </c>
      <c r="V19" s="41">
        <f>S19/V15</f>
        <v>1</v>
      </c>
      <c r="Z19" s="41">
        <v>-3</v>
      </c>
      <c r="AA19" s="41">
        <v>6</v>
      </c>
      <c r="AB19" s="41">
        <v>9</v>
      </c>
      <c r="AL19" s="41">
        <v>2</v>
      </c>
      <c r="AM19" s="41">
        <v>-2</v>
      </c>
      <c r="AN19" s="41">
        <v>1</v>
      </c>
    </row>
    <row r="20" spans="1:46" x14ac:dyDescent="0.25">
      <c r="B20" s="41">
        <v>14</v>
      </c>
      <c r="C20" s="41">
        <v>8</v>
      </c>
      <c r="D20" s="41">
        <v>5</v>
      </c>
      <c r="N20" s="41">
        <v>-3</v>
      </c>
      <c r="O20" s="41">
        <v>-4</v>
      </c>
      <c r="P20" s="41">
        <v>-1</v>
      </c>
    </row>
    <row r="21" spans="1:46" x14ac:dyDescent="0.25">
      <c r="Z21" s="41">
        <v>1</v>
      </c>
      <c r="AA21" s="41">
        <v>12</v>
      </c>
      <c r="AB21" s="41">
        <v>1</v>
      </c>
      <c r="AL21" s="41">
        <v>7</v>
      </c>
      <c r="AM21" s="41">
        <v>7</v>
      </c>
      <c r="AN21" s="41">
        <v>1</v>
      </c>
    </row>
    <row r="22" spans="1:46" x14ac:dyDescent="0.25">
      <c r="B22" s="41">
        <v>2</v>
      </c>
      <c r="C22" s="41">
        <v>3</v>
      </c>
      <c r="D22" s="41">
        <v>1</v>
      </c>
      <c r="N22" s="41">
        <v>3</v>
      </c>
      <c r="O22" s="41">
        <v>1</v>
      </c>
      <c r="P22" s="41">
        <v>-1</v>
      </c>
      <c r="Y22" t="s">
        <v>106</v>
      </c>
      <c r="Z22" s="41">
        <v>5</v>
      </c>
      <c r="AA22" s="41">
        <v>15</v>
      </c>
      <c r="AB22" s="41">
        <v>4</v>
      </c>
      <c r="AD22" t="s">
        <v>107</v>
      </c>
      <c r="AE22" s="41">
        <f>MDETERM(Z21:AB23)</f>
        <v>-177.00000000000006</v>
      </c>
      <c r="AG22" t="s">
        <v>111</v>
      </c>
      <c r="AH22" s="41">
        <f>AE22/AH14</f>
        <v>-2.9016393442622959</v>
      </c>
      <c r="AK22" t="s">
        <v>106</v>
      </c>
      <c r="AL22" s="41">
        <v>3</v>
      </c>
      <c r="AM22" s="41">
        <v>1</v>
      </c>
      <c r="AN22" s="41">
        <v>2</v>
      </c>
      <c r="AP22" t="s">
        <v>107</v>
      </c>
      <c r="AQ22" s="41">
        <f>Q5+MDETERM(AL21:AN23)</f>
        <v>-10</v>
      </c>
      <c r="AS22" t="s">
        <v>111</v>
      </c>
      <c r="AT22" s="41">
        <f>AQ22/AT14</f>
        <v>-0.43478260869565216</v>
      </c>
    </row>
    <row r="23" spans="1:46" x14ac:dyDescent="0.25">
      <c r="A23" t="s">
        <v>106</v>
      </c>
      <c r="B23" s="41">
        <v>3</v>
      </c>
      <c r="C23" s="41">
        <v>10</v>
      </c>
      <c r="D23" s="41">
        <v>3</v>
      </c>
      <c r="F23" t="s">
        <v>107</v>
      </c>
      <c r="G23" s="41">
        <f>MDETERM(B22:D24)</f>
        <v>4.000000000000008</v>
      </c>
      <c r="I23" t="s">
        <v>111</v>
      </c>
      <c r="J23" s="41">
        <f>G23/J15</f>
        <v>1.0000000000000013</v>
      </c>
      <c r="M23" t="s">
        <v>106</v>
      </c>
      <c r="N23" s="41">
        <v>1</v>
      </c>
      <c r="O23" s="41">
        <v>6</v>
      </c>
      <c r="P23" s="41">
        <v>2</v>
      </c>
      <c r="R23" t="s">
        <v>107</v>
      </c>
      <c r="S23" s="41">
        <f>MDETERM(N22:P24)</f>
        <v>19.999999999999996</v>
      </c>
      <c r="U23" t="s">
        <v>111</v>
      </c>
      <c r="V23" s="41">
        <f>S23/V15</f>
        <v>0.99999999999999978</v>
      </c>
      <c r="Z23" s="41">
        <v>7</v>
      </c>
      <c r="AA23" s="41">
        <v>-3</v>
      </c>
      <c r="AB23" s="41">
        <v>9</v>
      </c>
      <c r="AL23" s="41">
        <v>2</v>
      </c>
      <c r="AM23" s="41">
        <v>2</v>
      </c>
      <c r="AN23" s="41">
        <v>1</v>
      </c>
    </row>
    <row r="24" spans="1:46" x14ac:dyDescent="0.25">
      <c r="B24" s="41">
        <v>9</v>
      </c>
      <c r="C24" s="41">
        <v>14</v>
      </c>
      <c r="D24" s="41">
        <v>5</v>
      </c>
      <c r="N24" s="41">
        <v>2</v>
      </c>
      <c r="O24" s="41">
        <v>-3</v>
      </c>
      <c r="P24" s="41">
        <v>-1</v>
      </c>
    </row>
    <row r="25" spans="1:46" x14ac:dyDescent="0.25">
      <c r="Z25" s="41">
        <v>1</v>
      </c>
      <c r="AA25" s="41">
        <v>-3</v>
      </c>
      <c r="AB25" s="41">
        <v>12</v>
      </c>
      <c r="AL25" s="41">
        <v>7</v>
      </c>
      <c r="AM25" s="41">
        <v>-4</v>
      </c>
      <c r="AN25" s="41">
        <v>7</v>
      </c>
    </row>
    <row r="26" spans="1:46" x14ac:dyDescent="0.25">
      <c r="B26" s="41">
        <v>2</v>
      </c>
      <c r="C26" s="41">
        <v>2</v>
      </c>
      <c r="D26" s="41">
        <v>3</v>
      </c>
      <c r="N26" s="41">
        <v>3</v>
      </c>
      <c r="O26" s="41">
        <v>-1</v>
      </c>
      <c r="P26" s="41">
        <v>1</v>
      </c>
      <c r="Y26" t="s">
        <v>108</v>
      </c>
      <c r="Z26" s="41">
        <v>5</v>
      </c>
      <c r="AA26" s="41">
        <v>2</v>
      </c>
      <c r="AB26" s="41">
        <v>15</v>
      </c>
      <c r="AD26" t="s">
        <v>109</v>
      </c>
      <c r="AE26" s="41">
        <f>MDETERM(Z25:AB27)</f>
        <v>-264</v>
      </c>
      <c r="AG26" t="s">
        <v>112</v>
      </c>
      <c r="AH26" s="41">
        <f>AE26/AH14</f>
        <v>-4.3278688524590159</v>
      </c>
      <c r="AK26" t="s">
        <v>108</v>
      </c>
      <c r="AL26" s="41">
        <v>3</v>
      </c>
      <c r="AM26" s="41">
        <v>1</v>
      </c>
      <c r="AN26" s="41">
        <v>1</v>
      </c>
      <c r="AP26" t="s">
        <v>109</v>
      </c>
      <c r="AQ26" s="41">
        <f>MDETERM(AL25:AN27)</f>
        <v>-12</v>
      </c>
      <c r="AS26" t="s">
        <v>112</v>
      </c>
      <c r="AT26" s="41">
        <f>AQ26/AT14</f>
        <v>-0.52173913043478259</v>
      </c>
    </row>
    <row r="27" spans="1:46" x14ac:dyDescent="0.25">
      <c r="A27" t="s">
        <v>108</v>
      </c>
      <c r="B27" s="41">
        <v>3</v>
      </c>
      <c r="C27" s="41">
        <v>4</v>
      </c>
      <c r="D27" s="41">
        <v>10</v>
      </c>
      <c r="F27" t="s">
        <v>109</v>
      </c>
      <c r="G27" s="41">
        <f>MDETERM(B26:D28)</f>
        <v>12.000000000000002</v>
      </c>
      <c r="I27" t="s">
        <v>112</v>
      </c>
      <c r="J27" s="41">
        <f>G27/J15</f>
        <v>2.9999999999999982</v>
      </c>
      <c r="M27" t="s">
        <v>108</v>
      </c>
      <c r="N27" s="41">
        <v>1</v>
      </c>
      <c r="O27" s="41">
        <v>3</v>
      </c>
      <c r="P27" s="41">
        <v>6</v>
      </c>
      <c r="R27" t="s">
        <v>109</v>
      </c>
      <c r="S27" s="41">
        <f>MDETERM(N26:P28)</f>
        <v>20.000000000000004</v>
      </c>
      <c r="U27" t="s">
        <v>112</v>
      </c>
      <c r="V27" s="41">
        <f>S27/V15</f>
        <v>1.0000000000000002</v>
      </c>
      <c r="Z27" s="41">
        <v>7</v>
      </c>
      <c r="AA27" s="41">
        <v>6</v>
      </c>
      <c r="AB27" s="41">
        <v>-3</v>
      </c>
      <c r="AL27" s="41">
        <v>2</v>
      </c>
      <c r="AM27" s="41">
        <v>-2</v>
      </c>
      <c r="AN27" s="41">
        <v>2</v>
      </c>
    </row>
    <row r="28" spans="1:46" x14ac:dyDescent="0.25">
      <c r="B28" s="41">
        <v>9</v>
      </c>
      <c r="C28" s="41">
        <v>8</v>
      </c>
      <c r="D28" s="41">
        <v>14</v>
      </c>
      <c r="N28" s="41">
        <v>2</v>
      </c>
      <c r="O28" s="41">
        <v>-4</v>
      </c>
      <c r="P28" s="41">
        <v>-3</v>
      </c>
    </row>
    <row r="29" spans="1:46" x14ac:dyDescent="0.25">
      <c r="AP29" t="s">
        <v>113</v>
      </c>
    </row>
    <row r="30" spans="1:46" x14ac:dyDescent="0.25">
      <c r="AA30" t="s">
        <v>113</v>
      </c>
      <c r="AP30" s="41">
        <f t="array" ref="AP30:AP32">MMULT(AL13:AN15,AL8:AL10)</f>
        <v>6.9999999999999982</v>
      </c>
    </row>
    <row r="31" spans="1:46" x14ac:dyDescent="0.25">
      <c r="B31" s="74" t="s">
        <v>113</v>
      </c>
      <c r="O31" s="74" t="s">
        <v>113</v>
      </c>
      <c r="AA31" s="41">
        <f t="array" ref="AA31:AA33">MMULT(Z13:AB15,Z8:Z10)</f>
        <v>12</v>
      </c>
      <c r="AP31" s="41">
        <v>0.99999999999999867</v>
      </c>
    </row>
    <row r="32" spans="1:46" x14ac:dyDescent="0.25">
      <c r="B32" s="73">
        <f t="array" ref="B32:B34">MMULT(B1:D3,B8:B10)</f>
        <v>3.0000000000000018</v>
      </c>
      <c r="O32" s="41">
        <f t="array" ref="O32:O34">MMULT(N14:P16,N8:N10)</f>
        <v>1</v>
      </c>
      <c r="AA32" s="41">
        <v>14.999999999999993</v>
      </c>
      <c r="AP32" s="41">
        <v>1.9999999999999993</v>
      </c>
    </row>
    <row r="33" spans="2:27" x14ac:dyDescent="0.25">
      <c r="B33" s="73">
        <v>10.000000000000004</v>
      </c>
      <c r="O33" s="41">
        <v>6</v>
      </c>
      <c r="AA33" s="41">
        <v>-3</v>
      </c>
    </row>
    <row r="34" spans="2:27" x14ac:dyDescent="0.25">
      <c r="B34" s="73">
        <v>14.000000000000004</v>
      </c>
      <c r="O34" s="41">
        <v>-3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abSelected="1" workbookViewId="0">
      <selection activeCell="F18" sqref="F18"/>
    </sheetView>
  </sheetViews>
  <sheetFormatPr defaultRowHeight="15" x14ac:dyDescent="0.25"/>
  <cols>
    <col min="2" max="2" width="12.7109375" customWidth="1"/>
    <col min="5" max="5" width="10.140625" bestFit="1" customWidth="1"/>
    <col min="7" max="7" width="10.140625" bestFit="1" customWidth="1"/>
    <col min="9" max="9" width="16.28515625" customWidth="1"/>
    <col min="11" max="11" width="10.140625" bestFit="1" customWidth="1"/>
    <col min="13" max="13" width="10.140625" bestFit="1" customWidth="1"/>
    <col min="14" max="14" width="10.85546875" customWidth="1"/>
    <col min="16" max="16" width="10.85546875" customWidth="1"/>
  </cols>
  <sheetData>
    <row r="1" spans="1:16" x14ac:dyDescent="0.25">
      <c r="I1" s="41" t="s">
        <v>168</v>
      </c>
      <c r="N1" s="41" t="s">
        <v>149</v>
      </c>
      <c r="P1" s="41" t="s">
        <v>74</v>
      </c>
    </row>
    <row r="2" spans="1:16" x14ac:dyDescent="0.25">
      <c r="I2" s="41" t="s">
        <v>169</v>
      </c>
      <c r="N2" s="41" t="s">
        <v>150</v>
      </c>
      <c r="P2" s="41" t="s">
        <v>75</v>
      </c>
    </row>
    <row r="3" spans="1:16" x14ac:dyDescent="0.25">
      <c r="I3" s="41" t="s">
        <v>170</v>
      </c>
      <c r="N3" s="41" t="s">
        <v>151</v>
      </c>
      <c r="P3" s="41" t="s">
        <v>76</v>
      </c>
    </row>
    <row r="4" spans="1:16" x14ac:dyDescent="0.25">
      <c r="I4" s="41" t="s">
        <v>171</v>
      </c>
      <c r="N4" s="41" t="s">
        <v>152</v>
      </c>
      <c r="P4" s="41" t="s">
        <v>159</v>
      </c>
    </row>
    <row r="5" spans="1:16" x14ac:dyDescent="0.25">
      <c r="A5" s="41">
        <v>5</v>
      </c>
      <c r="C5" s="41">
        <v>10</v>
      </c>
      <c r="E5" s="99">
        <v>43433</v>
      </c>
      <c r="G5" s="99">
        <v>43433</v>
      </c>
      <c r="I5" s="41" t="s">
        <v>172</v>
      </c>
      <c r="K5" s="99">
        <v>43433</v>
      </c>
      <c r="M5" s="100">
        <v>43433</v>
      </c>
      <c r="N5" s="41" t="s">
        <v>153</v>
      </c>
      <c r="P5" s="41" t="s">
        <v>160</v>
      </c>
    </row>
    <row r="6" spans="1:16" x14ac:dyDescent="0.25">
      <c r="A6" s="41">
        <v>10</v>
      </c>
      <c r="C6" s="41">
        <v>15</v>
      </c>
      <c r="E6" s="99">
        <v>43463</v>
      </c>
      <c r="G6" s="99">
        <v>43798</v>
      </c>
      <c r="I6" s="41" t="s">
        <v>173</v>
      </c>
      <c r="K6" s="99">
        <v>43434</v>
      </c>
      <c r="M6" s="100">
        <v>43434</v>
      </c>
      <c r="N6" s="41" t="s">
        <v>154</v>
      </c>
      <c r="P6" s="41" t="s">
        <v>161</v>
      </c>
    </row>
    <row r="7" spans="1:16" x14ac:dyDescent="0.25">
      <c r="A7" s="41">
        <v>20</v>
      </c>
      <c r="C7" s="41">
        <v>20</v>
      </c>
      <c r="E7" s="99">
        <v>43494</v>
      </c>
      <c r="G7" s="99">
        <v>44164</v>
      </c>
      <c r="I7" s="41" t="s">
        <v>174</v>
      </c>
      <c r="K7" s="99">
        <v>43437</v>
      </c>
      <c r="M7" s="100">
        <v>43435</v>
      </c>
      <c r="N7" s="41" t="s">
        <v>155</v>
      </c>
      <c r="P7" s="41" t="s">
        <v>162</v>
      </c>
    </row>
    <row r="8" spans="1:16" x14ac:dyDescent="0.25">
      <c r="A8" s="41">
        <v>40</v>
      </c>
      <c r="C8" s="41">
        <v>25</v>
      </c>
      <c r="E8" s="99">
        <v>43524</v>
      </c>
      <c r="G8" s="99">
        <v>44529</v>
      </c>
      <c r="I8" s="41" t="s">
        <v>175</v>
      </c>
      <c r="K8" s="99">
        <v>43438</v>
      </c>
      <c r="M8" s="100">
        <v>43436</v>
      </c>
      <c r="N8" s="41" t="s">
        <v>156</v>
      </c>
      <c r="P8" s="41" t="s">
        <v>163</v>
      </c>
    </row>
    <row r="9" spans="1:16" x14ac:dyDescent="0.25">
      <c r="A9" s="41">
        <v>80</v>
      </c>
      <c r="C9" s="41">
        <v>30</v>
      </c>
      <c r="E9" s="99">
        <v>43553</v>
      </c>
      <c r="G9" s="99">
        <v>44894</v>
      </c>
      <c r="I9" s="41" t="s">
        <v>176</v>
      </c>
      <c r="K9" s="99">
        <v>43439</v>
      </c>
      <c r="M9" s="100">
        <v>43437</v>
      </c>
      <c r="N9" s="41" t="s">
        <v>157</v>
      </c>
      <c r="P9" s="41" t="s">
        <v>164</v>
      </c>
    </row>
    <row r="10" spans="1:16" x14ac:dyDescent="0.25">
      <c r="A10" s="41">
        <v>160</v>
      </c>
      <c r="B10" s="98" t="s">
        <v>138</v>
      </c>
      <c r="C10" s="41">
        <v>35</v>
      </c>
      <c r="E10" s="99">
        <v>43584</v>
      </c>
      <c r="G10" s="99">
        <v>45259</v>
      </c>
      <c r="I10" s="41" t="s">
        <v>168</v>
      </c>
      <c r="K10" s="99">
        <v>43440</v>
      </c>
      <c r="M10" s="100">
        <v>43438</v>
      </c>
      <c r="N10" s="41" t="s">
        <v>158</v>
      </c>
      <c r="P10" s="41" t="s">
        <v>165</v>
      </c>
    </row>
    <row r="11" spans="1:16" x14ac:dyDescent="0.25">
      <c r="A11" s="41">
        <v>320</v>
      </c>
      <c r="B11" s="98" t="s">
        <v>139</v>
      </c>
      <c r="C11" s="41">
        <v>40</v>
      </c>
      <c r="E11" s="99">
        <v>43614</v>
      </c>
      <c r="K11" s="99">
        <v>43441</v>
      </c>
      <c r="M11" s="99">
        <v>43439</v>
      </c>
      <c r="P11" s="41" t="s">
        <v>166</v>
      </c>
    </row>
    <row r="12" spans="1:16" x14ac:dyDescent="0.25">
      <c r="A12" s="41">
        <v>640</v>
      </c>
      <c r="B12" s="98" t="s">
        <v>140</v>
      </c>
      <c r="C12" s="41">
        <v>45</v>
      </c>
      <c r="E12" s="99">
        <v>43645</v>
      </c>
      <c r="K12" s="99">
        <v>43444</v>
      </c>
      <c r="M12" s="99">
        <v>43440</v>
      </c>
      <c r="P12" s="41" t="s">
        <v>167</v>
      </c>
    </row>
    <row r="13" spans="1:16" x14ac:dyDescent="0.25">
      <c r="A13" s="41">
        <v>1280</v>
      </c>
      <c r="B13" s="98" t="s">
        <v>141</v>
      </c>
      <c r="C13" s="41">
        <v>50</v>
      </c>
      <c r="E13" s="99">
        <v>43675</v>
      </c>
      <c r="K13" s="99">
        <v>43445</v>
      </c>
      <c r="M13" s="99">
        <v>43441</v>
      </c>
    </row>
    <row r="14" spans="1:16" x14ac:dyDescent="0.25">
      <c r="A14" s="41">
        <v>2560</v>
      </c>
      <c r="B14" s="98" t="s">
        <v>142</v>
      </c>
      <c r="C14" s="41">
        <v>55</v>
      </c>
      <c r="E14" s="99">
        <v>43706</v>
      </c>
      <c r="K14" s="99">
        <v>43446</v>
      </c>
      <c r="M14" s="99">
        <v>43442</v>
      </c>
    </row>
    <row r="15" spans="1:16" x14ac:dyDescent="0.25">
      <c r="A15" s="41">
        <v>5120</v>
      </c>
      <c r="B15" s="98" t="s">
        <v>143</v>
      </c>
      <c r="C15" s="41">
        <v>60</v>
      </c>
      <c r="E15" s="99">
        <v>43737</v>
      </c>
      <c r="K15" s="99">
        <v>43447</v>
      </c>
      <c r="M15" s="99">
        <v>43443</v>
      </c>
    </row>
    <row r="16" spans="1:16" x14ac:dyDescent="0.25">
      <c r="A16" s="41">
        <v>10240</v>
      </c>
      <c r="B16" s="98" t="s">
        <v>144</v>
      </c>
      <c r="C16" s="41">
        <v>65</v>
      </c>
      <c r="E16" s="99">
        <v>43767</v>
      </c>
      <c r="M16" s="99">
        <v>43444</v>
      </c>
    </row>
    <row r="17" spans="1:13" x14ac:dyDescent="0.25">
      <c r="A17" s="41">
        <v>20480</v>
      </c>
      <c r="B17" s="98" t="s">
        <v>145</v>
      </c>
      <c r="C17" s="41">
        <v>70</v>
      </c>
      <c r="E17" s="99">
        <v>43798</v>
      </c>
      <c r="M17" s="99">
        <v>43445</v>
      </c>
    </row>
    <row r="18" spans="1:13" x14ac:dyDescent="0.25">
      <c r="A18" s="41">
        <v>40960</v>
      </c>
      <c r="B18" s="98" t="s">
        <v>146</v>
      </c>
      <c r="C18" s="41">
        <v>75</v>
      </c>
      <c r="E18" s="99">
        <v>43828</v>
      </c>
      <c r="M18" s="99">
        <v>43446</v>
      </c>
    </row>
    <row r="19" spans="1:13" x14ac:dyDescent="0.25">
      <c r="A19" s="41">
        <v>81920</v>
      </c>
      <c r="B19" s="98" t="s">
        <v>147</v>
      </c>
      <c r="C19" s="41">
        <v>80</v>
      </c>
      <c r="E19" s="99">
        <v>43859</v>
      </c>
      <c r="M19" s="99">
        <v>43447</v>
      </c>
    </row>
    <row r="20" spans="1:13" x14ac:dyDescent="0.25">
      <c r="A20" s="41">
        <v>163840</v>
      </c>
      <c r="B20" s="98" t="s">
        <v>148</v>
      </c>
      <c r="C20" s="41">
        <v>85</v>
      </c>
      <c r="E20" s="99">
        <v>43890</v>
      </c>
      <c r="M20" s="99">
        <v>43448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15</vt:i4>
      </vt:variant>
    </vt:vector>
  </HeadingPairs>
  <TitlesOfParts>
    <vt:vector size="15" baseType="lpstr">
      <vt:lpstr>Ознайомлення</vt:lpstr>
      <vt:lpstr>Таблиці</vt:lpstr>
      <vt:lpstr>Нарахування</vt:lpstr>
      <vt:lpstr>Теплоенергія</vt:lpstr>
      <vt:lpstr>Амортизація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</vt:vector>
  </TitlesOfParts>
  <Company>lbi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</dc:creator>
  <cp:lastModifiedBy>my comp1</cp:lastModifiedBy>
  <dcterms:created xsi:type="dcterms:W3CDTF">2018-10-23T07:19:45Z</dcterms:created>
  <dcterms:modified xsi:type="dcterms:W3CDTF">2018-11-29T18:33:02Z</dcterms:modified>
</cp:coreProperties>
</file>