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filterPrivacy="1" codeName="ЭтаКнига"/>
  <xr:revisionPtr revIDLastSave="0" documentId="13_ncr:1_{12F2A5EE-DCAA-4C13-B3BE-B884A5E1D227}" xr6:coauthVersionLast="38" xr6:coauthVersionMax="38" xr10:uidLastSave="{00000000-0000-0000-0000-000000000000}"/>
  <bookViews>
    <workbookView xWindow="0" yWindow="0" windowWidth="22260" windowHeight="12645" activeTab="2" xr2:uid="{00000000-000D-0000-FFFF-FFFF00000000}"/>
  </bookViews>
  <sheets>
    <sheet name="План" sheetId="1" r:id="rId1"/>
    <sheet name="Стратегии" sheetId="2" r:id="rId2"/>
    <sheet name="Тест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" i="3" l="1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10" i="3"/>
  <c r="E4" i="3" l="1"/>
  <c r="I2" i="3" l="1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I9" i="3"/>
  <c r="Q9" i="3" s="1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I11" i="3"/>
  <c r="I12" i="3"/>
  <c r="Q12" i="3" s="1"/>
  <c r="I13" i="3"/>
  <c r="Q13" i="3" s="1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10" i="3"/>
  <c r="Q10" i="3" s="1"/>
  <c r="Q11" i="3" l="1"/>
  <c r="I3" i="3" s="1"/>
  <c r="E9" i="3"/>
  <c r="E10" i="3" s="1"/>
  <c r="E11" i="3" s="1"/>
  <c r="E12" i="3" s="1"/>
  <c r="E13" i="3" s="1"/>
  <c r="E3" i="3" l="1"/>
  <c r="E5" i="3" s="1"/>
  <c r="I4" i="3"/>
  <c r="P4" i="3" s="1"/>
  <c r="P3" i="3"/>
  <c r="Q3" i="3"/>
  <c r="J3" i="3"/>
  <c r="B10" i="3"/>
  <c r="P2" i="3" l="1"/>
  <c r="Q2" i="3"/>
  <c r="Q4" i="3"/>
  <c r="B11" i="3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J4" i="3"/>
  <c r="C9" i="1"/>
  <c r="J2" i="3" l="1"/>
  <c r="D9" i="1"/>
  <c r="E9" i="1" s="1"/>
  <c r="F9" i="1" l="1"/>
  <c r="G9" i="1" s="1"/>
  <c r="H9" i="1" l="1"/>
  <c r="I9" i="1"/>
  <c r="C10" i="1" s="1"/>
  <c r="D10" i="1" l="1"/>
  <c r="F10" i="1" l="1"/>
  <c r="G10" i="1" s="1"/>
  <c r="E10" i="1"/>
  <c r="H10" i="1" l="1"/>
  <c r="I10" i="1" l="1"/>
  <c r="C11" i="1" s="1"/>
  <c r="D11" i="1" l="1"/>
  <c r="E11" i="1" l="1"/>
  <c r="F11" i="1"/>
  <c r="G11" i="1" s="1"/>
  <c r="H11" i="1" l="1"/>
  <c r="I11" i="1" l="1"/>
  <c r="C12" i="1" s="1"/>
  <c r="D12" i="1" l="1"/>
  <c r="E12" i="1" l="1"/>
  <c r="F12" i="1"/>
  <c r="G12" i="1" s="1"/>
  <c r="H12" i="1" l="1"/>
  <c r="I12" i="1" l="1"/>
  <c r="C13" i="1" s="1"/>
  <c r="D13" i="1" l="1"/>
  <c r="F13" i="1" l="1"/>
  <c r="G13" i="1" s="1"/>
  <c r="E13" i="1"/>
  <c r="H13" i="1" l="1"/>
  <c r="I13" i="1" l="1"/>
  <c r="C14" i="1" s="1"/>
  <c r="D14" i="1" s="1"/>
  <c r="E14" i="1" l="1"/>
  <c r="F14" i="1"/>
  <c r="G14" i="1" s="1"/>
  <c r="H14" i="1" l="1"/>
  <c r="I14" i="1" l="1"/>
  <c r="C15" i="1" s="1"/>
  <c r="D15" i="1" s="1"/>
  <c r="E15" i="1" l="1"/>
  <c r="F15" i="1"/>
  <c r="G15" i="1" l="1"/>
  <c r="H15" i="1" s="1"/>
  <c r="I15" i="1" l="1"/>
  <c r="C16" i="1" s="1"/>
  <c r="D16" i="1" s="1"/>
  <c r="F16" i="1" s="1"/>
  <c r="G16" i="1" s="1"/>
  <c r="H16" i="1" s="1"/>
  <c r="E16" i="1" l="1"/>
  <c r="I16" i="1"/>
  <c r="C17" i="1" s="1"/>
  <c r="D17" i="1" l="1"/>
  <c r="F17" i="1" l="1"/>
  <c r="G17" i="1" s="1"/>
  <c r="H17" i="1" s="1"/>
  <c r="E17" i="1"/>
  <c r="I17" i="1" l="1"/>
  <c r="C18" i="1" s="1"/>
  <c r="D18" i="1" l="1"/>
  <c r="E18" i="1" s="1"/>
  <c r="F18" i="1" l="1"/>
  <c r="G18" i="1" l="1"/>
  <c r="H18" i="1" s="1"/>
  <c r="I18" i="1" l="1"/>
  <c r="C19" i="1" s="1"/>
  <c r="D19" i="1" l="1"/>
  <c r="E19" i="1" s="1"/>
  <c r="F19" i="1" l="1"/>
  <c r="G19" i="1" l="1"/>
  <c r="H19" i="1" s="1"/>
  <c r="I19" i="1" l="1"/>
  <c r="C20" i="1" s="1"/>
  <c r="D20" i="1" l="1"/>
  <c r="F20" i="1" l="1"/>
  <c r="G20" i="1" s="1"/>
  <c r="H20" i="1" s="1"/>
  <c r="E20" i="1"/>
  <c r="I20" i="1" l="1"/>
  <c r="C21" i="1" s="1"/>
  <c r="D21" i="1" l="1"/>
  <c r="F21" i="1" l="1"/>
  <c r="G21" i="1" s="1"/>
  <c r="H21" i="1" s="1"/>
  <c r="E21" i="1"/>
  <c r="I21" i="1" l="1"/>
  <c r="C22" i="1" s="1"/>
  <c r="D22" i="1" l="1"/>
  <c r="E22" i="1" s="1"/>
  <c r="F22" i="1" l="1"/>
  <c r="G22" i="1" s="1"/>
  <c r="H22" i="1" s="1"/>
  <c r="I22" i="1" l="1"/>
  <c r="C23" i="1" s="1"/>
  <c r="D23" i="1" l="1"/>
  <c r="E23" i="1" s="1"/>
  <c r="F23" i="1" l="1"/>
  <c r="G23" i="1" l="1"/>
  <c r="H23" i="1" s="1"/>
  <c r="I23" i="1" l="1"/>
  <c r="C24" i="1" s="1"/>
  <c r="D24" i="1" l="1"/>
  <c r="E24" i="1" s="1"/>
  <c r="F24" i="1" l="1"/>
  <c r="G24" i="1" s="1"/>
  <c r="H24" i="1" s="1"/>
  <c r="I24" i="1" l="1"/>
  <c r="C25" i="1" s="1"/>
  <c r="D25" i="1" l="1"/>
  <c r="E25" i="1" s="1"/>
  <c r="F25" i="1" l="1"/>
  <c r="G25" i="1" l="1"/>
  <c r="H25" i="1" s="1"/>
  <c r="I25" i="1" l="1"/>
  <c r="C26" i="1" s="1"/>
  <c r="D26" i="1" l="1"/>
  <c r="E26" i="1" s="1"/>
  <c r="F26" i="1" l="1"/>
  <c r="G26" i="1" s="1"/>
  <c r="H26" i="1" s="1"/>
  <c r="I26" i="1" l="1"/>
  <c r="C27" i="1" s="1"/>
  <c r="D27" i="1" l="1"/>
  <c r="F27" i="1" l="1"/>
  <c r="G27" i="1" s="1"/>
  <c r="E27" i="1"/>
  <c r="H27" i="1" l="1"/>
  <c r="I27" i="1" l="1"/>
  <c r="C28" i="1" s="1"/>
  <c r="D28" i="1" s="1"/>
  <c r="E28" i="1" s="1"/>
  <c r="F28" i="1" l="1"/>
  <c r="G28" i="1" l="1"/>
  <c r="H28" i="1" s="1"/>
  <c r="I28" i="1" l="1"/>
  <c r="C29" i="1" s="1"/>
  <c r="D29" i="1" l="1"/>
  <c r="E29" i="1" s="1"/>
  <c r="F29" i="1" l="1"/>
  <c r="G29" i="1" s="1"/>
  <c r="H29" i="1" s="1"/>
  <c r="I29" i="1" l="1"/>
  <c r="C30" i="1" s="1"/>
  <c r="D30" i="1" s="1"/>
  <c r="E30" i="1" s="1"/>
  <c r="F30" i="1" l="1"/>
  <c r="G30" i="1" l="1"/>
  <c r="H30" i="1" s="1"/>
  <c r="I30" i="1" l="1"/>
  <c r="C31" i="1" s="1"/>
  <c r="D31" i="1" l="1"/>
  <c r="E31" i="1" s="1"/>
  <c r="F31" i="1" l="1"/>
  <c r="G31" i="1" l="1"/>
  <c r="H31" i="1" s="1"/>
  <c r="I31" i="1" l="1"/>
  <c r="C32" i="1" s="1"/>
  <c r="D32" i="1" l="1"/>
  <c r="E32" i="1" s="1"/>
  <c r="F32" i="1" l="1"/>
  <c r="G32" i="1" s="1"/>
  <c r="H32" i="1" s="1"/>
  <c r="I32" i="1" l="1"/>
  <c r="C33" i="1" s="1"/>
  <c r="D33" i="1" l="1"/>
  <c r="E33" i="1" s="1"/>
  <c r="F33" i="1" l="1"/>
  <c r="G33" i="1" l="1"/>
  <c r="H33" i="1" s="1"/>
  <c r="I33" i="1" l="1"/>
  <c r="C34" i="1" s="1"/>
  <c r="D34" i="1" l="1"/>
  <c r="E34" i="1" s="1"/>
  <c r="F34" i="1" l="1"/>
  <c r="G34" i="1" l="1"/>
  <c r="H34" i="1" s="1"/>
  <c r="I34" i="1" l="1"/>
  <c r="C35" i="1" s="1"/>
  <c r="D35" i="1" l="1"/>
  <c r="E35" i="1" s="1"/>
  <c r="F35" i="1" l="1"/>
  <c r="G35" i="1" l="1"/>
  <c r="H35" i="1" s="1"/>
  <c r="I35" i="1" l="1"/>
  <c r="C36" i="1" s="1"/>
  <c r="D36" i="1" l="1"/>
  <c r="E36" i="1" s="1"/>
  <c r="F36" i="1" l="1"/>
  <c r="G36" i="1" s="1"/>
  <c r="H36" i="1" s="1"/>
  <c r="I36" i="1" l="1"/>
  <c r="C37" i="1" s="1"/>
  <c r="D37" i="1" l="1"/>
  <c r="E37" i="1" s="1"/>
  <c r="F37" i="1" l="1"/>
  <c r="G37" i="1" s="1"/>
  <c r="H37" i="1" s="1"/>
  <c r="I37" i="1" l="1"/>
  <c r="C38" i="1" s="1"/>
  <c r="D38" i="1" l="1"/>
  <c r="F38" i="1" l="1"/>
  <c r="E38" i="1"/>
  <c r="G38" i="1" l="1"/>
  <c r="H38" i="1" s="1"/>
  <c r="I38" i="1" l="1"/>
  <c r="C39" i="1" s="1"/>
  <c r="D39" i="1" l="1"/>
  <c r="F39" i="1" l="1"/>
  <c r="E39" i="1"/>
  <c r="G39" i="1" l="1"/>
  <c r="H39" i="1" s="1"/>
  <c r="I39" i="1" l="1"/>
  <c r="C40" i="1" s="1"/>
  <c r="D40" i="1" l="1"/>
  <c r="F40" i="1" l="1"/>
  <c r="G40" i="1" s="1"/>
  <c r="H40" i="1" s="1"/>
  <c r="E40" i="1"/>
  <c r="I40" i="1" l="1"/>
  <c r="C41" i="1" s="1"/>
  <c r="D41" i="1" l="1"/>
  <c r="E41" i="1" s="1"/>
  <c r="F41" i="1" l="1"/>
  <c r="G41" i="1" s="1"/>
  <c r="H41" i="1" s="1"/>
  <c r="I41" i="1" l="1"/>
  <c r="C42" i="1" s="1"/>
  <c r="D42" i="1" l="1"/>
  <c r="E42" i="1" s="1"/>
  <c r="F42" i="1" l="1"/>
  <c r="G42" i="1" l="1"/>
  <c r="H42" i="1" s="1"/>
  <c r="I42" i="1" l="1"/>
  <c r="C43" i="1" s="1"/>
  <c r="D43" i="1" l="1"/>
  <c r="E43" i="1" s="1"/>
  <c r="F43" i="1" l="1"/>
  <c r="G43" i="1" l="1"/>
  <c r="H43" i="1" s="1"/>
  <c r="I43" i="1" l="1"/>
  <c r="C44" i="1" s="1"/>
  <c r="D44" i="1" l="1"/>
  <c r="F44" i="1" l="1"/>
  <c r="G44" i="1" s="1"/>
  <c r="H44" i="1" s="1"/>
  <c r="E44" i="1"/>
  <c r="I44" i="1" l="1"/>
  <c r="C45" i="1" s="1"/>
  <c r="D45" i="1" l="1"/>
  <c r="E45" i="1" s="1"/>
  <c r="F45" i="1" l="1"/>
  <c r="G45" i="1" s="1"/>
  <c r="H45" i="1" s="1"/>
  <c r="I45" i="1" l="1"/>
  <c r="C46" i="1" s="1"/>
  <c r="D46" i="1" s="1"/>
  <c r="F46" i="1" l="1"/>
  <c r="G46" i="1" s="1"/>
  <c r="H46" i="1" s="1"/>
  <c r="E46" i="1"/>
  <c r="I46" i="1" l="1"/>
  <c r="C47" i="1" s="1"/>
  <c r="D47" i="1" l="1"/>
  <c r="F47" i="1" l="1"/>
  <c r="E47" i="1"/>
  <c r="G47" i="1" l="1"/>
  <c r="H47" i="1" s="1"/>
  <c r="I47" i="1" l="1"/>
  <c r="C48" i="1" s="1"/>
  <c r="D48" i="1" l="1"/>
  <c r="E48" i="1" s="1"/>
  <c r="F48" i="1" l="1"/>
  <c r="G48" i="1" l="1"/>
  <c r="H48" i="1" s="1"/>
  <c r="I48" i="1" l="1"/>
  <c r="C49" i="1" s="1"/>
  <c r="D49" i="1" l="1"/>
  <c r="F49" i="1" l="1"/>
  <c r="G49" i="1" s="1"/>
  <c r="H49" i="1" s="1"/>
  <c r="E49" i="1"/>
  <c r="I49" i="1" l="1"/>
  <c r="C50" i="1" s="1"/>
  <c r="D50" i="1" l="1"/>
  <c r="E50" i="1" s="1"/>
  <c r="F50" i="1" l="1"/>
  <c r="G50" i="1" l="1"/>
  <c r="H50" i="1" s="1"/>
  <c r="I50" i="1" l="1"/>
  <c r="C51" i="1" s="1"/>
  <c r="D51" i="1" l="1"/>
  <c r="E51" i="1" s="1"/>
  <c r="F51" i="1" l="1"/>
  <c r="G51" i="1" l="1"/>
  <c r="H51" i="1" s="1"/>
  <c r="I51" i="1" l="1"/>
  <c r="C52" i="1" s="1"/>
  <c r="D52" i="1" l="1"/>
  <c r="F52" i="1" l="1"/>
  <c r="G52" i="1" s="1"/>
  <c r="H52" i="1" s="1"/>
  <c r="E52" i="1"/>
  <c r="I52" i="1" l="1"/>
  <c r="C53" i="1" s="1"/>
  <c r="D53" i="1" l="1"/>
  <c r="E53" i="1" s="1"/>
  <c r="F53" i="1" l="1"/>
  <c r="G53" i="1" s="1"/>
  <c r="H53" i="1" s="1"/>
  <c r="I53" i="1" l="1"/>
  <c r="C54" i="1" s="1"/>
  <c r="D54" i="1" s="1"/>
  <c r="F54" i="1" l="1"/>
  <c r="G54" i="1" s="1"/>
  <c r="H54" i="1" s="1"/>
  <c r="E54" i="1"/>
  <c r="I54" i="1" l="1"/>
  <c r="C55" i="1" s="1"/>
  <c r="D55" i="1" l="1"/>
  <c r="E55" i="1" s="1"/>
  <c r="F55" i="1" l="1"/>
  <c r="G55" i="1" l="1"/>
  <c r="H55" i="1" s="1"/>
  <c r="I55" i="1" l="1"/>
  <c r="C56" i="1" s="1"/>
  <c r="D56" i="1" l="1"/>
  <c r="F56" i="1" l="1"/>
  <c r="G56" i="1" s="1"/>
  <c r="H56" i="1" s="1"/>
  <c r="E56" i="1"/>
  <c r="I56" i="1" l="1"/>
  <c r="C57" i="1" s="1"/>
  <c r="D57" i="1" l="1"/>
  <c r="E57" i="1" s="1"/>
  <c r="F57" i="1" l="1"/>
  <c r="G57" i="1" s="1"/>
  <c r="H57" i="1" s="1"/>
  <c r="I57" i="1" l="1"/>
  <c r="C58" i="1" s="1"/>
  <c r="D58" i="1" l="1"/>
  <c r="F58" i="1" l="1"/>
  <c r="E58" i="1"/>
  <c r="G58" i="1" l="1"/>
  <c r="H58" i="1" s="1"/>
  <c r="I58" i="1" l="1"/>
  <c r="C59" i="1" s="1"/>
  <c r="D59" i="1" l="1"/>
  <c r="E59" i="1" s="1"/>
  <c r="F59" i="1" l="1"/>
  <c r="G59" i="1" l="1"/>
  <c r="H59" i="1" s="1"/>
  <c r="I59" i="1" l="1"/>
  <c r="C60" i="1" s="1"/>
  <c r="D60" i="1" l="1"/>
  <c r="E60" i="1" s="1"/>
  <c r="F60" i="1" l="1"/>
  <c r="G60" i="1" s="1"/>
  <c r="H60" i="1" s="1"/>
  <c r="I60" i="1" l="1"/>
  <c r="C61" i="1" s="1"/>
  <c r="D61" i="1" s="1"/>
  <c r="F61" i="1" l="1"/>
  <c r="G61" i="1" s="1"/>
  <c r="H61" i="1" s="1"/>
  <c r="E61" i="1"/>
  <c r="I61" i="1" l="1"/>
  <c r="C62" i="1" s="1"/>
  <c r="D62" i="1" l="1"/>
  <c r="F62" i="1" l="1"/>
  <c r="E62" i="1"/>
  <c r="G62" i="1" l="1"/>
  <c r="H62" i="1" s="1"/>
  <c r="I62" i="1" l="1"/>
  <c r="C63" i="1" s="1"/>
  <c r="D63" i="1" l="1"/>
  <c r="F63" i="1" s="1"/>
  <c r="E63" i="1" l="1"/>
  <c r="G63" i="1"/>
  <c r="H63" i="1" s="1"/>
  <c r="I63" i="1" l="1"/>
  <c r="C64" i="1" s="1"/>
  <c r="D64" i="1" s="1"/>
  <c r="F64" i="1" l="1"/>
  <c r="G64" i="1" s="1"/>
  <c r="H64" i="1" s="1"/>
  <c r="E64" i="1"/>
  <c r="I64" i="1" l="1"/>
  <c r="C65" i="1" s="1"/>
  <c r="D65" i="1" l="1"/>
  <c r="E65" i="1" s="1"/>
  <c r="F65" i="1" l="1"/>
  <c r="G65" i="1" l="1"/>
  <c r="H65" i="1" s="1"/>
  <c r="I65" i="1" l="1"/>
  <c r="C66" i="1" s="1"/>
  <c r="D66" i="1" s="1"/>
  <c r="E66" i="1" s="1"/>
  <c r="F66" i="1" l="1"/>
  <c r="G66" i="1" s="1"/>
  <c r="H66" i="1" s="1"/>
  <c r="I66" i="1" l="1"/>
  <c r="C67" i="1" s="1"/>
  <c r="D67" i="1" s="1"/>
  <c r="E67" i="1" l="1"/>
  <c r="F67" i="1"/>
  <c r="G67" i="1" s="1"/>
  <c r="H67" i="1" s="1"/>
  <c r="I67" i="1" l="1"/>
  <c r="C68" i="1" s="1"/>
  <c r="D68" i="1" s="1"/>
  <c r="E68" i="1" s="1"/>
  <c r="F68" i="1" l="1"/>
  <c r="G68" i="1" s="1"/>
  <c r="H68" i="1" s="1"/>
  <c r="I68" i="1" l="1"/>
</calcChain>
</file>

<file path=xl/sharedStrings.xml><?xml version="1.0" encoding="utf-8"?>
<sst xmlns="http://schemas.openxmlformats.org/spreadsheetml/2006/main" count="65" uniqueCount="50">
  <si>
    <t>Начальная сумма:</t>
  </si>
  <si>
    <t xml:space="preserve"> Конечная цель:</t>
  </si>
  <si>
    <t>Месячная цель:</t>
  </si>
  <si>
    <t>Вывод прибыли:</t>
  </si>
  <si>
    <t>Месяц</t>
  </si>
  <si>
    <t>Сумма на начало месяца</t>
  </si>
  <si>
    <t>Прибыль/убыток за месяц</t>
  </si>
  <si>
    <t>%</t>
  </si>
  <si>
    <t>Выведено</t>
  </si>
  <si>
    <t>% прибыли</t>
  </si>
  <si>
    <t>Сумма на конец месяца ($)</t>
  </si>
  <si>
    <t xml:space="preserve"> </t>
  </si>
  <si>
    <t>Правила открытия позиции</t>
  </si>
  <si>
    <t>Правила постановки стопа</t>
  </si>
  <si>
    <t>Правила переноса в БУ</t>
  </si>
  <si>
    <t>Правила взятия прибыли</t>
  </si>
  <si>
    <t>Стратегия</t>
  </si>
  <si>
    <t>Всего сделок:</t>
  </si>
  <si>
    <t>Прибыль/убыток за месяц:</t>
  </si>
  <si>
    <t xml:space="preserve"> Прибыльных:</t>
  </si>
  <si>
    <t>Средняя прибыльная сделка:</t>
  </si>
  <si>
    <t>Конечная сумма:</t>
  </si>
  <si>
    <t>Убыточных:</t>
  </si>
  <si>
    <t>Средняя убыточная сделка:</t>
  </si>
  <si>
    <t>Внесено/снято:</t>
  </si>
  <si>
    <t>Итого на счёте:</t>
  </si>
  <si>
    <t>№</t>
  </si>
  <si>
    <t>Пара</t>
  </si>
  <si>
    <t>Дата открытия</t>
  </si>
  <si>
    <t>ETH</t>
  </si>
  <si>
    <t>BTC</t>
  </si>
  <si>
    <t>Комиссия:</t>
  </si>
  <si>
    <t>Комиссия</t>
  </si>
  <si>
    <t>BCH</t>
  </si>
  <si>
    <t>Сумма на момент открытия сделки</t>
  </si>
  <si>
    <t>Long/Short</t>
  </si>
  <si>
    <t>L</t>
  </si>
  <si>
    <t>Стоп</t>
  </si>
  <si>
    <t>Безубыток</t>
  </si>
  <si>
    <t>Цель</t>
  </si>
  <si>
    <t>% сделки</t>
  </si>
  <si>
    <t>Состояние</t>
  </si>
  <si>
    <t>Стоимость сделки</t>
  </si>
  <si>
    <t>Закрытие</t>
  </si>
  <si>
    <t>Дата закрытия</t>
  </si>
  <si>
    <t>Внесено/снято</t>
  </si>
  <si>
    <t>Куплено</t>
  </si>
  <si>
    <t>Прибыль/
убыток</t>
  </si>
  <si>
    <t>Закрыта</t>
  </si>
  <si>
    <t>STR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</si>
</sst>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0&quot;р.&quot;;[Red]\-#,##0.00&quot;р.&quot;"/>
    <numFmt numFmtId="165" formatCode="dd/mm/yy;@"/>
    <numFmt numFmtId="166" formatCode="0.0%"/>
    <numFmt numFmtId="167" formatCode="[$$-409]#,##0.00_ ;[Red]\-[$$-409]#,##0.00\ "/>
    <numFmt numFmtId="168" formatCode="0.00%;[Red]\-0.00%"/>
    <numFmt numFmtId="169" formatCode="h:mm;@"/>
    <numFmt numFmtId="170" formatCode="0_ ;[Red]\-0\ "/>
    <numFmt numFmtId="171" formatCode="#,##0&quot;р.&quot;;[Red]\-#,##0&quot;р.&quot;"/>
    <numFmt numFmtId="172" formatCode="[$$-409]#,##0.00"/>
    <numFmt numFmtId="173" formatCode="0.00000000_ ;[Red]\-0.00000000\ "/>
    <numFmt numFmtId="174" formatCode="0.00000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8"/>
      <name val="Helvetica-Narrow"/>
    </font>
    <font>
      <sz val="11"/>
      <name val="Arial Cyr"/>
      <charset val="204"/>
    </font>
    <font>
      <b/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indexed="10"/>
      <name val="Calibri"/>
      <family val="2"/>
      <charset val="204"/>
      <scheme val="minor"/>
    </font>
    <font>
      <sz val="11"/>
      <color indexed="53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rgb="FF1E2324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0" fontId="4" fillId="2" borderId="1">
      <alignment horizontal="center" vertical="center"/>
    </xf>
  </cellStyleXfs>
  <cellXfs count="110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164" fontId="7" fillId="0" borderId="0" xfId="0" applyNumberFormat="1" applyFont="1"/>
    <xf numFmtId="0" fontId="0" fillId="0" borderId="0" xfId="0" applyAlignment="1">
      <alignment horizontal="center"/>
    </xf>
    <xf numFmtId="164" fontId="7" fillId="0" borderId="0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165" fontId="0" fillId="4" borderId="9" xfId="0" applyNumberFormat="1" applyFill="1" applyBorder="1" applyAlignment="1">
      <alignment horizontal="center"/>
    </xf>
    <xf numFmtId="167" fontId="0" fillId="4" borderId="9" xfId="0" applyNumberFormat="1" applyFill="1" applyBorder="1"/>
    <xf numFmtId="167" fontId="0" fillId="0" borderId="9" xfId="0" applyNumberFormat="1" applyFill="1" applyBorder="1"/>
    <xf numFmtId="168" fontId="0" fillId="4" borderId="9" xfId="0" applyNumberFormat="1" applyFill="1" applyBorder="1" applyAlignment="1">
      <alignment horizontal="center"/>
    </xf>
    <xf numFmtId="167" fontId="0" fillId="0" borderId="9" xfId="0" applyNumberFormat="1" applyFill="1" applyBorder="1" applyAlignment="1">
      <alignment horizontal="right"/>
    </xf>
    <xf numFmtId="167" fontId="0" fillId="0" borderId="10" xfId="0" applyNumberFormat="1" applyFill="1" applyBorder="1" applyAlignment="1">
      <alignment horizontal="right"/>
    </xf>
    <xf numFmtId="10" fontId="0" fillId="4" borderId="9" xfId="0" applyNumberFormat="1" applyFill="1" applyBorder="1" applyAlignment="1">
      <alignment horizontal="center"/>
    </xf>
    <xf numFmtId="167" fontId="0" fillId="4" borderId="7" xfId="0" applyNumberFormat="1" applyFill="1" applyBorder="1"/>
    <xf numFmtId="0" fontId="0" fillId="0" borderId="0" xfId="0" applyAlignment="1">
      <alignment horizontal="center" vertical="center" wrapText="1"/>
    </xf>
    <xf numFmtId="167" fontId="0" fillId="4" borderId="5" xfId="0" applyNumberFormat="1" applyFill="1" applyBorder="1"/>
    <xf numFmtId="167" fontId="0" fillId="0" borderId="5" xfId="0" applyNumberFormat="1" applyFill="1" applyBorder="1"/>
    <xf numFmtId="168" fontId="0" fillId="4" borderId="5" xfId="0" applyNumberFormat="1" applyFill="1" applyBorder="1" applyAlignment="1">
      <alignment horizontal="center"/>
    </xf>
    <xf numFmtId="167" fontId="0" fillId="0" borderId="5" xfId="0" applyNumberFormat="1" applyFill="1" applyBorder="1" applyAlignment="1">
      <alignment horizontal="right"/>
    </xf>
    <xf numFmtId="10" fontId="0" fillId="4" borderId="5" xfId="0" applyNumberFormat="1" applyFill="1" applyBorder="1" applyAlignment="1">
      <alignment horizontal="center"/>
    </xf>
    <xf numFmtId="167" fontId="0" fillId="4" borderId="8" xfId="0" applyNumberFormat="1" applyFill="1" applyBorder="1"/>
    <xf numFmtId="167" fontId="0" fillId="4" borderId="6" xfId="0" applyNumberFormat="1" applyFill="1" applyBorder="1"/>
    <xf numFmtId="167" fontId="0" fillId="0" borderId="3" xfId="0" applyNumberFormat="1" applyBorder="1"/>
    <xf numFmtId="168" fontId="0" fillId="4" borderId="3" xfId="0" applyNumberFormat="1" applyFill="1" applyBorder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7" fontId="0" fillId="0" borderId="9" xfId="0" applyNumberFormat="1" applyBorder="1"/>
    <xf numFmtId="167" fontId="0" fillId="0" borderId="5" xfId="0" applyNumberFormat="1" applyBorder="1"/>
    <xf numFmtId="165" fontId="0" fillId="4" borderId="5" xfId="0" applyNumberFormat="1" applyFill="1" applyBorder="1" applyAlignment="1">
      <alignment horizontal="center"/>
    </xf>
    <xf numFmtId="165" fontId="0" fillId="4" borderId="3" xfId="0" applyNumberFormat="1" applyFill="1" applyBorder="1" applyAlignment="1">
      <alignment horizontal="center"/>
    </xf>
    <xf numFmtId="167" fontId="0" fillId="4" borderId="3" xfId="0" applyNumberFormat="1" applyFill="1" applyBorder="1"/>
    <xf numFmtId="167" fontId="0" fillId="0" borderId="3" xfId="0" applyNumberFormat="1" applyFill="1" applyBorder="1"/>
    <xf numFmtId="167" fontId="0" fillId="0" borderId="3" xfId="0" applyNumberFormat="1" applyFill="1" applyBorder="1" applyAlignment="1">
      <alignment horizontal="right"/>
    </xf>
    <xf numFmtId="0" fontId="8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3" fillId="4" borderId="1" xfId="0" applyFont="1" applyFill="1" applyBorder="1" applyAlignment="1" applyProtection="1">
      <alignment horizontal="center" vertical="center" wrapText="1"/>
    </xf>
    <xf numFmtId="165" fontId="3" fillId="0" borderId="1" xfId="0" applyNumberFormat="1" applyFont="1" applyBorder="1" applyAlignment="1" applyProtection="1">
      <alignment horizontal="center" vertical="center"/>
      <protection locked="0"/>
    </xf>
    <xf numFmtId="169" fontId="3" fillId="0" borderId="1" xfId="0" applyNumberFormat="1" applyFont="1" applyBorder="1" applyAlignment="1" applyProtection="1">
      <alignment horizontal="center" vertical="center"/>
      <protection locked="0"/>
    </xf>
    <xf numFmtId="167" fontId="9" fillId="0" borderId="1" xfId="0" applyNumberFormat="1" applyFont="1" applyFill="1" applyBorder="1" applyAlignment="1" applyProtection="1">
      <alignment horizontal="right" vertical="center"/>
      <protection locked="0"/>
    </xf>
    <xf numFmtId="168" fontId="9" fillId="4" borderId="1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vertical="center"/>
    </xf>
    <xf numFmtId="0" fontId="9" fillId="4" borderId="1" xfId="0" applyNumberFormat="1" applyFont="1" applyFill="1" applyBorder="1" applyAlignment="1" applyProtection="1">
      <alignment horizontal="center" vertical="center"/>
    </xf>
    <xf numFmtId="167" fontId="9" fillId="4" borderId="5" xfId="0" applyNumberFormat="1" applyFont="1" applyFill="1" applyBorder="1" applyAlignment="1" applyProtection="1">
      <alignment horizontal="right" vertical="center"/>
    </xf>
    <xf numFmtId="0" fontId="10" fillId="4" borderId="1" xfId="0" applyNumberFormat="1" applyFont="1" applyFill="1" applyBorder="1" applyAlignment="1" applyProtection="1">
      <alignment horizontal="center" vertical="center"/>
    </xf>
    <xf numFmtId="168" fontId="10" fillId="4" borderId="1" xfId="0" applyNumberFormat="1" applyFont="1" applyFill="1" applyBorder="1" applyAlignment="1" applyProtection="1">
      <alignment horizontal="center" vertical="center"/>
    </xf>
    <xf numFmtId="167" fontId="9" fillId="4" borderId="1" xfId="0" applyNumberFormat="1" applyFont="1" applyFill="1" applyBorder="1" applyAlignment="1" applyProtection="1">
      <alignment horizontal="right" vertical="center"/>
    </xf>
    <xf numFmtId="1" fontId="4" fillId="0" borderId="0" xfId="0" applyNumberFormat="1" applyFont="1" applyFill="1" applyBorder="1" applyAlignment="1" applyProtection="1">
      <alignment horizontal="center" vertical="center"/>
    </xf>
    <xf numFmtId="0" fontId="12" fillId="3" borderId="4" xfId="0" applyFont="1" applyFill="1" applyBorder="1" applyAlignment="1" applyProtection="1">
      <alignment horizontal="center" vertical="center" wrapText="1"/>
    </xf>
    <xf numFmtId="14" fontId="12" fillId="3" borderId="2" xfId="0" applyNumberFormat="1" applyFont="1" applyFill="1" applyBorder="1" applyAlignment="1" applyProtection="1">
      <alignment horizontal="center" vertical="center" wrapText="1"/>
    </xf>
    <xf numFmtId="0" fontId="12" fillId="3" borderId="2" xfId="0" applyFont="1" applyFill="1" applyBorder="1" applyAlignment="1" applyProtection="1">
      <alignment horizontal="center" vertical="center" wrapText="1"/>
    </xf>
    <xf numFmtId="170" fontId="12" fillId="3" borderId="2" xfId="0" applyNumberFormat="1" applyFont="1" applyFill="1" applyBorder="1" applyAlignment="1" applyProtection="1">
      <alignment horizontal="center" vertical="center" wrapText="1"/>
    </xf>
    <xf numFmtId="0" fontId="12" fillId="3" borderId="2" xfId="0" applyNumberFormat="1" applyFont="1" applyFill="1" applyBorder="1" applyAlignment="1" applyProtection="1">
      <alignment horizontal="center" vertical="center" wrapText="1"/>
    </xf>
    <xf numFmtId="171" fontId="12" fillId="3" borderId="2" xfId="0" applyNumberFormat="1" applyFont="1" applyFill="1" applyBorder="1" applyAlignment="1" applyProtection="1">
      <alignment horizontal="center" vertical="center" wrapText="1"/>
    </xf>
    <xf numFmtId="164" fontId="12" fillId="3" borderId="2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right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168" fontId="9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168" fontId="11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/>
    <xf numFmtId="0" fontId="3" fillId="4" borderId="11" xfId="0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11" xfId="0" applyNumberFormat="1" applyFont="1" applyBorder="1" applyAlignment="1" applyProtection="1">
      <alignment horizontal="center" vertical="center"/>
      <protection locked="0"/>
    </xf>
    <xf numFmtId="170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7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12" xfId="0" applyNumberFormat="1" applyFont="1" applyFill="1" applyBorder="1" applyAlignment="1" applyProtection="1">
      <alignment horizontal="center" vertical="center"/>
    </xf>
    <xf numFmtId="168" fontId="9" fillId="0" borderId="12" xfId="0" applyNumberFormat="1" applyFont="1" applyFill="1" applyBorder="1" applyAlignment="1" applyProtection="1">
      <alignment horizontal="center" vertical="center"/>
    </xf>
    <xf numFmtId="167" fontId="9" fillId="4" borderId="1" xfId="0" applyNumberFormat="1" applyFont="1" applyFill="1" applyBorder="1" applyAlignment="1" applyProtection="1">
      <alignment horizontal="center" vertical="center"/>
    </xf>
    <xf numFmtId="167" fontId="9" fillId="10" borderId="1" xfId="0" applyNumberFormat="1" applyFont="1" applyFill="1" applyBorder="1" applyAlignment="1" applyProtection="1">
      <alignment horizontal="right" vertical="center"/>
    </xf>
    <xf numFmtId="167" fontId="13" fillId="0" borderId="11" xfId="0" applyNumberFormat="1" applyFont="1" applyBorder="1" applyAlignment="1">
      <alignment vertical="center"/>
    </xf>
    <xf numFmtId="167" fontId="9" fillId="4" borderId="11" xfId="0" applyNumberFormat="1" applyFont="1" applyFill="1" applyBorder="1" applyAlignment="1" applyProtection="1">
      <alignment vertical="center" wrapText="1"/>
    </xf>
    <xf numFmtId="172" fontId="3" fillId="4" borderId="11" xfId="0" applyNumberFormat="1" applyFont="1" applyFill="1" applyBorder="1" applyAlignment="1" applyProtection="1">
      <alignment vertical="center" wrapText="1"/>
    </xf>
    <xf numFmtId="0" fontId="3" fillId="7" borderId="11" xfId="0" applyNumberFormat="1" applyFont="1" applyFill="1" applyBorder="1" applyAlignment="1" applyProtection="1">
      <alignment vertical="center" wrapText="1"/>
    </xf>
    <xf numFmtId="0" fontId="3" fillId="8" borderId="11" xfId="0" applyNumberFormat="1" applyFont="1" applyFill="1" applyBorder="1" applyAlignment="1" applyProtection="1">
      <alignment vertical="center" wrapText="1"/>
    </xf>
    <xf numFmtId="0" fontId="3" fillId="6" borderId="11" xfId="0" applyNumberFormat="1" applyFont="1" applyFill="1" applyBorder="1" applyAlignment="1" applyProtection="1">
      <alignment vertical="center" wrapText="1"/>
    </xf>
    <xf numFmtId="167" fontId="3" fillId="4" borderId="11" xfId="0" applyNumberFormat="1" applyFont="1" applyFill="1" applyBorder="1" applyAlignment="1" applyProtection="1">
      <alignment vertical="center" wrapText="1"/>
    </xf>
    <xf numFmtId="167" fontId="3" fillId="9" borderId="11" xfId="0" applyNumberFormat="1" applyFont="1" applyFill="1" applyBorder="1" applyAlignment="1" applyProtection="1">
      <alignment vertical="center" wrapText="1"/>
    </xf>
    <xf numFmtId="167" fontId="9" fillId="4" borderId="1" xfId="0" applyNumberFormat="1" applyFont="1" applyFill="1" applyBorder="1" applyAlignment="1" applyProtection="1">
      <alignment vertical="center" wrapText="1"/>
    </xf>
    <xf numFmtId="167" fontId="3" fillId="0" borderId="1" xfId="0" applyNumberFormat="1" applyFont="1" applyBorder="1" applyAlignment="1" applyProtection="1">
      <alignment vertical="center"/>
      <protection locked="0"/>
    </xf>
    <xf numFmtId="172" fontId="3" fillId="4" borderId="1" xfId="0" applyNumberFormat="1" applyFont="1" applyFill="1" applyBorder="1" applyAlignment="1" applyProtection="1">
      <alignment vertical="center" wrapText="1"/>
    </xf>
    <xf numFmtId="0" fontId="3" fillId="7" borderId="1" xfId="0" applyNumberFormat="1" applyFont="1" applyFill="1" applyBorder="1" applyAlignment="1" applyProtection="1">
      <alignment vertical="center" wrapText="1"/>
    </xf>
    <xf numFmtId="0" fontId="3" fillId="8" borderId="1" xfId="0" applyNumberFormat="1" applyFont="1" applyFill="1" applyBorder="1" applyAlignment="1" applyProtection="1">
      <alignment vertical="center" wrapText="1"/>
    </xf>
    <xf numFmtId="0" fontId="3" fillId="6" borderId="1" xfId="0" applyNumberFormat="1" applyFont="1" applyFill="1" applyBorder="1" applyAlignment="1" applyProtection="1">
      <alignment vertical="center" wrapText="1"/>
    </xf>
    <xf numFmtId="167" fontId="3" fillId="4" borderId="1" xfId="0" applyNumberFormat="1" applyFont="1" applyFill="1" applyBorder="1" applyAlignment="1" applyProtection="1">
      <alignment vertical="center" wrapText="1"/>
    </xf>
    <xf numFmtId="167" fontId="3" fillId="9" borderId="1" xfId="0" applyNumberFormat="1" applyFont="1" applyFill="1" applyBorder="1" applyAlignment="1" applyProtection="1">
      <alignment vertical="center" wrapText="1"/>
    </xf>
    <xf numFmtId="167" fontId="3" fillId="0" borderId="1" xfId="0" applyNumberFormat="1" applyFont="1" applyFill="1" applyBorder="1" applyAlignment="1" applyProtection="1">
      <alignment vertical="center" wrapText="1"/>
      <protection locked="0"/>
    </xf>
    <xf numFmtId="173" fontId="3" fillId="0" borderId="11" xfId="0" applyNumberFormat="1" applyFont="1" applyBorder="1" applyAlignment="1">
      <alignment horizontal="center" vertical="center"/>
    </xf>
    <xf numFmtId="173" fontId="3" fillId="0" borderId="1" xfId="0" applyNumberFormat="1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164" fontId="14" fillId="3" borderId="3" xfId="0" applyNumberFormat="1" applyFont="1" applyFill="1" applyBorder="1" applyAlignment="1">
      <alignment horizontal="center" vertical="center" wrapText="1"/>
    </xf>
    <xf numFmtId="167" fontId="7" fillId="0" borderId="1" xfId="0" applyNumberFormat="1" applyFont="1" applyBorder="1"/>
    <xf numFmtId="10" fontId="7" fillId="0" borderId="1" xfId="0" applyNumberFormat="1" applyFont="1" applyBorder="1"/>
    <xf numFmtId="174" fontId="9" fillId="0" borderId="11" xfId="0" applyNumberFormat="1" applyFont="1" applyBorder="1" applyAlignment="1" applyProtection="1">
      <alignment vertical="center" wrapText="1"/>
      <protection locked="0"/>
    </xf>
    <xf numFmtId="174" fontId="9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right"/>
    </xf>
    <xf numFmtId="0" fontId="0" fillId="0" borderId="0" xfId="0" applyAlignment="1"/>
    <xf numFmtId="164" fontId="9" fillId="0" borderId="0" xfId="0" applyNumberFormat="1" applyFont="1" applyFill="1" applyBorder="1" applyAlignment="1" applyProtection="1">
      <alignment horizontal="right" vertical="center"/>
    </xf>
    <xf numFmtId="164" fontId="9" fillId="0" borderId="7" xfId="0" applyNumberFormat="1" applyFont="1" applyFill="1" applyBorder="1" applyAlignment="1" applyProtection="1">
      <alignment horizontal="right" vertical="center"/>
    </xf>
    <xf numFmtId="0" fontId="9" fillId="0" borderId="0" xfId="0" applyFont="1" applyFill="1" applyBorder="1" applyAlignment="1" applyProtection="1">
      <alignment horizontal="right" vertical="center"/>
    </xf>
    <xf numFmtId="0" fontId="9" fillId="0" borderId="7" xfId="0" applyFont="1" applyFill="1" applyBorder="1" applyAlignment="1" applyProtection="1">
      <alignment horizontal="right" vertical="center"/>
    </xf>
  </cellXfs>
  <cellStyles count="5">
    <cellStyle name="Обычный" xfId="0" builtinId="0"/>
    <cellStyle name="Обычный 2" xfId="1" xr:uid="{00000000-0005-0000-0000-000001000000}"/>
    <cellStyle name="Стиль 1" xfId="4" xr:uid="{00000000-0005-0000-0000-000002000000}"/>
    <cellStyle name="Тысячи [0]_Example " xfId="2" xr:uid="{00000000-0005-0000-0000-000003000000}"/>
    <cellStyle name="Тысячи_Example " xfId="3" xr:uid="{00000000-0005-0000-0000-000004000000}"/>
  </cellStyles>
  <dxfs count="8">
    <dxf>
      <fill>
        <patternFill>
          <bgColor rgb="FFCCFFCC"/>
        </patternFill>
      </fill>
    </dxf>
    <dxf>
      <fill>
        <patternFill>
          <bgColor indexed="50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4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I69"/>
  <sheetViews>
    <sheetView workbookViewId="0">
      <pane ySplit="8" topLeftCell="A9" activePane="bottomLeft" state="frozen"/>
      <selection pane="bottomLeft"/>
    </sheetView>
  </sheetViews>
  <sheetFormatPr defaultRowHeight="15"/>
  <cols>
    <col min="1" max="1" width="4.28515625" customWidth="1"/>
    <col min="2" max="2" width="10.7109375" customWidth="1"/>
    <col min="3" max="3" width="14.28515625" customWidth="1"/>
    <col min="4" max="4" width="18.28515625" customWidth="1"/>
    <col min="6" max="7" width="14.28515625" customWidth="1"/>
    <col min="9" max="9" width="18.28515625" customWidth="1"/>
  </cols>
  <sheetData>
    <row r="1" spans="1:9">
      <c r="C1" s="2"/>
      <c r="D1" s="2"/>
      <c r="E1" s="1"/>
      <c r="F1" s="2"/>
      <c r="G1" s="2"/>
      <c r="H1" s="1"/>
      <c r="I1" s="2"/>
    </row>
    <row r="2" spans="1:9">
      <c r="A2" s="3"/>
      <c r="B2" s="104" t="s">
        <v>0</v>
      </c>
      <c r="C2" s="105"/>
      <c r="D2" s="98">
        <v>120</v>
      </c>
      <c r="E2" s="4"/>
      <c r="F2" s="3"/>
      <c r="G2" s="3"/>
      <c r="H2" s="4"/>
      <c r="I2" s="3"/>
    </row>
    <row r="3" spans="1:9">
      <c r="A3" s="3"/>
      <c r="B3" s="104" t="s">
        <v>1</v>
      </c>
      <c r="C3" s="104"/>
      <c r="D3" s="98">
        <v>10000</v>
      </c>
      <c r="E3" s="4"/>
      <c r="F3" s="3"/>
      <c r="G3" s="3"/>
      <c r="H3" s="4"/>
      <c r="I3" s="3"/>
    </row>
    <row r="4" spans="1:9">
      <c r="A4" s="3"/>
      <c r="B4" s="104" t="s">
        <v>2</v>
      </c>
      <c r="C4" s="105"/>
      <c r="D4" s="99">
        <v>0.1</v>
      </c>
      <c r="E4" s="4"/>
      <c r="F4" s="3"/>
      <c r="G4" s="3"/>
      <c r="H4" s="4"/>
      <c r="I4" s="3"/>
    </row>
    <row r="5" spans="1:9">
      <c r="A5" s="3"/>
      <c r="B5" s="104" t="s">
        <v>3</v>
      </c>
      <c r="C5" s="105"/>
      <c r="D5" s="99">
        <v>0.1</v>
      </c>
      <c r="E5" s="4"/>
      <c r="F5" s="3"/>
      <c r="G5" s="3"/>
      <c r="H5" s="4"/>
      <c r="I5" s="3"/>
    </row>
    <row r="6" spans="1:9">
      <c r="A6" s="3"/>
      <c r="B6" s="104" t="s">
        <v>31</v>
      </c>
      <c r="C6" s="104"/>
      <c r="D6" s="99">
        <v>0.01</v>
      </c>
      <c r="E6" s="4"/>
      <c r="F6" s="3"/>
      <c r="G6" s="3"/>
      <c r="H6" s="4"/>
      <c r="I6" s="3"/>
    </row>
    <row r="7" spans="1:9">
      <c r="A7" s="3"/>
      <c r="C7" s="5"/>
      <c r="D7" s="6"/>
      <c r="E7" s="7"/>
      <c r="G7" s="8"/>
      <c r="H7" s="9"/>
      <c r="I7" s="10"/>
    </row>
    <row r="8" spans="1:9" ht="30" customHeight="1">
      <c r="A8" s="3"/>
      <c r="B8" s="96" t="s">
        <v>4</v>
      </c>
      <c r="C8" s="97" t="s">
        <v>5</v>
      </c>
      <c r="D8" s="97" t="s">
        <v>6</v>
      </c>
      <c r="E8" s="97" t="s">
        <v>7</v>
      </c>
      <c r="F8" s="97" t="s">
        <v>32</v>
      </c>
      <c r="G8" s="97" t="s">
        <v>8</v>
      </c>
      <c r="H8" s="97" t="s">
        <v>9</v>
      </c>
      <c r="I8" s="97" t="s">
        <v>10</v>
      </c>
    </row>
    <row r="9" spans="1:9">
      <c r="A9" s="3">
        <v>1</v>
      </c>
      <c r="B9" s="33">
        <v>43101</v>
      </c>
      <c r="C9" s="34">
        <f>D2</f>
        <v>120</v>
      </c>
      <c r="D9" s="35">
        <f t="shared" ref="D9:D68" si="0">C9*D$4</f>
        <v>12</v>
      </c>
      <c r="E9" s="28">
        <f>IF(C9*D9=0,0,D9/C9)</f>
        <v>0.1</v>
      </c>
      <c r="F9" s="36">
        <f>IF(D9&gt;0,-D9*D5*$D$6,0)</f>
        <v>-1.2000000000000002E-2</v>
      </c>
      <c r="G9" s="16">
        <f t="shared" ref="G9:G68" si="1">IF(D9&gt;0,-(D9*$D$5+F9),0)</f>
        <v>-1.1880000000000002</v>
      </c>
      <c r="H9" s="29">
        <f>IF(G9&lt;0,-G9/(D9+F9),0)</f>
        <v>9.9099099099099114E-2</v>
      </c>
      <c r="I9" s="26">
        <f>C9+D9+F9+G9</f>
        <v>130.80000000000001</v>
      </c>
    </row>
    <row r="10" spans="1:9">
      <c r="A10" s="3"/>
      <c r="B10" s="11">
        <v>43132</v>
      </c>
      <c r="C10" s="12">
        <f t="shared" ref="C10:C68" si="2">IF(I9&gt;D$3,0,I9)</f>
        <v>130.80000000000001</v>
      </c>
      <c r="D10" s="13">
        <f t="shared" si="0"/>
        <v>13.080000000000002</v>
      </c>
      <c r="E10" s="14">
        <f t="shared" ref="E10:E68" si="3">IF(C10*D10=0,0,D10/C10)</f>
        <v>0.1</v>
      </c>
      <c r="F10" s="15">
        <f>IF(D10&gt;0,-D10*D5*$D$6,0)</f>
        <v>-1.3080000000000003E-2</v>
      </c>
      <c r="G10" s="16">
        <f t="shared" si="1"/>
        <v>-1.2949200000000003</v>
      </c>
      <c r="H10" s="17">
        <f t="shared" ref="H10:H68" si="4">IF(G10&lt;0,-G10/(D10+F10),0)</f>
        <v>9.9099099099099114E-2</v>
      </c>
      <c r="I10" s="18">
        <f t="shared" ref="I10:I68" si="5">C10+D10+F10+G10</f>
        <v>142.57200000000003</v>
      </c>
    </row>
    <row r="11" spans="1:9">
      <c r="A11" s="3"/>
      <c r="B11" s="11">
        <v>43160</v>
      </c>
      <c r="C11" s="12">
        <f t="shared" si="2"/>
        <v>142.57200000000003</v>
      </c>
      <c r="D11" s="13">
        <f t="shared" si="0"/>
        <v>14.257200000000005</v>
      </c>
      <c r="E11" s="14">
        <f t="shared" si="3"/>
        <v>0.1</v>
      </c>
      <c r="F11" s="15">
        <f>IF(D11&gt;0,-D11*D5*$D$6,0)</f>
        <v>-1.4257200000000006E-2</v>
      </c>
      <c r="G11" s="16">
        <f t="shared" si="1"/>
        <v>-1.4114628000000005</v>
      </c>
      <c r="H11" s="17">
        <f t="shared" si="4"/>
        <v>9.90990990990991E-2</v>
      </c>
      <c r="I11" s="18">
        <f t="shared" si="5"/>
        <v>155.40348000000003</v>
      </c>
    </row>
    <row r="12" spans="1:9">
      <c r="A12" s="3"/>
      <c r="B12" s="11">
        <v>43191</v>
      </c>
      <c r="C12" s="12">
        <f t="shared" si="2"/>
        <v>155.40348000000003</v>
      </c>
      <c r="D12" s="13">
        <f t="shared" si="0"/>
        <v>15.540348000000003</v>
      </c>
      <c r="E12" s="14">
        <f t="shared" si="3"/>
        <v>0.1</v>
      </c>
      <c r="F12" s="15">
        <f>IF(D12&gt;0,-D12*D5*$D$6,0)</f>
        <v>-1.5540348000000004E-2</v>
      </c>
      <c r="G12" s="16">
        <f t="shared" si="1"/>
        <v>-1.5384944520000003</v>
      </c>
      <c r="H12" s="17">
        <f t="shared" si="4"/>
        <v>9.90990990990991E-2</v>
      </c>
      <c r="I12" s="18">
        <f t="shared" si="5"/>
        <v>169.38979320000001</v>
      </c>
    </row>
    <row r="13" spans="1:9">
      <c r="A13" s="3"/>
      <c r="B13" s="11">
        <v>43221</v>
      </c>
      <c r="C13" s="12">
        <f t="shared" si="2"/>
        <v>169.38979320000001</v>
      </c>
      <c r="D13" s="13">
        <f t="shared" si="0"/>
        <v>16.938979320000001</v>
      </c>
      <c r="E13" s="14">
        <f t="shared" si="3"/>
        <v>0.1</v>
      </c>
      <c r="F13" s="15">
        <f>IF(D13&gt;0,-D13*D5*$D$6,0)</f>
        <v>-1.6938979320000002E-2</v>
      </c>
      <c r="G13" s="16">
        <f t="shared" si="1"/>
        <v>-1.6769589526800002</v>
      </c>
      <c r="H13" s="17">
        <f t="shared" si="4"/>
        <v>9.90990990990991E-2</v>
      </c>
      <c r="I13" s="18">
        <f t="shared" si="5"/>
        <v>184.63487458800003</v>
      </c>
    </row>
    <row r="14" spans="1:9">
      <c r="A14" s="19"/>
      <c r="B14" s="11">
        <v>43252</v>
      </c>
      <c r="C14" s="12">
        <f t="shared" si="2"/>
        <v>184.63487458800003</v>
      </c>
      <c r="D14" s="13">
        <f t="shared" si="0"/>
        <v>18.463487458800003</v>
      </c>
      <c r="E14" s="14">
        <f t="shared" si="3"/>
        <v>0.1</v>
      </c>
      <c r="F14" s="15">
        <f>IF(D14&gt;0,-D14*D5*$D$6,0)</f>
        <v>-1.8463487458800002E-2</v>
      </c>
      <c r="G14" s="16">
        <f t="shared" si="1"/>
        <v>-1.8278852584212002</v>
      </c>
      <c r="H14" s="17">
        <f t="shared" si="4"/>
        <v>9.9099099099099086E-2</v>
      </c>
      <c r="I14" s="18">
        <f t="shared" si="5"/>
        <v>201.25201330092005</v>
      </c>
    </row>
    <row r="15" spans="1:9">
      <c r="B15" s="11">
        <v>43282</v>
      </c>
      <c r="C15" s="12">
        <f t="shared" si="2"/>
        <v>201.25201330092005</v>
      </c>
      <c r="D15" s="13">
        <f t="shared" si="0"/>
        <v>20.125201330092008</v>
      </c>
      <c r="E15" s="14">
        <f t="shared" si="3"/>
        <v>0.1</v>
      </c>
      <c r="F15" s="15">
        <f>IF(D15&gt;0,-D15*D5*$D$6,0)</f>
        <v>-2.0125201330092008E-2</v>
      </c>
      <c r="G15" s="16">
        <f t="shared" si="1"/>
        <v>-1.9923949316791087</v>
      </c>
      <c r="H15" s="17">
        <f t="shared" si="4"/>
        <v>9.90990990990991E-2</v>
      </c>
      <c r="I15" s="18">
        <f t="shared" si="5"/>
        <v>219.36469449800285</v>
      </c>
    </row>
    <row r="16" spans="1:9">
      <c r="B16" s="11">
        <v>43313</v>
      </c>
      <c r="C16" s="12">
        <f t="shared" si="2"/>
        <v>219.36469449800285</v>
      </c>
      <c r="D16" s="13">
        <f t="shared" si="0"/>
        <v>21.936469449800285</v>
      </c>
      <c r="E16" s="14">
        <f t="shared" si="3"/>
        <v>0.1</v>
      </c>
      <c r="F16" s="15">
        <f>IF(D16&gt;0,-D16*D5*$D$6,0)</f>
        <v>-2.1936469449800287E-2</v>
      </c>
      <c r="G16" s="16">
        <f t="shared" si="1"/>
        <v>-2.1717104755302286</v>
      </c>
      <c r="H16" s="17">
        <f t="shared" si="4"/>
        <v>9.9099099099099128E-2</v>
      </c>
      <c r="I16" s="18">
        <f t="shared" si="5"/>
        <v>239.1075170028231</v>
      </c>
    </row>
    <row r="17" spans="1:9">
      <c r="B17" s="11">
        <v>43344</v>
      </c>
      <c r="C17" s="12">
        <f t="shared" si="2"/>
        <v>239.1075170028231</v>
      </c>
      <c r="D17" s="13">
        <f t="shared" si="0"/>
        <v>23.910751700282312</v>
      </c>
      <c r="E17" s="14">
        <f t="shared" si="3"/>
        <v>0.1</v>
      </c>
      <c r="F17" s="15">
        <f>IF(D17&gt;0,-D17*D5*$D$6,0)</f>
        <v>-2.3910751700282312E-2</v>
      </c>
      <c r="G17" s="16">
        <f t="shared" si="1"/>
        <v>-2.367164418327949</v>
      </c>
      <c r="H17" s="17">
        <f t="shared" si="4"/>
        <v>9.90990990990991E-2</v>
      </c>
      <c r="I17" s="18">
        <f t="shared" si="5"/>
        <v>260.62719353307722</v>
      </c>
    </row>
    <row r="18" spans="1:9">
      <c r="B18" s="11">
        <v>43374</v>
      </c>
      <c r="C18" s="12">
        <f t="shared" si="2"/>
        <v>260.62719353307722</v>
      </c>
      <c r="D18" s="13">
        <f t="shared" si="0"/>
        <v>26.062719353307724</v>
      </c>
      <c r="E18" s="14">
        <f t="shared" si="3"/>
        <v>0.1</v>
      </c>
      <c r="F18" s="15">
        <f>IF(D18&gt;0,-D18*D5*$D$6,0)</f>
        <v>-2.6062719353307725E-2</v>
      </c>
      <c r="G18" s="16">
        <f t="shared" si="1"/>
        <v>-2.5802092159774648</v>
      </c>
      <c r="H18" s="17">
        <f t="shared" si="4"/>
        <v>9.9099099099099114E-2</v>
      </c>
      <c r="I18" s="18">
        <f t="shared" si="5"/>
        <v>284.08364095105418</v>
      </c>
    </row>
    <row r="19" spans="1:9">
      <c r="B19" s="11">
        <v>43405</v>
      </c>
      <c r="C19" s="12">
        <f t="shared" si="2"/>
        <v>284.08364095105418</v>
      </c>
      <c r="D19" s="13">
        <f t="shared" si="0"/>
        <v>28.408364095105419</v>
      </c>
      <c r="E19" s="14">
        <f t="shared" si="3"/>
        <v>0.1</v>
      </c>
      <c r="F19" s="15">
        <f>IF(D19&gt;0,-D19*D5*$D$6,0)</f>
        <v>-2.8408364095105422E-2</v>
      </c>
      <c r="G19" s="16">
        <f t="shared" si="1"/>
        <v>-2.8124280454154369</v>
      </c>
      <c r="H19" s="17">
        <f t="shared" si="4"/>
        <v>9.9099099099099114E-2</v>
      </c>
      <c r="I19" s="18">
        <f t="shared" si="5"/>
        <v>309.651168636649</v>
      </c>
    </row>
    <row r="20" spans="1:9">
      <c r="A20" t="s">
        <v>11</v>
      </c>
      <c r="B20" s="11">
        <v>43435</v>
      </c>
      <c r="C20" s="20">
        <f t="shared" si="2"/>
        <v>309.651168636649</v>
      </c>
      <c r="D20" s="21">
        <f t="shared" si="0"/>
        <v>30.965116863664903</v>
      </c>
      <c r="E20" s="22">
        <f t="shared" si="3"/>
        <v>0.1</v>
      </c>
      <c r="F20" s="23">
        <f>IF(D20&gt;0,-D20*D5*$D$6,0)</f>
        <v>-3.0965116863664904E-2</v>
      </c>
      <c r="G20" s="23">
        <f t="shared" si="1"/>
        <v>-3.0655465695028252</v>
      </c>
      <c r="H20" s="24">
        <f t="shared" si="4"/>
        <v>9.90990990990991E-2</v>
      </c>
      <c r="I20" s="25">
        <f t="shared" si="5"/>
        <v>337.51977381394738</v>
      </c>
    </row>
    <row r="21" spans="1:9">
      <c r="A21">
        <v>2</v>
      </c>
      <c r="B21" s="11">
        <v>43466</v>
      </c>
      <c r="C21" s="26">
        <f t="shared" si="2"/>
        <v>337.51977381394738</v>
      </c>
      <c r="D21" s="27">
        <f t="shared" si="0"/>
        <v>33.751977381394738</v>
      </c>
      <c r="E21" s="28">
        <f t="shared" si="3"/>
        <v>0.1</v>
      </c>
      <c r="F21" s="15">
        <f>IF(D21&gt;0,-D21*D5*$D$6,0)</f>
        <v>-3.3751977381394738E-2</v>
      </c>
      <c r="G21" s="16">
        <f t="shared" si="1"/>
        <v>-3.3414457607580794</v>
      </c>
      <c r="H21" s="29">
        <f t="shared" si="4"/>
        <v>9.90990990990991E-2</v>
      </c>
      <c r="I21" s="26">
        <f t="shared" si="5"/>
        <v>367.89655345720269</v>
      </c>
    </row>
    <row r="22" spans="1:9">
      <c r="B22" s="11">
        <v>43497</v>
      </c>
      <c r="C22" s="18">
        <f t="shared" si="2"/>
        <v>367.89655345720269</v>
      </c>
      <c r="D22" s="30">
        <f t="shared" si="0"/>
        <v>36.78965534572027</v>
      </c>
      <c r="E22" s="14">
        <f t="shared" si="3"/>
        <v>0.1</v>
      </c>
      <c r="F22" s="15">
        <f>IF(D22&gt;0,-D22*D5*$D$6,0)</f>
        <v>-3.6789655345720276E-2</v>
      </c>
      <c r="G22" s="16">
        <f t="shared" si="1"/>
        <v>-3.6421758792263073</v>
      </c>
      <c r="H22" s="17">
        <f t="shared" si="4"/>
        <v>9.9099099099099114E-2</v>
      </c>
      <c r="I22" s="18">
        <f t="shared" si="5"/>
        <v>401.00724326835092</v>
      </c>
    </row>
    <row r="23" spans="1:9">
      <c r="B23" s="11">
        <v>43525</v>
      </c>
      <c r="C23" s="18">
        <f t="shared" si="2"/>
        <v>401.00724326835092</v>
      </c>
      <c r="D23" s="30">
        <f t="shared" si="0"/>
        <v>40.100724326835092</v>
      </c>
      <c r="E23" s="14">
        <f t="shared" si="3"/>
        <v>0.1</v>
      </c>
      <c r="F23" s="15">
        <f>IF(D23&gt;0,-D23*D5*$D$6,0)</f>
        <v>-4.0100724326835098E-2</v>
      </c>
      <c r="G23" s="16">
        <f t="shared" si="1"/>
        <v>-3.9699717083566743</v>
      </c>
      <c r="H23" s="17">
        <f t="shared" si="4"/>
        <v>9.90990990990991E-2</v>
      </c>
      <c r="I23" s="18">
        <f t="shared" si="5"/>
        <v>437.09789516250243</v>
      </c>
    </row>
    <row r="24" spans="1:9">
      <c r="B24" s="11">
        <v>43556</v>
      </c>
      <c r="C24" s="18">
        <f t="shared" si="2"/>
        <v>437.09789516250243</v>
      </c>
      <c r="D24" s="30">
        <f t="shared" si="0"/>
        <v>43.709789516250247</v>
      </c>
      <c r="E24" s="14">
        <f t="shared" si="3"/>
        <v>0.1</v>
      </c>
      <c r="F24" s="15">
        <f>IF(D24&gt;0,-D24*D5*$D$6,0)</f>
        <v>-4.370978951625025E-2</v>
      </c>
      <c r="G24" s="16">
        <f t="shared" si="1"/>
        <v>-4.3272691621087747</v>
      </c>
      <c r="H24" s="17">
        <f t="shared" si="4"/>
        <v>9.90990990990991E-2</v>
      </c>
      <c r="I24" s="18">
        <f t="shared" si="5"/>
        <v>476.43670572712762</v>
      </c>
    </row>
    <row r="25" spans="1:9">
      <c r="B25" s="11">
        <v>43586</v>
      </c>
      <c r="C25" s="18">
        <f t="shared" si="2"/>
        <v>476.43670572712762</v>
      </c>
      <c r="D25" s="30">
        <f t="shared" si="0"/>
        <v>47.643670572712765</v>
      </c>
      <c r="E25" s="14">
        <f t="shared" si="3"/>
        <v>0.1</v>
      </c>
      <c r="F25" s="15">
        <f>IF(D25&gt;0,-D25*D5*$D$6,0)</f>
        <v>-4.7643670572712765E-2</v>
      </c>
      <c r="G25" s="16">
        <f t="shared" si="1"/>
        <v>-4.7167233866985638</v>
      </c>
      <c r="H25" s="17">
        <f t="shared" si="4"/>
        <v>9.90990990990991E-2</v>
      </c>
      <c r="I25" s="18">
        <f t="shared" si="5"/>
        <v>519.31600924256907</v>
      </c>
    </row>
    <row r="26" spans="1:9">
      <c r="B26" s="11">
        <v>43617</v>
      </c>
      <c r="C26" s="18">
        <f t="shared" si="2"/>
        <v>519.31600924256907</v>
      </c>
      <c r="D26" s="30">
        <f t="shared" si="0"/>
        <v>51.931600924256912</v>
      </c>
      <c r="E26" s="14">
        <f t="shared" si="3"/>
        <v>0.1</v>
      </c>
      <c r="F26" s="15">
        <f>IF(D26&gt;0,-D26*D5*$D$6,0)</f>
        <v>-5.1931600924256915E-2</v>
      </c>
      <c r="G26" s="16">
        <f t="shared" si="1"/>
        <v>-5.141228491501435</v>
      </c>
      <c r="H26" s="17">
        <f t="shared" si="4"/>
        <v>9.9099099099099114E-2</v>
      </c>
      <c r="I26" s="18">
        <f t="shared" si="5"/>
        <v>566.05445007440028</v>
      </c>
    </row>
    <row r="27" spans="1:9">
      <c r="B27" s="11">
        <v>43647</v>
      </c>
      <c r="C27" s="18">
        <f t="shared" si="2"/>
        <v>566.05445007440028</v>
      </c>
      <c r="D27" s="30">
        <f t="shared" si="0"/>
        <v>56.605445007440032</v>
      </c>
      <c r="E27" s="14">
        <f t="shared" si="3"/>
        <v>0.1</v>
      </c>
      <c r="F27" s="15">
        <f>IF(D27&gt;0,-D27*D5*$D$6,0)</f>
        <v>-5.6605445007440032E-2</v>
      </c>
      <c r="G27" s="16">
        <f t="shared" si="1"/>
        <v>-5.6039390557365634</v>
      </c>
      <c r="H27" s="17">
        <f t="shared" si="4"/>
        <v>9.90990990990991E-2</v>
      </c>
      <c r="I27" s="18">
        <f t="shared" si="5"/>
        <v>616.99935058109634</v>
      </c>
    </row>
    <row r="28" spans="1:9">
      <c r="B28" s="11">
        <v>43678</v>
      </c>
      <c r="C28" s="18">
        <f t="shared" si="2"/>
        <v>616.99935058109634</v>
      </c>
      <c r="D28" s="30">
        <f t="shared" si="0"/>
        <v>61.699935058109638</v>
      </c>
      <c r="E28" s="14">
        <f t="shared" si="3"/>
        <v>0.1</v>
      </c>
      <c r="F28" s="15">
        <f>IF(D28&gt;0,-D28*D5*$D$6,0)</f>
        <v>-6.1699935058109646E-2</v>
      </c>
      <c r="G28" s="16">
        <f t="shared" si="1"/>
        <v>-6.1082935707528545</v>
      </c>
      <c r="H28" s="17">
        <f t="shared" si="4"/>
        <v>9.90990990990991E-2</v>
      </c>
      <c r="I28" s="18">
        <f t="shared" si="5"/>
        <v>672.52929213339507</v>
      </c>
    </row>
    <row r="29" spans="1:9">
      <c r="B29" s="11">
        <v>43709</v>
      </c>
      <c r="C29" s="18">
        <f t="shared" si="2"/>
        <v>672.52929213339507</v>
      </c>
      <c r="D29" s="30">
        <f t="shared" si="0"/>
        <v>67.252929213339513</v>
      </c>
      <c r="E29" s="14">
        <f t="shared" si="3"/>
        <v>0.1</v>
      </c>
      <c r="F29" s="15">
        <f>IF(D29&gt;0,-D29*D5*$D$6,0)</f>
        <v>-6.7252929213339516E-2</v>
      </c>
      <c r="G29" s="16">
        <f t="shared" si="1"/>
        <v>-6.6580399921206119</v>
      </c>
      <c r="H29" s="17">
        <f t="shared" si="4"/>
        <v>9.90990990990991E-2</v>
      </c>
      <c r="I29" s="18">
        <f t="shared" si="5"/>
        <v>733.05692842540054</v>
      </c>
    </row>
    <row r="30" spans="1:9">
      <c r="B30" s="11">
        <v>43739</v>
      </c>
      <c r="C30" s="18">
        <f t="shared" si="2"/>
        <v>733.05692842540054</v>
      </c>
      <c r="D30" s="30">
        <f t="shared" si="0"/>
        <v>73.305692842540054</v>
      </c>
      <c r="E30" s="14">
        <f t="shared" si="3"/>
        <v>0.1</v>
      </c>
      <c r="F30" s="15">
        <f>IF(D30&gt;0,-D30*D5*$D$6,0)</f>
        <v>-7.3305692842540057E-2</v>
      </c>
      <c r="G30" s="16">
        <f t="shared" si="1"/>
        <v>-7.2572635914114656</v>
      </c>
      <c r="H30" s="17">
        <f t="shared" si="4"/>
        <v>9.90990990990991E-2</v>
      </c>
      <c r="I30" s="18">
        <f t="shared" si="5"/>
        <v>799.03205198368653</v>
      </c>
    </row>
    <row r="31" spans="1:9">
      <c r="B31" s="11">
        <v>43770</v>
      </c>
      <c r="C31" s="18">
        <f t="shared" si="2"/>
        <v>799.03205198368653</v>
      </c>
      <c r="D31" s="30">
        <f t="shared" si="0"/>
        <v>79.903205198368653</v>
      </c>
      <c r="E31" s="14">
        <f t="shared" si="3"/>
        <v>0.1</v>
      </c>
      <c r="F31" s="15">
        <f>IF(D31&gt;0,-D31*D5*$D$6,0)</f>
        <v>-7.990320519836866E-2</v>
      </c>
      <c r="G31" s="16">
        <f t="shared" si="1"/>
        <v>-7.9104173146384973</v>
      </c>
      <c r="H31" s="17">
        <f t="shared" si="4"/>
        <v>9.90990990990991E-2</v>
      </c>
      <c r="I31" s="18">
        <f t="shared" si="5"/>
        <v>870.94493666221842</v>
      </c>
    </row>
    <row r="32" spans="1:9">
      <c r="A32" t="s">
        <v>11</v>
      </c>
      <c r="B32" s="11">
        <v>43800</v>
      </c>
      <c r="C32" s="25">
        <f t="shared" si="2"/>
        <v>870.94493666221842</v>
      </c>
      <c r="D32" s="31">
        <f t="shared" si="0"/>
        <v>87.094493666221851</v>
      </c>
      <c r="E32" s="22">
        <f t="shared" si="3"/>
        <v>0.1</v>
      </c>
      <c r="F32" s="23">
        <f>IF(D32&gt;0,-D32*D5*$D$6,0)</f>
        <v>-8.7094493666221864E-2</v>
      </c>
      <c r="G32" s="23">
        <f t="shared" si="1"/>
        <v>-8.6223548729559649</v>
      </c>
      <c r="H32" s="24">
        <f t="shared" si="4"/>
        <v>9.9099099099099128E-2</v>
      </c>
      <c r="I32" s="25">
        <f t="shared" si="5"/>
        <v>949.32998096181814</v>
      </c>
    </row>
    <row r="33" spans="1:9">
      <c r="A33">
        <v>3</v>
      </c>
      <c r="B33" s="11">
        <v>43831</v>
      </c>
      <c r="C33" s="26">
        <f t="shared" si="2"/>
        <v>949.32998096181814</v>
      </c>
      <c r="D33" s="27">
        <f t="shared" si="0"/>
        <v>94.932998096181819</v>
      </c>
      <c r="E33" s="28">
        <f t="shared" si="3"/>
        <v>0.1</v>
      </c>
      <c r="F33" s="15">
        <f>IF(D33&gt;0,-D33*D5*$D$6,0)</f>
        <v>-9.4932998096181831E-2</v>
      </c>
      <c r="G33" s="16">
        <f t="shared" si="1"/>
        <v>-9.3983668115220009</v>
      </c>
      <c r="H33" s="29">
        <f t="shared" si="4"/>
        <v>9.9099099099099114E-2</v>
      </c>
      <c r="I33" s="26">
        <f t="shared" si="5"/>
        <v>1034.7696792483816</v>
      </c>
    </row>
    <row r="34" spans="1:9">
      <c r="B34" s="11">
        <v>43862</v>
      </c>
      <c r="C34" s="18">
        <f t="shared" si="2"/>
        <v>1034.7696792483816</v>
      </c>
      <c r="D34" s="30">
        <f t="shared" si="0"/>
        <v>103.47696792483816</v>
      </c>
      <c r="E34" s="14">
        <f t="shared" si="3"/>
        <v>0.1</v>
      </c>
      <c r="F34" s="15">
        <f>IF(D34&gt;0,-D34*D5*$D$6,0)</f>
        <v>-0.10347696792483817</v>
      </c>
      <c r="G34" s="16">
        <f t="shared" si="1"/>
        <v>-10.244219824558979</v>
      </c>
      <c r="H34" s="17">
        <f t="shared" si="4"/>
        <v>9.90990990990991E-2</v>
      </c>
      <c r="I34" s="18">
        <f t="shared" si="5"/>
        <v>1127.8989503807361</v>
      </c>
    </row>
    <row r="35" spans="1:9">
      <c r="B35" s="11">
        <v>43891</v>
      </c>
      <c r="C35" s="18">
        <f t="shared" si="2"/>
        <v>1127.8989503807361</v>
      </c>
      <c r="D35" s="30">
        <f t="shared" si="0"/>
        <v>112.78989503807361</v>
      </c>
      <c r="E35" s="14">
        <f t="shared" si="3"/>
        <v>0.1</v>
      </c>
      <c r="F35" s="15">
        <f>IF(D35&gt;0,-D35*D5*$D$6,0)</f>
        <v>-0.11278989503807361</v>
      </c>
      <c r="G35" s="16">
        <f t="shared" si="1"/>
        <v>-11.166199608769288</v>
      </c>
      <c r="H35" s="17">
        <f t="shared" si="4"/>
        <v>9.9099099099099114E-2</v>
      </c>
      <c r="I35" s="18">
        <f t="shared" si="5"/>
        <v>1229.4098559150023</v>
      </c>
    </row>
    <row r="36" spans="1:9">
      <c r="B36" s="11">
        <v>43922</v>
      </c>
      <c r="C36" s="18">
        <f t="shared" si="2"/>
        <v>1229.4098559150023</v>
      </c>
      <c r="D36" s="30">
        <f t="shared" si="0"/>
        <v>122.94098559150024</v>
      </c>
      <c r="E36" s="14">
        <f t="shared" si="3"/>
        <v>0.1</v>
      </c>
      <c r="F36" s="15">
        <f>IF(D36&gt;0,-D36*D5*$D$6,0)</f>
        <v>-0.12294098559150024</v>
      </c>
      <c r="G36" s="16">
        <f t="shared" si="1"/>
        <v>-12.171157573558524</v>
      </c>
      <c r="H36" s="17">
        <f t="shared" si="4"/>
        <v>9.90990990990991E-2</v>
      </c>
      <c r="I36" s="18">
        <f t="shared" si="5"/>
        <v>1340.0567429473526</v>
      </c>
    </row>
    <row r="37" spans="1:9">
      <c r="B37" s="11">
        <v>43952</v>
      </c>
      <c r="C37" s="18">
        <f t="shared" si="2"/>
        <v>1340.0567429473526</v>
      </c>
      <c r="D37" s="30">
        <f t="shared" si="0"/>
        <v>134.00567429473526</v>
      </c>
      <c r="E37" s="14">
        <f t="shared" si="3"/>
        <v>9.9999999999999992E-2</v>
      </c>
      <c r="F37" s="15">
        <f>IF(D37&gt;0,-D37*D5*$D$6,0)</f>
        <v>-0.13400567429473526</v>
      </c>
      <c r="G37" s="16">
        <f t="shared" si="1"/>
        <v>-13.26656175517879</v>
      </c>
      <c r="H37" s="17">
        <f t="shared" si="4"/>
        <v>9.90990990990991E-2</v>
      </c>
      <c r="I37" s="18">
        <f t="shared" si="5"/>
        <v>1460.6618498126143</v>
      </c>
    </row>
    <row r="38" spans="1:9">
      <c r="B38" s="11">
        <v>43983</v>
      </c>
      <c r="C38" s="18">
        <f t="shared" si="2"/>
        <v>1460.6618498126143</v>
      </c>
      <c r="D38" s="30">
        <f t="shared" si="0"/>
        <v>146.06618498126144</v>
      </c>
      <c r="E38" s="14">
        <f t="shared" si="3"/>
        <v>0.1</v>
      </c>
      <c r="F38" s="15">
        <f>IF(D38&gt;0,-D38*D5*$D$6,0)</f>
        <v>-0.14606618498126145</v>
      </c>
      <c r="G38" s="16">
        <f t="shared" si="1"/>
        <v>-14.460552313144884</v>
      </c>
      <c r="H38" s="17">
        <f t="shared" si="4"/>
        <v>9.9099099099099114E-2</v>
      </c>
      <c r="I38" s="18">
        <f t="shared" si="5"/>
        <v>1592.1214162957494</v>
      </c>
    </row>
    <row r="39" spans="1:9">
      <c r="B39" s="11">
        <v>44013</v>
      </c>
      <c r="C39" s="18">
        <f t="shared" si="2"/>
        <v>1592.1214162957494</v>
      </c>
      <c r="D39" s="30">
        <f t="shared" si="0"/>
        <v>159.21214162957494</v>
      </c>
      <c r="E39" s="14">
        <f t="shared" si="3"/>
        <v>0.1</v>
      </c>
      <c r="F39" s="15">
        <f>IF(D39&gt;0,-D39*D5*$D$6,0)</f>
        <v>-0.15921214162957495</v>
      </c>
      <c r="G39" s="16">
        <f t="shared" si="1"/>
        <v>-15.76200202132792</v>
      </c>
      <c r="H39" s="17">
        <f t="shared" si="4"/>
        <v>9.90990990990991E-2</v>
      </c>
      <c r="I39" s="18">
        <f t="shared" si="5"/>
        <v>1735.4123437623671</v>
      </c>
    </row>
    <row r="40" spans="1:9">
      <c r="B40" s="11">
        <v>44044</v>
      </c>
      <c r="C40" s="18">
        <f t="shared" si="2"/>
        <v>1735.4123437623671</v>
      </c>
      <c r="D40" s="30">
        <f t="shared" si="0"/>
        <v>173.54123437623673</v>
      </c>
      <c r="E40" s="14">
        <f t="shared" si="3"/>
        <v>0.10000000000000002</v>
      </c>
      <c r="F40" s="15">
        <f>IF(D40&gt;0,-D40*D5*$D$6,0)</f>
        <v>-0.17354123437623675</v>
      </c>
      <c r="G40" s="16">
        <f t="shared" si="1"/>
        <v>-17.180582203247436</v>
      </c>
      <c r="H40" s="17">
        <f t="shared" si="4"/>
        <v>9.90990990990991E-2</v>
      </c>
      <c r="I40" s="18">
        <f t="shared" si="5"/>
        <v>1891.5994547009802</v>
      </c>
    </row>
    <row r="41" spans="1:9">
      <c r="B41" s="11">
        <v>44075</v>
      </c>
      <c r="C41" s="18">
        <f t="shared" si="2"/>
        <v>1891.5994547009802</v>
      </c>
      <c r="D41" s="30">
        <f t="shared" si="0"/>
        <v>189.15994547009802</v>
      </c>
      <c r="E41" s="14">
        <f t="shared" si="3"/>
        <v>0.1</v>
      </c>
      <c r="F41" s="15">
        <f>IF(D41&gt;0,-D41*D5*$D$6,0)</f>
        <v>-0.18915994547009804</v>
      </c>
      <c r="G41" s="16">
        <f t="shared" si="1"/>
        <v>-18.726834601539704</v>
      </c>
      <c r="H41" s="17">
        <f t="shared" si="4"/>
        <v>9.90990990990991E-2</v>
      </c>
      <c r="I41" s="18">
        <f t="shared" si="5"/>
        <v>2061.8434056240681</v>
      </c>
    </row>
    <row r="42" spans="1:9">
      <c r="B42" s="11">
        <v>44105</v>
      </c>
      <c r="C42" s="18">
        <f t="shared" si="2"/>
        <v>2061.8434056240681</v>
      </c>
      <c r="D42" s="30">
        <f t="shared" si="0"/>
        <v>206.18434056240682</v>
      </c>
      <c r="E42" s="14">
        <f t="shared" si="3"/>
        <v>0.1</v>
      </c>
      <c r="F42" s="15">
        <f>IF(D42&gt;0,-D42*D5*$D$6,0)</f>
        <v>-0.20618434056240684</v>
      </c>
      <c r="G42" s="16">
        <f t="shared" si="1"/>
        <v>-20.412249715678279</v>
      </c>
      <c r="H42" s="17">
        <f t="shared" si="4"/>
        <v>9.9099099099099114E-2</v>
      </c>
      <c r="I42" s="18">
        <f t="shared" si="5"/>
        <v>2247.4093121302344</v>
      </c>
    </row>
    <row r="43" spans="1:9">
      <c r="B43" s="11">
        <v>44136</v>
      </c>
      <c r="C43" s="18">
        <f t="shared" si="2"/>
        <v>2247.4093121302344</v>
      </c>
      <c r="D43" s="30">
        <f t="shared" si="0"/>
        <v>224.74093121302346</v>
      </c>
      <c r="E43" s="14">
        <f t="shared" si="3"/>
        <v>0.1</v>
      </c>
      <c r="F43" s="15">
        <f>IF(D43&gt;0,-D43*D5*$D$6,0)</f>
        <v>-0.22474093121302346</v>
      </c>
      <c r="G43" s="16">
        <f t="shared" si="1"/>
        <v>-22.249352190089322</v>
      </c>
      <c r="H43" s="17">
        <f t="shared" si="4"/>
        <v>9.90990990990991E-2</v>
      </c>
      <c r="I43" s="18">
        <f t="shared" si="5"/>
        <v>2449.6761502219556</v>
      </c>
    </row>
    <row r="44" spans="1:9">
      <c r="A44" t="s">
        <v>11</v>
      </c>
      <c r="B44" s="11">
        <v>44166</v>
      </c>
      <c r="C44" s="25">
        <f t="shared" si="2"/>
        <v>2449.6761502219556</v>
      </c>
      <c r="D44" s="31">
        <f t="shared" si="0"/>
        <v>244.96761502219556</v>
      </c>
      <c r="E44" s="22">
        <f t="shared" si="3"/>
        <v>0.1</v>
      </c>
      <c r="F44" s="23">
        <f>IF(D44&gt;0,-D44*D5*$D$6,0)</f>
        <v>-0.24496761502219558</v>
      </c>
      <c r="G44" s="23">
        <f t="shared" si="1"/>
        <v>-24.251793887197362</v>
      </c>
      <c r="H44" s="24">
        <f t="shared" si="4"/>
        <v>9.9099099099099114E-2</v>
      </c>
      <c r="I44" s="25">
        <f t="shared" si="5"/>
        <v>2670.1470037419313</v>
      </c>
    </row>
    <row r="45" spans="1:9">
      <c r="A45">
        <v>4</v>
      </c>
      <c r="B45" s="11">
        <v>44197</v>
      </c>
      <c r="C45" s="26">
        <f t="shared" si="2"/>
        <v>2670.1470037419313</v>
      </c>
      <c r="D45" s="27">
        <f t="shared" si="0"/>
        <v>267.01470037419313</v>
      </c>
      <c r="E45" s="28">
        <f t="shared" si="3"/>
        <v>0.1</v>
      </c>
      <c r="F45" s="15">
        <f>IF(D45&gt;0,-D45*D5*$D$6,0)</f>
        <v>-0.26701470037419311</v>
      </c>
      <c r="G45" s="16">
        <f t="shared" si="1"/>
        <v>-26.434455337045119</v>
      </c>
      <c r="H45" s="29">
        <f t="shared" si="4"/>
        <v>9.90990990990991E-2</v>
      </c>
      <c r="I45" s="26">
        <f t="shared" si="5"/>
        <v>2910.4602340787051</v>
      </c>
    </row>
    <row r="46" spans="1:9">
      <c r="B46" s="11">
        <v>44228</v>
      </c>
      <c r="C46" s="18">
        <f t="shared" si="2"/>
        <v>2910.4602340787051</v>
      </c>
      <c r="D46" s="30">
        <f t="shared" si="0"/>
        <v>291.04602340787051</v>
      </c>
      <c r="E46" s="14">
        <f t="shared" si="3"/>
        <v>0.1</v>
      </c>
      <c r="F46" s="15">
        <f>IF(D46&gt;0,-D46*D5*$D$6,0)</f>
        <v>-0.29104602340787056</v>
      </c>
      <c r="G46" s="16">
        <f t="shared" si="1"/>
        <v>-28.813556317379184</v>
      </c>
      <c r="H46" s="17">
        <f t="shared" si="4"/>
        <v>9.9099099099099114E-2</v>
      </c>
      <c r="I46" s="18">
        <f t="shared" si="5"/>
        <v>3172.4016551457885</v>
      </c>
    </row>
    <row r="47" spans="1:9">
      <c r="B47" s="11">
        <v>44256</v>
      </c>
      <c r="C47" s="18">
        <f t="shared" si="2"/>
        <v>3172.4016551457885</v>
      </c>
      <c r="D47" s="30">
        <f t="shared" si="0"/>
        <v>317.24016551457885</v>
      </c>
      <c r="E47" s="14">
        <f t="shared" si="3"/>
        <v>0.1</v>
      </c>
      <c r="F47" s="15">
        <f>IF(D47&gt;0,-D47*D5*$D$6,0)</f>
        <v>-0.31724016551457884</v>
      </c>
      <c r="G47" s="16">
        <f t="shared" si="1"/>
        <v>-31.406776385943306</v>
      </c>
      <c r="H47" s="17">
        <f t="shared" si="4"/>
        <v>9.90990990990991E-2</v>
      </c>
      <c r="I47" s="18">
        <f t="shared" si="5"/>
        <v>3457.9178041089094</v>
      </c>
    </row>
    <row r="48" spans="1:9">
      <c r="B48" s="11">
        <v>44287</v>
      </c>
      <c r="C48" s="18">
        <f t="shared" si="2"/>
        <v>3457.9178041089094</v>
      </c>
      <c r="D48" s="30">
        <f t="shared" si="0"/>
        <v>345.79178041089096</v>
      </c>
      <c r="E48" s="14">
        <f t="shared" si="3"/>
        <v>0.1</v>
      </c>
      <c r="F48" s="15">
        <f>IF(D48&gt;0,-D48*D5*$D$6,0)</f>
        <v>-0.34579178041089104</v>
      </c>
      <c r="G48" s="16">
        <f t="shared" si="1"/>
        <v>-34.233386260678209</v>
      </c>
      <c r="H48" s="17">
        <f t="shared" si="4"/>
        <v>9.90990990990991E-2</v>
      </c>
      <c r="I48" s="18">
        <f t="shared" si="5"/>
        <v>3769.1304064787114</v>
      </c>
    </row>
    <row r="49" spans="1:9">
      <c r="B49" s="11">
        <v>44317</v>
      </c>
      <c r="C49" s="18">
        <f t="shared" si="2"/>
        <v>3769.1304064787114</v>
      </c>
      <c r="D49" s="30">
        <f t="shared" si="0"/>
        <v>376.91304064787118</v>
      </c>
      <c r="E49" s="14">
        <f t="shared" si="3"/>
        <v>0.1</v>
      </c>
      <c r="F49" s="15">
        <f>IF(D49&gt;0,-D49*D5*$D$6,0)</f>
        <v>-0.37691304064787118</v>
      </c>
      <c r="G49" s="16">
        <f t="shared" si="1"/>
        <v>-37.314391024139248</v>
      </c>
      <c r="H49" s="17">
        <f t="shared" si="4"/>
        <v>9.90990990990991E-2</v>
      </c>
      <c r="I49" s="18">
        <f t="shared" si="5"/>
        <v>4108.3521430617948</v>
      </c>
    </row>
    <row r="50" spans="1:9">
      <c r="B50" s="11">
        <v>44348</v>
      </c>
      <c r="C50" s="18">
        <f t="shared" si="2"/>
        <v>4108.3521430617948</v>
      </c>
      <c r="D50" s="30">
        <f t="shared" si="0"/>
        <v>410.83521430617952</v>
      </c>
      <c r="E50" s="14">
        <f t="shared" si="3"/>
        <v>0.1</v>
      </c>
      <c r="F50" s="15">
        <f>IF(D50&gt;0,-D50*D5*$D$6,0)</f>
        <v>-0.41083521430617959</v>
      </c>
      <c r="G50" s="16">
        <f>IF(D50&gt;0,-(D50*$D$5+F50),0)</f>
        <v>-40.672686216311774</v>
      </c>
      <c r="H50" s="17">
        <f t="shared" si="4"/>
        <v>9.90990990990991E-2</v>
      </c>
      <c r="I50" s="18">
        <f t="shared" si="5"/>
        <v>4478.103835937357</v>
      </c>
    </row>
    <row r="51" spans="1:9">
      <c r="B51" s="11">
        <v>44378</v>
      </c>
      <c r="C51" s="18">
        <f t="shared" si="2"/>
        <v>4478.103835937357</v>
      </c>
      <c r="D51" s="30">
        <f t="shared" si="0"/>
        <v>447.81038359373571</v>
      </c>
      <c r="E51" s="14">
        <f t="shared" si="3"/>
        <v>0.1</v>
      </c>
      <c r="F51" s="15">
        <f>IF(D51&gt;0,-D51*D5*$D$6,0)</f>
        <v>-0.44781038359373576</v>
      </c>
      <c r="G51" s="16">
        <f t="shared" si="1"/>
        <v>-44.333227975779842</v>
      </c>
      <c r="H51" s="17">
        <f t="shared" si="4"/>
        <v>9.9099099099099114E-2</v>
      </c>
      <c r="I51" s="18">
        <f t="shared" si="5"/>
        <v>4881.1331811717191</v>
      </c>
    </row>
    <row r="52" spans="1:9">
      <c r="B52" s="11">
        <v>44409</v>
      </c>
      <c r="C52" s="18">
        <f t="shared" si="2"/>
        <v>4881.1331811717191</v>
      </c>
      <c r="D52" s="30">
        <f t="shared" si="0"/>
        <v>488.11331811717196</v>
      </c>
      <c r="E52" s="14">
        <f t="shared" si="3"/>
        <v>0.1</v>
      </c>
      <c r="F52" s="15">
        <f>IF(D52&gt;0,-D52*D5*$D$6,0)</f>
        <v>-0.48811331811717196</v>
      </c>
      <c r="G52" s="16">
        <f t="shared" si="1"/>
        <v>-48.323218493600024</v>
      </c>
      <c r="H52" s="17">
        <f t="shared" si="4"/>
        <v>9.90990990990991E-2</v>
      </c>
      <c r="I52" s="18">
        <f t="shared" si="5"/>
        <v>5320.4351674771742</v>
      </c>
    </row>
    <row r="53" spans="1:9">
      <c r="B53" s="11">
        <v>44440</v>
      </c>
      <c r="C53" s="18">
        <f t="shared" si="2"/>
        <v>5320.4351674771742</v>
      </c>
      <c r="D53" s="30">
        <f t="shared" si="0"/>
        <v>532.04351674771749</v>
      </c>
      <c r="E53" s="14">
        <f t="shared" si="3"/>
        <v>0.10000000000000002</v>
      </c>
      <c r="F53" s="15">
        <f>IF(D53&gt;0,-D53*D5*$D$6,0)</f>
        <v>-0.53204351674771755</v>
      </c>
      <c r="G53" s="16">
        <f t="shared" si="1"/>
        <v>-52.67230815802403</v>
      </c>
      <c r="H53" s="17">
        <f t="shared" si="4"/>
        <v>9.90990990990991E-2</v>
      </c>
      <c r="I53" s="18">
        <f t="shared" si="5"/>
        <v>5799.2743325501197</v>
      </c>
    </row>
    <row r="54" spans="1:9">
      <c r="B54" s="11">
        <v>44470</v>
      </c>
      <c r="C54" s="18">
        <f t="shared" si="2"/>
        <v>5799.2743325501197</v>
      </c>
      <c r="D54" s="30">
        <f t="shared" si="0"/>
        <v>579.92743325501203</v>
      </c>
      <c r="E54" s="14">
        <f t="shared" si="3"/>
        <v>0.1</v>
      </c>
      <c r="F54" s="15">
        <f>IF(D54&gt;0,-D54*D5*$D$6,0)</f>
        <v>-0.57992743325501206</v>
      </c>
      <c r="G54" s="16">
        <f t="shared" si="1"/>
        <v>-57.412815892246194</v>
      </c>
      <c r="H54" s="17">
        <f t="shared" si="4"/>
        <v>9.90990990990991E-2</v>
      </c>
      <c r="I54" s="18">
        <f t="shared" si="5"/>
        <v>6321.2090224796311</v>
      </c>
    </row>
    <row r="55" spans="1:9">
      <c r="B55" s="11">
        <v>44501</v>
      </c>
      <c r="C55" s="18">
        <f t="shared" si="2"/>
        <v>6321.2090224796311</v>
      </c>
      <c r="D55" s="30">
        <f t="shared" si="0"/>
        <v>632.12090224796316</v>
      </c>
      <c r="E55" s="14">
        <f t="shared" si="3"/>
        <v>0.1</v>
      </c>
      <c r="F55" s="15">
        <f>IF(D55&gt;0,-D55*D5*$D$6,0)</f>
        <v>-0.63212090224796325</v>
      </c>
      <c r="G55" s="16">
        <f t="shared" si="1"/>
        <v>-62.579969322548358</v>
      </c>
      <c r="H55" s="17">
        <f t="shared" si="4"/>
        <v>9.90990990990991E-2</v>
      </c>
      <c r="I55" s="18">
        <f t="shared" si="5"/>
        <v>6890.1178345027984</v>
      </c>
    </row>
    <row r="56" spans="1:9">
      <c r="A56" t="s">
        <v>11</v>
      </c>
      <c r="B56" s="11">
        <v>44531</v>
      </c>
      <c r="C56" s="25">
        <f t="shared" si="2"/>
        <v>6890.1178345027984</v>
      </c>
      <c r="D56" s="31">
        <f t="shared" si="0"/>
        <v>689.01178345027984</v>
      </c>
      <c r="E56" s="22">
        <f t="shared" si="3"/>
        <v>0.1</v>
      </c>
      <c r="F56" s="23">
        <f>IF(D56&gt;0,-D56*D5*$D$6,0)</f>
        <v>-0.68901178345027991</v>
      </c>
      <c r="G56" s="23">
        <f t="shared" si="1"/>
        <v>-68.212166561577703</v>
      </c>
      <c r="H56" s="24">
        <f t="shared" si="4"/>
        <v>9.90990990990991E-2</v>
      </c>
      <c r="I56" s="25">
        <f t="shared" si="5"/>
        <v>7510.2284396080504</v>
      </c>
    </row>
    <row r="57" spans="1:9">
      <c r="A57">
        <v>5</v>
      </c>
      <c r="B57" s="11">
        <v>44562</v>
      </c>
      <c r="C57" s="26">
        <f t="shared" si="2"/>
        <v>7510.2284396080504</v>
      </c>
      <c r="D57" s="27">
        <f t="shared" si="0"/>
        <v>751.02284396080506</v>
      </c>
      <c r="E57" s="28">
        <f t="shared" si="3"/>
        <v>0.1</v>
      </c>
      <c r="F57" s="15">
        <f>IF(D57&gt;0,-D57*D5*$D$6,0)</f>
        <v>-0.7510228439608051</v>
      </c>
      <c r="G57" s="16">
        <f t="shared" si="1"/>
        <v>-74.351261552119695</v>
      </c>
      <c r="H57" s="29">
        <f t="shared" si="4"/>
        <v>9.9099099099099086E-2</v>
      </c>
      <c r="I57" s="26">
        <f t="shared" si="5"/>
        <v>8186.1489991727758</v>
      </c>
    </row>
    <row r="58" spans="1:9">
      <c r="B58" s="11">
        <v>44593</v>
      </c>
      <c r="C58" s="18">
        <f t="shared" si="2"/>
        <v>8186.1489991727758</v>
      </c>
      <c r="D58" s="30">
        <f t="shared" si="0"/>
        <v>818.61489991727763</v>
      </c>
      <c r="E58" s="14">
        <f t="shared" si="3"/>
        <v>0.1</v>
      </c>
      <c r="F58" s="15">
        <f>IF(D58&gt;0,-D58*D5*$D$6,0)</f>
        <v>-0.81861489991727765</v>
      </c>
      <c r="G58" s="16">
        <f t="shared" si="1"/>
        <v>-81.042875091810487</v>
      </c>
      <c r="H58" s="17">
        <f t="shared" si="4"/>
        <v>9.90990990990991E-2</v>
      </c>
      <c r="I58" s="18">
        <f t="shared" si="5"/>
        <v>8922.9024090983257</v>
      </c>
    </row>
    <row r="59" spans="1:9">
      <c r="B59" s="11">
        <v>44621</v>
      </c>
      <c r="C59" s="18">
        <f t="shared" si="2"/>
        <v>8922.9024090983257</v>
      </c>
      <c r="D59" s="30">
        <f t="shared" si="0"/>
        <v>892.29024090983262</v>
      </c>
      <c r="E59" s="14">
        <f t="shared" si="3"/>
        <v>0.1</v>
      </c>
      <c r="F59" s="15">
        <f>IF(D59&gt;0,-D59*D5*$D$6,0)</f>
        <v>-0.89229024090983278</v>
      </c>
      <c r="G59" s="16">
        <f t="shared" si="1"/>
        <v>-88.336733850073443</v>
      </c>
      <c r="H59" s="17">
        <f t="shared" si="4"/>
        <v>9.9099099099099114E-2</v>
      </c>
      <c r="I59" s="18">
        <f t="shared" si="5"/>
        <v>9725.9636259171748</v>
      </c>
    </row>
    <row r="60" spans="1:9">
      <c r="B60" s="11">
        <v>44652</v>
      </c>
      <c r="C60" s="18">
        <f t="shared" si="2"/>
        <v>9725.9636259171748</v>
      </c>
      <c r="D60" s="30">
        <f t="shared" si="0"/>
        <v>972.59636259171748</v>
      </c>
      <c r="E60" s="14">
        <f t="shared" si="3"/>
        <v>0.1</v>
      </c>
      <c r="F60" s="15">
        <f>IF(D60&gt;0,-D60*D5*$D$6,0)</f>
        <v>-0.97259636259171756</v>
      </c>
      <c r="G60" s="16">
        <f t="shared" si="1"/>
        <v>-96.28703989658004</v>
      </c>
      <c r="H60" s="17">
        <f t="shared" si="4"/>
        <v>9.9099099099099114E-2</v>
      </c>
      <c r="I60" s="18">
        <f t="shared" si="5"/>
        <v>10601.30035224972</v>
      </c>
    </row>
    <row r="61" spans="1:9">
      <c r="B61" s="11">
        <v>44682</v>
      </c>
      <c r="C61" s="18">
        <f t="shared" si="2"/>
        <v>0</v>
      </c>
      <c r="D61" s="30">
        <f t="shared" si="0"/>
        <v>0</v>
      </c>
      <c r="E61" s="14">
        <f t="shared" si="3"/>
        <v>0</v>
      </c>
      <c r="F61" s="15">
        <f>IF(D61&gt;0,-D61*D5*$D$6,0)</f>
        <v>0</v>
      </c>
      <c r="G61" s="16">
        <f t="shared" si="1"/>
        <v>0</v>
      </c>
      <c r="H61" s="17">
        <f t="shared" si="4"/>
        <v>0</v>
      </c>
      <c r="I61" s="18">
        <f t="shared" si="5"/>
        <v>0</v>
      </c>
    </row>
    <row r="62" spans="1:9">
      <c r="B62" s="11">
        <v>44713</v>
      </c>
      <c r="C62" s="18">
        <f t="shared" si="2"/>
        <v>0</v>
      </c>
      <c r="D62" s="30">
        <f t="shared" si="0"/>
        <v>0</v>
      </c>
      <c r="E62" s="14">
        <f t="shared" si="3"/>
        <v>0</v>
      </c>
      <c r="F62" s="15">
        <f>IF(D62&gt;0,-D62*D5*$D$6,0)</f>
        <v>0</v>
      </c>
      <c r="G62" s="16">
        <f t="shared" si="1"/>
        <v>0</v>
      </c>
      <c r="H62" s="17">
        <f t="shared" si="4"/>
        <v>0</v>
      </c>
      <c r="I62" s="18">
        <f t="shared" si="5"/>
        <v>0</v>
      </c>
    </row>
    <row r="63" spans="1:9">
      <c r="B63" s="11">
        <v>44743</v>
      </c>
      <c r="C63" s="18">
        <f t="shared" si="2"/>
        <v>0</v>
      </c>
      <c r="D63" s="30">
        <f t="shared" si="0"/>
        <v>0</v>
      </c>
      <c r="E63" s="14">
        <f t="shared" si="3"/>
        <v>0</v>
      </c>
      <c r="F63" s="15">
        <f>IF(D63&gt;0,-D63*D5*$D$6,0)</f>
        <v>0</v>
      </c>
      <c r="G63" s="16">
        <f t="shared" si="1"/>
        <v>0</v>
      </c>
      <c r="H63" s="17">
        <f t="shared" si="4"/>
        <v>0</v>
      </c>
      <c r="I63" s="18">
        <f t="shared" si="5"/>
        <v>0</v>
      </c>
    </row>
    <row r="64" spans="1:9">
      <c r="B64" s="11">
        <v>44774</v>
      </c>
      <c r="C64" s="18">
        <f t="shared" si="2"/>
        <v>0</v>
      </c>
      <c r="D64" s="30">
        <f t="shared" si="0"/>
        <v>0</v>
      </c>
      <c r="E64" s="14">
        <f t="shared" si="3"/>
        <v>0</v>
      </c>
      <c r="F64" s="15">
        <f>IF(D64&gt;0,-D64*D5*$D$6,0)</f>
        <v>0</v>
      </c>
      <c r="G64" s="16">
        <f t="shared" si="1"/>
        <v>0</v>
      </c>
      <c r="H64" s="17">
        <f t="shared" si="4"/>
        <v>0</v>
      </c>
      <c r="I64" s="18">
        <f t="shared" si="5"/>
        <v>0</v>
      </c>
    </row>
    <row r="65" spans="1:9">
      <c r="B65" s="11">
        <v>44805</v>
      </c>
      <c r="C65" s="18">
        <f t="shared" si="2"/>
        <v>0</v>
      </c>
      <c r="D65" s="30">
        <f t="shared" si="0"/>
        <v>0</v>
      </c>
      <c r="E65" s="14">
        <f t="shared" si="3"/>
        <v>0</v>
      </c>
      <c r="F65" s="15">
        <f>IF(D65&gt;0,-D65*D5*$D$6,0)</f>
        <v>0</v>
      </c>
      <c r="G65" s="16">
        <f t="shared" si="1"/>
        <v>0</v>
      </c>
      <c r="H65" s="17">
        <f t="shared" si="4"/>
        <v>0</v>
      </c>
      <c r="I65" s="18">
        <f>C65+D65+F65+G65</f>
        <v>0</v>
      </c>
    </row>
    <row r="66" spans="1:9">
      <c r="B66" s="11">
        <v>44835</v>
      </c>
      <c r="C66" s="18">
        <f t="shared" si="2"/>
        <v>0</v>
      </c>
      <c r="D66" s="30">
        <f t="shared" si="0"/>
        <v>0</v>
      </c>
      <c r="E66" s="14">
        <f t="shared" si="3"/>
        <v>0</v>
      </c>
      <c r="F66" s="15">
        <f>IF(D66&gt;0,-D66*D5*$D$6,0)</f>
        <v>0</v>
      </c>
      <c r="G66" s="16">
        <f t="shared" si="1"/>
        <v>0</v>
      </c>
      <c r="H66" s="17">
        <f t="shared" si="4"/>
        <v>0</v>
      </c>
      <c r="I66" s="18">
        <f t="shared" si="5"/>
        <v>0</v>
      </c>
    </row>
    <row r="67" spans="1:9">
      <c r="B67" s="11">
        <v>44866</v>
      </c>
      <c r="C67" s="18">
        <f t="shared" si="2"/>
        <v>0</v>
      </c>
      <c r="D67" s="30">
        <f t="shared" si="0"/>
        <v>0</v>
      </c>
      <c r="E67" s="14">
        <f t="shared" si="3"/>
        <v>0</v>
      </c>
      <c r="F67" s="15">
        <f>IF(D67&gt;0,-D67*D5*$D$6,0)</f>
        <v>0</v>
      </c>
      <c r="G67" s="16">
        <f>IF(D67&gt;0,-(D67*$D$5+F67),0)</f>
        <v>0</v>
      </c>
      <c r="H67" s="17">
        <f t="shared" si="4"/>
        <v>0</v>
      </c>
      <c r="I67" s="18">
        <f t="shared" si="5"/>
        <v>0</v>
      </c>
    </row>
    <row r="68" spans="1:9">
      <c r="A68" t="s">
        <v>11</v>
      </c>
      <c r="B68" s="32">
        <v>44896</v>
      </c>
      <c r="C68" s="25">
        <f t="shared" si="2"/>
        <v>0</v>
      </c>
      <c r="D68" s="31">
        <f t="shared" si="0"/>
        <v>0</v>
      </c>
      <c r="E68" s="22">
        <f t="shared" si="3"/>
        <v>0</v>
      </c>
      <c r="F68" s="23">
        <f>IF(D68&gt;0,-D68*D5*$D$6,0)</f>
        <v>0</v>
      </c>
      <c r="G68" s="23">
        <f t="shared" si="1"/>
        <v>0</v>
      </c>
      <c r="H68" s="24">
        <f t="shared" si="4"/>
        <v>0</v>
      </c>
      <c r="I68" s="25">
        <f t="shared" si="5"/>
        <v>0</v>
      </c>
    </row>
    <row r="69" spans="1:9">
      <c r="C69" s="2"/>
      <c r="D69" s="2"/>
      <c r="E69" s="1"/>
      <c r="F69" s="2"/>
      <c r="G69" s="2"/>
      <c r="H69" s="1"/>
      <c r="I69" s="2"/>
    </row>
  </sheetData>
  <mergeCells count="5">
    <mergeCell ref="B6:C6"/>
    <mergeCell ref="B5:C5"/>
    <mergeCell ref="B2:C2"/>
    <mergeCell ref="B3:C3"/>
    <mergeCell ref="B4:C4"/>
  </mergeCells>
  <conditionalFormatting sqref="I9:I68">
    <cfRule type="cellIs" dxfId="7" priority="1" stopIfTrue="1" operator="greaterThan">
      <formula>$D$3</formula>
    </cfRule>
  </conditionalFormatting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E21"/>
  <sheetViews>
    <sheetView workbookViewId="0">
      <selection activeCell="A2" sqref="A2"/>
    </sheetView>
  </sheetViews>
  <sheetFormatPr defaultRowHeight="15"/>
  <cols>
    <col min="1" max="5" width="27.42578125" customWidth="1"/>
  </cols>
  <sheetData>
    <row r="1" spans="1:5" ht="15" customHeight="1">
      <c r="A1" s="37" t="s">
        <v>16</v>
      </c>
      <c r="B1" s="37" t="s">
        <v>12</v>
      </c>
      <c r="C1" s="37" t="s">
        <v>13</v>
      </c>
      <c r="D1" s="37" t="s">
        <v>14</v>
      </c>
      <c r="E1" s="37" t="s">
        <v>15</v>
      </c>
    </row>
    <row r="2" spans="1:5">
      <c r="A2" s="38"/>
      <c r="B2" s="38"/>
      <c r="C2" s="38"/>
      <c r="D2" s="38"/>
      <c r="E2" s="38"/>
    </row>
    <row r="3" spans="1:5">
      <c r="A3" s="38"/>
      <c r="B3" s="38"/>
      <c r="C3" s="38"/>
      <c r="D3" s="38"/>
      <c r="E3" s="38"/>
    </row>
    <row r="4" spans="1:5">
      <c r="A4" s="38"/>
      <c r="B4" s="38"/>
      <c r="C4" s="38"/>
      <c r="D4" s="38"/>
      <c r="E4" s="38"/>
    </row>
    <row r="5" spans="1:5">
      <c r="A5" s="38"/>
      <c r="B5" s="38"/>
      <c r="C5" s="38"/>
      <c r="D5" s="38"/>
      <c r="E5" s="38"/>
    </row>
    <row r="6" spans="1:5">
      <c r="A6" s="38"/>
      <c r="B6" s="38"/>
      <c r="C6" s="38"/>
      <c r="D6" s="38"/>
      <c r="E6" s="38"/>
    </row>
    <row r="7" spans="1:5">
      <c r="A7" s="38"/>
      <c r="B7" s="38"/>
      <c r="C7" s="38"/>
      <c r="D7" s="38"/>
      <c r="E7" s="38"/>
    </row>
    <row r="8" spans="1:5">
      <c r="A8" s="38"/>
      <c r="B8" s="38"/>
      <c r="C8" s="38"/>
      <c r="D8" s="38"/>
      <c r="E8" s="38"/>
    </row>
    <row r="9" spans="1:5">
      <c r="A9" s="38"/>
      <c r="B9" s="38"/>
      <c r="C9" s="38"/>
      <c r="D9" s="38"/>
      <c r="E9" s="38"/>
    </row>
    <row r="10" spans="1:5">
      <c r="A10" s="38"/>
      <c r="B10" s="38"/>
      <c r="C10" s="38"/>
      <c r="D10" s="38"/>
      <c r="E10" s="38"/>
    </row>
    <row r="11" spans="1:5">
      <c r="A11" s="38"/>
      <c r="B11" s="38"/>
      <c r="C11" s="38"/>
      <c r="D11" s="38"/>
      <c r="E11" s="38"/>
    </row>
    <row r="12" spans="1:5">
      <c r="A12" s="38"/>
      <c r="B12" s="38"/>
      <c r="C12" s="38"/>
      <c r="D12" s="38"/>
      <c r="E12" s="38"/>
    </row>
    <row r="13" spans="1:5">
      <c r="A13" s="38"/>
      <c r="B13" s="38"/>
      <c r="C13" s="38"/>
      <c r="D13" s="38"/>
      <c r="E13" s="38"/>
    </row>
    <row r="14" spans="1:5">
      <c r="A14" s="38"/>
      <c r="B14" s="38"/>
      <c r="C14" s="38"/>
      <c r="D14" s="38"/>
      <c r="E14" s="38"/>
    </row>
    <row r="15" spans="1:5">
      <c r="A15" s="38"/>
      <c r="B15" s="38"/>
      <c r="C15" s="38"/>
      <c r="D15" s="38"/>
      <c r="E15" s="38"/>
    </row>
    <row r="16" spans="1:5">
      <c r="A16" s="38"/>
      <c r="B16" s="38"/>
      <c r="C16" s="38"/>
      <c r="D16" s="38"/>
      <c r="E16" s="38"/>
    </row>
    <row r="17" spans="1:5">
      <c r="A17" s="38"/>
      <c r="B17" s="38"/>
      <c r="C17" s="38"/>
      <c r="D17" s="38"/>
      <c r="E17" s="38"/>
    </row>
    <row r="18" spans="1:5">
      <c r="A18" s="38"/>
      <c r="B18" s="38"/>
      <c r="C18" s="38"/>
      <c r="D18" s="38"/>
      <c r="E18" s="38"/>
    </row>
    <row r="19" spans="1:5">
      <c r="A19" s="38"/>
      <c r="B19" s="38"/>
      <c r="C19" s="38"/>
      <c r="D19" s="38"/>
      <c r="E19" s="38"/>
    </row>
    <row r="20" spans="1:5">
      <c r="A20" s="38"/>
      <c r="B20" s="38"/>
      <c r="C20" s="38"/>
      <c r="D20" s="38"/>
      <c r="E20" s="38"/>
    </row>
    <row r="21" spans="1:5">
      <c r="A21" s="38"/>
      <c r="B21" s="38"/>
      <c r="C21" s="38"/>
      <c r="D21" s="38"/>
      <c r="E21" s="3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/>
  <dimension ref="A1:V41"/>
  <sheetViews>
    <sheetView tabSelected="1" workbookViewId="0">
      <pane ySplit="8" topLeftCell="A9" activePane="bottomLeft" state="frozen"/>
      <selection pane="bottomLeft" activeCell="Q4" sqref="Q4"/>
    </sheetView>
  </sheetViews>
  <sheetFormatPr defaultRowHeight="15"/>
  <cols>
    <col min="1" max="1" width="4.28515625" customWidth="1"/>
    <col min="5" max="5" width="14.28515625" customWidth="1"/>
    <col min="6" max="6" width="9.140625" customWidth="1"/>
    <col min="7" max="8" width="14.28515625" customWidth="1"/>
    <col min="11" max="11" width="9.5703125" bestFit="1" customWidth="1"/>
    <col min="14" max="14" width="14.28515625" customWidth="1"/>
    <col min="16" max="16" width="9.140625" customWidth="1"/>
    <col min="17" max="18" width="14.28515625" customWidth="1"/>
  </cols>
  <sheetData>
    <row r="1" spans="1:2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</row>
    <row r="2" spans="1:22">
      <c r="A2" s="39"/>
      <c r="C2" s="106" t="s">
        <v>0</v>
      </c>
      <c r="D2" s="107"/>
      <c r="E2" s="43">
        <v>120</v>
      </c>
      <c r="F2" s="39"/>
      <c r="H2" s="60" t="s">
        <v>17</v>
      </c>
      <c r="I2" s="46">
        <f>COUNT(D9:D38)</f>
        <v>5</v>
      </c>
      <c r="J2" s="44">
        <f>J3+J4</f>
        <v>1</v>
      </c>
      <c r="K2" s="39"/>
      <c r="M2" s="106" t="s">
        <v>18</v>
      </c>
      <c r="N2" s="106"/>
      <c r="O2" s="107"/>
      <c r="P2" s="75">
        <f>$E$3-$E$2</f>
        <v>47.645656261263241</v>
      </c>
      <c r="Q2" s="44">
        <f>$E$3/$E$2-1</f>
        <v>0.39704713551052695</v>
      </c>
      <c r="R2" s="39"/>
      <c r="S2" s="45"/>
      <c r="T2" s="45"/>
      <c r="U2" s="61"/>
      <c r="V2" s="62"/>
    </row>
    <row r="3" spans="1:22">
      <c r="A3" s="39"/>
      <c r="C3" s="106" t="s">
        <v>21</v>
      </c>
      <c r="D3" s="107"/>
      <c r="E3" s="47">
        <f>E2+SUM(Q9:Q38)</f>
        <v>167.64565626126324</v>
      </c>
      <c r="F3" s="39"/>
      <c r="H3" s="60" t="s">
        <v>19</v>
      </c>
      <c r="I3" s="46">
        <f>COUNTIF(Q9:Q38,"&gt;0")</f>
        <v>5</v>
      </c>
      <c r="J3" s="44">
        <f>IF(I$2=0,0,I3/I$2)</f>
        <v>1</v>
      </c>
      <c r="K3" s="39"/>
      <c r="M3" s="108" t="s">
        <v>20</v>
      </c>
      <c r="N3" s="108"/>
      <c r="O3" s="109"/>
      <c r="P3" s="75">
        <f>IF(I3=0,0,SUMIF(Q9:Q38,"&gt;0",Q9:Q38)/I3)</f>
        <v>9.5291312522526486</v>
      </c>
      <c r="Q3" s="44">
        <f>IF(I3=0,0,SUMIF(P9:P38,"&gt;0",P9:P38)/I3)</f>
        <v>0.41007576700882947</v>
      </c>
      <c r="R3" s="39"/>
      <c r="S3" s="45"/>
      <c r="T3" s="45"/>
      <c r="U3" s="63"/>
      <c r="V3" s="64"/>
    </row>
    <row r="4" spans="1:22">
      <c r="A4" s="39"/>
      <c r="C4" s="106" t="s">
        <v>24</v>
      </c>
      <c r="D4" s="107"/>
      <c r="E4" s="76">
        <f>SUM(R9:R38)</f>
        <v>0</v>
      </c>
      <c r="F4" s="39"/>
      <c r="H4" s="60" t="s">
        <v>22</v>
      </c>
      <c r="I4" s="48">
        <f>COUNTIF(Q9:Q38,"&lt;0")</f>
        <v>0</v>
      </c>
      <c r="J4" s="49">
        <f>IF(I$2=0,0,I4/I$2)</f>
        <v>0</v>
      </c>
      <c r="K4" s="39"/>
      <c r="M4" s="108" t="s">
        <v>23</v>
      </c>
      <c r="N4" s="108"/>
      <c r="O4" s="109"/>
      <c r="P4" s="75">
        <f>IF(I4=0,0,SUMIF(Q9:Q38,"&lt;0",Q9:Q38)/I4)</f>
        <v>0</v>
      </c>
      <c r="Q4" s="44">
        <f>IF(I4=0,0,SUMIF(P9:P38,"&lt;0",P9:P38)/I4)</f>
        <v>0</v>
      </c>
      <c r="R4" s="39"/>
      <c r="S4" s="45"/>
      <c r="T4" s="45"/>
      <c r="U4" s="61"/>
      <c r="V4" s="62"/>
    </row>
    <row r="5" spans="1:22">
      <c r="A5" s="39"/>
      <c r="C5" s="106" t="s">
        <v>25</v>
      </c>
      <c r="D5" s="107"/>
      <c r="E5" s="50">
        <f>E3+E4</f>
        <v>167.64565626126324</v>
      </c>
      <c r="F5" s="39"/>
      <c r="G5" s="45"/>
      <c r="H5" s="45"/>
      <c r="I5" s="73"/>
      <c r="J5" s="74"/>
      <c r="K5" s="39"/>
      <c r="L5" s="45"/>
      <c r="M5" s="45"/>
      <c r="N5" s="45"/>
      <c r="O5" s="45"/>
      <c r="P5" s="74"/>
      <c r="Q5" s="51"/>
      <c r="R5" s="39"/>
      <c r="S5" s="45"/>
      <c r="T5" s="45"/>
      <c r="U5" s="61"/>
      <c r="V5" s="64"/>
    </row>
    <row r="6" spans="1:2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65"/>
      <c r="U6" s="65"/>
      <c r="V6" s="65"/>
    </row>
    <row r="7" spans="1:22" ht="15.75" thickBot="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</row>
    <row r="8" spans="1:22" ht="30" customHeight="1" thickBot="1">
      <c r="A8" s="39"/>
      <c r="B8" s="52" t="s">
        <v>26</v>
      </c>
      <c r="C8" s="54" t="s">
        <v>27</v>
      </c>
      <c r="D8" s="53" t="s">
        <v>28</v>
      </c>
      <c r="E8" s="54" t="s">
        <v>34</v>
      </c>
      <c r="F8" s="55" t="s">
        <v>35</v>
      </c>
      <c r="G8" s="56" t="s">
        <v>42</v>
      </c>
      <c r="H8" s="55" t="s">
        <v>46</v>
      </c>
      <c r="I8" s="55" t="s">
        <v>32</v>
      </c>
      <c r="J8" s="57" t="s">
        <v>37</v>
      </c>
      <c r="K8" s="58" t="s">
        <v>38</v>
      </c>
      <c r="L8" s="58" t="s">
        <v>39</v>
      </c>
      <c r="M8" s="58" t="s">
        <v>41</v>
      </c>
      <c r="N8" s="54" t="s">
        <v>43</v>
      </c>
      <c r="O8" s="53" t="s">
        <v>44</v>
      </c>
      <c r="P8" s="57" t="s">
        <v>40</v>
      </c>
      <c r="Q8" s="57" t="s">
        <v>47</v>
      </c>
      <c r="R8" s="56" t="s">
        <v>45</v>
      </c>
      <c r="S8" s="39"/>
      <c r="T8" s="39"/>
      <c r="U8" s="39"/>
      <c r="V8" s="39"/>
    </row>
    <row r="9" spans="1:22">
      <c r="A9" s="39"/>
      <c r="B9" s="66">
        <v>1</v>
      </c>
      <c r="C9" s="67" t="s">
        <v>30</v>
      </c>
      <c r="D9" s="68">
        <v>43074</v>
      </c>
      <c r="E9" s="78">
        <f>E2</f>
        <v>120</v>
      </c>
      <c r="F9" s="69" t="s">
        <v>36</v>
      </c>
      <c r="G9" s="77">
        <v>100</v>
      </c>
      <c r="H9" s="94">
        <v>6.7114000000000002E-3</v>
      </c>
      <c r="I9" s="79">
        <f>IF(D9=0," ",G9*0.0025+(G9+G9*P9)*0.0015)</f>
        <v>0.41845570536828858</v>
      </c>
      <c r="J9" s="80">
        <v>14900</v>
      </c>
      <c r="K9" s="81">
        <v>14900</v>
      </c>
      <c r="L9" s="82">
        <v>22000</v>
      </c>
      <c r="M9" s="70" t="s">
        <v>48</v>
      </c>
      <c r="N9" s="100">
        <v>16733.266733249999</v>
      </c>
      <c r="O9" s="68">
        <v>43088</v>
      </c>
      <c r="P9" s="44">
        <f>IF(D9=0," ",IF(F9="L",IF(N9=0,0,IF(K9&lt;=N9,(N9-K9)/K9,-(K9-N9)/N9)),IF(N9=0,0,IF(K9&lt;=N9,(K9-N9)/K9,-(N9-K9)/N9))))</f>
        <v>0.12303803578859052</v>
      </c>
      <c r="Q9" s="83">
        <f t="shared" ref="Q9:Q11" si="0">IF(D9=0," ",IF(M9="Закрыта",G9*P9-I9,-G9-I9))</f>
        <v>11.885347873490764</v>
      </c>
      <c r="R9" s="84"/>
      <c r="S9" s="39"/>
      <c r="T9" s="39"/>
      <c r="U9" s="39"/>
      <c r="V9" s="39"/>
    </row>
    <row r="10" spans="1:22">
      <c r="A10" s="39"/>
      <c r="B10" s="40">
        <f t="shared" ref="B10:B38" si="1">B9+1</f>
        <v>2</v>
      </c>
      <c r="C10" s="71" t="s">
        <v>29</v>
      </c>
      <c r="D10" s="41">
        <v>43074</v>
      </c>
      <c r="E10" s="85">
        <f t="shared" ref="E10:E13" si="2">IF(D10=0," ",E9+Q9+R9)</f>
        <v>131.88534787349076</v>
      </c>
      <c r="F10" s="72" t="s">
        <v>36</v>
      </c>
      <c r="G10" s="86">
        <v>10</v>
      </c>
      <c r="H10" s="95">
        <v>1.9852829999999998E-2</v>
      </c>
      <c r="I10" s="87">
        <f>IF(D10=0," ",G10*0.0025+(G10+G10*P10)*0.0015)</f>
        <v>4.6683168316831683E-2</v>
      </c>
      <c r="J10" s="88">
        <v>505</v>
      </c>
      <c r="K10" s="89">
        <v>505</v>
      </c>
      <c r="L10" s="90">
        <v>730</v>
      </c>
      <c r="M10" s="59" t="s">
        <v>48</v>
      </c>
      <c r="N10" s="101">
        <v>730</v>
      </c>
      <c r="O10" s="41">
        <v>43087</v>
      </c>
      <c r="P10" s="44">
        <f>IF(D10=0," ",IF(F10="L",IF(N10=0,0,IF(K10&lt;=N10,(N10-K10)/K10,-(K10-N10)/N10)),IF(N10=0,0,IF(K10&lt;=N10,(K10-N10)/K10,-(N10-K10)/N10))))</f>
        <v>0.44554455445544555</v>
      </c>
      <c r="Q10" s="91">
        <f t="shared" si="0"/>
        <v>4.4087623762376245</v>
      </c>
      <c r="R10" s="92"/>
      <c r="S10" s="39"/>
      <c r="T10" s="39"/>
      <c r="U10" s="39"/>
      <c r="V10" s="39"/>
    </row>
    <row r="11" spans="1:22">
      <c r="A11" s="39"/>
      <c r="B11" s="40">
        <f t="shared" si="1"/>
        <v>3</v>
      </c>
      <c r="C11" s="71" t="s">
        <v>33</v>
      </c>
      <c r="D11" s="41">
        <v>43074</v>
      </c>
      <c r="E11" s="85">
        <f t="shared" si="2"/>
        <v>136.29411024972839</v>
      </c>
      <c r="F11" s="72" t="s">
        <v>36</v>
      </c>
      <c r="G11" s="86">
        <v>10</v>
      </c>
      <c r="H11" s="95">
        <v>6.0182200000000003E-3</v>
      </c>
      <c r="I11" s="87">
        <f t="shared" ref="I11:I38" si="3">IF(D11=0," ",G11*0.0025+(G11+G11*P11)*0.0015)</f>
        <v>5.3772957998468471E-2</v>
      </c>
      <c r="J11" s="88">
        <v>1550</v>
      </c>
      <c r="K11" s="89">
        <v>1665</v>
      </c>
      <c r="L11" s="90">
        <v>3200</v>
      </c>
      <c r="M11" s="59" t="s">
        <v>48</v>
      </c>
      <c r="N11" s="101">
        <v>3193.79833783</v>
      </c>
      <c r="O11" s="41">
        <v>43089</v>
      </c>
      <c r="P11" s="44">
        <f t="shared" ref="P11:P38" si="4">IF(D11=0," ",IF(F11="L",IF(N11=0,0,IF(K11&lt;=N11,(N11-K11)/K11,-(K11-N11)/N11)),IF(N11=0,0,IF(K11&lt;=N11,(K11-N11)/K11,-(N11-K11)/N11))))</f>
        <v>0.91819719989789794</v>
      </c>
      <c r="Q11" s="91">
        <f t="shared" si="0"/>
        <v>9.1281990409805118</v>
      </c>
      <c r="R11" s="92"/>
      <c r="S11" s="39"/>
      <c r="T11" s="39"/>
      <c r="U11" s="39"/>
      <c r="V11" s="39"/>
    </row>
    <row r="12" spans="1:22">
      <c r="A12" s="39"/>
      <c r="B12" s="40">
        <f t="shared" si="1"/>
        <v>4</v>
      </c>
      <c r="C12" s="102" t="s">
        <v>30</v>
      </c>
      <c r="D12" s="41">
        <v>43093</v>
      </c>
      <c r="E12" s="85">
        <f t="shared" si="2"/>
        <v>145.42230929070891</v>
      </c>
      <c r="F12" s="72" t="s">
        <v>36</v>
      </c>
      <c r="G12" s="86">
        <v>25</v>
      </c>
      <c r="H12" s="95">
        <v>0.20868300000000001</v>
      </c>
      <c r="I12" s="87">
        <f t="shared" si="3"/>
        <v>0.108434154250659</v>
      </c>
      <c r="J12" s="88">
        <v>10000</v>
      </c>
      <c r="K12" s="89">
        <v>11950</v>
      </c>
      <c r="L12" s="90">
        <v>15000</v>
      </c>
      <c r="M12" s="59" t="s">
        <v>48</v>
      </c>
      <c r="N12" s="101">
        <v>14637.683821209999</v>
      </c>
      <c r="O12" s="41">
        <v>43096</v>
      </c>
      <c r="P12" s="44">
        <f t="shared" si="4"/>
        <v>0.22491078001757317</v>
      </c>
      <c r="Q12" s="91">
        <f>IF(D12=0," ",IF(M12="Закрыта",G12*P12-I12,-G12-I12))</f>
        <v>5.5143353461886697</v>
      </c>
      <c r="R12" s="92"/>
      <c r="S12" s="39"/>
      <c r="T12" s="39"/>
      <c r="U12" s="39"/>
      <c r="V12" s="39"/>
    </row>
    <row r="13" spans="1:22">
      <c r="A13" s="39"/>
      <c r="B13" s="40">
        <f t="shared" si="1"/>
        <v>5</v>
      </c>
      <c r="C13" s="103" t="s">
        <v>49</v>
      </c>
      <c r="D13" s="41">
        <v>43105</v>
      </c>
      <c r="E13" s="85">
        <f t="shared" si="2"/>
        <v>150.93664463689757</v>
      </c>
      <c r="F13" s="72" t="s">
        <v>36</v>
      </c>
      <c r="G13" s="86">
        <v>50</v>
      </c>
      <c r="H13" s="95">
        <v>66.934402480000003</v>
      </c>
      <c r="I13" s="87">
        <f t="shared" si="3"/>
        <v>0.22540161986634805</v>
      </c>
      <c r="J13" s="88">
        <v>0.61</v>
      </c>
      <c r="K13" s="89">
        <v>0.74699990000000005</v>
      </c>
      <c r="L13" s="90">
        <v>1</v>
      </c>
      <c r="M13" s="59" t="s">
        <v>48</v>
      </c>
      <c r="N13" s="101">
        <v>1</v>
      </c>
      <c r="O13" s="41"/>
      <c r="P13" s="44">
        <f t="shared" si="4"/>
        <v>0.33868826488464043</v>
      </c>
      <c r="Q13" s="91">
        <f t="shared" ref="Q13:Q38" si="5">IF(D13=0," ",IF(M13="Закрыта",G13*P13-I13,-G13-I13))</f>
        <v>16.709011624365676</v>
      </c>
      <c r="R13" s="92"/>
      <c r="S13" s="39"/>
      <c r="T13" s="39"/>
      <c r="U13" s="39"/>
      <c r="V13" s="39"/>
    </row>
    <row r="14" spans="1:22">
      <c r="A14" s="39"/>
      <c r="B14" s="40">
        <f t="shared" si="1"/>
        <v>6</v>
      </c>
      <c r="C14" s="71"/>
      <c r="D14" s="41"/>
      <c r="E14" s="85" t="str">
        <f t="shared" ref="E14:E38" si="6">IF(D14=0," ",E13+Q13+R13)</f>
        <v xml:space="preserve"> </v>
      </c>
      <c r="F14" s="72"/>
      <c r="G14" s="93"/>
      <c r="H14" s="95"/>
      <c r="I14" s="87" t="str">
        <f t="shared" si="3"/>
        <v xml:space="preserve"> </v>
      </c>
      <c r="J14" s="88"/>
      <c r="K14" s="89"/>
      <c r="L14" s="90"/>
      <c r="M14" s="59"/>
      <c r="N14" s="101"/>
      <c r="O14" s="41"/>
      <c r="P14" s="44" t="str">
        <f t="shared" si="4"/>
        <v xml:space="preserve"> </v>
      </c>
      <c r="Q14" s="91" t="str">
        <f t="shared" si="5"/>
        <v xml:space="preserve"> </v>
      </c>
      <c r="R14" s="92"/>
      <c r="S14" s="39"/>
      <c r="T14" s="39"/>
      <c r="U14" s="39"/>
      <c r="V14" s="39"/>
    </row>
    <row r="15" spans="1:22">
      <c r="A15" s="39"/>
      <c r="B15" s="40">
        <f t="shared" si="1"/>
        <v>7</v>
      </c>
      <c r="C15" s="71"/>
      <c r="D15" s="41"/>
      <c r="E15" s="85" t="str">
        <f t="shared" si="6"/>
        <v xml:space="preserve"> </v>
      </c>
      <c r="F15" s="72"/>
      <c r="G15" s="93"/>
      <c r="H15" s="95"/>
      <c r="I15" s="87" t="str">
        <f t="shared" si="3"/>
        <v xml:space="preserve"> </v>
      </c>
      <c r="J15" s="88"/>
      <c r="K15" s="89"/>
      <c r="L15" s="90"/>
      <c r="M15" s="59"/>
      <c r="N15" s="101"/>
      <c r="O15" s="41"/>
      <c r="P15" s="44" t="str">
        <f t="shared" si="4"/>
        <v xml:space="preserve"> </v>
      </c>
      <c r="Q15" s="91" t="str">
        <f t="shared" si="5"/>
        <v xml:space="preserve"> </v>
      </c>
      <c r="R15" s="92"/>
      <c r="S15" s="39"/>
      <c r="T15" s="39"/>
      <c r="U15" s="39"/>
      <c r="V15" s="39"/>
    </row>
    <row r="16" spans="1:22">
      <c r="A16" s="39"/>
      <c r="B16" s="40">
        <f t="shared" si="1"/>
        <v>8</v>
      </c>
      <c r="C16" s="71"/>
      <c r="D16" s="42"/>
      <c r="E16" s="85" t="str">
        <f t="shared" si="6"/>
        <v xml:space="preserve"> </v>
      </c>
      <c r="F16" s="72"/>
      <c r="G16" s="93"/>
      <c r="H16" s="95"/>
      <c r="I16" s="87" t="str">
        <f t="shared" si="3"/>
        <v xml:space="preserve"> </v>
      </c>
      <c r="J16" s="88"/>
      <c r="K16" s="89"/>
      <c r="L16" s="90"/>
      <c r="M16" s="59"/>
      <c r="N16" s="101"/>
      <c r="O16" s="42"/>
      <c r="P16" s="44" t="str">
        <f t="shared" si="4"/>
        <v xml:space="preserve"> </v>
      </c>
      <c r="Q16" s="91" t="str">
        <f t="shared" si="5"/>
        <v xml:space="preserve"> </v>
      </c>
      <c r="R16" s="92"/>
      <c r="S16" s="39"/>
      <c r="T16" s="39"/>
      <c r="U16" s="39"/>
      <c r="V16" s="39"/>
    </row>
    <row r="17" spans="1:22">
      <c r="A17" s="39"/>
      <c r="B17" s="40">
        <f t="shared" si="1"/>
        <v>9</v>
      </c>
      <c r="C17" s="71"/>
      <c r="D17" s="42"/>
      <c r="E17" s="85" t="str">
        <f t="shared" si="6"/>
        <v xml:space="preserve"> </v>
      </c>
      <c r="F17" s="72"/>
      <c r="G17" s="93"/>
      <c r="H17" s="95"/>
      <c r="I17" s="87" t="str">
        <f t="shared" si="3"/>
        <v xml:space="preserve"> </v>
      </c>
      <c r="J17" s="88"/>
      <c r="K17" s="89"/>
      <c r="L17" s="90"/>
      <c r="M17" s="59"/>
      <c r="N17" s="101"/>
      <c r="O17" s="42"/>
      <c r="P17" s="44" t="str">
        <f t="shared" si="4"/>
        <v xml:space="preserve"> </v>
      </c>
      <c r="Q17" s="91" t="str">
        <f t="shared" si="5"/>
        <v xml:space="preserve"> </v>
      </c>
      <c r="R17" s="92"/>
      <c r="S17" s="39"/>
      <c r="T17" s="39"/>
      <c r="U17" s="39"/>
      <c r="V17" s="39"/>
    </row>
    <row r="18" spans="1:22">
      <c r="A18" s="39"/>
      <c r="B18" s="40">
        <f t="shared" si="1"/>
        <v>10</v>
      </c>
      <c r="C18" s="71"/>
      <c r="D18" s="42"/>
      <c r="E18" s="85" t="str">
        <f t="shared" si="6"/>
        <v xml:space="preserve"> </v>
      </c>
      <c r="F18" s="72"/>
      <c r="G18" s="93"/>
      <c r="H18" s="95"/>
      <c r="I18" s="87" t="str">
        <f t="shared" si="3"/>
        <v xml:space="preserve"> </v>
      </c>
      <c r="J18" s="88"/>
      <c r="K18" s="89"/>
      <c r="L18" s="90"/>
      <c r="M18" s="59"/>
      <c r="N18" s="101"/>
      <c r="O18" s="42"/>
      <c r="P18" s="44" t="str">
        <f t="shared" si="4"/>
        <v xml:space="preserve"> </v>
      </c>
      <c r="Q18" s="91" t="str">
        <f t="shared" si="5"/>
        <v xml:space="preserve"> </v>
      </c>
      <c r="R18" s="92"/>
      <c r="S18" s="39"/>
      <c r="T18" s="39"/>
      <c r="U18" s="39"/>
      <c r="V18" s="39"/>
    </row>
    <row r="19" spans="1:22">
      <c r="A19" s="39"/>
      <c r="B19" s="40">
        <f t="shared" si="1"/>
        <v>11</v>
      </c>
      <c r="C19" s="71"/>
      <c r="D19" s="42"/>
      <c r="E19" s="85" t="str">
        <f t="shared" si="6"/>
        <v xml:space="preserve"> </v>
      </c>
      <c r="F19" s="72"/>
      <c r="G19" s="93"/>
      <c r="H19" s="95"/>
      <c r="I19" s="87" t="str">
        <f t="shared" si="3"/>
        <v xml:space="preserve"> </v>
      </c>
      <c r="J19" s="88"/>
      <c r="K19" s="89"/>
      <c r="L19" s="90"/>
      <c r="M19" s="59"/>
      <c r="N19" s="101"/>
      <c r="O19" s="42"/>
      <c r="P19" s="44" t="str">
        <f t="shared" si="4"/>
        <v xml:space="preserve"> </v>
      </c>
      <c r="Q19" s="91" t="str">
        <f t="shared" si="5"/>
        <v xml:space="preserve"> </v>
      </c>
      <c r="R19" s="92"/>
      <c r="S19" s="39"/>
      <c r="T19" s="39"/>
      <c r="U19" s="39"/>
      <c r="V19" s="39"/>
    </row>
    <row r="20" spans="1:22">
      <c r="A20" s="39"/>
      <c r="B20" s="40">
        <f t="shared" si="1"/>
        <v>12</v>
      </c>
      <c r="C20" s="71"/>
      <c r="D20" s="42"/>
      <c r="E20" s="85" t="str">
        <f t="shared" si="6"/>
        <v xml:space="preserve"> </v>
      </c>
      <c r="F20" s="72"/>
      <c r="G20" s="93"/>
      <c r="H20" s="95"/>
      <c r="I20" s="87" t="str">
        <f t="shared" si="3"/>
        <v xml:space="preserve"> </v>
      </c>
      <c r="J20" s="88"/>
      <c r="K20" s="89"/>
      <c r="L20" s="90"/>
      <c r="M20" s="59"/>
      <c r="N20" s="101"/>
      <c r="O20" s="42"/>
      <c r="P20" s="44" t="str">
        <f t="shared" si="4"/>
        <v xml:space="preserve"> </v>
      </c>
      <c r="Q20" s="91" t="str">
        <f t="shared" si="5"/>
        <v xml:space="preserve"> </v>
      </c>
      <c r="R20" s="92"/>
      <c r="S20" s="39"/>
      <c r="T20" s="39"/>
      <c r="U20" s="39"/>
      <c r="V20" s="39"/>
    </row>
    <row r="21" spans="1:22">
      <c r="A21" s="39"/>
      <c r="B21" s="40">
        <f t="shared" si="1"/>
        <v>13</v>
      </c>
      <c r="C21" s="71"/>
      <c r="D21" s="42"/>
      <c r="E21" s="85" t="str">
        <f t="shared" si="6"/>
        <v xml:space="preserve"> </v>
      </c>
      <c r="F21" s="72"/>
      <c r="G21" s="93"/>
      <c r="H21" s="95"/>
      <c r="I21" s="87" t="str">
        <f t="shared" si="3"/>
        <v xml:space="preserve"> </v>
      </c>
      <c r="J21" s="88"/>
      <c r="K21" s="89"/>
      <c r="L21" s="90"/>
      <c r="M21" s="59"/>
      <c r="N21" s="101"/>
      <c r="O21" s="42"/>
      <c r="P21" s="44" t="str">
        <f t="shared" si="4"/>
        <v xml:space="preserve"> </v>
      </c>
      <c r="Q21" s="91" t="str">
        <f t="shared" si="5"/>
        <v xml:space="preserve"> </v>
      </c>
      <c r="R21" s="92"/>
      <c r="S21" s="39"/>
      <c r="T21" s="39"/>
      <c r="U21" s="39"/>
      <c r="V21" s="39"/>
    </row>
    <row r="22" spans="1:22">
      <c r="A22" s="39"/>
      <c r="B22" s="40">
        <f t="shared" si="1"/>
        <v>14</v>
      </c>
      <c r="C22" s="71"/>
      <c r="D22" s="42"/>
      <c r="E22" s="85" t="str">
        <f t="shared" si="6"/>
        <v xml:space="preserve"> </v>
      </c>
      <c r="F22" s="72"/>
      <c r="G22" s="93"/>
      <c r="H22" s="95"/>
      <c r="I22" s="87" t="str">
        <f t="shared" si="3"/>
        <v xml:space="preserve"> </v>
      </c>
      <c r="J22" s="88"/>
      <c r="K22" s="89"/>
      <c r="L22" s="90"/>
      <c r="M22" s="59"/>
      <c r="N22" s="101"/>
      <c r="O22" s="42"/>
      <c r="P22" s="44" t="str">
        <f t="shared" si="4"/>
        <v xml:space="preserve"> </v>
      </c>
      <c r="Q22" s="91" t="str">
        <f t="shared" si="5"/>
        <v xml:space="preserve"> </v>
      </c>
      <c r="R22" s="92"/>
      <c r="S22" s="39"/>
      <c r="T22" s="39"/>
      <c r="U22" s="39"/>
      <c r="V22" s="39"/>
    </row>
    <row r="23" spans="1:22">
      <c r="A23" s="39"/>
      <c r="B23" s="40">
        <f t="shared" si="1"/>
        <v>15</v>
      </c>
      <c r="C23" s="71"/>
      <c r="D23" s="42"/>
      <c r="E23" s="85" t="str">
        <f t="shared" si="6"/>
        <v xml:space="preserve"> </v>
      </c>
      <c r="F23" s="72"/>
      <c r="G23" s="93"/>
      <c r="H23" s="95"/>
      <c r="I23" s="87" t="str">
        <f t="shared" si="3"/>
        <v xml:space="preserve"> </v>
      </c>
      <c r="J23" s="88"/>
      <c r="K23" s="89"/>
      <c r="L23" s="90"/>
      <c r="M23" s="59"/>
      <c r="N23" s="101"/>
      <c r="O23" s="42"/>
      <c r="P23" s="44" t="str">
        <f t="shared" si="4"/>
        <v xml:space="preserve"> </v>
      </c>
      <c r="Q23" s="91" t="str">
        <f t="shared" si="5"/>
        <v xml:space="preserve"> </v>
      </c>
      <c r="R23" s="92"/>
      <c r="S23" s="39"/>
      <c r="T23" s="39"/>
      <c r="U23" s="39"/>
      <c r="V23" s="39"/>
    </row>
    <row r="24" spans="1:22">
      <c r="A24" s="39"/>
      <c r="B24" s="40">
        <f t="shared" si="1"/>
        <v>16</v>
      </c>
      <c r="C24" s="71"/>
      <c r="D24" s="42"/>
      <c r="E24" s="85" t="str">
        <f t="shared" si="6"/>
        <v xml:space="preserve"> </v>
      </c>
      <c r="F24" s="72"/>
      <c r="G24" s="93"/>
      <c r="H24" s="95"/>
      <c r="I24" s="87" t="str">
        <f t="shared" si="3"/>
        <v xml:space="preserve"> </v>
      </c>
      <c r="J24" s="88"/>
      <c r="K24" s="89"/>
      <c r="L24" s="90"/>
      <c r="M24" s="59"/>
      <c r="N24" s="101"/>
      <c r="O24" s="42"/>
      <c r="P24" s="44" t="str">
        <f t="shared" si="4"/>
        <v xml:space="preserve"> </v>
      </c>
      <c r="Q24" s="91" t="str">
        <f t="shared" si="5"/>
        <v xml:space="preserve"> </v>
      </c>
      <c r="R24" s="92"/>
      <c r="S24" s="39"/>
      <c r="T24" s="39"/>
      <c r="U24" s="39"/>
      <c r="V24" s="39"/>
    </row>
    <row r="25" spans="1:22">
      <c r="A25" s="39"/>
      <c r="B25" s="40">
        <f t="shared" si="1"/>
        <v>17</v>
      </c>
      <c r="C25" s="71"/>
      <c r="D25" s="42"/>
      <c r="E25" s="85" t="str">
        <f t="shared" si="6"/>
        <v xml:space="preserve"> </v>
      </c>
      <c r="F25" s="72"/>
      <c r="G25" s="93"/>
      <c r="H25" s="95"/>
      <c r="I25" s="87" t="str">
        <f t="shared" si="3"/>
        <v xml:space="preserve"> </v>
      </c>
      <c r="J25" s="88"/>
      <c r="K25" s="89"/>
      <c r="L25" s="90"/>
      <c r="M25" s="59"/>
      <c r="N25" s="101"/>
      <c r="O25" s="42"/>
      <c r="P25" s="44" t="str">
        <f t="shared" si="4"/>
        <v xml:space="preserve"> </v>
      </c>
      <c r="Q25" s="91" t="str">
        <f t="shared" si="5"/>
        <v xml:space="preserve"> </v>
      </c>
      <c r="R25" s="92"/>
      <c r="S25" s="39"/>
      <c r="T25" s="39"/>
      <c r="U25" s="39"/>
      <c r="V25" s="39"/>
    </row>
    <row r="26" spans="1:22">
      <c r="A26" s="39"/>
      <c r="B26" s="40">
        <f t="shared" si="1"/>
        <v>18</v>
      </c>
      <c r="C26" s="71"/>
      <c r="D26" s="42"/>
      <c r="E26" s="85" t="str">
        <f t="shared" si="6"/>
        <v xml:space="preserve"> </v>
      </c>
      <c r="F26" s="72"/>
      <c r="G26" s="93"/>
      <c r="H26" s="95"/>
      <c r="I26" s="87" t="str">
        <f t="shared" si="3"/>
        <v xml:space="preserve"> </v>
      </c>
      <c r="J26" s="88"/>
      <c r="K26" s="89"/>
      <c r="L26" s="90"/>
      <c r="M26" s="59"/>
      <c r="N26" s="101"/>
      <c r="O26" s="42"/>
      <c r="P26" s="44" t="str">
        <f t="shared" si="4"/>
        <v xml:space="preserve"> </v>
      </c>
      <c r="Q26" s="91" t="str">
        <f t="shared" si="5"/>
        <v xml:space="preserve"> </v>
      </c>
      <c r="R26" s="92"/>
      <c r="S26" s="39"/>
      <c r="T26" s="39"/>
      <c r="U26" s="39"/>
      <c r="V26" s="39"/>
    </row>
    <row r="27" spans="1:22">
      <c r="A27" s="39"/>
      <c r="B27" s="40">
        <f t="shared" si="1"/>
        <v>19</v>
      </c>
      <c r="C27" s="71"/>
      <c r="D27" s="42"/>
      <c r="E27" s="85" t="str">
        <f t="shared" si="6"/>
        <v xml:space="preserve"> </v>
      </c>
      <c r="F27" s="72"/>
      <c r="G27" s="93"/>
      <c r="H27" s="95"/>
      <c r="I27" s="87" t="str">
        <f t="shared" si="3"/>
        <v xml:space="preserve"> </v>
      </c>
      <c r="J27" s="88"/>
      <c r="K27" s="89"/>
      <c r="L27" s="90"/>
      <c r="M27" s="59"/>
      <c r="N27" s="101"/>
      <c r="O27" s="42"/>
      <c r="P27" s="44" t="str">
        <f t="shared" si="4"/>
        <v xml:space="preserve"> </v>
      </c>
      <c r="Q27" s="91" t="str">
        <f t="shared" si="5"/>
        <v xml:space="preserve"> </v>
      </c>
      <c r="R27" s="92"/>
      <c r="S27" s="39"/>
      <c r="T27" s="39"/>
      <c r="U27" s="39"/>
      <c r="V27" s="39"/>
    </row>
    <row r="28" spans="1:22">
      <c r="A28" s="39"/>
      <c r="B28" s="40">
        <f t="shared" si="1"/>
        <v>20</v>
      </c>
      <c r="C28" s="71"/>
      <c r="D28" s="42"/>
      <c r="E28" s="85" t="str">
        <f t="shared" si="6"/>
        <v xml:space="preserve"> </v>
      </c>
      <c r="F28" s="72"/>
      <c r="G28" s="93"/>
      <c r="H28" s="95"/>
      <c r="I28" s="87" t="str">
        <f t="shared" si="3"/>
        <v xml:space="preserve"> </v>
      </c>
      <c r="J28" s="88"/>
      <c r="K28" s="89"/>
      <c r="L28" s="90"/>
      <c r="M28" s="59"/>
      <c r="N28" s="101"/>
      <c r="O28" s="42"/>
      <c r="P28" s="44" t="str">
        <f t="shared" si="4"/>
        <v xml:space="preserve"> </v>
      </c>
      <c r="Q28" s="91" t="str">
        <f t="shared" si="5"/>
        <v xml:space="preserve"> </v>
      </c>
      <c r="R28" s="92"/>
      <c r="S28" s="39"/>
      <c r="T28" s="39"/>
      <c r="U28" s="39"/>
      <c r="V28" s="39"/>
    </row>
    <row r="29" spans="1:22">
      <c r="A29" s="39"/>
      <c r="B29" s="40">
        <f t="shared" si="1"/>
        <v>21</v>
      </c>
      <c r="C29" s="71"/>
      <c r="D29" s="42"/>
      <c r="E29" s="85" t="str">
        <f t="shared" si="6"/>
        <v xml:space="preserve"> </v>
      </c>
      <c r="F29" s="72"/>
      <c r="G29" s="93"/>
      <c r="H29" s="95"/>
      <c r="I29" s="87" t="str">
        <f t="shared" si="3"/>
        <v xml:space="preserve"> </v>
      </c>
      <c r="J29" s="88"/>
      <c r="K29" s="89"/>
      <c r="L29" s="90"/>
      <c r="M29" s="59"/>
      <c r="N29" s="101"/>
      <c r="O29" s="42"/>
      <c r="P29" s="44" t="str">
        <f t="shared" si="4"/>
        <v xml:space="preserve"> </v>
      </c>
      <c r="Q29" s="91" t="str">
        <f t="shared" si="5"/>
        <v xml:space="preserve"> </v>
      </c>
      <c r="R29" s="92"/>
      <c r="S29" s="39"/>
      <c r="T29" s="39"/>
      <c r="U29" s="39"/>
      <c r="V29" s="39"/>
    </row>
    <row r="30" spans="1:22">
      <c r="A30" s="39"/>
      <c r="B30" s="40">
        <f t="shared" si="1"/>
        <v>22</v>
      </c>
      <c r="C30" s="71"/>
      <c r="D30" s="42"/>
      <c r="E30" s="85" t="str">
        <f t="shared" si="6"/>
        <v xml:space="preserve"> </v>
      </c>
      <c r="F30" s="72"/>
      <c r="G30" s="93"/>
      <c r="H30" s="95"/>
      <c r="I30" s="87" t="str">
        <f t="shared" si="3"/>
        <v xml:space="preserve"> </v>
      </c>
      <c r="J30" s="88"/>
      <c r="K30" s="89"/>
      <c r="L30" s="90"/>
      <c r="M30" s="59"/>
      <c r="N30" s="101"/>
      <c r="O30" s="42"/>
      <c r="P30" s="44" t="str">
        <f t="shared" si="4"/>
        <v xml:space="preserve"> </v>
      </c>
      <c r="Q30" s="91" t="str">
        <f t="shared" si="5"/>
        <v xml:space="preserve"> </v>
      </c>
      <c r="R30" s="92"/>
      <c r="S30" s="39"/>
      <c r="T30" s="39"/>
      <c r="U30" s="39"/>
      <c r="V30" s="39"/>
    </row>
    <row r="31" spans="1:22">
      <c r="A31" s="39"/>
      <c r="B31" s="40">
        <f t="shared" si="1"/>
        <v>23</v>
      </c>
      <c r="C31" s="71"/>
      <c r="D31" s="42"/>
      <c r="E31" s="85" t="str">
        <f t="shared" si="6"/>
        <v xml:space="preserve"> </v>
      </c>
      <c r="F31" s="72"/>
      <c r="G31" s="93"/>
      <c r="H31" s="95"/>
      <c r="I31" s="87" t="str">
        <f t="shared" si="3"/>
        <v xml:space="preserve"> </v>
      </c>
      <c r="J31" s="88"/>
      <c r="K31" s="89"/>
      <c r="L31" s="90"/>
      <c r="M31" s="59"/>
      <c r="N31" s="101"/>
      <c r="O31" s="42"/>
      <c r="P31" s="44" t="str">
        <f t="shared" si="4"/>
        <v xml:space="preserve"> </v>
      </c>
      <c r="Q31" s="91" t="str">
        <f t="shared" si="5"/>
        <v xml:space="preserve"> </v>
      </c>
      <c r="R31" s="92"/>
      <c r="S31" s="39"/>
      <c r="T31" s="39"/>
      <c r="U31" s="39"/>
      <c r="V31" s="39"/>
    </row>
    <row r="32" spans="1:22">
      <c r="A32" s="39"/>
      <c r="B32" s="40">
        <f t="shared" si="1"/>
        <v>24</v>
      </c>
      <c r="C32" s="71"/>
      <c r="D32" s="42"/>
      <c r="E32" s="85" t="str">
        <f t="shared" si="6"/>
        <v xml:space="preserve"> </v>
      </c>
      <c r="F32" s="72"/>
      <c r="G32" s="93"/>
      <c r="H32" s="95"/>
      <c r="I32" s="87" t="str">
        <f t="shared" si="3"/>
        <v xml:space="preserve"> </v>
      </c>
      <c r="J32" s="88"/>
      <c r="K32" s="89"/>
      <c r="L32" s="90"/>
      <c r="M32" s="59"/>
      <c r="N32" s="101"/>
      <c r="O32" s="42"/>
      <c r="P32" s="44" t="str">
        <f t="shared" si="4"/>
        <v xml:space="preserve"> </v>
      </c>
      <c r="Q32" s="91" t="str">
        <f t="shared" si="5"/>
        <v xml:space="preserve"> </v>
      </c>
      <c r="R32" s="92"/>
      <c r="S32" s="39"/>
      <c r="T32" s="39"/>
      <c r="U32" s="39"/>
      <c r="V32" s="39"/>
    </row>
    <row r="33" spans="1:22">
      <c r="A33" s="39"/>
      <c r="B33" s="40">
        <f t="shared" si="1"/>
        <v>25</v>
      </c>
      <c r="C33" s="71"/>
      <c r="D33" s="42"/>
      <c r="E33" s="85" t="str">
        <f t="shared" si="6"/>
        <v xml:space="preserve"> </v>
      </c>
      <c r="F33" s="72"/>
      <c r="G33" s="93"/>
      <c r="H33" s="95"/>
      <c r="I33" s="87" t="str">
        <f t="shared" si="3"/>
        <v xml:space="preserve"> </v>
      </c>
      <c r="J33" s="88"/>
      <c r="K33" s="89"/>
      <c r="L33" s="90"/>
      <c r="M33" s="59"/>
      <c r="N33" s="101"/>
      <c r="O33" s="42"/>
      <c r="P33" s="44" t="str">
        <f t="shared" si="4"/>
        <v xml:space="preserve"> </v>
      </c>
      <c r="Q33" s="91" t="str">
        <f t="shared" si="5"/>
        <v xml:space="preserve"> </v>
      </c>
      <c r="R33" s="92"/>
      <c r="S33" s="39"/>
      <c r="T33" s="39"/>
      <c r="U33" s="39"/>
      <c r="V33" s="39"/>
    </row>
    <row r="34" spans="1:22">
      <c r="A34" s="39"/>
      <c r="B34" s="40">
        <f t="shared" si="1"/>
        <v>26</v>
      </c>
      <c r="C34" s="71"/>
      <c r="D34" s="42"/>
      <c r="E34" s="85" t="str">
        <f t="shared" si="6"/>
        <v xml:space="preserve"> </v>
      </c>
      <c r="F34" s="72"/>
      <c r="G34" s="93"/>
      <c r="H34" s="95"/>
      <c r="I34" s="87" t="str">
        <f t="shared" si="3"/>
        <v xml:space="preserve"> </v>
      </c>
      <c r="J34" s="88"/>
      <c r="K34" s="89"/>
      <c r="L34" s="90"/>
      <c r="M34" s="59"/>
      <c r="N34" s="101"/>
      <c r="O34" s="42"/>
      <c r="P34" s="44" t="str">
        <f t="shared" si="4"/>
        <v xml:space="preserve"> </v>
      </c>
      <c r="Q34" s="91" t="str">
        <f t="shared" si="5"/>
        <v xml:space="preserve"> </v>
      </c>
      <c r="R34" s="92"/>
      <c r="S34" s="39"/>
      <c r="T34" s="39"/>
      <c r="U34" s="39"/>
      <c r="V34" s="39"/>
    </row>
    <row r="35" spans="1:22">
      <c r="A35" s="39"/>
      <c r="B35" s="40">
        <f t="shared" si="1"/>
        <v>27</v>
      </c>
      <c r="C35" s="71"/>
      <c r="D35" s="42"/>
      <c r="E35" s="85" t="str">
        <f t="shared" si="6"/>
        <v xml:space="preserve"> </v>
      </c>
      <c r="F35" s="72"/>
      <c r="G35" s="93"/>
      <c r="H35" s="95"/>
      <c r="I35" s="87" t="str">
        <f t="shared" si="3"/>
        <v xml:space="preserve"> </v>
      </c>
      <c r="J35" s="88"/>
      <c r="K35" s="89"/>
      <c r="L35" s="90"/>
      <c r="M35" s="59"/>
      <c r="N35" s="101"/>
      <c r="O35" s="42"/>
      <c r="P35" s="44" t="str">
        <f t="shared" si="4"/>
        <v xml:space="preserve"> </v>
      </c>
      <c r="Q35" s="91" t="str">
        <f t="shared" si="5"/>
        <v xml:space="preserve"> </v>
      </c>
      <c r="R35" s="92"/>
      <c r="S35" s="39"/>
      <c r="T35" s="39"/>
      <c r="U35" s="39"/>
      <c r="V35" s="39"/>
    </row>
    <row r="36" spans="1:22">
      <c r="A36" s="39"/>
      <c r="B36" s="40">
        <f t="shared" si="1"/>
        <v>28</v>
      </c>
      <c r="C36" s="71"/>
      <c r="D36" s="42"/>
      <c r="E36" s="85" t="str">
        <f t="shared" si="6"/>
        <v xml:space="preserve"> </v>
      </c>
      <c r="F36" s="72"/>
      <c r="G36" s="93"/>
      <c r="H36" s="95"/>
      <c r="I36" s="87" t="str">
        <f t="shared" si="3"/>
        <v xml:space="preserve"> </v>
      </c>
      <c r="J36" s="88"/>
      <c r="K36" s="89"/>
      <c r="L36" s="90"/>
      <c r="M36" s="59"/>
      <c r="N36" s="101"/>
      <c r="O36" s="42"/>
      <c r="P36" s="44" t="str">
        <f t="shared" si="4"/>
        <v xml:space="preserve"> </v>
      </c>
      <c r="Q36" s="91" t="str">
        <f t="shared" si="5"/>
        <v xml:space="preserve"> </v>
      </c>
      <c r="R36" s="92"/>
      <c r="S36" s="39"/>
      <c r="T36" s="39"/>
      <c r="U36" s="39"/>
      <c r="V36" s="39"/>
    </row>
    <row r="37" spans="1:22">
      <c r="A37" s="39"/>
      <c r="B37" s="40">
        <f t="shared" si="1"/>
        <v>29</v>
      </c>
      <c r="C37" s="71"/>
      <c r="D37" s="42"/>
      <c r="E37" s="85" t="str">
        <f t="shared" si="6"/>
        <v xml:space="preserve"> </v>
      </c>
      <c r="F37" s="72"/>
      <c r="G37" s="93"/>
      <c r="H37" s="95"/>
      <c r="I37" s="87" t="str">
        <f t="shared" si="3"/>
        <v xml:space="preserve"> </v>
      </c>
      <c r="J37" s="88"/>
      <c r="K37" s="89"/>
      <c r="L37" s="90"/>
      <c r="M37" s="59"/>
      <c r="N37" s="101"/>
      <c r="O37" s="42"/>
      <c r="P37" s="44" t="str">
        <f t="shared" si="4"/>
        <v xml:space="preserve"> </v>
      </c>
      <c r="Q37" s="91" t="str">
        <f t="shared" si="5"/>
        <v xml:space="preserve"> </v>
      </c>
      <c r="R37" s="92"/>
      <c r="S37" s="39"/>
      <c r="T37" s="39"/>
      <c r="U37" s="39"/>
      <c r="V37" s="39"/>
    </row>
    <row r="38" spans="1:22">
      <c r="A38" s="39"/>
      <c r="B38" s="40">
        <f t="shared" si="1"/>
        <v>30</v>
      </c>
      <c r="C38" s="71"/>
      <c r="D38" s="42"/>
      <c r="E38" s="85" t="str">
        <f t="shared" si="6"/>
        <v xml:space="preserve"> </v>
      </c>
      <c r="F38" s="72"/>
      <c r="G38" s="93"/>
      <c r="H38" s="95"/>
      <c r="I38" s="87" t="str">
        <f t="shared" si="3"/>
        <v xml:space="preserve"> </v>
      </c>
      <c r="J38" s="88"/>
      <c r="K38" s="89"/>
      <c r="L38" s="90"/>
      <c r="M38" s="59"/>
      <c r="N38" s="101"/>
      <c r="O38" s="42"/>
      <c r="P38" s="44" t="str">
        <f t="shared" si="4"/>
        <v xml:space="preserve"> </v>
      </c>
      <c r="Q38" s="91" t="str">
        <f t="shared" si="5"/>
        <v xml:space="preserve"> </v>
      </c>
      <c r="R38" s="92"/>
      <c r="S38" s="39"/>
      <c r="T38" s="39"/>
      <c r="U38" s="39"/>
      <c r="V38" s="39"/>
    </row>
    <row r="39" spans="1:22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</row>
    <row r="40" spans="1:22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</row>
    <row r="41" spans="1:22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</row>
  </sheetData>
  <mergeCells count="7">
    <mergeCell ref="C5:D5"/>
    <mergeCell ref="M2:O2"/>
    <mergeCell ref="M3:O3"/>
    <mergeCell ref="M4:O4"/>
    <mergeCell ref="C2:D2"/>
    <mergeCell ref="C3:D3"/>
    <mergeCell ref="C4:D4"/>
  </mergeCells>
  <conditionalFormatting sqref="P9:P38">
    <cfRule type="cellIs" dxfId="6" priority="8" stopIfTrue="1" operator="greaterThan">
      <formula>0</formula>
    </cfRule>
    <cfRule type="cellIs" dxfId="5" priority="9" stopIfTrue="1" operator="lessThan">
      <formula>0</formula>
    </cfRule>
  </conditionalFormatting>
  <conditionalFormatting sqref="Q9:Q38">
    <cfRule type="cellIs" dxfId="4" priority="6" stopIfTrue="1" operator="lessThan">
      <formula>0</formula>
    </cfRule>
    <cfRule type="cellIs" dxfId="3" priority="7" stopIfTrue="1" operator="greaterThan">
      <formula>0</formula>
    </cfRule>
  </conditionalFormatting>
  <conditionalFormatting sqref="R9:R38">
    <cfRule type="cellIs" dxfId="2" priority="4" stopIfTrue="1" operator="lessThan">
      <formula>0</formula>
    </cfRule>
    <cfRule type="cellIs" dxfId="1" priority="5" stopIfTrue="1" operator="greaterThan">
      <formula>0</formula>
    </cfRule>
  </conditionalFormatting>
  <conditionalFormatting sqref="P9:Q38">
    <cfRule type="cellIs" dxfId="0" priority="1" stopIfTrue="1" operator="equal">
      <formula>" "</formula>
    </cfRule>
  </conditionalFormatting>
  <dataValidations count="4">
    <dataValidation type="date" operator="greaterThanOrEqual" allowBlank="1" showInputMessage="1" showErrorMessage="1" sqref="D9:D38 O9:O38" xr:uid="{00000000-0002-0000-0300-000000000000}">
      <formula1>39448</formula1>
    </dataValidation>
    <dataValidation operator="greaterThanOrEqual" allowBlank="1" showInputMessage="1" showErrorMessage="1" sqref="K9:K38" xr:uid="{00000000-0002-0000-0300-000001000000}"/>
    <dataValidation type="list" allowBlank="1" showInputMessage="1" showErrorMessage="1" sqref="M9:M38" xr:uid="{00000000-0002-0000-0300-000002000000}">
      <formula1>"Открыта, Закрыта"</formula1>
    </dataValidation>
    <dataValidation type="list" allowBlank="1" showInputMessage="1" showErrorMessage="1" sqref="F9:F38" xr:uid="{00000000-0002-0000-0300-000003000000}">
      <formula1>"L,R"</formula1>
    </dataValidation>
  </dataValidation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План</vt:lpstr>
      <vt:lpstr>Стратегии</vt:lpstr>
      <vt:lpstr>Тест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2019-07-01T11:33:26Z</dcterms:modified>
</cp:coreProperties>
</file>