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Desktop\"/>
    </mc:Choice>
  </mc:AlternateContent>
  <bookViews>
    <workbookView xWindow="0" yWindow="110" windowWidth="16610" windowHeight="9370" activeTab="1"/>
  </bookViews>
  <sheets>
    <sheet name=" Список ФОП" sheetId="4" r:id="rId1"/>
    <sheet name=" Штрафи" sheetId="2" r:id="rId2"/>
    <sheet name="Діаграма" sheetId="6" r:id="rId3"/>
    <sheet name="Завдання 1" sheetId="7" r:id="rId4"/>
    <sheet name="Завдання 2" sheetId="8" r:id="rId5"/>
    <sheet name="Підсумки" sheetId="9" r:id="rId6"/>
  </sheets>
  <definedNames>
    <definedName name="_xlnm._FilterDatabase" localSheetId="3" hidden="1">'Завдання 1'!$A$3:$H$11</definedName>
    <definedName name="_xlnm._FilterDatabase" localSheetId="4" hidden="1">'Завдання 2'!$A$3:$H$11</definedName>
    <definedName name="_xlnm.Extract" localSheetId="3">'Завдання 1'!$A$30:$D$30</definedName>
    <definedName name="_xlnm.Extract" localSheetId="4">'Завдання 2'!$A$44:$C$44</definedName>
    <definedName name="_xlnm.Criteria" localSheetId="3">'Завдання 1'!$A$23:$A$25</definedName>
    <definedName name="_xlnm.Criteria" localSheetId="4">'Завдання 2'!$A$40:$B$41</definedName>
    <definedName name="ПІБ">' Список ФОП'!$A$2:$A$9</definedName>
  </definedNames>
  <calcPr calcId="152511"/>
</workbook>
</file>

<file path=xl/calcChain.xml><?xml version="1.0" encoding="utf-8"?>
<calcChain xmlns="http://schemas.openxmlformats.org/spreadsheetml/2006/main">
  <c r="E18" i="9" l="1"/>
  <c r="D6" i="9"/>
  <c r="E6" i="9" s="1"/>
  <c r="F6" i="9" s="1"/>
  <c r="C6" i="9"/>
  <c r="B6" i="9"/>
  <c r="D15" i="9"/>
  <c r="E15" i="9" s="1"/>
  <c r="F15" i="9" s="1"/>
  <c r="C15" i="9"/>
  <c r="B15" i="9"/>
  <c r="D5" i="9"/>
  <c r="E5" i="9" s="1"/>
  <c r="F5" i="9" s="1"/>
  <c r="C5" i="9"/>
  <c r="B5" i="9"/>
  <c r="D10" i="9"/>
  <c r="E10" i="9" s="1"/>
  <c r="F10" i="9" s="1"/>
  <c r="C10" i="9"/>
  <c r="B10" i="9"/>
  <c r="D14" i="9"/>
  <c r="E14" i="9" s="1"/>
  <c r="F14" i="9" s="1"/>
  <c r="C14" i="9"/>
  <c r="B14" i="9"/>
  <c r="D13" i="9"/>
  <c r="E13" i="9" s="1"/>
  <c r="F13" i="9" s="1"/>
  <c r="C13" i="9"/>
  <c r="B13" i="9"/>
  <c r="D9" i="9"/>
  <c r="E9" i="9" s="1"/>
  <c r="F9" i="9" s="1"/>
  <c r="C9" i="9"/>
  <c r="B9" i="9"/>
  <c r="D4" i="9"/>
  <c r="E4" i="9" s="1"/>
  <c r="F4" i="9" s="1"/>
  <c r="C4" i="9"/>
  <c r="B4" i="9"/>
  <c r="C44" i="8"/>
  <c r="A44" i="8"/>
  <c r="B44" i="8"/>
  <c r="A44" i="7"/>
  <c r="B40" i="8"/>
  <c r="A40" i="8"/>
  <c r="D11" i="8"/>
  <c r="E11" i="8" s="1"/>
  <c r="F11" i="8" s="1"/>
  <c r="C11" i="8"/>
  <c r="B11" i="8"/>
  <c r="D10" i="8"/>
  <c r="E10" i="8" s="1"/>
  <c r="F10" i="8" s="1"/>
  <c r="C10" i="8"/>
  <c r="B10" i="8"/>
  <c r="E9" i="8"/>
  <c r="F9" i="8" s="1"/>
  <c r="D9" i="8"/>
  <c r="C9" i="8"/>
  <c r="B9" i="8"/>
  <c r="D8" i="8"/>
  <c r="E8" i="8" s="1"/>
  <c r="F8" i="8" s="1"/>
  <c r="C8" i="8"/>
  <c r="G8" i="8" s="1"/>
  <c r="H8" i="8" s="1"/>
  <c r="B8" i="8"/>
  <c r="D7" i="8"/>
  <c r="E7" i="8" s="1"/>
  <c r="F7" i="8" s="1"/>
  <c r="C7" i="8"/>
  <c r="B7" i="8"/>
  <c r="D6" i="8"/>
  <c r="E6" i="8" s="1"/>
  <c r="F6" i="8" s="1"/>
  <c r="C6" i="8"/>
  <c r="B6" i="8"/>
  <c r="E5" i="8"/>
  <c r="F5" i="8" s="1"/>
  <c r="D5" i="8"/>
  <c r="C5" i="8"/>
  <c r="B5" i="8"/>
  <c r="D4" i="8"/>
  <c r="E4" i="8" s="1"/>
  <c r="C4" i="8"/>
  <c r="B4" i="8"/>
  <c r="C44" i="7"/>
  <c r="B44" i="7"/>
  <c r="B40" i="7"/>
  <c r="A40" i="7"/>
  <c r="E16" i="9" l="1"/>
  <c r="E11" i="9"/>
  <c r="E7" i="9"/>
  <c r="G9" i="9"/>
  <c r="H9" i="9" s="1"/>
  <c r="G5" i="9"/>
  <c r="H5" i="9" s="1"/>
  <c r="G4" i="9"/>
  <c r="H4" i="9" s="1"/>
  <c r="G10" i="9"/>
  <c r="H10" i="9" s="1"/>
  <c r="G14" i="9"/>
  <c r="H14" i="9" s="1"/>
  <c r="G6" i="9"/>
  <c r="H6" i="9" s="1"/>
  <c r="G13" i="9"/>
  <c r="H13" i="9" s="1"/>
  <c r="G15" i="9"/>
  <c r="H15" i="9" s="1"/>
  <c r="H16" i="8"/>
  <c r="H15" i="8"/>
  <c r="F4" i="8"/>
  <c r="G4" i="8" s="1"/>
  <c r="H13" i="8"/>
  <c r="H7" i="8"/>
  <c r="H5" i="8"/>
  <c r="H6" i="8"/>
  <c r="H9" i="8"/>
  <c r="G7" i="8"/>
  <c r="G11" i="8"/>
  <c r="H11" i="8" s="1"/>
  <c r="G6" i="8"/>
  <c r="G10" i="8"/>
  <c r="H10" i="8" s="1"/>
  <c r="G5" i="8"/>
  <c r="G9" i="8"/>
  <c r="C21" i="7"/>
  <c r="B21" i="7"/>
  <c r="C20" i="7"/>
  <c r="B20" i="7"/>
  <c r="C19" i="7"/>
  <c r="B19" i="7"/>
  <c r="E11" i="7"/>
  <c r="F11" i="7" s="1"/>
  <c r="D11" i="7"/>
  <c r="C11" i="7"/>
  <c r="B11" i="7"/>
  <c r="D10" i="7"/>
  <c r="E10" i="7" s="1"/>
  <c r="F10" i="7" s="1"/>
  <c r="C10" i="7"/>
  <c r="B10" i="7"/>
  <c r="D9" i="7"/>
  <c r="E9" i="7" s="1"/>
  <c r="F9" i="7" s="1"/>
  <c r="C9" i="7"/>
  <c r="B9" i="7"/>
  <c r="D8" i="7"/>
  <c r="E8" i="7" s="1"/>
  <c r="F8" i="7" s="1"/>
  <c r="C8" i="7"/>
  <c r="B8" i="7"/>
  <c r="E7" i="7"/>
  <c r="F7" i="7" s="1"/>
  <c r="D7" i="7"/>
  <c r="C7" i="7"/>
  <c r="B7" i="7"/>
  <c r="D6" i="7"/>
  <c r="E6" i="7" s="1"/>
  <c r="F6" i="7" s="1"/>
  <c r="C6" i="7"/>
  <c r="G6" i="7" s="1"/>
  <c r="H6" i="7" s="1"/>
  <c r="B6" i="7"/>
  <c r="D5" i="7"/>
  <c r="E5" i="7" s="1"/>
  <c r="F5" i="7" s="1"/>
  <c r="C5" i="7"/>
  <c r="B5" i="7"/>
  <c r="D4" i="7"/>
  <c r="E4" i="7" s="1"/>
  <c r="C4" i="7"/>
  <c r="B4" i="7"/>
  <c r="D4" i="2"/>
  <c r="D5" i="2"/>
  <c r="E5" i="2" s="1"/>
  <c r="H8" i="9" l="1"/>
  <c r="H17" i="9"/>
  <c r="H12" i="9"/>
  <c r="F5" i="2"/>
  <c r="G12" i="8"/>
  <c r="H4" i="8"/>
  <c r="H12" i="8" s="1"/>
  <c r="H14" i="8"/>
  <c r="H4" i="7"/>
  <c r="H13" i="7"/>
  <c r="H16" i="7"/>
  <c r="H15" i="7"/>
  <c r="F4" i="7"/>
  <c r="H8" i="7"/>
  <c r="G10" i="7"/>
  <c r="H10" i="7" s="1"/>
  <c r="G5" i="7"/>
  <c r="H5" i="7" s="1"/>
  <c r="G9" i="7"/>
  <c r="H9" i="7" s="1"/>
  <c r="G4" i="7"/>
  <c r="G8" i="7"/>
  <c r="G7" i="7"/>
  <c r="H7" i="7" s="1"/>
  <c r="G11" i="7"/>
  <c r="H11" i="7" s="1"/>
  <c r="H19" i="9" l="1"/>
  <c r="H12" i="7"/>
  <c r="G12" i="7"/>
  <c r="H14" i="7"/>
  <c r="E4" i="2" l="1"/>
  <c r="D6" i="2"/>
  <c r="E6" i="2" s="1"/>
  <c r="D7" i="2"/>
  <c r="E7" i="2" s="1"/>
  <c r="F7" i="2" s="1"/>
  <c r="D8" i="2"/>
  <c r="E8" i="2" s="1"/>
  <c r="D9" i="2"/>
  <c r="E9" i="2" s="1"/>
  <c r="D10" i="2"/>
  <c r="E10" i="2" s="1"/>
  <c r="D11" i="2"/>
  <c r="E11" i="2" s="1"/>
  <c r="C5" i="2"/>
  <c r="C6" i="2"/>
  <c r="C7" i="2"/>
  <c r="C8" i="2"/>
  <c r="C9" i="2"/>
  <c r="C10" i="2"/>
  <c r="C11" i="2"/>
  <c r="C4" i="2"/>
  <c r="B5" i="2"/>
  <c r="B6" i="2"/>
  <c r="B7" i="2"/>
  <c r="B8" i="2"/>
  <c r="B9" i="2"/>
  <c r="B10" i="2"/>
  <c r="B11" i="2"/>
  <c r="B4" i="2"/>
  <c r="F11" i="2" l="1"/>
  <c r="G11" i="2" s="1"/>
  <c r="H11" i="2" s="1"/>
  <c r="F10" i="2"/>
  <c r="G10" i="2" s="1"/>
  <c r="H10" i="2" s="1"/>
  <c r="F9" i="2"/>
  <c r="G9" i="2" s="1"/>
  <c r="H9" i="2" s="1"/>
  <c r="F8" i="2"/>
  <c r="G8" i="2" s="1"/>
  <c r="H8" i="2" s="1"/>
  <c r="F6" i="2"/>
  <c r="G6" i="2" s="1"/>
  <c r="H6" i="2" s="1"/>
  <c r="G7" i="2"/>
  <c r="H7" i="2" s="1"/>
  <c r="F4" i="2"/>
  <c r="G4" i="2" s="1"/>
  <c r="G5" i="2"/>
  <c r="H5" i="2" s="1"/>
  <c r="H15" i="2" l="1"/>
  <c r="H13" i="2"/>
  <c r="H16" i="2"/>
  <c r="H14" i="2"/>
  <c r="B21" i="2"/>
  <c r="C20" i="2"/>
  <c r="B20" i="2"/>
  <c r="C21" i="2"/>
  <c r="G12" i="2"/>
  <c r="H4" i="2"/>
  <c r="B19" i="2"/>
  <c r="C19" i="2" l="1"/>
  <c r="H12" i="2"/>
</calcChain>
</file>

<file path=xl/sharedStrings.xml><?xml version="1.0" encoding="utf-8"?>
<sst xmlns="http://schemas.openxmlformats.org/spreadsheetml/2006/main" count="153" uniqueCount="36">
  <si>
    <t>Сума орендної плати, грн.</t>
  </si>
  <si>
    <t>Штраф, %</t>
  </si>
  <si>
    <t>Сума штрафу, грн.</t>
  </si>
  <si>
    <t>РАЗОМ, грн.</t>
  </si>
  <si>
    <t>Найбільша кількість прострочених днів</t>
  </si>
  <si>
    <t>Дата розрахунку</t>
  </si>
  <si>
    <t>Дата оплати оренди за договором</t>
  </si>
  <si>
    <t>Кількість прострочених днів</t>
  </si>
  <si>
    <t>Відомість оплати орендної плати підприємцями</t>
  </si>
  <si>
    <t>Група платника єдиного податку</t>
  </si>
  <si>
    <t>1-а група ЄП</t>
  </si>
  <si>
    <t>ПІБ фізичної особи підприємця</t>
  </si>
  <si>
    <t>Кількість підприємців, які прострочили оплату більш ніж на 20 днів</t>
  </si>
  <si>
    <t>Загальна сума штрафу за підприємцями, які прострочили оплату на понад 20 днів, грн.</t>
  </si>
  <si>
    <t>Кількість підприємців, які не прострочили оплату орендної плати</t>
  </si>
  <si>
    <t>Іванова Т.О.</t>
  </si>
  <si>
    <t>Носенко Л.Д.</t>
  </si>
  <si>
    <t>Семенов А.А.</t>
  </si>
  <si>
    <t>Кіс О.О.</t>
  </si>
  <si>
    <t>Желязков О.Л.</t>
  </si>
  <si>
    <t>Клименко В.В.</t>
  </si>
  <si>
    <t>Костюк Н.В.</t>
  </si>
  <si>
    <t>Кривоберець С.А.</t>
  </si>
  <si>
    <t>2-а група ЄП</t>
  </si>
  <si>
    <t>3-я група ЄП</t>
  </si>
  <si>
    <t>Сума до сплати, грн.</t>
  </si>
  <si>
    <t>&gt;=10</t>
  </si>
  <si>
    <t>&lt;=20</t>
  </si>
  <si>
    <t>1-а група ЄП Итог</t>
  </si>
  <si>
    <t>2-а група ЄП Итог</t>
  </si>
  <si>
    <t>3-я група ЄП Итог</t>
  </si>
  <si>
    <t>Общий итог</t>
  </si>
  <si>
    <t>1-а група ЄП Максимум</t>
  </si>
  <si>
    <t>2-а група ЄП Максимум</t>
  </si>
  <si>
    <t>3-я група ЄП Максимум</t>
  </si>
  <si>
    <t>Общий максимум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</si>
</sst>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1" fillId="0" borderId="0" xfId="0" applyFont="1" applyBorder="1"/>
    <xf numFmtId="0" fontId="1" fillId="0" borderId="0" xfId="0" applyFont="1" applyBorder="1" applyAlignment="1"/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14" fontId="4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/>
    </xf>
    <xf numFmtId="0" fontId="0" fillId="0" borderId="0" xfId="0" applyBorder="1"/>
    <xf numFmtId="0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justify" wrapText="1"/>
    </xf>
    <xf numFmtId="10" fontId="1" fillId="0" borderId="1" xfId="0" applyNumberFormat="1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ru-RU"/>
              <a:t>Оплата оренднох плати підприємцями у 2022р.</a:t>
            </a:r>
          </a:p>
        </c:rich>
      </c:tx>
      <c:layout>
        <c:manualLayout>
          <c:xMode val="edge"/>
          <c:yMode val="edge"/>
          <c:x val="0.13247973172843325"/>
          <c:y val="3.2067903153669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 Штрафи'!$C$3</c:f>
              <c:strCache>
                <c:ptCount val="1"/>
                <c:pt idx="0">
                  <c:v>Сума орендної плати, грн.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 Штрафи'!$A$4:$A$11</c:f>
              <c:strCache>
                <c:ptCount val="8"/>
                <c:pt idx="0">
                  <c:v>Іванова Т.О.</c:v>
                </c:pt>
                <c:pt idx="1">
                  <c:v>Носенко Л.Д.</c:v>
                </c:pt>
                <c:pt idx="2">
                  <c:v>Семенов А.А.</c:v>
                </c:pt>
                <c:pt idx="3">
                  <c:v>Кіс О.О.</c:v>
                </c:pt>
                <c:pt idx="4">
                  <c:v>Желязков О.Л.</c:v>
                </c:pt>
                <c:pt idx="5">
                  <c:v>Клименко В.В.</c:v>
                </c:pt>
                <c:pt idx="6">
                  <c:v>Костюк Н.В.</c:v>
                </c:pt>
                <c:pt idx="7">
                  <c:v>Кривоберець С.А.</c:v>
                </c:pt>
              </c:strCache>
            </c:strRef>
          </c:cat>
          <c:val>
            <c:numRef>
              <c:f>' Штрафи'!$C$4:$C$11</c:f>
              <c:numCache>
                <c:formatCode>General</c:formatCode>
                <c:ptCount val="8"/>
                <c:pt idx="0">
                  <c:v>10600</c:v>
                </c:pt>
                <c:pt idx="1">
                  <c:v>6200</c:v>
                </c:pt>
                <c:pt idx="2">
                  <c:v>1200</c:v>
                </c:pt>
                <c:pt idx="3">
                  <c:v>1400</c:v>
                </c:pt>
                <c:pt idx="4">
                  <c:v>8000</c:v>
                </c:pt>
                <c:pt idx="5">
                  <c:v>11400</c:v>
                </c:pt>
                <c:pt idx="6">
                  <c:v>3200</c:v>
                </c:pt>
                <c:pt idx="7">
                  <c:v>4900</c:v>
                </c:pt>
              </c:numCache>
            </c:numRef>
          </c:val>
        </c:ser>
        <c:ser>
          <c:idx val="1"/>
          <c:order val="1"/>
          <c:tx>
            <c:strRef>
              <c:f>' Штрафи'!$H$3</c:f>
              <c:strCache>
                <c:ptCount val="1"/>
                <c:pt idx="0">
                  <c:v>Сума до сплати, грн.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' Штрафи'!$A$4:$A$11</c:f>
              <c:strCache>
                <c:ptCount val="8"/>
                <c:pt idx="0">
                  <c:v>Іванова Т.О.</c:v>
                </c:pt>
                <c:pt idx="1">
                  <c:v>Носенко Л.Д.</c:v>
                </c:pt>
                <c:pt idx="2">
                  <c:v>Семенов А.А.</c:v>
                </c:pt>
                <c:pt idx="3">
                  <c:v>Кіс О.О.</c:v>
                </c:pt>
                <c:pt idx="4">
                  <c:v>Желязков О.Л.</c:v>
                </c:pt>
                <c:pt idx="5">
                  <c:v>Клименко В.В.</c:v>
                </c:pt>
                <c:pt idx="6">
                  <c:v>Костюк Н.В.</c:v>
                </c:pt>
                <c:pt idx="7">
                  <c:v>Кривоберець С.А.</c:v>
                </c:pt>
              </c:strCache>
            </c:strRef>
          </c:cat>
          <c:val>
            <c:numRef>
              <c:f>' Штрафи'!$H$4:$H$11</c:f>
              <c:numCache>
                <c:formatCode>General</c:formatCode>
                <c:ptCount val="8"/>
                <c:pt idx="0">
                  <c:v>11660</c:v>
                </c:pt>
                <c:pt idx="1">
                  <c:v>6200</c:v>
                </c:pt>
                <c:pt idx="2">
                  <c:v>1260</c:v>
                </c:pt>
                <c:pt idx="3">
                  <c:v>1400</c:v>
                </c:pt>
                <c:pt idx="4">
                  <c:v>8000</c:v>
                </c:pt>
                <c:pt idx="5">
                  <c:v>11400</c:v>
                </c:pt>
                <c:pt idx="6">
                  <c:v>3360</c:v>
                </c:pt>
                <c:pt idx="7">
                  <c:v>5390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55595848"/>
        <c:axId val="355595064"/>
      </c:barChart>
      <c:catAx>
        <c:axId val="355595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5595064"/>
        <c:crosses val="autoZero"/>
        <c:auto val="1"/>
        <c:lblAlgn val="ctr"/>
        <c:lblOffset val="100"/>
        <c:noMultiLvlLbl val="0"/>
      </c:catAx>
      <c:valAx>
        <c:axId val="355595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55595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 Штрафи'!$E$3</c:f>
              <c:strCache>
                <c:ptCount val="1"/>
                <c:pt idx="0">
                  <c:v>Кількість прострочених днів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 Штрафи'!$A$4:$A$11</c:f>
              <c:strCache>
                <c:ptCount val="8"/>
                <c:pt idx="0">
                  <c:v>Іванова Т.О.</c:v>
                </c:pt>
                <c:pt idx="1">
                  <c:v>Носенко Л.Д.</c:v>
                </c:pt>
                <c:pt idx="2">
                  <c:v>Семенов А.А.</c:v>
                </c:pt>
                <c:pt idx="3">
                  <c:v>Кіс О.О.</c:v>
                </c:pt>
                <c:pt idx="4">
                  <c:v>Желязков О.Л.</c:v>
                </c:pt>
                <c:pt idx="5">
                  <c:v>Клименко В.В.</c:v>
                </c:pt>
                <c:pt idx="6">
                  <c:v>Костюк Н.В.</c:v>
                </c:pt>
                <c:pt idx="7">
                  <c:v>Кривоберець С.А.</c:v>
                </c:pt>
              </c:strCache>
            </c:strRef>
          </c:cat>
          <c:val>
            <c:numRef>
              <c:f>' Штрафи'!$E$4:$E$11</c:f>
              <c:numCache>
                <c:formatCode>General</c:formatCode>
                <c:ptCount val="8"/>
                <c:pt idx="0">
                  <c:v>76</c:v>
                </c:pt>
                <c:pt idx="1">
                  <c:v>0</c:v>
                </c:pt>
                <c:pt idx="2">
                  <c:v>16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18</c:v>
                </c:pt>
                <c:pt idx="7">
                  <c:v>75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37353</xdr:colOff>
      <xdr:row>17</xdr:row>
      <xdr:rowOff>66487</xdr:rowOff>
    </xdr:from>
    <xdr:to>
      <xdr:col>14</xdr:col>
      <xdr:colOff>418354</xdr:colOff>
      <xdr:row>35</xdr:row>
      <xdr:rowOff>59764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583826</xdr:colOff>
      <xdr:row>0</xdr:row>
      <xdr:rowOff>122891</xdr:rowOff>
    </xdr:from>
    <xdr:to>
      <xdr:col>8</xdr:col>
      <xdr:colOff>279026</xdr:colOff>
      <xdr:row>18</xdr:row>
      <xdr:rowOff>8591</xdr:rowOff>
    </xdr:to>
    <xdr:graphicFrame macro="">
      <xdr:nvGraphicFramePr>
        <xdr:cNvPr id="2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A2" sqref="A2:A9"/>
    </sheetView>
  </sheetViews>
  <sheetFormatPr defaultRowHeight="15.5" x14ac:dyDescent="0.25"/>
  <cols>
    <col min="1" max="1" width="19.36328125" style="17" customWidth="1"/>
    <col min="2" max="2" width="19.1796875" style="13" customWidth="1"/>
    <col min="3" max="3" width="20.453125" style="17" customWidth="1"/>
    <col min="4" max="4" width="22.1796875" style="17" customWidth="1"/>
  </cols>
  <sheetData>
    <row r="1" spans="1:4" ht="47.4" customHeight="1" x14ac:dyDescent="0.25">
      <c r="A1" s="7" t="s">
        <v>11</v>
      </c>
      <c r="B1" s="7" t="s">
        <v>9</v>
      </c>
      <c r="C1" s="7" t="s">
        <v>0</v>
      </c>
      <c r="D1" s="7" t="s">
        <v>6</v>
      </c>
    </row>
    <row r="2" spans="1:4" x14ac:dyDescent="0.35">
      <c r="A2" s="1" t="s">
        <v>15</v>
      </c>
      <c r="B2" s="7" t="s">
        <v>10</v>
      </c>
      <c r="C2" s="18">
        <v>10600</v>
      </c>
      <c r="D2" s="15">
        <v>44631</v>
      </c>
    </row>
    <row r="3" spans="1:4" x14ac:dyDescent="0.35">
      <c r="A3" s="1" t="s">
        <v>16</v>
      </c>
      <c r="B3" s="7" t="s">
        <v>23</v>
      </c>
      <c r="C3" s="18">
        <v>6200</v>
      </c>
      <c r="D3" s="15">
        <v>44844</v>
      </c>
    </row>
    <row r="4" spans="1:4" x14ac:dyDescent="0.35">
      <c r="A4" s="1" t="s">
        <v>17</v>
      </c>
      <c r="B4" s="7" t="s">
        <v>24</v>
      </c>
      <c r="C4" s="18">
        <v>1200</v>
      </c>
      <c r="D4" s="15">
        <v>44691</v>
      </c>
    </row>
    <row r="5" spans="1:4" x14ac:dyDescent="0.35">
      <c r="A5" s="1" t="s">
        <v>18</v>
      </c>
      <c r="B5" s="7" t="s">
        <v>24</v>
      </c>
      <c r="C5" s="18">
        <v>1400</v>
      </c>
      <c r="D5" s="15">
        <v>44732</v>
      </c>
    </row>
    <row r="6" spans="1:4" x14ac:dyDescent="0.35">
      <c r="A6" s="1" t="s">
        <v>19</v>
      </c>
      <c r="B6" s="7" t="s">
        <v>23</v>
      </c>
      <c r="C6" s="18">
        <v>8000</v>
      </c>
      <c r="D6" s="15">
        <v>44706</v>
      </c>
    </row>
    <row r="7" spans="1:4" x14ac:dyDescent="0.35">
      <c r="A7" s="1" t="s">
        <v>20</v>
      </c>
      <c r="B7" s="7" t="s">
        <v>10</v>
      </c>
      <c r="C7" s="18">
        <v>11400</v>
      </c>
      <c r="D7" s="15">
        <v>44844</v>
      </c>
    </row>
    <row r="8" spans="1:4" x14ac:dyDescent="0.35">
      <c r="A8" s="1" t="s">
        <v>21</v>
      </c>
      <c r="B8" s="7" t="s">
        <v>24</v>
      </c>
      <c r="C8" s="18">
        <v>3200</v>
      </c>
      <c r="D8" s="15">
        <v>44689</v>
      </c>
    </row>
    <row r="9" spans="1:4" ht="15.65" customHeight="1" x14ac:dyDescent="0.35">
      <c r="A9" s="1" t="s">
        <v>22</v>
      </c>
      <c r="B9" s="7" t="s">
        <v>10</v>
      </c>
      <c r="C9" s="18">
        <v>4900</v>
      </c>
      <c r="D9" s="15">
        <v>44632</v>
      </c>
    </row>
  </sheetData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zoomScale="85" zoomScaleNormal="85" workbookViewId="0">
      <selection activeCell="C29" sqref="C29"/>
    </sheetView>
  </sheetViews>
  <sheetFormatPr defaultRowHeight="12.5" x14ac:dyDescent="0.25"/>
  <cols>
    <col min="1" max="1" width="20.36328125" customWidth="1"/>
    <col min="2" max="2" width="19.54296875" customWidth="1"/>
    <col min="3" max="3" width="18.08984375" customWidth="1"/>
    <col min="4" max="4" width="20.90625" customWidth="1"/>
    <col min="5" max="5" width="20.81640625" customWidth="1"/>
    <col min="7" max="7" width="13.90625" customWidth="1"/>
    <col min="8" max="8" width="12.6328125" customWidth="1"/>
  </cols>
  <sheetData>
    <row r="1" spans="1:8" ht="15" x14ac:dyDescent="0.3">
      <c r="A1" s="20" t="s">
        <v>8</v>
      </c>
      <c r="B1" s="20"/>
      <c r="C1" s="20"/>
      <c r="D1" s="20"/>
      <c r="E1" s="20"/>
      <c r="F1" s="20"/>
      <c r="G1" s="20"/>
      <c r="H1" s="20"/>
    </row>
    <row r="2" spans="1:8" ht="15.5" x14ac:dyDescent="0.35">
      <c r="A2" s="10"/>
      <c r="B2" s="11" t="s">
        <v>5</v>
      </c>
      <c r="C2" s="16">
        <v>44707</v>
      </c>
      <c r="D2" s="12"/>
      <c r="E2" s="9"/>
      <c r="F2" s="9"/>
      <c r="G2" s="9"/>
      <c r="H2" s="9"/>
    </row>
    <row r="3" spans="1:8" ht="43.25" customHeight="1" x14ac:dyDescent="0.25">
      <c r="A3" s="8" t="s">
        <v>11</v>
      </c>
      <c r="B3" s="8" t="s">
        <v>9</v>
      </c>
      <c r="C3" s="8" t="s">
        <v>0</v>
      </c>
      <c r="D3" s="8" t="s">
        <v>6</v>
      </c>
      <c r="E3" s="7" t="s">
        <v>7</v>
      </c>
      <c r="F3" s="7" t="s">
        <v>1</v>
      </c>
      <c r="G3" s="7" t="s">
        <v>2</v>
      </c>
      <c r="H3" s="7" t="s">
        <v>25</v>
      </c>
    </row>
    <row r="4" spans="1:8" ht="15.5" x14ac:dyDescent="0.35">
      <c r="A4" s="1" t="s">
        <v>15</v>
      </c>
      <c r="B4" s="6" t="str">
        <f>VLOOKUP(A4,' Список ФОП'!A2:D9,2,0)</f>
        <v>1-а група ЄП</v>
      </c>
      <c r="C4" s="6">
        <f>VLOOKUP(A4,' Список ФОП'!$A$2:$D$9,3,0)</f>
        <v>10600</v>
      </c>
      <c r="D4" s="25">
        <f>VLOOKUP(A4,' Список ФОП'!$A$1:$D$9,4,0)</f>
        <v>44631</v>
      </c>
      <c r="E4" s="6">
        <f>IF($C$2&lt;D4,0,$C$2-D4)</f>
        <v>76</v>
      </c>
      <c r="F4" s="24">
        <f>IF(E4&lt;10,0%,IF(E4&lt;=20,5%,10%))</f>
        <v>0.1</v>
      </c>
      <c r="G4" s="6">
        <f>C4*F4</f>
        <v>1060</v>
      </c>
      <c r="H4" s="6">
        <f>C4+G4</f>
        <v>11660</v>
      </c>
    </row>
    <row r="5" spans="1:8" ht="15.5" x14ac:dyDescent="0.35">
      <c r="A5" s="1" t="s">
        <v>16</v>
      </c>
      <c r="B5" s="6" t="str">
        <f>VLOOKUP(A5,' Список ФОП'!A3:D10,2,0)</f>
        <v>2-а група ЄП</v>
      </c>
      <c r="C5" s="6">
        <f>VLOOKUP(A5,' Список ФОП'!$A$2:$D$9,3,0)</f>
        <v>6200</v>
      </c>
      <c r="D5" s="25">
        <f>VLOOKUP(A5,' Список ФОП'!$A$1:$D$9,4,0)</f>
        <v>44844</v>
      </c>
      <c r="E5" s="6">
        <f>IF($C$2&lt;D5,0,$C$2-D5)</f>
        <v>0</v>
      </c>
      <c r="F5" s="24">
        <f>IF(E5&lt;10,0%,IF(E5&lt;=20,5%,10%))</f>
        <v>0</v>
      </c>
      <c r="G5" s="6">
        <f>C5*F5</f>
        <v>0</v>
      </c>
      <c r="H5" s="6">
        <f>C5+G5</f>
        <v>6200</v>
      </c>
    </row>
    <row r="6" spans="1:8" ht="15.5" x14ac:dyDescent="0.35">
      <c r="A6" s="1" t="s">
        <v>17</v>
      </c>
      <c r="B6" s="6" t="str">
        <f>VLOOKUP(A6,' Список ФОП'!A4:D11,2,0)</f>
        <v>3-я група ЄП</v>
      </c>
      <c r="C6" s="6">
        <f>VLOOKUP(A6,' Список ФОП'!$A$2:$D$9,3,0)</f>
        <v>1200</v>
      </c>
      <c r="D6" s="25">
        <f>VLOOKUP(A6,' Список ФОП'!$A$2:$D$9,4,0)</f>
        <v>44691</v>
      </c>
      <c r="E6" s="6">
        <f>IF($C$2&lt;D6,0,$C$2-D6)</f>
        <v>16</v>
      </c>
      <c r="F6" s="24">
        <f>IF(E6&lt;10,0%,IF(E6&lt;=20,5%,10%))</f>
        <v>0.05</v>
      </c>
      <c r="G6" s="6">
        <f>C6*F6</f>
        <v>60</v>
      </c>
      <c r="H6" s="6">
        <f>C6+G6</f>
        <v>1260</v>
      </c>
    </row>
    <row r="7" spans="1:8" ht="15.5" x14ac:dyDescent="0.35">
      <c r="A7" s="1" t="s">
        <v>18</v>
      </c>
      <c r="B7" s="6" t="str">
        <f>VLOOKUP(A7,' Список ФОП'!A5:D12,2,0)</f>
        <v>3-я група ЄП</v>
      </c>
      <c r="C7" s="6">
        <f>VLOOKUP(A7,' Список ФОП'!$A$2:$D$9,3,0)</f>
        <v>1400</v>
      </c>
      <c r="D7" s="25">
        <f>VLOOKUP(A7,' Список ФОП'!$A$2:$D$9,4,0)</f>
        <v>44732</v>
      </c>
      <c r="E7" s="6">
        <f>IF($C$2&lt;D7,0,$C$2-D7)</f>
        <v>0</v>
      </c>
      <c r="F7" s="24">
        <f>IF(E7&lt;10,0%,IF(E7&lt;=20,5%,10%))</f>
        <v>0</v>
      </c>
      <c r="G7" s="6">
        <f>C7*F7</f>
        <v>0</v>
      </c>
      <c r="H7" s="6">
        <f>C7+G7</f>
        <v>1400</v>
      </c>
    </row>
    <row r="8" spans="1:8" ht="15.5" x14ac:dyDescent="0.35">
      <c r="A8" s="1" t="s">
        <v>19</v>
      </c>
      <c r="B8" s="6" t="str">
        <f>VLOOKUP(A8,' Список ФОП'!A6:D13,2,0)</f>
        <v>2-а група ЄП</v>
      </c>
      <c r="C8" s="6">
        <f>VLOOKUP(A8,' Список ФОП'!$A$2:$D$9,3,0)</f>
        <v>8000</v>
      </c>
      <c r="D8" s="25">
        <f>VLOOKUP(A8,' Список ФОП'!$A$2:$D$9,4,0)</f>
        <v>44706</v>
      </c>
      <c r="E8" s="6">
        <f>IF($C$2&lt;D8,0,$C$2-D8)</f>
        <v>1</v>
      </c>
      <c r="F8" s="24">
        <f>IF(E8&lt;10,0%,IF(E8&lt;=20,5%,10%))</f>
        <v>0</v>
      </c>
      <c r="G8" s="6">
        <f>C8*F8</f>
        <v>0</v>
      </c>
      <c r="H8" s="6">
        <f>C8+G8</f>
        <v>8000</v>
      </c>
    </row>
    <row r="9" spans="1:8" ht="15.5" x14ac:dyDescent="0.35">
      <c r="A9" s="1" t="s">
        <v>20</v>
      </c>
      <c r="B9" s="6" t="str">
        <f>VLOOKUP(A9,' Список ФОП'!A7:D14,2,0)</f>
        <v>1-а група ЄП</v>
      </c>
      <c r="C9" s="6">
        <f>VLOOKUP(A9,' Список ФОП'!$A$2:$D$9,3,0)</f>
        <v>11400</v>
      </c>
      <c r="D9" s="25">
        <f>VLOOKUP(A9,' Список ФОП'!$A$2:$D$9,4,0)</f>
        <v>44844</v>
      </c>
      <c r="E9" s="6">
        <f>IF($C$2&lt;D9,0,$C$2-D9)</f>
        <v>0</v>
      </c>
      <c r="F9" s="24">
        <f>IF(E9&lt;10,0%,IF(E9&lt;=20,5%,10%))</f>
        <v>0</v>
      </c>
      <c r="G9" s="6">
        <f>C9*F9</f>
        <v>0</v>
      </c>
      <c r="H9" s="6">
        <f>C9+G9</f>
        <v>11400</v>
      </c>
    </row>
    <row r="10" spans="1:8" ht="15.5" x14ac:dyDescent="0.35">
      <c r="A10" s="1" t="s">
        <v>21</v>
      </c>
      <c r="B10" s="6" t="str">
        <f>VLOOKUP(A10,' Список ФОП'!A8:D15,2,0)</f>
        <v>3-я група ЄП</v>
      </c>
      <c r="C10" s="6">
        <f>VLOOKUP(A10,' Список ФОП'!$A$2:$D$9,3,0)</f>
        <v>3200</v>
      </c>
      <c r="D10" s="25">
        <f>VLOOKUP(A10,' Список ФОП'!$A$2:$D$9,4,0)</f>
        <v>44689</v>
      </c>
      <c r="E10" s="6">
        <f>IF($C$2&lt;D10,0,$C$2-D10)</f>
        <v>18</v>
      </c>
      <c r="F10" s="24">
        <f>IF(E10&lt;10,0%,IF(E10&lt;=20,5%,10%))</f>
        <v>0.05</v>
      </c>
      <c r="G10" s="6">
        <f>C10*F10</f>
        <v>160</v>
      </c>
      <c r="H10" s="6">
        <f>C10+G10</f>
        <v>3360</v>
      </c>
    </row>
    <row r="11" spans="1:8" ht="15.5" x14ac:dyDescent="0.35">
      <c r="A11" s="1" t="s">
        <v>22</v>
      </c>
      <c r="B11" s="6" t="str">
        <f>VLOOKUP(A11,' Список ФОП'!A9:D16,2,0)</f>
        <v>1-а група ЄП</v>
      </c>
      <c r="C11" s="6">
        <f>VLOOKUP(A11,' Список ФОП'!$A$2:$D$9,3,0)</f>
        <v>4900</v>
      </c>
      <c r="D11" s="25">
        <f>VLOOKUP(A11,' Список ФОП'!$A$2:$D$9,4,0)</f>
        <v>44632</v>
      </c>
      <c r="E11" s="6">
        <f>IF($C$2&lt;D11,0,$C$2-D11)</f>
        <v>75</v>
      </c>
      <c r="F11" s="24">
        <f>IF(E11&lt;10,0%,IF(E11&lt;=20,5%,10%))</f>
        <v>0.1</v>
      </c>
      <c r="G11" s="6">
        <f>C11*F11</f>
        <v>490</v>
      </c>
      <c r="H11" s="6">
        <f>C11+G11</f>
        <v>5390</v>
      </c>
    </row>
    <row r="12" spans="1:8" ht="15.5" x14ac:dyDescent="0.35">
      <c r="A12" s="22" t="s">
        <v>3</v>
      </c>
      <c r="B12" s="22"/>
      <c r="C12" s="22"/>
      <c r="D12" s="22"/>
      <c r="E12" s="21"/>
      <c r="F12" s="21"/>
      <c r="G12" s="2">
        <f>SUM(G4:G11)</f>
        <v>1770</v>
      </c>
      <c r="H12" s="2">
        <f>SUM(H4:H11)</f>
        <v>48670</v>
      </c>
    </row>
    <row r="13" spans="1:8" ht="15.5" x14ac:dyDescent="0.35">
      <c r="A13" s="21" t="s">
        <v>12</v>
      </c>
      <c r="B13" s="21"/>
      <c r="C13" s="21"/>
      <c r="D13" s="21"/>
      <c r="E13" s="21"/>
      <c r="F13" s="21"/>
      <c r="G13" s="21"/>
      <c r="H13" s="2">
        <f>COUNTIF(E4:E11,"&gt;20")</f>
        <v>2</v>
      </c>
    </row>
    <row r="14" spans="1:8" ht="15.5" x14ac:dyDescent="0.35">
      <c r="A14" s="23" t="s">
        <v>13</v>
      </c>
      <c r="B14" s="23"/>
      <c r="C14" s="23"/>
      <c r="D14" s="23"/>
      <c r="E14" s="23"/>
      <c r="F14" s="23"/>
      <c r="G14" s="23"/>
      <c r="H14" s="2">
        <f>SUMIF(E4:E11,"&gt;20",G4:G11)</f>
        <v>1550</v>
      </c>
    </row>
    <row r="15" spans="1:8" ht="15.5" x14ac:dyDescent="0.35">
      <c r="A15" s="21" t="s">
        <v>4</v>
      </c>
      <c r="B15" s="21"/>
      <c r="C15" s="21"/>
      <c r="D15" s="21"/>
      <c r="E15" s="21"/>
      <c r="F15" s="21"/>
      <c r="G15" s="21"/>
      <c r="H15" s="2">
        <f>MAX(E4:E11)</f>
        <v>76</v>
      </c>
    </row>
    <row r="16" spans="1:8" ht="15.5" x14ac:dyDescent="0.35">
      <c r="A16" s="21" t="s">
        <v>14</v>
      </c>
      <c r="B16" s="21"/>
      <c r="C16" s="21"/>
      <c r="D16" s="21"/>
      <c r="E16" s="21"/>
      <c r="F16" s="21"/>
      <c r="G16" s="21"/>
      <c r="H16" s="2">
        <f>COUNTIF(E4:E11,0)</f>
        <v>3</v>
      </c>
    </row>
    <row r="17" spans="1:8" ht="15.5" x14ac:dyDescent="0.35">
      <c r="A17" s="20"/>
      <c r="B17" s="20"/>
      <c r="C17" s="20"/>
      <c r="D17" s="20"/>
      <c r="E17" s="20"/>
      <c r="F17" s="4"/>
      <c r="G17" s="4"/>
      <c r="H17" s="4"/>
    </row>
    <row r="18" spans="1:8" ht="31" x14ac:dyDescent="0.35">
      <c r="A18" s="8" t="s">
        <v>9</v>
      </c>
      <c r="B18" s="7" t="s">
        <v>2</v>
      </c>
      <c r="C18" s="7" t="s">
        <v>25</v>
      </c>
      <c r="D18" s="13"/>
      <c r="E18" s="3"/>
      <c r="F18" s="4"/>
      <c r="G18" s="4"/>
      <c r="H18" s="4"/>
    </row>
    <row r="19" spans="1:8" ht="15.5" x14ac:dyDescent="0.35">
      <c r="A19" s="7" t="s">
        <v>10</v>
      </c>
      <c r="B19" s="2">
        <f>SUMIF($B$4:$B$11,A19,$G$4:$G$11)</f>
        <v>1550</v>
      </c>
      <c r="C19" s="2">
        <f>SUMIF($B$4:$B$11,A19,$H$4:$H$11)</f>
        <v>28450</v>
      </c>
      <c r="D19" s="14"/>
      <c r="E19" s="5"/>
      <c r="F19" s="4"/>
      <c r="G19" s="4"/>
      <c r="H19" s="4"/>
    </row>
    <row r="20" spans="1:8" ht="15.5" x14ac:dyDescent="0.35">
      <c r="A20" s="7" t="s">
        <v>23</v>
      </c>
      <c r="B20" s="2">
        <f>SUMIF($B$4:$B$11,A20,$G$4:$G$11)</f>
        <v>0</v>
      </c>
      <c r="C20" s="2">
        <f>SUMIF($B$4:$B$11,A20,$H$4:$H$11)</f>
        <v>14200</v>
      </c>
      <c r="D20" s="14"/>
      <c r="E20" s="5"/>
      <c r="F20" s="4"/>
      <c r="G20" s="4"/>
      <c r="H20" s="4"/>
    </row>
    <row r="21" spans="1:8" ht="15.5" x14ac:dyDescent="0.35">
      <c r="A21" s="7" t="s">
        <v>24</v>
      </c>
      <c r="B21" s="2">
        <f>SUMIF($B$4:$B$11,A21,$G$4:$G$11)</f>
        <v>220</v>
      </c>
      <c r="C21" s="2">
        <f>SUMIF($B$4:$B$11,A21,$H$4:$H$11)</f>
        <v>6020</v>
      </c>
      <c r="D21" s="14"/>
      <c r="E21" s="5"/>
      <c r="F21" s="4"/>
      <c r="G21" s="4"/>
      <c r="H21" s="4"/>
    </row>
    <row r="24" spans="1:8" ht="31" x14ac:dyDescent="0.25">
      <c r="A24" s="8" t="s">
        <v>9</v>
      </c>
    </row>
    <row r="25" spans="1:8" ht="15.5" x14ac:dyDescent="0.25">
      <c r="A25" s="7" t="s">
        <v>10</v>
      </c>
    </row>
    <row r="26" spans="1:8" ht="15.5" x14ac:dyDescent="0.25">
      <c r="A26" s="7" t="s">
        <v>24</v>
      </c>
    </row>
    <row r="27" spans="1:8" ht="15.5" x14ac:dyDescent="0.25">
      <c r="A27" s="7"/>
    </row>
    <row r="30" spans="1:8" ht="31" x14ac:dyDescent="0.25">
      <c r="A30" s="7" t="s">
        <v>11</v>
      </c>
      <c r="B30" s="7" t="s">
        <v>0</v>
      </c>
      <c r="C30" s="7" t="s">
        <v>2</v>
      </c>
      <c r="D30" s="7" t="s">
        <v>25</v>
      </c>
    </row>
  </sheetData>
  <mergeCells count="7">
    <mergeCell ref="A1:H1"/>
    <mergeCell ref="A16:G16"/>
    <mergeCell ref="A17:E17"/>
    <mergeCell ref="A12:F12"/>
    <mergeCell ref="A13:G13"/>
    <mergeCell ref="A14:G14"/>
    <mergeCell ref="A15:G15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 Список ФОП'!$A$2:$A$9</xm:f>
          </x14:formula1>
          <xm:sqref>A4 A5 A6:A7 A8 A9 A10 A11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topLeftCell="A7" workbookViewId="0">
      <selection activeCell="A18" sqref="A18:C21"/>
    </sheetView>
  </sheetViews>
  <sheetFormatPr defaultRowHeight="15.5" x14ac:dyDescent="0.25"/>
  <cols>
    <col min="1" max="1" width="19.1796875" style="26" customWidth="1"/>
    <col min="2" max="2" width="21" style="26" customWidth="1"/>
    <col min="3" max="3" width="15.36328125" style="26" customWidth="1"/>
    <col min="4" max="4" width="17.7265625" style="26" customWidth="1"/>
    <col min="5" max="5" width="14.54296875" style="26" customWidth="1"/>
    <col min="6" max="16384" width="8.7265625" style="26"/>
  </cols>
  <sheetData>
    <row r="1" spans="1:8" ht="22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x14ac:dyDescent="0.25">
      <c r="A2" s="29"/>
      <c r="B2" s="29" t="s">
        <v>5</v>
      </c>
      <c r="C2" s="33">
        <v>44707</v>
      </c>
      <c r="D2" s="34"/>
      <c r="E2" s="30"/>
      <c r="F2" s="30"/>
      <c r="G2" s="30"/>
      <c r="H2" s="30"/>
    </row>
    <row r="3" spans="1:8" ht="56.5" customHeight="1" x14ac:dyDescent="0.25">
      <c r="A3" s="8" t="s">
        <v>11</v>
      </c>
      <c r="B3" s="8" t="s">
        <v>9</v>
      </c>
      <c r="C3" s="8" t="s">
        <v>0</v>
      </c>
      <c r="D3" s="8" t="s">
        <v>6</v>
      </c>
      <c r="E3" s="7" t="s">
        <v>7</v>
      </c>
      <c r="F3" s="7" t="s">
        <v>1</v>
      </c>
      <c r="G3" s="7" t="s">
        <v>2</v>
      </c>
      <c r="H3" s="7" t="s">
        <v>25</v>
      </c>
    </row>
    <row r="4" spans="1:8" x14ac:dyDescent="0.25">
      <c r="A4" s="7" t="s">
        <v>15</v>
      </c>
      <c r="B4" s="7" t="str">
        <f>VLOOKUP(A4,' Список ФОП'!A2:D9,2,0)</f>
        <v>1-а група ЄП</v>
      </c>
      <c r="C4" s="7">
        <f>VLOOKUP(A4,' Список ФОП'!$A$2:$D$9,3,0)</f>
        <v>10600</v>
      </c>
      <c r="D4" s="35">
        <f>VLOOKUP(A4,' Список ФОП'!$A$1:$D$9,4,0)</f>
        <v>44631</v>
      </c>
      <c r="E4" s="7">
        <f>IF($C$2&lt;D4,0,$C$2-D4)</f>
        <v>76</v>
      </c>
      <c r="F4" s="36">
        <f>IF(E4&lt;10,0%,IF(E4&lt;=20,5%,10%))</f>
        <v>0.1</v>
      </c>
      <c r="G4" s="7">
        <f>C4*F4</f>
        <v>1060</v>
      </c>
      <c r="H4" s="7">
        <f>C4+G4</f>
        <v>11660</v>
      </c>
    </row>
    <row r="5" spans="1:8" x14ac:dyDescent="0.25">
      <c r="A5" s="7" t="s">
        <v>16</v>
      </c>
      <c r="B5" s="7" t="str">
        <f>VLOOKUP(A5,' Список ФОП'!A3:D10,2,0)</f>
        <v>2-а група ЄП</v>
      </c>
      <c r="C5" s="7">
        <f>VLOOKUP(A5,' Список ФОП'!$A$2:$D$9,3,0)</f>
        <v>6200</v>
      </c>
      <c r="D5" s="35">
        <f>VLOOKUP(A5,' Список ФОП'!$A$1:$D$9,4,0)</f>
        <v>44844</v>
      </c>
      <c r="E5" s="7">
        <f t="shared" ref="E5:E11" si="0">IF($C$2&lt;D5,0,$C$2-D5)</f>
        <v>0</v>
      </c>
      <c r="F5" s="36">
        <f t="shared" ref="F5:F11" si="1">IF(E5&lt;10,0%,IF(E5&lt;=20,5%,10%))</f>
        <v>0</v>
      </c>
      <c r="G5" s="7">
        <f t="shared" ref="G5:G11" si="2">C5*F5</f>
        <v>0</v>
      </c>
      <c r="H5" s="7">
        <f t="shared" ref="H5:H11" si="3">C5+G5</f>
        <v>6200</v>
      </c>
    </row>
    <row r="6" spans="1:8" x14ac:dyDescent="0.25">
      <c r="A6" s="7" t="s">
        <v>17</v>
      </c>
      <c r="B6" s="7" t="str">
        <f>VLOOKUP(A6,' Список ФОП'!A4:D11,2,0)</f>
        <v>3-я група ЄП</v>
      </c>
      <c r="C6" s="7">
        <f>VLOOKUP(A6,' Список ФОП'!$A$2:$D$9,3,0)</f>
        <v>1200</v>
      </c>
      <c r="D6" s="35">
        <f>VLOOKUP(A6,' Список ФОП'!$A$2:$D$9,4,0)</f>
        <v>44691</v>
      </c>
      <c r="E6" s="7">
        <f t="shared" si="0"/>
        <v>16</v>
      </c>
      <c r="F6" s="36">
        <f t="shared" si="1"/>
        <v>0.05</v>
      </c>
      <c r="G6" s="7">
        <f t="shared" si="2"/>
        <v>60</v>
      </c>
      <c r="H6" s="7">
        <f t="shared" si="3"/>
        <v>1260</v>
      </c>
    </row>
    <row r="7" spans="1:8" x14ac:dyDescent="0.25">
      <c r="A7" s="7" t="s">
        <v>18</v>
      </c>
      <c r="B7" s="7" t="str">
        <f>VLOOKUP(A7,' Список ФОП'!A5:D12,2,0)</f>
        <v>3-я група ЄП</v>
      </c>
      <c r="C7" s="7">
        <f>VLOOKUP(A7,' Список ФОП'!$A$2:$D$9,3,0)</f>
        <v>1400</v>
      </c>
      <c r="D7" s="35">
        <f>VLOOKUP(A7,' Список ФОП'!$A$2:$D$9,4,0)</f>
        <v>44732</v>
      </c>
      <c r="E7" s="7">
        <f t="shared" si="0"/>
        <v>0</v>
      </c>
      <c r="F7" s="36">
        <f t="shared" si="1"/>
        <v>0</v>
      </c>
      <c r="G7" s="7">
        <f t="shared" si="2"/>
        <v>0</v>
      </c>
      <c r="H7" s="7">
        <f t="shared" si="3"/>
        <v>1400</v>
      </c>
    </row>
    <row r="8" spans="1:8" x14ac:dyDescent="0.25">
      <c r="A8" s="7" t="s">
        <v>19</v>
      </c>
      <c r="B8" s="7" t="str">
        <f>VLOOKUP(A8,' Список ФОП'!A6:D13,2,0)</f>
        <v>2-а група ЄП</v>
      </c>
      <c r="C8" s="7">
        <f>VLOOKUP(A8,' Список ФОП'!$A$2:$D$9,3,0)</f>
        <v>8000</v>
      </c>
      <c r="D8" s="35">
        <f>VLOOKUP(A8,' Список ФОП'!$A$2:$D$9,4,0)</f>
        <v>44706</v>
      </c>
      <c r="E8" s="7">
        <f t="shared" si="0"/>
        <v>1</v>
      </c>
      <c r="F8" s="36">
        <f t="shared" si="1"/>
        <v>0</v>
      </c>
      <c r="G8" s="7">
        <f t="shared" si="2"/>
        <v>0</v>
      </c>
      <c r="H8" s="7">
        <f t="shared" si="3"/>
        <v>8000</v>
      </c>
    </row>
    <row r="9" spans="1:8" x14ac:dyDescent="0.25">
      <c r="A9" s="7" t="s">
        <v>20</v>
      </c>
      <c r="B9" s="7" t="str">
        <f>VLOOKUP(A9,' Список ФОП'!A7:D14,2,0)</f>
        <v>1-а група ЄП</v>
      </c>
      <c r="C9" s="7">
        <f>VLOOKUP(A9,' Список ФОП'!$A$2:$D$9,3,0)</f>
        <v>11400</v>
      </c>
      <c r="D9" s="35">
        <f>VLOOKUP(A9,' Список ФОП'!$A$2:$D$9,4,0)</f>
        <v>44844</v>
      </c>
      <c r="E9" s="7">
        <f t="shared" si="0"/>
        <v>0</v>
      </c>
      <c r="F9" s="36">
        <f t="shared" si="1"/>
        <v>0</v>
      </c>
      <c r="G9" s="7">
        <f t="shared" si="2"/>
        <v>0</v>
      </c>
      <c r="H9" s="7">
        <f t="shared" si="3"/>
        <v>11400</v>
      </c>
    </row>
    <row r="10" spans="1:8" x14ac:dyDescent="0.25">
      <c r="A10" s="7" t="s">
        <v>21</v>
      </c>
      <c r="B10" s="7" t="str">
        <f>VLOOKUP(A10,' Список ФОП'!A8:D15,2,0)</f>
        <v>3-я група ЄП</v>
      </c>
      <c r="C10" s="7">
        <f>VLOOKUP(A10,' Список ФОП'!$A$2:$D$9,3,0)</f>
        <v>3200</v>
      </c>
      <c r="D10" s="35">
        <f>VLOOKUP(A10,' Список ФОП'!$A$2:$D$9,4,0)</f>
        <v>44689</v>
      </c>
      <c r="E10" s="7">
        <f t="shared" si="0"/>
        <v>18</v>
      </c>
      <c r="F10" s="36">
        <f t="shared" si="1"/>
        <v>0.05</v>
      </c>
      <c r="G10" s="7">
        <f t="shared" si="2"/>
        <v>160</v>
      </c>
      <c r="H10" s="7">
        <f t="shared" si="3"/>
        <v>3360</v>
      </c>
    </row>
    <row r="11" spans="1:8" x14ac:dyDescent="0.25">
      <c r="A11" s="7" t="s">
        <v>22</v>
      </c>
      <c r="B11" s="7" t="str">
        <f>VLOOKUP(A11,' Список ФОП'!A9:D16,2,0)</f>
        <v>1-а група ЄП</v>
      </c>
      <c r="C11" s="7">
        <f>VLOOKUP(A11,' Список ФОП'!$A$2:$D$9,3,0)</f>
        <v>4900</v>
      </c>
      <c r="D11" s="35">
        <f>VLOOKUP(A11,' Список ФОП'!$A$2:$D$9,4,0)</f>
        <v>44632</v>
      </c>
      <c r="E11" s="7">
        <f t="shared" si="0"/>
        <v>75</v>
      </c>
      <c r="F11" s="36">
        <f t="shared" si="1"/>
        <v>0.1</v>
      </c>
      <c r="G11" s="7">
        <f t="shared" si="2"/>
        <v>490</v>
      </c>
      <c r="H11" s="7">
        <f t="shared" si="3"/>
        <v>5390</v>
      </c>
    </row>
    <row r="12" spans="1:8" x14ac:dyDescent="0.25">
      <c r="A12" s="31" t="s">
        <v>3</v>
      </c>
      <c r="B12" s="31"/>
      <c r="C12" s="31"/>
      <c r="D12" s="31"/>
      <c r="E12" s="32"/>
      <c r="F12" s="32"/>
      <c r="G12" s="7">
        <f>SUM(G4:G11)</f>
        <v>1770</v>
      </c>
      <c r="H12" s="7">
        <f>SUM(H4:H11)</f>
        <v>48670</v>
      </c>
    </row>
    <row r="13" spans="1:8" x14ac:dyDescent="0.25">
      <c r="A13" s="32" t="s">
        <v>12</v>
      </c>
      <c r="B13" s="32"/>
      <c r="C13" s="32"/>
      <c r="D13" s="32"/>
      <c r="E13" s="32"/>
      <c r="F13" s="32"/>
      <c r="G13" s="32"/>
      <c r="H13" s="7">
        <f>COUNTIF(E4:E11,"&gt;20")</f>
        <v>2</v>
      </c>
    </row>
    <row r="14" spans="1:8" x14ac:dyDescent="0.25">
      <c r="A14" s="32" t="s">
        <v>13</v>
      </c>
      <c r="B14" s="32"/>
      <c r="C14" s="32"/>
      <c r="D14" s="32"/>
      <c r="E14" s="32"/>
      <c r="F14" s="32"/>
      <c r="G14" s="32"/>
      <c r="H14" s="7">
        <f>SUMIF(E4:E11,"&gt;20",G4:G11)</f>
        <v>1550</v>
      </c>
    </row>
    <row r="15" spans="1:8" x14ac:dyDescent="0.25">
      <c r="A15" s="32" t="s">
        <v>4</v>
      </c>
      <c r="B15" s="32"/>
      <c r="C15" s="32"/>
      <c r="D15" s="32"/>
      <c r="E15" s="32"/>
      <c r="F15" s="32"/>
      <c r="G15" s="32"/>
      <c r="H15" s="7">
        <f>MAX(E4:E11)</f>
        <v>76</v>
      </c>
    </row>
    <row r="16" spans="1:8" x14ac:dyDescent="0.25">
      <c r="A16" s="32" t="s">
        <v>14</v>
      </c>
      <c r="B16" s="32"/>
      <c r="C16" s="32"/>
      <c r="D16" s="32"/>
      <c r="E16" s="32"/>
      <c r="F16" s="32"/>
      <c r="G16" s="32"/>
      <c r="H16" s="7">
        <f>COUNTIF(E4:E11,0)</f>
        <v>3</v>
      </c>
    </row>
    <row r="18" spans="1:4" ht="31" x14ac:dyDescent="0.25">
      <c r="A18" s="8" t="s">
        <v>9</v>
      </c>
      <c r="B18" s="7" t="s">
        <v>2</v>
      </c>
      <c r="C18" s="7" t="s">
        <v>25</v>
      </c>
    </row>
    <row r="19" spans="1:4" x14ac:dyDescent="0.25">
      <c r="A19" s="7" t="s">
        <v>10</v>
      </c>
      <c r="B19" s="7">
        <f>SUMIF($B$4:$B$11,A19,$G$4:$G$11)</f>
        <v>1550</v>
      </c>
      <c r="C19" s="7">
        <f>SUMIF($B$4:$B$11,A19,$H$4:$H$11)</f>
        <v>28450</v>
      </c>
    </row>
    <row r="20" spans="1:4" x14ac:dyDescent="0.25">
      <c r="A20" s="7" t="s">
        <v>23</v>
      </c>
      <c r="B20" s="7">
        <f t="shared" ref="B20:B21" si="4">SUMIF($B$4:$B$11,A20,$G$4:$G$11)</f>
        <v>0</v>
      </c>
      <c r="C20" s="7">
        <f t="shared" ref="C20:C21" si="5">SUMIF($B$4:$B$11,A20,$H$4:$H$11)</f>
        <v>14200</v>
      </c>
    </row>
    <row r="21" spans="1:4" x14ac:dyDescent="0.25">
      <c r="A21" s="7" t="s">
        <v>24</v>
      </c>
      <c r="B21" s="7">
        <f t="shared" si="4"/>
        <v>220</v>
      </c>
      <c r="C21" s="7">
        <f t="shared" si="5"/>
        <v>6020</v>
      </c>
    </row>
    <row r="23" spans="1:4" ht="31" x14ac:dyDescent="0.25">
      <c r="A23" s="8" t="s">
        <v>9</v>
      </c>
    </row>
    <row r="24" spans="1:4" x14ac:dyDescent="0.25">
      <c r="A24" s="7" t="s">
        <v>10</v>
      </c>
    </row>
    <row r="25" spans="1:4" x14ac:dyDescent="0.25">
      <c r="A25" s="7" t="s">
        <v>24</v>
      </c>
    </row>
    <row r="30" spans="1:4" ht="31" x14ac:dyDescent="0.25">
      <c r="A30" s="7" t="s">
        <v>11</v>
      </c>
      <c r="B30" s="7" t="s">
        <v>0</v>
      </c>
      <c r="C30" s="7" t="s">
        <v>2</v>
      </c>
      <c r="D30" s="7" t="s">
        <v>25</v>
      </c>
    </row>
    <row r="31" spans="1:4" x14ac:dyDescent="0.25">
      <c r="A31" s="7" t="s">
        <v>15</v>
      </c>
      <c r="B31" s="7">
        <v>10600</v>
      </c>
      <c r="C31" s="7">
        <v>1060</v>
      </c>
      <c r="D31" s="7">
        <v>11660</v>
      </c>
    </row>
    <row r="32" spans="1:4" x14ac:dyDescent="0.25">
      <c r="A32" s="7" t="s">
        <v>17</v>
      </c>
      <c r="B32" s="7">
        <v>1200</v>
      </c>
      <c r="C32" s="7">
        <v>60</v>
      </c>
      <c r="D32" s="7">
        <v>1260</v>
      </c>
    </row>
    <row r="33" spans="1:4" x14ac:dyDescent="0.25">
      <c r="A33" s="7" t="s">
        <v>18</v>
      </c>
      <c r="B33" s="7">
        <v>1400</v>
      </c>
      <c r="C33" s="7">
        <v>0</v>
      </c>
      <c r="D33" s="7">
        <v>1400</v>
      </c>
    </row>
    <row r="34" spans="1:4" x14ac:dyDescent="0.25">
      <c r="A34" s="7" t="s">
        <v>20</v>
      </c>
      <c r="B34" s="7">
        <v>11400</v>
      </c>
      <c r="C34" s="7">
        <v>0</v>
      </c>
      <c r="D34" s="7">
        <v>11400</v>
      </c>
    </row>
    <row r="35" spans="1:4" x14ac:dyDescent="0.25">
      <c r="A35" s="7" t="s">
        <v>21</v>
      </c>
      <c r="B35" s="7">
        <v>3200</v>
      </c>
      <c r="C35" s="7">
        <v>160</v>
      </c>
      <c r="D35" s="7">
        <v>3360</v>
      </c>
    </row>
    <row r="36" spans="1:4" x14ac:dyDescent="0.25">
      <c r="A36" s="7" t="s">
        <v>22</v>
      </c>
      <c r="B36" s="7">
        <v>4900</v>
      </c>
      <c r="C36" s="7">
        <v>490</v>
      </c>
      <c r="D36" s="7">
        <v>5390</v>
      </c>
    </row>
    <row r="40" spans="1:4" ht="29.5" customHeight="1" x14ac:dyDescent="0.25">
      <c r="A40" s="27" t="str">
        <f>E3</f>
        <v>Кількість прострочених днів</v>
      </c>
      <c r="B40" s="27" t="str">
        <f>E3</f>
        <v>Кількість прострочених днів</v>
      </c>
    </row>
    <row r="41" spans="1:4" x14ac:dyDescent="0.25">
      <c r="A41" s="27" t="s">
        <v>26</v>
      </c>
      <c r="B41" s="27" t="s">
        <v>27</v>
      </c>
    </row>
    <row r="44" spans="1:4" ht="42.5" customHeight="1" x14ac:dyDescent="0.25">
      <c r="A44" s="27" t="str">
        <f>A30</f>
        <v>ПІБ фізичної особи підприємця</v>
      </c>
      <c r="B44" s="27" t="str">
        <f>B40</f>
        <v>Кількість прострочених днів</v>
      </c>
      <c r="C44" s="27" t="str">
        <f>D30</f>
        <v>Сума до сплати, грн.</v>
      </c>
    </row>
    <row r="45" spans="1:4" x14ac:dyDescent="0.25">
      <c r="A45" s="7"/>
      <c r="B45" s="7"/>
      <c r="C45" s="7"/>
    </row>
    <row r="46" spans="1:4" x14ac:dyDescent="0.25">
      <c r="A46" s="7"/>
      <c r="B46" s="7"/>
      <c r="C46" s="7"/>
    </row>
  </sheetData>
  <mergeCells count="6">
    <mergeCell ref="A1:H1"/>
    <mergeCell ref="A12:F12"/>
    <mergeCell ref="A13:G13"/>
    <mergeCell ref="A14:G14"/>
    <mergeCell ref="A15:G15"/>
    <mergeCell ref="A16:G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 Список ФОП'!$A$2:$A$9</xm:f>
          </x14:formula1>
          <xm:sqref>A4:A11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workbookViewId="0">
      <selection activeCell="A3" sqref="A3:H11"/>
    </sheetView>
  </sheetViews>
  <sheetFormatPr defaultRowHeight="12.5" x14ac:dyDescent="0.25"/>
  <cols>
    <col min="1" max="1" width="18.08984375" customWidth="1"/>
    <col min="2" max="2" width="16.453125" customWidth="1"/>
    <col min="3" max="3" width="15.26953125" customWidth="1"/>
    <col min="4" max="4" width="14.453125" customWidth="1"/>
    <col min="5" max="5" width="15.453125" customWidth="1"/>
    <col min="8" max="8" width="11.90625" customWidth="1"/>
  </cols>
  <sheetData>
    <row r="1" spans="1:8" ht="22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</row>
    <row r="2" spans="1:8" ht="22" customHeight="1" x14ac:dyDescent="0.25">
      <c r="A2" s="29"/>
      <c r="B2" s="29" t="s">
        <v>5</v>
      </c>
      <c r="C2" s="33">
        <v>44707</v>
      </c>
      <c r="D2" s="34"/>
      <c r="E2" s="30"/>
      <c r="F2" s="30"/>
      <c r="G2" s="30"/>
      <c r="H2" s="30"/>
    </row>
    <row r="3" spans="1:8" ht="42.5" customHeight="1" x14ac:dyDescent="0.25">
      <c r="A3" s="8" t="s">
        <v>11</v>
      </c>
      <c r="B3" s="8" t="s">
        <v>9</v>
      </c>
      <c r="C3" s="8" t="s">
        <v>0</v>
      </c>
      <c r="D3" s="8" t="s">
        <v>6</v>
      </c>
      <c r="E3" s="7" t="s">
        <v>7</v>
      </c>
      <c r="F3" s="7" t="s">
        <v>1</v>
      </c>
      <c r="G3" s="7" t="s">
        <v>2</v>
      </c>
      <c r="H3" s="7" t="s">
        <v>25</v>
      </c>
    </row>
    <row r="4" spans="1:8" ht="22" customHeight="1" x14ac:dyDescent="0.25">
      <c r="A4" s="7" t="s">
        <v>15</v>
      </c>
      <c r="B4" s="7" t="str">
        <f>VLOOKUP(A4,' Список ФОП'!A2:D9,2,0)</f>
        <v>1-а група ЄП</v>
      </c>
      <c r="C4" s="7">
        <f>VLOOKUP(A4,' Список ФОП'!$A$2:$D$9,3,0)</f>
        <v>10600</v>
      </c>
      <c r="D4" s="35">
        <f>VLOOKUP(A4,' Список ФОП'!$A$1:$D$9,4,0)</f>
        <v>44631</v>
      </c>
      <c r="E4" s="7">
        <f>IF($C$2&lt;D4,0,$C$2-D4)</f>
        <v>76</v>
      </c>
      <c r="F4" s="36">
        <f>IF(E4&lt;10,0%,IF(E4&lt;=20,5%,10%))</f>
        <v>0.1</v>
      </c>
      <c r="G4" s="7">
        <f>C4*F4</f>
        <v>1060</v>
      </c>
      <c r="H4" s="7">
        <f>C4+G4</f>
        <v>11660</v>
      </c>
    </row>
    <row r="5" spans="1:8" ht="22" customHeight="1" x14ac:dyDescent="0.25">
      <c r="A5" s="7" t="s">
        <v>16</v>
      </c>
      <c r="B5" s="7" t="str">
        <f>VLOOKUP(A5,' Список ФОП'!A3:D10,2,0)</f>
        <v>2-а група ЄП</v>
      </c>
      <c r="C5" s="7">
        <f>VLOOKUP(A5,' Список ФОП'!$A$2:$D$9,3,0)</f>
        <v>6200</v>
      </c>
      <c r="D5" s="35">
        <f>VLOOKUP(A5,' Список ФОП'!$A$1:$D$9,4,0)</f>
        <v>44844</v>
      </c>
      <c r="E5" s="7">
        <f t="shared" ref="E5:E11" si="0">IF($C$2&lt;D5,0,$C$2-D5)</f>
        <v>0</v>
      </c>
      <c r="F5" s="36">
        <f t="shared" ref="F5:F11" si="1">IF(E5&lt;10,0%,IF(E5&lt;=20,5%,10%))</f>
        <v>0</v>
      </c>
      <c r="G5" s="7">
        <f t="shared" ref="G5:G11" si="2">C5*F5</f>
        <v>0</v>
      </c>
      <c r="H5" s="7">
        <f t="shared" ref="H5:H11" si="3">C5+G5</f>
        <v>6200</v>
      </c>
    </row>
    <row r="6" spans="1:8" ht="22" customHeight="1" x14ac:dyDescent="0.25">
      <c r="A6" s="7" t="s">
        <v>17</v>
      </c>
      <c r="B6" s="7" t="str">
        <f>VLOOKUP(A6,' Список ФОП'!A4:D11,2,0)</f>
        <v>3-я група ЄП</v>
      </c>
      <c r="C6" s="7">
        <f>VLOOKUP(A6,' Список ФОП'!$A$2:$D$9,3,0)</f>
        <v>1200</v>
      </c>
      <c r="D6" s="35">
        <f>VLOOKUP(A6,' Список ФОП'!$A$2:$D$9,4,0)</f>
        <v>44691</v>
      </c>
      <c r="E6" s="7">
        <f t="shared" si="0"/>
        <v>16</v>
      </c>
      <c r="F6" s="36">
        <f t="shared" si="1"/>
        <v>0.05</v>
      </c>
      <c r="G6" s="7">
        <f t="shared" si="2"/>
        <v>60</v>
      </c>
      <c r="H6" s="7">
        <f t="shared" si="3"/>
        <v>1260</v>
      </c>
    </row>
    <row r="7" spans="1:8" ht="22" customHeight="1" x14ac:dyDescent="0.25">
      <c r="A7" s="7" t="s">
        <v>18</v>
      </c>
      <c r="B7" s="7" t="str">
        <f>VLOOKUP(A7,' Список ФОП'!A5:D12,2,0)</f>
        <v>3-я група ЄП</v>
      </c>
      <c r="C7" s="7">
        <f>VLOOKUP(A7,' Список ФОП'!$A$2:$D$9,3,0)</f>
        <v>1400</v>
      </c>
      <c r="D7" s="35">
        <f>VLOOKUP(A7,' Список ФОП'!$A$2:$D$9,4,0)</f>
        <v>44732</v>
      </c>
      <c r="E7" s="7">
        <f t="shared" si="0"/>
        <v>0</v>
      </c>
      <c r="F7" s="36">
        <f t="shared" si="1"/>
        <v>0</v>
      </c>
      <c r="G7" s="7">
        <f t="shared" si="2"/>
        <v>0</v>
      </c>
      <c r="H7" s="7">
        <f t="shared" si="3"/>
        <v>1400</v>
      </c>
    </row>
    <row r="8" spans="1:8" ht="22" customHeight="1" x14ac:dyDescent="0.25">
      <c r="A8" s="7" t="s">
        <v>19</v>
      </c>
      <c r="B8" s="7" t="str">
        <f>VLOOKUP(A8,' Список ФОП'!A6:D13,2,0)</f>
        <v>2-а група ЄП</v>
      </c>
      <c r="C8" s="7">
        <f>VLOOKUP(A8,' Список ФОП'!$A$2:$D$9,3,0)</f>
        <v>8000</v>
      </c>
      <c r="D8" s="35">
        <f>VLOOKUP(A8,' Список ФОП'!$A$2:$D$9,4,0)</f>
        <v>44706</v>
      </c>
      <c r="E8" s="7">
        <f t="shared" si="0"/>
        <v>1</v>
      </c>
      <c r="F8" s="36">
        <f t="shared" si="1"/>
        <v>0</v>
      </c>
      <c r="G8" s="7">
        <f t="shared" si="2"/>
        <v>0</v>
      </c>
      <c r="H8" s="7">
        <f t="shared" si="3"/>
        <v>8000</v>
      </c>
    </row>
    <row r="9" spans="1:8" ht="22" customHeight="1" x14ac:dyDescent="0.25">
      <c r="A9" s="7" t="s">
        <v>20</v>
      </c>
      <c r="B9" s="7" t="str">
        <f>VLOOKUP(A9,' Список ФОП'!A7:D14,2,0)</f>
        <v>1-а група ЄП</v>
      </c>
      <c r="C9" s="7">
        <f>VLOOKUP(A9,' Список ФОП'!$A$2:$D$9,3,0)</f>
        <v>11400</v>
      </c>
      <c r="D9" s="35">
        <f>VLOOKUP(A9,' Список ФОП'!$A$2:$D$9,4,0)</f>
        <v>44844</v>
      </c>
      <c r="E9" s="7">
        <f t="shared" si="0"/>
        <v>0</v>
      </c>
      <c r="F9" s="36">
        <f t="shared" si="1"/>
        <v>0</v>
      </c>
      <c r="G9" s="7">
        <f t="shared" si="2"/>
        <v>0</v>
      </c>
      <c r="H9" s="7">
        <f t="shared" si="3"/>
        <v>11400</v>
      </c>
    </row>
    <row r="10" spans="1:8" ht="22" customHeight="1" x14ac:dyDescent="0.25">
      <c r="A10" s="7" t="s">
        <v>21</v>
      </c>
      <c r="B10" s="7" t="str">
        <f>VLOOKUP(A10,' Список ФОП'!A8:D15,2,0)</f>
        <v>3-я група ЄП</v>
      </c>
      <c r="C10" s="7">
        <f>VLOOKUP(A10,' Список ФОП'!$A$2:$D$9,3,0)</f>
        <v>3200</v>
      </c>
      <c r="D10" s="35">
        <f>VLOOKUP(A10,' Список ФОП'!$A$2:$D$9,4,0)</f>
        <v>44689</v>
      </c>
      <c r="E10" s="7">
        <f t="shared" si="0"/>
        <v>18</v>
      </c>
      <c r="F10" s="36">
        <f t="shared" si="1"/>
        <v>0.05</v>
      </c>
      <c r="G10" s="7">
        <f t="shared" si="2"/>
        <v>160</v>
      </c>
      <c r="H10" s="7">
        <f t="shared" si="3"/>
        <v>3360</v>
      </c>
    </row>
    <row r="11" spans="1:8" ht="22" customHeight="1" x14ac:dyDescent="0.25">
      <c r="A11" s="7" t="s">
        <v>22</v>
      </c>
      <c r="B11" s="7" t="str">
        <f>VLOOKUP(A11,' Список ФОП'!A9:D16,2,0)</f>
        <v>1-а група ЄП</v>
      </c>
      <c r="C11" s="7">
        <f>VLOOKUP(A11,' Список ФОП'!$A$2:$D$9,3,0)</f>
        <v>4900</v>
      </c>
      <c r="D11" s="35">
        <f>VLOOKUP(A11,' Список ФОП'!$A$2:$D$9,4,0)</f>
        <v>44632</v>
      </c>
      <c r="E11" s="7">
        <f t="shared" si="0"/>
        <v>75</v>
      </c>
      <c r="F11" s="36">
        <f t="shared" si="1"/>
        <v>0.1</v>
      </c>
      <c r="G11" s="7">
        <f t="shared" si="2"/>
        <v>490</v>
      </c>
      <c r="H11" s="7">
        <f t="shared" si="3"/>
        <v>5390</v>
      </c>
    </row>
    <row r="12" spans="1:8" ht="15.5" customHeight="1" x14ac:dyDescent="0.25">
      <c r="A12" s="37" t="s">
        <v>3</v>
      </c>
      <c r="B12" s="37"/>
      <c r="C12" s="37"/>
      <c r="D12" s="37"/>
      <c r="E12" s="38"/>
      <c r="F12" s="38"/>
      <c r="G12" s="7">
        <f>SUM(G4:G11)</f>
        <v>1770</v>
      </c>
      <c r="H12" s="7">
        <f>SUM(H4:H11)</f>
        <v>48670</v>
      </c>
    </row>
    <row r="13" spans="1:8" ht="17" customHeight="1" x14ac:dyDescent="0.25">
      <c r="A13" s="38" t="s">
        <v>12</v>
      </c>
      <c r="B13" s="38"/>
      <c r="C13" s="38"/>
      <c r="D13" s="38"/>
      <c r="E13" s="38"/>
      <c r="F13" s="38"/>
      <c r="G13" s="38"/>
      <c r="H13" s="7">
        <f>COUNTIF(E4:E11,"&gt;20")</f>
        <v>2</v>
      </c>
    </row>
    <row r="14" spans="1:8" ht="16.5" customHeight="1" x14ac:dyDescent="0.25">
      <c r="A14" s="38" t="s">
        <v>13</v>
      </c>
      <c r="B14" s="38"/>
      <c r="C14" s="38"/>
      <c r="D14" s="38"/>
      <c r="E14" s="38"/>
      <c r="F14" s="38"/>
      <c r="G14" s="38"/>
      <c r="H14" s="7">
        <f>SUMIF(E4:E11,"&gt;20",G4:G11)</f>
        <v>1550</v>
      </c>
    </row>
    <row r="15" spans="1:8" ht="17" customHeight="1" x14ac:dyDescent="0.25">
      <c r="A15" s="38" t="s">
        <v>4</v>
      </c>
      <c r="B15" s="38"/>
      <c r="C15" s="38"/>
      <c r="D15" s="38"/>
      <c r="E15" s="38"/>
      <c r="F15" s="38"/>
      <c r="G15" s="38"/>
      <c r="H15" s="7">
        <f>MAX(E4:E11)</f>
        <v>76</v>
      </c>
    </row>
    <row r="16" spans="1:8" ht="15.5" customHeight="1" x14ac:dyDescent="0.25">
      <c r="A16" s="38" t="s">
        <v>14</v>
      </c>
      <c r="B16" s="38"/>
      <c r="C16" s="38"/>
      <c r="D16" s="38"/>
      <c r="E16" s="38"/>
      <c r="F16" s="38"/>
      <c r="G16" s="38"/>
      <c r="H16" s="7">
        <f>COUNTIF(E4:E11,0)</f>
        <v>3</v>
      </c>
    </row>
    <row r="40" spans="1:3" ht="46.5" x14ac:dyDescent="0.25">
      <c r="A40" s="27" t="str">
        <f>E3</f>
        <v>Кількість прострочених днів</v>
      </c>
      <c r="B40" s="27" t="str">
        <f>E3</f>
        <v>Кількість прострочених днів</v>
      </c>
      <c r="C40" s="26"/>
    </row>
    <row r="41" spans="1:3" ht="15.5" x14ac:dyDescent="0.25">
      <c r="A41" s="27" t="s">
        <v>26</v>
      </c>
      <c r="B41" s="27" t="s">
        <v>27</v>
      </c>
      <c r="C41" s="26"/>
    </row>
    <row r="42" spans="1:3" ht="15.5" x14ac:dyDescent="0.25">
      <c r="A42" s="26"/>
      <c r="B42" s="26"/>
      <c r="C42" s="26"/>
    </row>
    <row r="43" spans="1:3" ht="15.5" x14ac:dyDescent="0.25">
      <c r="A43" s="26"/>
      <c r="B43" s="26"/>
      <c r="C43" s="26"/>
    </row>
    <row r="44" spans="1:3" ht="46.5" x14ac:dyDescent="0.25">
      <c r="A44" s="27" t="str">
        <f>A3</f>
        <v>ПІБ фізичної особи підприємця</v>
      </c>
      <c r="B44" s="27" t="str">
        <f>B40</f>
        <v>Кількість прострочених днів</v>
      </c>
      <c r="C44" s="27" t="str">
        <f>H3</f>
        <v>Сума до сплати, грн.</v>
      </c>
    </row>
    <row r="45" spans="1:3" ht="15.5" x14ac:dyDescent="0.25">
      <c r="A45" s="7" t="s">
        <v>17</v>
      </c>
      <c r="B45" s="7">
        <v>16</v>
      </c>
      <c r="C45" s="7">
        <v>1260</v>
      </c>
    </row>
    <row r="46" spans="1:3" ht="15.5" x14ac:dyDescent="0.25">
      <c r="A46" s="7" t="s">
        <v>21</v>
      </c>
      <c r="B46" s="7">
        <v>18</v>
      </c>
      <c r="C46" s="7">
        <v>3360</v>
      </c>
    </row>
  </sheetData>
  <mergeCells count="6">
    <mergeCell ref="A1:H1"/>
    <mergeCell ref="A12:F12"/>
    <mergeCell ref="A13:G13"/>
    <mergeCell ref="A14:G14"/>
    <mergeCell ref="A15:G15"/>
    <mergeCell ref="A16:G16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 Список ФОП'!$A$2:$A$9</xm:f>
          </x14:formula1>
          <xm:sqref>A4:A11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opLeftCell="A7" workbookViewId="0">
      <selection activeCell="J8" sqref="J8"/>
    </sheetView>
  </sheetViews>
  <sheetFormatPr defaultRowHeight="12.5" outlineLevelRow="3" x14ac:dyDescent="0.25"/>
  <cols>
    <col min="1" max="1" width="17.7265625" customWidth="1"/>
    <col min="2" max="2" width="17.26953125" customWidth="1"/>
    <col min="3" max="3" width="14.90625" customWidth="1"/>
    <col min="4" max="4" width="12.08984375" customWidth="1"/>
    <col min="5" max="5" width="12.453125" customWidth="1"/>
  </cols>
  <sheetData>
    <row r="1" spans="1:8" ht="21" customHeight="1" x14ac:dyDescent="0.3">
      <c r="A1" s="40" t="s">
        <v>8</v>
      </c>
      <c r="B1" s="40"/>
      <c r="C1" s="40"/>
      <c r="D1" s="40"/>
      <c r="E1" s="40"/>
      <c r="F1" s="40"/>
      <c r="G1" s="40"/>
      <c r="H1" s="40"/>
    </row>
    <row r="2" spans="1:8" ht="23" customHeight="1" x14ac:dyDescent="0.35">
      <c r="A2" s="19"/>
      <c r="B2" s="41" t="s">
        <v>5</v>
      </c>
      <c r="C2" s="16">
        <v>44707</v>
      </c>
      <c r="D2" s="42"/>
      <c r="E2" s="43"/>
      <c r="F2" s="43"/>
      <c r="G2" s="43"/>
      <c r="H2" s="43"/>
    </row>
    <row r="3" spans="1:8" ht="52" customHeight="1" x14ac:dyDescent="0.25">
      <c r="A3" s="7" t="s">
        <v>11</v>
      </c>
      <c r="B3" s="7" t="s">
        <v>9</v>
      </c>
      <c r="C3" s="7" t="s">
        <v>0</v>
      </c>
      <c r="D3" s="7" t="s">
        <v>6</v>
      </c>
      <c r="E3" s="7" t="s">
        <v>7</v>
      </c>
      <c r="F3" s="7" t="s">
        <v>1</v>
      </c>
      <c r="G3" s="7" t="s">
        <v>2</v>
      </c>
      <c r="H3" s="7" t="s">
        <v>25</v>
      </c>
    </row>
    <row r="4" spans="1:8" ht="21" customHeight="1" outlineLevel="3" x14ac:dyDescent="0.35">
      <c r="A4" s="19" t="s">
        <v>15</v>
      </c>
      <c r="B4" s="6" t="str">
        <f>VLOOKUP(A4,' Список ФОП'!A2:D9,2,0)</f>
        <v>1-а група ЄП</v>
      </c>
      <c r="C4" s="6">
        <f>VLOOKUP(A4,' Список ФОП'!$A$2:$D$9,3,0)</f>
        <v>10600</v>
      </c>
      <c r="D4" s="25">
        <f>VLOOKUP(A4,' Список ФОП'!$A$1:$D$9,4,0)</f>
        <v>44631</v>
      </c>
      <c r="E4" s="6">
        <f>IF($C$2&lt;D4,0,$C$2-D4)</f>
        <v>76</v>
      </c>
      <c r="F4" s="24">
        <f>IF(E4&lt;10,0%,IF(E4&lt;=20,5%,10%))</f>
        <v>0.1</v>
      </c>
      <c r="G4" s="6">
        <f>C4*F4</f>
        <v>1060</v>
      </c>
      <c r="H4" s="6">
        <f>C4+G4</f>
        <v>11660</v>
      </c>
    </row>
    <row r="5" spans="1:8" ht="21" customHeight="1" outlineLevel="3" x14ac:dyDescent="0.35">
      <c r="A5" s="19" t="s">
        <v>20</v>
      </c>
      <c r="B5" s="6" t="str">
        <f>VLOOKUP(A5,' Список ФОП'!A7:D14,2,0)</f>
        <v>1-а група ЄП</v>
      </c>
      <c r="C5" s="6">
        <f>VLOOKUP(A5,' Список ФОП'!$A$2:$D$9,3,0)</f>
        <v>11400</v>
      </c>
      <c r="D5" s="25">
        <f>VLOOKUP(A5,' Список ФОП'!$A$2:$D$9,4,0)</f>
        <v>44844</v>
      </c>
      <c r="E5" s="6">
        <f>IF($C$2&lt;D5,0,$C$2-D5)</f>
        <v>0</v>
      </c>
      <c r="F5" s="24">
        <f>IF(E5&lt;10,0%,IF(E5&lt;=20,5%,10%))</f>
        <v>0</v>
      </c>
      <c r="G5" s="6">
        <f>C5*F5</f>
        <v>0</v>
      </c>
      <c r="H5" s="6">
        <f>C5+G5</f>
        <v>11400</v>
      </c>
    </row>
    <row r="6" spans="1:8" ht="21" customHeight="1" outlineLevel="3" x14ac:dyDescent="0.35">
      <c r="A6" s="19" t="s">
        <v>22</v>
      </c>
      <c r="B6" s="6" t="str">
        <f>VLOOKUP(A6,' Список ФОП'!A9:D16,2,0)</f>
        <v>1-а група ЄП</v>
      </c>
      <c r="C6" s="6">
        <f>VLOOKUP(A6,' Список ФОП'!$A$2:$D$9,3,0)</f>
        <v>4900</v>
      </c>
      <c r="D6" s="25">
        <f>VLOOKUP(A6,' Список ФОП'!$A$2:$D$9,4,0)</f>
        <v>44632</v>
      </c>
      <c r="E6" s="6">
        <f>IF($C$2&lt;D6,0,$C$2-D6)</f>
        <v>75</v>
      </c>
      <c r="F6" s="24">
        <f>IF(E6&lt;10,0%,IF(E6&lt;=20,5%,10%))</f>
        <v>0.1</v>
      </c>
      <c r="G6" s="6">
        <f>C6*F6</f>
        <v>490</v>
      </c>
      <c r="H6" s="6">
        <f>C6+G6</f>
        <v>5390</v>
      </c>
    </row>
    <row r="7" spans="1:8" ht="21" customHeight="1" outlineLevel="2" x14ac:dyDescent="0.35">
      <c r="A7" s="19"/>
      <c r="B7" s="39" t="s">
        <v>32</v>
      </c>
      <c r="C7" s="6"/>
      <c r="D7" s="25"/>
      <c r="E7" s="6">
        <f>SUBTOTAL(4,E4:E6)</f>
        <v>76</v>
      </c>
      <c r="F7" s="24"/>
      <c r="G7" s="6"/>
      <c r="H7" s="6"/>
    </row>
    <row r="8" spans="1:8" ht="21" customHeight="1" outlineLevel="1" x14ac:dyDescent="0.35">
      <c r="A8" s="19"/>
      <c r="B8" s="39" t="s">
        <v>28</v>
      </c>
      <c r="C8" s="6"/>
      <c r="D8" s="25"/>
      <c r="E8" s="6"/>
      <c r="F8" s="24"/>
      <c r="G8" s="6"/>
      <c r="H8" s="6">
        <f>SUBTOTAL(9,H4:H6)</f>
        <v>28450</v>
      </c>
    </row>
    <row r="9" spans="1:8" ht="21" customHeight="1" outlineLevel="3" x14ac:dyDescent="0.35">
      <c r="A9" s="19" t="s">
        <v>16</v>
      </c>
      <c r="B9" s="6" t="str">
        <f>VLOOKUP(A9,' Список ФОП'!A3:D10,2,0)</f>
        <v>2-а група ЄП</v>
      </c>
      <c r="C9" s="6">
        <f>VLOOKUP(A9,' Список ФОП'!$A$2:$D$9,3,0)</f>
        <v>6200</v>
      </c>
      <c r="D9" s="25">
        <f>VLOOKUP(A9,' Список ФОП'!$A$1:$D$9,4,0)</f>
        <v>44844</v>
      </c>
      <c r="E9" s="6">
        <f>IF($C$2&lt;D9,0,$C$2-D9)</f>
        <v>0</v>
      </c>
      <c r="F9" s="24">
        <f>IF(E9&lt;10,0%,IF(E9&lt;=20,5%,10%))</f>
        <v>0</v>
      </c>
      <c r="G9" s="6">
        <f>C9*F9</f>
        <v>0</v>
      </c>
      <c r="H9" s="6">
        <f>C9+G9</f>
        <v>6200</v>
      </c>
    </row>
    <row r="10" spans="1:8" ht="21" customHeight="1" outlineLevel="3" x14ac:dyDescent="0.35">
      <c r="A10" s="19" t="s">
        <v>19</v>
      </c>
      <c r="B10" s="6" t="str">
        <f>VLOOKUP(A10,' Список ФОП'!A6:D13,2,0)</f>
        <v>2-а група ЄП</v>
      </c>
      <c r="C10" s="6">
        <f>VLOOKUP(A10,' Список ФОП'!$A$2:$D$9,3,0)</f>
        <v>8000</v>
      </c>
      <c r="D10" s="25">
        <f>VLOOKUP(A10,' Список ФОП'!$A$2:$D$9,4,0)</f>
        <v>44706</v>
      </c>
      <c r="E10" s="6">
        <f>IF($C$2&lt;D10,0,$C$2-D10)</f>
        <v>1</v>
      </c>
      <c r="F10" s="24">
        <f>IF(E10&lt;10,0%,IF(E10&lt;=20,5%,10%))</f>
        <v>0</v>
      </c>
      <c r="G10" s="6">
        <f>C10*F10</f>
        <v>0</v>
      </c>
      <c r="H10" s="6">
        <f>C10+G10</f>
        <v>8000</v>
      </c>
    </row>
    <row r="11" spans="1:8" ht="21" customHeight="1" outlineLevel="2" x14ac:dyDescent="0.35">
      <c r="A11" s="19"/>
      <c r="B11" s="39" t="s">
        <v>33</v>
      </c>
      <c r="C11" s="6"/>
      <c r="D11" s="25"/>
      <c r="E11" s="6">
        <f>SUBTOTAL(4,E9:E10)</f>
        <v>1</v>
      </c>
      <c r="F11" s="24"/>
      <c r="G11" s="6"/>
      <c r="H11" s="6"/>
    </row>
    <row r="12" spans="1:8" ht="21" customHeight="1" outlineLevel="1" x14ac:dyDescent="0.35">
      <c r="A12" s="19"/>
      <c r="B12" s="39" t="s">
        <v>29</v>
      </c>
      <c r="C12" s="6"/>
      <c r="D12" s="25"/>
      <c r="E12" s="6"/>
      <c r="F12" s="24"/>
      <c r="G12" s="6"/>
      <c r="H12" s="6">
        <f>SUBTOTAL(9,H9:H10)</f>
        <v>14200</v>
      </c>
    </row>
    <row r="13" spans="1:8" ht="21" customHeight="1" outlineLevel="3" x14ac:dyDescent="0.35">
      <c r="A13" s="19" t="s">
        <v>17</v>
      </c>
      <c r="B13" s="6" t="str">
        <f>VLOOKUP(A13,' Список ФОП'!A4:D11,2,0)</f>
        <v>3-я група ЄП</v>
      </c>
      <c r="C13" s="6">
        <f>VLOOKUP(A13,' Список ФОП'!$A$2:$D$9,3,0)</f>
        <v>1200</v>
      </c>
      <c r="D13" s="25">
        <f>VLOOKUP(A13,' Список ФОП'!$A$2:$D$9,4,0)</f>
        <v>44691</v>
      </c>
      <c r="E13" s="6">
        <f>IF($C$2&lt;D13,0,$C$2-D13)</f>
        <v>16</v>
      </c>
      <c r="F13" s="24">
        <f>IF(E13&lt;10,0%,IF(E13&lt;=20,5%,10%))</f>
        <v>0.05</v>
      </c>
      <c r="G13" s="6">
        <f>C13*F13</f>
        <v>60</v>
      </c>
      <c r="H13" s="6">
        <f>C13+G13</f>
        <v>1260</v>
      </c>
    </row>
    <row r="14" spans="1:8" ht="21" customHeight="1" outlineLevel="3" x14ac:dyDescent="0.35">
      <c r="A14" s="19" t="s">
        <v>18</v>
      </c>
      <c r="B14" s="6" t="str">
        <f>VLOOKUP(A14,' Список ФОП'!A5:D12,2,0)</f>
        <v>3-я група ЄП</v>
      </c>
      <c r="C14" s="6">
        <f>VLOOKUP(A14,' Список ФОП'!$A$2:$D$9,3,0)</f>
        <v>1400</v>
      </c>
      <c r="D14" s="25">
        <f>VLOOKUP(A14,' Список ФОП'!$A$2:$D$9,4,0)</f>
        <v>44732</v>
      </c>
      <c r="E14" s="6">
        <f>IF($C$2&lt;D14,0,$C$2-D14)</f>
        <v>0</v>
      </c>
      <c r="F14" s="24">
        <f>IF(E14&lt;10,0%,IF(E14&lt;=20,5%,10%))</f>
        <v>0</v>
      </c>
      <c r="G14" s="6">
        <f>C14*F14</f>
        <v>0</v>
      </c>
      <c r="H14" s="6">
        <f>C14+G14</f>
        <v>1400</v>
      </c>
    </row>
    <row r="15" spans="1:8" ht="21" customHeight="1" outlineLevel="3" x14ac:dyDescent="0.35">
      <c r="A15" s="19" t="s">
        <v>21</v>
      </c>
      <c r="B15" s="6" t="str">
        <f>VLOOKUP(A15,' Список ФОП'!A8:D15,2,0)</f>
        <v>3-я група ЄП</v>
      </c>
      <c r="C15" s="6">
        <f>VLOOKUP(A15,' Список ФОП'!$A$2:$D$9,3,0)</f>
        <v>3200</v>
      </c>
      <c r="D15" s="25">
        <f>VLOOKUP(A15,' Список ФОП'!$A$2:$D$9,4,0)</f>
        <v>44689</v>
      </c>
      <c r="E15" s="6">
        <f>IF($C$2&lt;D15,0,$C$2-D15)</f>
        <v>18</v>
      </c>
      <c r="F15" s="24">
        <f>IF(E15&lt;10,0%,IF(E15&lt;=20,5%,10%))</f>
        <v>0.05</v>
      </c>
      <c r="G15" s="6">
        <f>C15*F15</f>
        <v>160</v>
      </c>
      <c r="H15" s="6">
        <f>C15+G15</f>
        <v>3360</v>
      </c>
    </row>
    <row r="16" spans="1:8" ht="21" customHeight="1" outlineLevel="2" x14ac:dyDescent="0.35">
      <c r="A16" s="19"/>
      <c r="B16" s="39" t="s">
        <v>34</v>
      </c>
      <c r="C16" s="6"/>
      <c r="D16" s="25"/>
      <c r="E16" s="6">
        <f>SUBTOTAL(4,E13:E15)</f>
        <v>18</v>
      </c>
      <c r="F16" s="24"/>
      <c r="G16" s="6"/>
      <c r="H16" s="6"/>
    </row>
    <row r="17" spans="1:8" ht="21" customHeight="1" outlineLevel="1" x14ac:dyDescent="0.35">
      <c r="A17" s="19"/>
      <c r="B17" s="39" t="s">
        <v>30</v>
      </c>
      <c r="C17" s="6"/>
      <c r="D17" s="25"/>
      <c r="E17" s="6"/>
      <c r="F17" s="24"/>
      <c r="G17" s="6"/>
      <c r="H17" s="6">
        <f>SUBTOTAL(9,H13:H15)</f>
        <v>6020</v>
      </c>
    </row>
    <row r="18" spans="1:8" ht="21" customHeight="1" x14ac:dyDescent="0.35">
      <c r="A18" s="19"/>
      <c r="B18" s="39" t="s">
        <v>35</v>
      </c>
      <c r="C18" s="6"/>
      <c r="D18" s="25"/>
      <c r="E18" s="6">
        <f>SUBTOTAL(4,E4:E15)</f>
        <v>76</v>
      </c>
      <c r="F18" s="24"/>
      <c r="G18" s="6"/>
      <c r="H18" s="6"/>
    </row>
    <row r="19" spans="1:8" ht="21" customHeight="1" x14ac:dyDescent="0.35">
      <c r="A19" s="19"/>
      <c r="B19" s="39" t="s">
        <v>31</v>
      </c>
      <c r="C19" s="6"/>
      <c r="D19" s="25"/>
      <c r="E19" s="6"/>
      <c r="F19" s="24"/>
      <c r="G19" s="6"/>
      <c r="H19" s="6">
        <f>SUBTOTAL(9,H4:H15)</f>
        <v>48670</v>
      </c>
    </row>
  </sheetData>
  <sortState ref="A4:H11">
    <sortCondition ref="B4:B11"/>
  </sortState>
  <mergeCells count="1">
    <mergeCell ref="A1:H1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 Список ФОП'!$A$2:$A$9</xm:f>
          </x14:formula1>
          <xm:sqref>A9:A10 A4:A6 A13:A15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5</vt:i4>
      </vt:variant>
    </vt:vector>
  </HeadingPairs>
  <TitlesOfParts>
    <vt:vector size="11" baseType="lpstr">
      <vt:lpstr> Список ФОП</vt:lpstr>
      <vt:lpstr> Штрафи</vt:lpstr>
      <vt:lpstr>Діаграма</vt:lpstr>
      <vt:lpstr>Завдання 1</vt:lpstr>
      <vt:lpstr>Завдання 2</vt:lpstr>
      <vt:lpstr>Підсумки</vt:lpstr>
      <vt:lpstr>'Завдання 1'!Извлечь</vt:lpstr>
      <vt:lpstr>'Завдання 2'!Извлечь</vt:lpstr>
      <vt:lpstr>'Завдання 1'!Критерии</vt:lpstr>
      <vt:lpstr>'Завдання 2'!Критерии</vt:lpstr>
      <vt:lpstr>ПІБ</vt:lpstr>
    </vt:vector>
  </TitlesOfParts>
  <Company>Организация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Docent</dc:creator>
  <cp:lastModifiedBy>Admin</cp:lastModifiedBy>
  <dcterms:created xsi:type="dcterms:W3CDTF">2013-11-17T20:11:41Z</dcterms:created>
  <dcterms:modified xsi:type="dcterms:W3CDTF">2023-11-16T21:22:40Z</dcterms:modified>
</cp:coreProperties>
</file>