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codeName="ЭтаКнига" defaultThemeVersion="124226"/>
  <xr:revisionPtr revIDLastSave="0" documentId="13_ncr:1_{A735A79B-BBF2-4C0E-8AA8-4EDC8D0321EA}" xr6:coauthVersionLast="47" xr6:coauthVersionMax="47" xr10:uidLastSave="{00000000-0000-0000-0000-000000000000}"/>
  <bookViews>
    <workbookView xWindow="-28920" yWindow="-1800" windowWidth="29040" windowHeight="15840" tabRatio="848" xr2:uid="{00000000-000D-0000-FFFF-FFFF00000000}"/>
  </bookViews>
  <sheets>
    <sheet name="Титул" sheetId="9" r:id="rId1"/>
    <sheet name="Содержание" sheetId="7" r:id="rId2"/>
    <sheet name="Справочник" sheetId="13" r:id="rId3"/>
    <sheet name="Схема продаж ВИЛЛЫ" sheetId="10" state="hidden" r:id="rId4"/>
    <sheet name="Реализация вилл" sheetId="12" state="hidden" r:id="rId5"/>
    <sheet name="Затраты на строит-во апартов" sheetId="32" r:id="rId6"/>
    <sheet name="Схема продаж АПАРТАМЕНТОВ" sheetId="24" r:id="rId7"/>
    <sheet name="Себестоимость" sheetId="8" r:id="rId8"/>
    <sheet name="Реализация апартаментов" sheetId="25" r:id="rId9"/>
    <sheet name="Доходы" sheetId="26" r:id="rId10"/>
    <sheet name="Затраты" sheetId="21" r:id="rId11"/>
    <sheet name="Шаблон" sheetId="16" state="hidden" r:id="rId12"/>
    <sheet name="НДС" sheetId="11" r:id="rId13"/>
    <sheet name="Инвестиции" sheetId="19" r:id="rId14"/>
    <sheet name="Инвестиции (2)" sheetId="36" state="veryHidden" r:id="rId15"/>
    <sheet name="Обслуживание долга" sheetId="20" r:id="rId16"/>
    <sheet name="CF" sheetId="17" r:id="rId17"/>
    <sheet name="P&amp;L" sheetId="18" r:id="rId18"/>
    <sheet name="Эффективность проекта" sheetId="30" r:id="rId19"/>
    <sheet name="Эффективность ТРАДИЦИОНННЫЙ" sheetId="28" state="hidden" r:id="rId20"/>
    <sheet name="CB_DATA_" sheetId="33" state="veryHidden" r:id="rId21"/>
    <sheet name="Анализ рисков" sheetId="14" r:id="rId22"/>
    <sheet name="Лист1" sheetId="35" r:id="rId23"/>
    <sheet name="Лист2" sheetId="34" state="hidden" r:id="rId24"/>
  </sheets>
  <externalReferences>
    <externalReference r:id="rId25"/>
  </externalReferences>
  <definedNames>
    <definedName name="apart">Титул!$E$10</definedName>
    <definedName name="CB_002986b0fd2f48329e9327ebe1e73887" localSheetId="21" hidden="1">'Анализ рисков'!$E$8</definedName>
    <definedName name="CB_1151d2c3e3704b7da55291725aaec855" localSheetId="18" hidden="1">'Эффективность проекта'!$F$27</definedName>
    <definedName name="CB_12f37eecbe6c4034a541349b667a22c1" localSheetId="21" hidden="1">'Анализ рисков'!$E$7</definedName>
    <definedName name="CB_15de4d340b624771b41ba33cb1c6b566" localSheetId="19" hidden="1">'Эффективность ТРАДИЦИОНННЫЙ'!$D$26</definedName>
    <definedName name="CB_2c0759b822754221945595b3da019bf6" localSheetId="21" hidden="1">'Анализ рисков'!$E$6</definedName>
    <definedName name="CB_5ff5929e503e4bd8af5bc231fa099acf" localSheetId="21" hidden="1">'Анализ рисков'!$K$7</definedName>
    <definedName name="CB_61e5d92c0a2a4c15a154552c006dcb7d" localSheetId="19" hidden="1">'Эффективность ТРАДИЦИОНННЫЙ'!$D$27</definedName>
    <definedName name="CB_98fdfb5863c84956bb1aebb7b8b516a5" localSheetId="21" hidden="1">'Анализ рисков'!$E$5</definedName>
    <definedName name="CB_a31f8a2a4b0747ba801f25af14e4dc30" localSheetId="21" hidden="1">'Анализ рисков'!$M$21</definedName>
    <definedName name="CB_Block_00000000000000000000000000000000" localSheetId="21" hidden="1">"'7.0.0.0"</definedName>
    <definedName name="CB_Block_00000000000000000000000000000000" localSheetId="18" hidden="1">"'7.0.0.0"</definedName>
    <definedName name="CB_Block_00000000000000000000000000000000" localSheetId="19" hidden="1">"'7.0.0.0"</definedName>
    <definedName name="CB_Block_00000000000000000000000000000001" localSheetId="20" hidden="1">"'638504419862642855"</definedName>
    <definedName name="CB_Block_00000000000000000000000000000001" localSheetId="21" hidden="1">"'638504419862955410"</definedName>
    <definedName name="CB_Block_00000000000000000000000000000001" localSheetId="18" hidden="1">"'638504419863267836"</definedName>
    <definedName name="CB_Block_00000000000000000000000000000001" localSheetId="19" hidden="1">"'638504419863111625"</definedName>
    <definedName name="CB_Block_00000000000000000000000000000003" localSheetId="21" hidden="1">"'11.1.5072.0"</definedName>
    <definedName name="CB_Block_00000000000000000000000000000003" localSheetId="18" hidden="1">"'11.1.5072.0"</definedName>
    <definedName name="CB_Block_00000000000000000000000000000003" localSheetId="19" hidden="1">"'11.1.5072.0"</definedName>
    <definedName name="CB_BlockExt_00000000000000000000000000000003" localSheetId="21" hidden="1">"'11.1.3.0.000"</definedName>
    <definedName name="CB_BlockExt_00000000000000000000000000000003" localSheetId="18" hidden="1">"'11.1.3.0.000"</definedName>
    <definedName name="CB_BlockExt_00000000000000000000000000000003" localSheetId="19" hidden="1">"'11.1.3.0.000"</definedName>
    <definedName name="CBCR_41f7adefb6df4e6faee5874c3ea364a3" localSheetId="21" hidden="1">'Анализ рисков'!$E$5</definedName>
    <definedName name="CBCR_bb587b5c45794fc7b7614affdd9ee2e1" localSheetId="19" hidden="1">npv</definedName>
    <definedName name="CBCR_c6d6d32a46274484ab5b76e8b1e27f18" localSheetId="21" hidden="1">'Анализ рисков'!$E$5</definedName>
    <definedName name="CBWorkbookPriority" localSheetId="20" hidden="1">-2999851426045410</definedName>
    <definedName name="CBx_344d75756af64e4596a69d23dcc46689" localSheetId="20" hidden="1">"'Анализ рисков'!$A$1"</definedName>
    <definedName name="CBx_a325a8e3eaa44a53a726ed2721a55105" localSheetId="20" hidden="1">"'Эффективность проекта'!$A$1"</definedName>
    <definedName name="CBx_bd43695173c64613b35174dd8effc3c4" localSheetId="20" hidden="1">"'Эффективность ТРАДИЦИОНННЫЙ'!$A$1"</definedName>
    <definedName name="CBx_ed15bacc48314f07b273b35cfd0fac73" localSheetId="20" hidden="1">"'CB_DATA_'!$A$1"</definedName>
    <definedName name="CBx_Sheet_Guid" localSheetId="20" hidden="1">"'ed15bacc-4831-4f07-b273-b35cfd0fac73"</definedName>
    <definedName name="CBx_Sheet_Guid" localSheetId="21" hidden="1">"'344d7575-6af6-4e45-96a6-9d23dcc46689"</definedName>
    <definedName name="CBx_Sheet_Guid" localSheetId="18" hidden="1">"'a325a8e3-eaa4-4a53-a726-ed2721a55105"</definedName>
    <definedName name="CBx_Sheet_Guid" localSheetId="19" hidden="1">"'bd436951-73c6-4613-b351-74dd8effc3c4"</definedName>
    <definedName name="CBx_SheetRef" localSheetId="20" hidden="1">CB_DATA_!$A$14</definedName>
    <definedName name="CBx_SheetRef" localSheetId="21" hidden="1">CB_DATA_!$B$14</definedName>
    <definedName name="CBx_SheetRef" localSheetId="18" hidden="1">CB_DATA_!$D$14</definedName>
    <definedName name="CBx_SheetRef" localSheetId="19" hidden="1">CB_DATA_!$C$14</definedName>
    <definedName name="CBx_StorageType" localSheetId="20" hidden="1">2</definedName>
    <definedName name="CBx_StorageType" localSheetId="21" hidden="1">2</definedName>
    <definedName name="CBx_StorageType" localSheetId="18" hidden="1">2</definedName>
    <definedName name="CBx_StorageType" localSheetId="19" hidden="1">2</definedName>
    <definedName name="dKredit">'Анализ рисков'!$E$7</definedName>
    <definedName name="dKursValuta" localSheetId="6">'[1]Анализ рисков'!$D$2</definedName>
    <definedName name="dKursValuta">'Анализ рисков'!$E$6</definedName>
    <definedName name="dNeuchtZatrat">'Анализ рисков'!$E$8</definedName>
    <definedName name="dpb">'Эффективность ТРАДИЦИОНННЫЙ'!$D$28</definedName>
    <definedName name="dPrice">'Анализ рисков'!$E$5</definedName>
    <definedName name="irr">'Эффективность ТРАДИЦИОНННЫЙ'!$D$26</definedName>
    <definedName name="ListSheets">Содержание!$L$5</definedName>
    <definedName name="npv">'Эффективность ТРАДИЦИОНННЫЙ'!$D$27</definedName>
    <definedName name="Oplata_K1_A40_1">'Реализация апартаментов'!$AQ$24</definedName>
    <definedName name="Oplata_K1_A40_2">'Реализация апартаментов'!$AR$24</definedName>
    <definedName name="Oplata_K1_A55_1">'Реализация апартаментов'!$AQ$36</definedName>
    <definedName name="Oplata_K1_A55_2">'Реализация апартаментов'!$AR$36</definedName>
    <definedName name="Oplata_K1_A75_1">'Реализация апартаментов'!$AQ$48</definedName>
    <definedName name="Oplata_K1_A75_2">'Реализация апартаментов'!$AR$48</definedName>
    <definedName name="Oplata_K2_A40_1">'Реализация апартаментов'!$AQ$61</definedName>
    <definedName name="Oplata_K2_A40_2">'Реализация апартаментов'!$AR$61</definedName>
    <definedName name="Oplata_K2_A55_1">'Реализация апартаментов'!$AQ$73</definedName>
    <definedName name="Oplata_K2_A55_2">'Реализация апартаментов'!$AR$73</definedName>
    <definedName name="Oplata_K2_A75_1">'Реализация апартаментов'!$AQ$85</definedName>
    <definedName name="Oplata_K2_A75_2">'Реализация апартаментов'!$AR$85</definedName>
    <definedName name="Oplata_K3_A40_1">'Реализация апартаментов'!$AQ$98</definedName>
    <definedName name="Oplata_K3_A40_2">'Реализация апартаментов'!$AR$98</definedName>
    <definedName name="Oplata_K3_A55_1">'Реализация апартаментов'!$AQ$110</definedName>
    <definedName name="Oplata_K3_A55_2">'Реализация апартаментов'!$AR$110</definedName>
    <definedName name="Oplata_K3_A75_1">'Реализация апартаментов'!$AQ$122</definedName>
    <definedName name="Oplata_K3_A75_2">'Реализация апартаментов'!$AR$122</definedName>
    <definedName name="Oplata_Villa_Vvod1">'Реализация вилл'!$AF$19</definedName>
    <definedName name="Oplata_Villa_Vvod2">'Реализация вилл'!$AG$19</definedName>
    <definedName name="Param1">'Эффективность проекта'!$F$26</definedName>
    <definedName name="Param2">'Эффективность проекта'!$F$27</definedName>
    <definedName name="Param3">'Эффективность проекта'!$F$28</definedName>
    <definedName name="solver_adj" localSheetId="5" hidden="1">'Затраты на строит-во апартов'!#REF!</definedName>
    <definedName name="solver_cvg" localSheetId="5" hidden="1">0.0001</definedName>
    <definedName name="solver_drv" localSheetId="5" hidden="1">1</definedName>
    <definedName name="solver_eng" localSheetId="5" hidden="1">1</definedName>
    <definedName name="solver_est" localSheetId="5" hidden="1">1</definedName>
    <definedName name="solver_itr" localSheetId="5" hidden="1">2147483647</definedName>
    <definedName name="solver_mip" localSheetId="5" hidden="1">2147483647</definedName>
    <definedName name="solver_mni" localSheetId="5" hidden="1">30</definedName>
    <definedName name="solver_mrt" localSheetId="5" hidden="1">0.075</definedName>
    <definedName name="solver_msl" localSheetId="5" hidden="1">2</definedName>
    <definedName name="solver_neg" localSheetId="5" hidden="1">1</definedName>
    <definedName name="solver_nod" localSheetId="5" hidden="1">2147483647</definedName>
    <definedName name="solver_num" localSheetId="5" hidden="1">0</definedName>
    <definedName name="solver_nwt" localSheetId="5" hidden="1">1</definedName>
    <definedName name="solver_opt" localSheetId="5" hidden="1">'Затраты на строит-во апартов'!#REF!</definedName>
    <definedName name="solver_pre" localSheetId="5" hidden="1">0.000001</definedName>
    <definedName name="solver_rbv" localSheetId="5" hidden="1">1</definedName>
    <definedName name="solver_rlx" localSheetId="5" hidden="1">2</definedName>
    <definedName name="solver_rsd" localSheetId="5" hidden="1">0</definedName>
    <definedName name="solver_scl" localSheetId="5" hidden="1">1</definedName>
    <definedName name="solver_sho" localSheetId="5" hidden="1">2</definedName>
    <definedName name="solver_ssz" localSheetId="5" hidden="1">100</definedName>
    <definedName name="solver_tim" localSheetId="5" hidden="1">2147483647</definedName>
    <definedName name="solver_tol" localSheetId="5" hidden="1">0.01</definedName>
    <definedName name="solver_typ" localSheetId="5" hidden="1">3</definedName>
    <definedName name="solver_val" localSheetId="5" hidden="1">150000</definedName>
    <definedName name="solver_ver" localSheetId="5" hidden="1">3</definedName>
    <definedName name="SSt_A">Себестоимость!$F$10</definedName>
    <definedName name="SSt_A40_full">Себестоимость!$F$13</definedName>
    <definedName name="SSt_A55_full">Себестоимость!$F$14</definedName>
    <definedName name="SSt_A75_full">Себестоимость!$F$15</definedName>
    <definedName name="SSt_V">Себестоимость!$F$9</definedName>
    <definedName name="SSt_V_full">Себестоимость!$F$12</definedName>
    <definedName name="Var_Prodagh_A" localSheetId="6">'Схема продаж АПАРТАМЕНТОВ'!$D$3</definedName>
    <definedName name="Var_Prodagh_V">'Схема продаж ВИЛЛЫ'!$D$3</definedName>
    <definedName name="villa">Титул!$E$13</definedName>
    <definedName name="Villa_Vvod1">'Реализация вилл'!$AF$18</definedName>
    <definedName name="Villa_Vvod2">'Реализация вилл'!$AG$18</definedName>
    <definedName name="Vvod_K1_A40_1">'Реализация апартаментов'!$AQ$23</definedName>
    <definedName name="Vvod_K1_A40_2">'Реализация апартаментов'!$AR$23</definedName>
    <definedName name="Vvod_K1_A55_1">'Реализация апартаментов'!$AQ$35</definedName>
    <definedName name="Vvod_K1_A55_2">'Реализация апартаментов'!$AR$35</definedName>
    <definedName name="Vvod_K1_A75_1">'Реализация апартаментов'!$AQ$47</definedName>
    <definedName name="Vvod_K1_A75_2">'Реализация апартаментов'!$AR$47</definedName>
    <definedName name="Vvod_K2_A40_1">'Реализация апартаментов'!$AQ$60</definedName>
    <definedName name="Vvod_K2_A40_2">'Реализация апартаментов'!$AR$60</definedName>
    <definedName name="Vvod_K2_A55_1">'Реализация апартаментов'!$AQ$72</definedName>
    <definedName name="Vvod_K2_A55_2">'Реализация апартаментов'!$AR$72</definedName>
    <definedName name="Vvod_K2_A75_1">'Реализация апартаментов'!$AQ$84</definedName>
    <definedName name="Vvod_K2_A75_2">'Реализация апартаментов'!$AR$84</definedName>
    <definedName name="Vvod_K3_A40_1">'Реализация апартаментов'!$AQ$97</definedName>
    <definedName name="Vvod_K3_A40_2">'Реализация апартаментов'!$AR$97</definedName>
    <definedName name="Vvod_K3_A55_1">'Реализация апартаментов'!$AQ$109</definedName>
    <definedName name="Vvod_K3_A55_2">'Реализация апартаментов'!$AR$109</definedName>
    <definedName name="Vvod_K3_A75_1">'Реализация апартаментов'!$AQ$121</definedName>
    <definedName name="Vvod_K3_A75_2">'Реализация апартаментов'!$AR$121</definedName>
    <definedName name="Дата_начала" localSheetId="6">[1]Титул!$C$8</definedName>
    <definedName name="Дата_начала">Титул!$G$6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 i="36" l="1"/>
  <c r="E33" i="36"/>
  <c r="E25" i="36"/>
  <c r="E24" i="36"/>
  <c r="AT17" i="36"/>
  <c r="AL17" i="36"/>
  <c r="AD17" i="36"/>
  <c r="V17" i="36"/>
  <c r="N17" i="36"/>
  <c r="F17" i="36"/>
  <c r="B17"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U16" i="36"/>
  <c r="T16" i="36"/>
  <c r="S16" i="36"/>
  <c r="R16" i="36"/>
  <c r="Q16" i="36"/>
  <c r="P16" i="36"/>
  <c r="O16" i="36"/>
  <c r="N16" i="36"/>
  <c r="M16" i="36"/>
  <c r="L16" i="36"/>
  <c r="K16" i="36"/>
  <c r="J16" i="36"/>
  <c r="I16" i="36"/>
  <c r="H16" i="36"/>
  <c r="G16" i="36"/>
  <c r="F16" i="36"/>
  <c r="E16" i="36"/>
  <c r="D16" i="36" s="1"/>
  <c r="B16" i="36"/>
  <c r="D15" i="36"/>
  <c r="B15" i="36"/>
  <c r="AZ14" i="36"/>
  <c r="AZ17" i="36" s="1"/>
  <c r="AX14" i="36"/>
  <c r="AX17" i="36" s="1"/>
  <c r="AW14" i="36"/>
  <c r="AW17" i="36" s="1"/>
  <c r="AT14" i="36"/>
  <c r="AR14" i="36"/>
  <c r="AR17" i="36" s="1"/>
  <c r="AP14" i="36"/>
  <c r="AP17" i="36" s="1"/>
  <c r="AO14" i="36"/>
  <c r="AO17" i="36" s="1"/>
  <c r="AL14" i="36"/>
  <c r="AJ14" i="36"/>
  <c r="AJ17" i="36" s="1"/>
  <c r="AH14" i="36"/>
  <c r="AH17" i="36" s="1"/>
  <c r="AG14" i="36"/>
  <c r="AG17" i="36" s="1"/>
  <c r="AD14" i="36"/>
  <c r="AB14" i="36"/>
  <c r="AB17" i="36" s="1"/>
  <c r="Z14" i="36"/>
  <c r="Z17" i="36" s="1"/>
  <c r="Y14" i="36"/>
  <c r="Y17" i="36" s="1"/>
  <c r="V14" i="36"/>
  <c r="T14" i="36"/>
  <c r="T17" i="36" s="1"/>
  <c r="R14" i="36"/>
  <c r="R17" i="36" s="1"/>
  <c r="R21" i="36" s="1"/>
  <c r="Q14" i="36"/>
  <c r="Q17" i="36" s="1"/>
  <c r="Q21" i="36" s="1"/>
  <c r="N14" i="36"/>
  <c r="L14" i="36"/>
  <c r="L17" i="36" s="1"/>
  <c r="L21" i="36" s="1"/>
  <c r="J14" i="36"/>
  <c r="J17" i="36" s="1"/>
  <c r="J21" i="36" s="1"/>
  <c r="I14" i="36"/>
  <c r="I17" i="36" s="1"/>
  <c r="I21" i="36" s="1"/>
  <c r="F14" i="36"/>
  <c r="B14" i="36"/>
  <c r="D13" i="36"/>
  <c r="B13" i="36"/>
  <c r="D12" i="36"/>
  <c r="B12" i="36"/>
  <c r="AZ11" i="36"/>
  <c r="AY11" i="36"/>
  <c r="AY14" i="36" s="1"/>
  <c r="AY17" i="36" s="1"/>
  <c r="AX11" i="36"/>
  <c r="AW11" i="36"/>
  <c r="AV11" i="36"/>
  <c r="AV14" i="36" s="1"/>
  <c r="AV17" i="36" s="1"/>
  <c r="AU11" i="36"/>
  <c r="AU14" i="36" s="1"/>
  <c r="AU17" i="36" s="1"/>
  <c r="AT11" i="36"/>
  <c r="AS11" i="36"/>
  <c r="AS14" i="36" s="1"/>
  <c r="AS17" i="36" s="1"/>
  <c r="AR11" i="36"/>
  <c r="AQ11" i="36"/>
  <c r="AQ14" i="36" s="1"/>
  <c r="AQ17" i="36" s="1"/>
  <c r="AP11" i="36"/>
  <c r="AO11" i="36"/>
  <c r="AN11" i="36"/>
  <c r="AN14" i="36" s="1"/>
  <c r="AN17" i="36" s="1"/>
  <c r="AM11" i="36"/>
  <c r="AM14" i="36" s="1"/>
  <c r="AM17" i="36" s="1"/>
  <c r="AL11" i="36"/>
  <c r="AK11" i="36"/>
  <c r="AK14" i="36" s="1"/>
  <c r="AK17" i="36" s="1"/>
  <c r="AJ11" i="36"/>
  <c r="AI11" i="36"/>
  <c r="AI14" i="36" s="1"/>
  <c r="AI17" i="36" s="1"/>
  <c r="AH11" i="36"/>
  <c r="AG11" i="36"/>
  <c r="AE11" i="36"/>
  <c r="AE14" i="36" s="1"/>
  <c r="AE17" i="36" s="1"/>
  <c r="AD11" i="36"/>
  <c r="AC11" i="36"/>
  <c r="AC14" i="36" s="1"/>
  <c r="AC17" i="36" s="1"/>
  <c r="AB11" i="36"/>
  <c r="AA11" i="36"/>
  <c r="AA14" i="36" s="1"/>
  <c r="AA17" i="36" s="1"/>
  <c r="Z11" i="36"/>
  <c r="Y11" i="36"/>
  <c r="X11" i="36"/>
  <c r="X14" i="36" s="1"/>
  <c r="X17" i="36" s="1"/>
  <c r="W11" i="36"/>
  <c r="W14" i="36" s="1"/>
  <c r="W17" i="36" s="1"/>
  <c r="V11" i="36"/>
  <c r="U11" i="36"/>
  <c r="U14" i="36" s="1"/>
  <c r="U17" i="36" s="1"/>
  <c r="T11" i="36"/>
  <c r="S11" i="36"/>
  <c r="S14" i="36" s="1"/>
  <c r="S17" i="36" s="1"/>
  <c r="S21" i="36" s="1"/>
  <c r="R11" i="36"/>
  <c r="Q11" i="36"/>
  <c r="P11" i="36"/>
  <c r="P14" i="36" s="1"/>
  <c r="P17" i="36" s="1"/>
  <c r="O11" i="36"/>
  <c r="O14" i="36" s="1"/>
  <c r="O17" i="36" s="1"/>
  <c r="N11" i="36"/>
  <c r="M11" i="36"/>
  <c r="M14" i="36" s="1"/>
  <c r="M17" i="36" s="1"/>
  <c r="M21" i="36" s="1"/>
  <c r="L11" i="36"/>
  <c r="K11" i="36"/>
  <c r="K14" i="36" s="1"/>
  <c r="K17" i="36" s="1"/>
  <c r="K21" i="36" s="1"/>
  <c r="J11" i="36"/>
  <c r="I11" i="36"/>
  <c r="H11" i="36"/>
  <c r="H14" i="36" s="1"/>
  <c r="H17" i="36" s="1"/>
  <c r="G11" i="36"/>
  <c r="G14" i="36" s="1"/>
  <c r="G17" i="36" s="1"/>
  <c r="F11" i="36"/>
  <c r="E11" i="36"/>
  <c r="B11" i="36"/>
  <c r="D10" i="36"/>
  <c r="B10" i="36"/>
  <c r="B9" i="36"/>
  <c r="B8" i="36"/>
  <c r="B7" i="36"/>
  <c r="B6" i="36"/>
  <c r="E5" i="36"/>
  <c r="F5" i="36" s="1"/>
  <c r="G5" i="36" s="1"/>
  <c r="H5" i="36" s="1"/>
  <c r="I5" i="36" s="1"/>
  <c r="J5" i="36" s="1"/>
  <c r="K5" i="36" s="1"/>
  <c r="L5" i="36" s="1"/>
  <c r="M5" i="36" s="1"/>
  <c r="N5" i="36" s="1"/>
  <c r="O5" i="36" s="1"/>
  <c r="P5" i="36" s="1"/>
  <c r="Q5" i="36" s="1"/>
  <c r="R5" i="36" s="1"/>
  <c r="S5" i="36" s="1"/>
  <c r="T5" i="36" s="1"/>
  <c r="U5" i="36" s="1"/>
  <c r="V5" i="36" s="1"/>
  <c r="W5" i="36" s="1"/>
  <c r="X5" i="36" s="1"/>
  <c r="Y5" i="36" s="1"/>
  <c r="Z5" i="36" s="1"/>
  <c r="AA5" i="36" s="1"/>
  <c r="AB5" i="36" s="1"/>
  <c r="AC5" i="36" s="1"/>
  <c r="AD5" i="36" s="1"/>
  <c r="AE5" i="36" s="1"/>
  <c r="AF5" i="36" s="1"/>
  <c r="AG5" i="36" s="1"/>
  <c r="AH5" i="36" s="1"/>
  <c r="AI5" i="36" s="1"/>
  <c r="AJ5" i="36" s="1"/>
  <c r="AK5" i="36" s="1"/>
  <c r="AL5" i="36" s="1"/>
  <c r="AM5" i="36" s="1"/>
  <c r="AN5" i="36" s="1"/>
  <c r="AO5" i="36" s="1"/>
  <c r="AP5" i="36" s="1"/>
  <c r="AQ5" i="36" s="1"/>
  <c r="AR5" i="36" s="1"/>
  <c r="AS5" i="36" s="1"/>
  <c r="AT5" i="36" s="1"/>
  <c r="AU5" i="36" s="1"/>
  <c r="AV5" i="36" s="1"/>
  <c r="AW5" i="36" s="1"/>
  <c r="AX5" i="36" s="1"/>
  <c r="AY5" i="36" s="1"/>
  <c r="AZ5" i="36" s="1"/>
  <c r="D11" i="33"/>
  <c r="P2" i="33"/>
  <c r="N21" i="36" l="1"/>
  <c r="H21" i="36"/>
  <c r="P21" i="36"/>
  <c r="F21" i="36"/>
  <c r="O21" i="36"/>
  <c r="G21" i="36"/>
  <c r="E14" i="36"/>
  <c r="C11" i="33"/>
  <c r="B11" i="33"/>
  <c r="A11" i="33"/>
  <c r="A6" i="7"/>
  <c r="E17" i="36" l="1"/>
  <c r="E21" i="36" l="1"/>
  <c r="AF9" i="36" l="1"/>
  <c r="C3" i="28"/>
  <c r="D9" i="36" l="1"/>
  <c r="AF11" i="36"/>
  <c r="AF14" i="36" l="1"/>
  <c r="D11" i="36"/>
  <c r="AF17" i="36" l="1"/>
  <c r="D17" i="36" s="1"/>
  <c r="D14" i="36"/>
  <c r="C12" i="28" l="1"/>
  <c r="C9" i="28"/>
  <c r="G6" i="28" l="1"/>
  <c r="H6" i="28" l="1"/>
  <c r="I6" i="28" l="1"/>
  <c r="J6" i="28" l="1"/>
  <c r="AG21" i="12" l="1"/>
  <c r="AF21" i="12"/>
  <c r="AE22" i="12" l="1"/>
  <c r="AD22" i="12"/>
  <c r="AC22" i="12"/>
  <c r="AB22" i="12"/>
  <c r="AA22" i="12"/>
  <c r="Z22" i="12"/>
  <c r="Y22" i="12"/>
  <c r="X22" i="12"/>
  <c r="W22" i="12"/>
  <c r="V22" i="12"/>
  <c r="U22" i="12"/>
  <c r="T22" i="12"/>
  <c r="S22" i="12"/>
  <c r="R22" i="12"/>
  <c r="Q22" i="12"/>
  <c r="P22" i="12"/>
  <c r="O22" i="12"/>
  <c r="N22" i="12"/>
  <c r="M22" i="12"/>
  <c r="L22" i="12"/>
  <c r="K22" i="12"/>
  <c r="J22" i="12"/>
  <c r="I22" i="12"/>
  <c r="H22" i="12"/>
  <c r="BO8" i="12"/>
  <c r="BN8" i="12"/>
  <c r="BO18" i="12" s="1"/>
  <c r="BM8" i="12"/>
  <c r="BN18" i="12" s="1"/>
  <c r="BL8" i="12"/>
  <c r="BM18" i="12" s="1"/>
  <c r="BK8" i="12"/>
  <c r="BL18" i="12" s="1"/>
  <c r="BJ8" i="12"/>
  <c r="BK18" i="12" s="1"/>
  <c r="BI8" i="12"/>
  <c r="BJ18" i="12" s="1"/>
  <c r="BH8" i="12"/>
  <c r="BI18" i="12" s="1"/>
  <c r="BG8" i="12"/>
  <c r="BH18" i="12" s="1"/>
  <c r="BF8" i="12"/>
  <c r="BG18" i="12" s="1"/>
  <c r="BE8" i="12"/>
  <c r="BF18" i="12" s="1"/>
  <c r="BD8" i="12"/>
  <c r="BE18" i="12" s="1"/>
  <c r="BC8" i="12"/>
  <c r="BD18" i="12" s="1"/>
  <c r="BB8" i="12"/>
  <c r="BC18" i="12" s="1"/>
  <c r="BA8" i="12"/>
  <c r="BB18" i="12" s="1"/>
  <c r="AZ8" i="12"/>
  <c r="BA18" i="12" s="1"/>
  <c r="AY8" i="12"/>
  <c r="AZ18" i="12" s="1"/>
  <c r="AX8" i="12"/>
  <c r="AY18" i="12" s="1"/>
  <c r="AW8" i="12"/>
  <c r="AX18" i="12" s="1"/>
  <c r="AV8" i="12"/>
  <c r="AW18" i="12" s="1"/>
  <c r="AU8" i="12"/>
  <c r="AV18" i="12" s="1"/>
  <c r="AT8" i="12"/>
  <c r="AU18" i="12" s="1"/>
  <c r="AS8" i="12"/>
  <c r="AT18" i="12" s="1"/>
  <c r="AR8" i="12"/>
  <c r="AS18" i="12" s="1"/>
  <c r="AQ8" i="12"/>
  <c r="AR18" i="12" s="1"/>
  <c r="AP8" i="12"/>
  <c r="AQ18" i="12" s="1"/>
  <c r="AO8" i="12"/>
  <c r="AP18" i="12" s="1"/>
  <c r="AN8" i="12"/>
  <c r="AO18" i="12" s="1"/>
  <c r="AM8" i="12"/>
  <c r="AN18" i="12" s="1"/>
  <c r="AL8" i="12"/>
  <c r="AM18" i="12" s="1"/>
  <c r="AK8" i="12"/>
  <c r="AL18" i="12" s="1"/>
  <c r="AJ8" i="12"/>
  <c r="AI8" i="12"/>
  <c r="AH8" i="12"/>
  <c r="AG8" i="12"/>
  <c r="AF8" i="12"/>
  <c r="AE8" i="12"/>
  <c r="AD8" i="12"/>
  <c r="AC8" i="12"/>
  <c r="AB8" i="12"/>
  <c r="AA8" i="12"/>
  <c r="Z8" i="12"/>
  <c r="Y8" i="12"/>
  <c r="Z10" i="12" s="1"/>
  <c r="X8" i="12"/>
  <c r="W8" i="12"/>
  <c r="X10" i="12" s="1"/>
  <c r="V8" i="12"/>
  <c r="W10" i="12" s="1"/>
  <c r="U8" i="12"/>
  <c r="T8" i="12"/>
  <c r="U12" i="12" s="1"/>
  <c r="S8" i="12"/>
  <c r="T10" i="12" s="1"/>
  <c r="R8" i="12"/>
  <c r="Q8" i="12"/>
  <c r="P8" i="12"/>
  <c r="O8" i="12"/>
  <c r="N8" i="12"/>
  <c r="M8" i="12"/>
  <c r="L8" i="12"/>
  <c r="K8" i="12"/>
  <c r="J8" i="12"/>
  <c r="I8" i="12"/>
  <c r="H8" i="12"/>
  <c r="AF18" i="12" l="1"/>
  <c r="AG18" i="12" s="1"/>
  <c r="AI18" i="12"/>
  <c r="AJ18" i="12"/>
  <c r="AK18" i="12"/>
  <c r="AK10" i="12"/>
  <c r="AH18" i="12"/>
  <c r="AL16" i="12"/>
  <c r="AM16" i="12"/>
  <c r="AK16" i="12"/>
  <c r="BJ14" i="12"/>
  <c r="BJ16" i="12"/>
  <c r="AU14" i="12"/>
  <c r="AU16" i="12"/>
  <c r="BC14" i="12"/>
  <c r="BC16" i="12"/>
  <c r="BK14" i="12"/>
  <c r="BK16" i="12"/>
  <c r="BB14" i="12"/>
  <c r="BB16" i="12"/>
  <c r="AN14" i="12"/>
  <c r="AN16" i="12"/>
  <c r="AV14" i="12"/>
  <c r="AV16" i="12"/>
  <c r="BD14" i="12"/>
  <c r="BD16" i="12"/>
  <c r="BL14" i="12"/>
  <c r="BL16" i="12"/>
  <c r="AT14" i="12"/>
  <c r="AT16" i="12"/>
  <c r="AO14" i="12"/>
  <c r="AO16" i="12"/>
  <c r="AW14" i="12"/>
  <c r="AW16" i="12"/>
  <c r="BE14" i="12"/>
  <c r="BE16" i="12"/>
  <c r="BM14" i="12"/>
  <c r="BM16" i="12"/>
  <c r="AP14" i="12"/>
  <c r="AP16" i="12"/>
  <c r="AX14" i="12"/>
  <c r="AX16" i="12"/>
  <c r="BF14" i="12"/>
  <c r="BF16" i="12"/>
  <c r="BN14" i="12"/>
  <c r="BN16" i="12"/>
  <c r="AI14" i="12"/>
  <c r="AI16" i="12"/>
  <c r="AQ14" i="12"/>
  <c r="AQ16" i="12"/>
  <c r="AY14" i="12"/>
  <c r="AY16" i="12"/>
  <c r="BG14" i="12"/>
  <c r="BG16" i="12"/>
  <c r="BO14" i="12"/>
  <c r="BO16" i="12"/>
  <c r="AJ14" i="12"/>
  <c r="AJ16" i="12"/>
  <c r="AR14" i="12"/>
  <c r="AR16" i="12"/>
  <c r="AZ14" i="12"/>
  <c r="AZ16" i="12"/>
  <c r="BH14" i="12"/>
  <c r="BH16" i="12"/>
  <c r="AS14" i="12"/>
  <c r="AS16" i="12"/>
  <c r="BA14" i="12"/>
  <c r="BA16" i="12"/>
  <c r="BI14" i="12"/>
  <c r="BI16" i="12"/>
  <c r="AM12" i="12"/>
  <c r="AM14" i="12"/>
  <c r="AL12" i="12"/>
  <c r="AL14" i="12"/>
  <c r="AK12" i="12"/>
  <c r="AK14" i="12"/>
  <c r="AU10" i="12"/>
  <c r="AU12" i="12"/>
  <c r="BC10" i="12"/>
  <c r="BC12" i="12"/>
  <c r="BK10" i="12"/>
  <c r="BK12" i="12"/>
  <c r="BB10" i="12"/>
  <c r="BB12" i="12"/>
  <c r="AN10" i="12"/>
  <c r="AN12" i="12"/>
  <c r="AV10" i="12"/>
  <c r="AV12" i="12"/>
  <c r="BD10" i="12"/>
  <c r="BD12" i="12"/>
  <c r="BL10" i="12"/>
  <c r="BL12" i="12"/>
  <c r="AO10" i="12"/>
  <c r="AO12" i="12"/>
  <c r="AW10" i="12"/>
  <c r="AW12" i="12"/>
  <c r="BE10" i="12"/>
  <c r="BE12" i="12"/>
  <c r="BM10" i="12"/>
  <c r="BM12" i="12"/>
  <c r="BJ10" i="12"/>
  <c r="BJ12" i="12"/>
  <c r="AP10" i="12"/>
  <c r="AP12" i="12"/>
  <c r="AX10" i="12"/>
  <c r="AX12" i="12"/>
  <c r="BF10" i="12"/>
  <c r="BF12" i="12"/>
  <c r="BN10" i="12"/>
  <c r="BN12" i="12"/>
  <c r="AT10" i="12"/>
  <c r="AT12" i="12"/>
  <c r="AI10" i="12"/>
  <c r="AI12" i="12"/>
  <c r="AQ10" i="12"/>
  <c r="AQ12" i="12"/>
  <c r="AY10" i="12"/>
  <c r="AY12" i="12"/>
  <c r="BG10" i="12"/>
  <c r="BG12" i="12"/>
  <c r="BO10" i="12"/>
  <c r="BO12" i="12"/>
  <c r="AJ10" i="12"/>
  <c r="AJ12" i="12"/>
  <c r="AR10" i="12"/>
  <c r="AR12" i="12"/>
  <c r="AZ10" i="12"/>
  <c r="AZ12" i="12"/>
  <c r="BH10" i="12"/>
  <c r="BH12" i="12"/>
  <c r="AS10" i="12"/>
  <c r="AS12" i="12"/>
  <c r="BA10" i="12"/>
  <c r="BA12" i="12"/>
  <c r="BI10" i="12"/>
  <c r="BI12" i="12"/>
  <c r="AM10" i="12"/>
  <c r="AL10" i="12"/>
  <c r="AF10" i="12"/>
  <c r="AH16" i="12"/>
  <c r="AH10" i="12"/>
  <c r="AG14" i="12"/>
  <c r="AG16" i="12"/>
  <c r="AH12" i="12"/>
  <c r="AH14" i="12"/>
  <c r="AG12" i="12"/>
  <c r="AB14" i="12"/>
  <c r="AE16" i="12"/>
  <c r="AE14" i="12"/>
  <c r="AF16" i="12"/>
  <c r="AF14" i="12"/>
  <c r="AD14" i="12"/>
  <c r="AC10" i="12"/>
  <c r="AC14" i="12"/>
  <c r="AA16" i="12"/>
  <c r="Y12" i="12"/>
  <c r="S12" i="12"/>
  <c r="AA12" i="12"/>
  <c r="AC12" i="12"/>
  <c r="AF12" i="12"/>
  <c r="Z12" i="12"/>
  <c r="Z14" i="12"/>
  <c r="R10" i="12"/>
  <c r="X12" i="12"/>
  <c r="AC16" i="12"/>
  <c r="U10" i="12"/>
  <c r="Q10" i="12"/>
  <c r="Y10" i="12"/>
  <c r="AG10" i="12"/>
  <c r="T12" i="12"/>
  <c r="AB12" i="12"/>
  <c r="S10" i="12"/>
  <c r="AA10" i="12"/>
  <c r="V12" i="12"/>
  <c r="AD12" i="12"/>
  <c r="AB10" i="12"/>
  <c r="W12" i="12"/>
  <c r="AE12" i="12"/>
  <c r="AB16" i="12"/>
  <c r="V10" i="12"/>
  <c r="AD10" i="12"/>
  <c r="AA14" i="12"/>
  <c r="AD16" i="12"/>
  <c r="AE10" i="12"/>
  <c r="AF20" i="12" l="1"/>
  <c r="AU20" i="12" l="1"/>
  <c r="AX20" i="12"/>
  <c r="AF22" i="12"/>
  <c r="AM20" i="12"/>
  <c r="AH20" i="12"/>
  <c r="BI20" i="12"/>
  <c r="AG20" i="12"/>
  <c r="BI22" i="12" l="1"/>
  <c r="AM22" i="12"/>
  <c r="AX22" i="12"/>
  <c r="AR20" i="12"/>
  <c r="AU22" i="12"/>
  <c r="BK20" i="12"/>
  <c r="AG22" i="12"/>
  <c r="BA20" i="12"/>
  <c r="BC20" i="12"/>
  <c r="AH22" i="12"/>
  <c r="BF20" i="12" l="1"/>
  <c r="BB20" i="12"/>
  <c r="BK22" i="12"/>
  <c r="BC22" i="12"/>
  <c r="AJ20" i="12"/>
  <c r="AL20" i="12"/>
  <c r="BD20" i="12"/>
  <c r="BN20" i="12"/>
  <c r="BO20" i="12"/>
  <c r="AY20" i="12"/>
  <c r="AO20" i="12"/>
  <c r="BL20" i="12"/>
  <c r="AQ20" i="12"/>
  <c r="AT20" i="12"/>
  <c r="BA22" i="12"/>
  <c r="AW20" i="12"/>
  <c r="BG20" i="12"/>
  <c r="AI20" i="12"/>
  <c r="AR22" i="12"/>
  <c r="BF22" i="12" l="1"/>
  <c r="AQ22" i="12"/>
  <c r="BM20" i="12"/>
  <c r="AI22" i="12"/>
  <c r="BL22" i="12"/>
  <c r="BO22" i="12"/>
  <c r="BJ20" i="12"/>
  <c r="AZ20" i="12"/>
  <c r="AL22" i="12"/>
  <c r="BG22" i="12"/>
  <c r="AP20" i="12"/>
  <c r="BN22" i="12"/>
  <c r="AS20" i="12"/>
  <c r="AK20" i="12"/>
  <c r="AJ22" i="12"/>
  <c r="BB22" i="12"/>
  <c r="AN20" i="12"/>
  <c r="AY22" i="12"/>
  <c r="AV20" i="12"/>
  <c r="AW22" i="12"/>
  <c r="AO22" i="12"/>
  <c r="BD22" i="12"/>
  <c r="BE20" i="12"/>
  <c r="AT22" i="12"/>
  <c r="BH20" i="12"/>
  <c r="BH22" i="12" l="1"/>
  <c r="AS22" i="12"/>
  <c r="AN22" i="12"/>
  <c r="AZ22" i="12"/>
  <c r="BE22" i="12"/>
  <c r="AV22" i="12"/>
  <c r="AP22" i="12"/>
  <c r="BM22" i="12"/>
  <c r="BJ22" i="12"/>
  <c r="AK22" i="12"/>
  <c r="C3" i="12" l="1"/>
  <c r="B3" i="12"/>
  <c r="A14" i="7" l="1"/>
  <c r="A15" i="7"/>
  <c r="A16" i="7" l="1"/>
  <c r="A13" i="7"/>
  <c r="A8" i="7"/>
  <c r="B32" i="12"/>
  <c r="B33" i="12"/>
  <c r="B34" i="12"/>
  <c r="B31" i="12"/>
  <c r="G9" i="28" l="1"/>
  <c r="G12" i="28"/>
  <c r="A18" i="7"/>
  <c r="H12" i="28" l="1"/>
  <c r="G14" i="28"/>
  <c r="H9" i="28"/>
  <c r="I9" i="28" l="1"/>
  <c r="H14" i="28"/>
  <c r="I12" i="28"/>
  <c r="J12" i="28" l="1"/>
  <c r="I14" i="28"/>
  <c r="J9" i="28"/>
  <c r="J14" i="28" l="1"/>
  <c r="A12" i="7" l="1"/>
  <c r="A17" i="7"/>
  <c r="A21" i="7"/>
  <c r="A22" i="7"/>
  <c r="A23" i="7"/>
  <c r="A20" i="7"/>
  <c r="A11" i="7"/>
  <c r="A5" i="7"/>
  <c r="A7" i="7"/>
  <c r="A9" i="7"/>
  <c r="A4" i="7"/>
  <c r="F19" i="28" l="1"/>
  <c r="F21" i="28" s="1"/>
  <c r="F22" i="28" s="1"/>
  <c r="F23" i="28" s="1"/>
  <c r="H5" i="16"/>
  <c r="I5" i="16" s="1"/>
  <c r="J5" i="16" s="1"/>
  <c r="K5" i="16" s="1"/>
  <c r="L5" i="16" s="1"/>
  <c r="M5" i="16" s="1"/>
  <c r="N5" i="16" s="1"/>
  <c r="O5" i="16" s="1"/>
  <c r="P5" i="16" s="1"/>
  <c r="Q5" i="16" s="1"/>
  <c r="R5" i="16" s="1"/>
  <c r="S5" i="16" s="1"/>
  <c r="T5" i="16" s="1"/>
  <c r="U5" i="16" s="1"/>
  <c r="V5" i="16" s="1"/>
  <c r="W5" i="16" s="1"/>
  <c r="X5" i="16" s="1"/>
  <c r="A8" i="12" l="1"/>
  <c r="A12" i="12" l="1"/>
  <c r="A10" i="12"/>
  <c r="P7" i="12" l="1"/>
  <c r="X7" i="12"/>
  <c r="AF7" i="12"/>
  <c r="J7" i="12"/>
  <c r="K7" i="12"/>
  <c r="AA7" i="12"/>
  <c r="T7" i="12"/>
  <c r="M7" i="12"/>
  <c r="AC7" i="12"/>
  <c r="AD7" i="12"/>
  <c r="O7" i="12"/>
  <c r="AE7" i="12"/>
  <c r="I7" i="12"/>
  <c r="Q7" i="12"/>
  <c r="Y7" i="12"/>
  <c r="R7" i="12"/>
  <c r="H7" i="12"/>
  <c r="H31" i="12" s="1"/>
  <c r="S7" i="12"/>
  <c r="L7" i="12"/>
  <c r="AB7" i="12"/>
  <c r="Z7" i="12"/>
  <c r="U7" i="12"/>
  <c r="N7" i="12"/>
  <c r="V7" i="12"/>
  <c r="W7" i="12"/>
  <c r="A14" i="12"/>
  <c r="A16" i="12"/>
  <c r="V17" i="12" l="1"/>
  <c r="V19" i="12"/>
  <c r="V21" i="12"/>
  <c r="V9" i="12"/>
  <c r="V15" i="12"/>
  <c r="W13" i="12"/>
  <c r="W11" i="12"/>
  <c r="R15" i="12"/>
  <c r="R13" i="12"/>
  <c r="R19" i="12"/>
  <c r="R17" i="12"/>
  <c r="R21" i="12"/>
  <c r="S11" i="12"/>
  <c r="R9" i="12"/>
  <c r="M15" i="12"/>
  <c r="M17" i="12"/>
  <c r="M21" i="12"/>
  <c r="M13" i="12"/>
  <c r="M11" i="12"/>
  <c r="M19" i="12"/>
  <c r="M9" i="12"/>
  <c r="P13" i="12"/>
  <c r="P15" i="12"/>
  <c r="P17" i="12"/>
  <c r="P19" i="12"/>
  <c r="P11" i="12"/>
  <c r="P9" i="12"/>
  <c r="P21" i="12"/>
  <c r="N17" i="12"/>
  <c r="N19" i="12"/>
  <c r="N13" i="12"/>
  <c r="N9" i="12"/>
  <c r="N21" i="12"/>
  <c r="N15" i="12"/>
  <c r="N11" i="12"/>
  <c r="Y21" i="12"/>
  <c r="Y17" i="12"/>
  <c r="Y15" i="12"/>
  <c r="Y19" i="12"/>
  <c r="Y9" i="12"/>
  <c r="Z13" i="12"/>
  <c r="Z11" i="12"/>
  <c r="T19" i="12"/>
  <c r="T17" i="12"/>
  <c r="T21" i="12"/>
  <c r="T15" i="12"/>
  <c r="U13" i="12"/>
  <c r="U11" i="12"/>
  <c r="T9" i="12"/>
  <c r="H21" i="12"/>
  <c r="H13" i="12"/>
  <c r="H19" i="12"/>
  <c r="H11" i="12"/>
  <c r="H9" i="12"/>
  <c r="S13" i="12"/>
  <c r="H17" i="12"/>
  <c r="Q11" i="12"/>
  <c r="Z15" i="12"/>
  <c r="AA17" i="12"/>
  <c r="H15" i="12"/>
  <c r="U21" i="12"/>
  <c r="U15" i="12"/>
  <c r="U19" i="12"/>
  <c r="U17" i="12"/>
  <c r="V11" i="12"/>
  <c r="U9" i="12"/>
  <c r="V13" i="12"/>
  <c r="Q15" i="12"/>
  <c r="Q13" i="12"/>
  <c r="Q19" i="12"/>
  <c r="Q17" i="12"/>
  <c r="Q21" i="12"/>
  <c r="Q9" i="12"/>
  <c r="R11" i="12"/>
  <c r="AA19" i="12"/>
  <c r="AA21" i="12"/>
  <c r="AB15" i="12"/>
  <c r="AB11" i="12"/>
  <c r="AA9" i="12"/>
  <c r="AB13" i="12"/>
  <c r="AB17" i="12"/>
  <c r="AC19" i="12"/>
  <c r="AC21" i="12"/>
  <c r="AD13" i="12"/>
  <c r="AC9" i="12"/>
  <c r="AD11" i="12"/>
  <c r="AD15" i="12"/>
  <c r="AD17" i="12"/>
  <c r="Z21" i="12"/>
  <c r="Z17" i="12"/>
  <c r="Z19" i="12"/>
  <c r="AA11" i="12"/>
  <c r="Z9" i="12"/>
  <c r="AA15" i="12"/>
  <c r="AA13" i="12"/>
  <c r="I15" i="12"/>
  <c r="I13" i="12"/>
  <c r="I21" i="12"/>
  <c r="I17" i="12"/>
  <c r="I19" i="12"/>
  <c r="I11" i="12"/>
  <c r="I9" i="12"/>
  <c r="K19" i="12"/>
  <c r="K11" i="12"/>
  <c r="K21" i="12"/>
  <c r="K15" i="12"/>
  <c r="K13" i="12"/>
  <c r="K17" i="12"/>
  <c r="K9" i="12"/>
  <c r="AB19" i="12"/>
  <c r="AB21" i="12"/>
  <c r="AC15" i="12"/>
  <c r="AC11" i="12"/>
  <c r="AC13" i="12"/>
  <c r="AB9" i="12"/>
  <c r="AC17" i="12"/>
  <c r="AE21" i="12"/>
  <c r="AE19" i="12"/>
  <c r="AF13" i="12"/>
  <c r="AE9" i="12"/>
  <c r="AF15" i="12"/>
  <c r="AF11" i="12"/>
  <c r="AE17" i="12"/>
  <c r="J17" i="12"/>
  <c r="J19" i="12"/>
  <c r="J21" i="12"/>
  <c r="J11" i="12"/>
  <c r="J15" i="12"/>
  <c r="J13" i="12"/>
  <c r="J9" i="12"/>
  <c r="W21" i="12"/>
  <c r="W19" i="12"/>
  <c r="W15" i="12"/>
  <c r="W17" i="12"/>
  <c r="X11" i="12"/>
  <c r="W9" i="12"/>
  <c r="X13" i="12"/>
  <c r="X19" i="12"/>
  <c r="X15" i="12"/>
  <c r="X21" i="12"/>
  <c r="Y13" i="12"/>
  <c r="X9" i="12"/>
  <c r="X17" i="12"/>
  <c r="Y11" i="12"/>
  <c r="L15" i="12"/>
  <c r="L21" i="12"/>
  <c r="L13" i="12"/>
  <c r="L11" i="12"/>
  <c r="L17" i="12"/>
  <c r="L19" i="12"/>
  <c r="L9" i="12"/>
  <c r="O21" i="12"/>
  <c r="O17" i="12"/>
  <c r="O11" i="12"/>
  <c r="O15" i="12"/>
  <c r="O13" i="12"/>
  <c r="O19" i="12"/>
  <c r="O9" i="12"/>
  <c r="AG7" i="12"/>
  <c r="AH21" i="12" s="1"/>
  <c r="S19" i="12"/>
  <c r="S17" i="12"/>
  <c r="S21" i="12"/>
  <c r="S15" i="12"/>
  <c r="S9" i="12"/>
  <c r="T13" i="12"/>
  <c r="T11" i="12"/>
  <c r="AD21" i="12"/>
  <c r="AD19" i="12"/>
  <c r="AE13" i="12"/>
  <c r="AD9" i="12"/>
  <c r="AE11" i="12"/>
  <c r="AE15" i="12"/>
  <c r="AG13" i="12"/>
  <c r="AF9" i="12"/>
  <c r="AG15" i="12"/>
  <c r="AG11" i="12"/>
  <c r="AG17" i="12"/>
  <c r="AF17" i="12"/>
  <c r="A22" i="12"/>
  <c r="A20" i="12"/>
  <c r="A18" i="12"/>
  <c r="K31" i="12"/>
  <c r="K33" i="12"/>
  <c r="I31" i="12"/>
  <c r="I33" i="12"/>
  <c r="J33" i="12"/>
  <c r="J31" i="12"/>
  <c r="H33" i="12"/>
  <c r="AC31" i="12"/>
  <c r="AC33" i="12"/>
  <c r="AD31" i="12"/>
  <c r="AD33" i="12"/>
  <c r="U31" i="12"/>
  <c r="U33" i="12"/>
  <c r="L31" i="12"/>
  <c r="L33" i="12"/>
  <c r="AE31" i="12"/>
  <c r="AE33" i="12"/>
  <c r="V31" i="12"/>
  <c r="V33" i="12"/>
  <c r="M31" i="12"/>
  <c r="M33" i="12"/>
  <c r="AF31" i="12"/>
  <c r="AF33" i="12"/>
  <c r="W31" i="12"/>
  <c r="W33" i="12"/>
  <c r="N31" i="12"/>
  <c r="N33" i="12"/>
  <c r="AB31" i="12"/>
  <c r="AB33" i="12"/>
  <c r="AA31" i="12"/>
  <c r="AA33" i="12"/>
  <c r="Z33" i="12"/>
  <c r="Z31" i="12"/>
  <c r="Y33" i="12"/>
  <c r="Y31" i="12"/>
  <c r="X31" i="12"/>
  <c r="X33" i="12"/>
  <c r="O31" i="12"/>
  <c r="O33" i="12"/>
  <c r="T31" i="12"/>
  <c r="T33" i="12"/>
  <c r="S33" i="12"/>
  <c r="S31" i="12"/>
  <c r="R33" i="12"/>
  <c r="R31" i="12"/>
  <c r="Q33" i="12"/>
  <c r="Q31" i="12"/>
  <c r="P33" i="12"/>
  <c r="P31" i="12"/>
  <c r="AG31" i="12" l="1"/>
  <c r="AI32" i="12" s="1"/>
  <c r="AG33" i="12"/>
  <c r="AI34" i="12" s="1"/>
  <c r="AH7" i="12"/>
  <c r="AI21" i="12" s="1"/>
  <c r="AG9" i="12"/>
  <c r="AG27" i="12" s="1"/>
  <c r="AH17" i="12"/>
  <c r="AH19" i="12"/>
  <c r="AH11" i="12"/>
  <c r="AH15" i="12"/>
  <c r="AH13" i="12"/>
  <c r="H27" i="12"/>
  <c r="S34" i="12"/>
  <c r="AB34" i="12"/>
  <c r="Y32" i="12"/>
  <c r="AG32" i="12"/>
  <c r="AF34" i="12"/>
  <c r="T32" i="12"/>
  <c r="Q34" i="12"/>
  <c r="AC34" i="12"/>
  <c r="AH34" i="12"/>
  <c r="AF32" i="12"/>
  <c r="T34" i="12"/>
  <c r="Q32" i="12"/>
  <c r="AC32" i="12"/>
  <c r="AH32" i="12"/>
  <c r="U32" i="12"/>
  <c r="Z34" i="12"/>
  <c r="AD34" i="12"/>
  <c r="O34" i="12"/>
  <c r="N34" i="12"/>
  <c r="J34" i="12"/>
  <c r="U34" i="12"/>
  <c r="Z32" i="12"/>
  <c r="AD32" i="12"/>
  <c r="O32" i="12"/>
  <c r="N32" i="12"/>
  <c r="J32" i="12"/>
  <c r="K34" i="12"/>
  <c r="R32" i="12"/>
  <c r="V34" i="12"/>
  <c r="AA32" i="12"/>
  <c r="P34" i="12"/>
  <c r="X34" i="12"/>
  <c r="K32" i="12"/>
  <c r="R34" i="12"/>
  <c r="V32" i="12"/>
  <c r="AA34" i="12"/>
  <c r="P32" i="12"/>
  <c r="X32" i="12"/>
  <c r="W34" i="12"/>
  <c r="AE34" i="12"/>
  <c r="L32" i="12"/>
  <c r="M34" i="12"/>
  <c r="S32" i="12"/>
  <c r="AB32" i="12"/>
  <c r="Y34" i="12"/>
  <c r="AG34" i="12"/>
  <c r="W32" i="12"/>
  <c r="AE32" i="12"/>
  <c r="L34" i="12"/>
  <c r="M32" i="12"/>
  <c r="T27" i="12"/>
  <c r="W27" i="12"/>
  <c r="J27" i="12"/>
  <c r="P27" i="12"/>
  <c r="AB27" i="12"/>
  <c r="AF27" i="12"/>
  <c r="K27" i="12"/>
  <c r="N27" i="12"/>
  <c r="R27" i="12"/>
  <c r="AD27" i="12"/>
  <c r="Q27" i="12"/>
  <c r="S27" i="12"/>
  <c r="AE27" i="12"/>
  <c r="L27" i="12"/>
  <c r="O27" i="12"/>
  <c r="AC27" i="12"/>
  <c r="U27" i="12"/>
  <c r="AA27" i="12"/>
  <c r="V27" i="12"/>
  <c r="M27" i="12"/>
  <c r="I27" i="12"/>
  <c r="X27" i="12"/>
  <c r="Y27" i="12"/>
  <c r="Z27" i="12"/>
  <c r="AH9" i="12" l="1"/>
  <c r="AI17" i="12"/>
  <c r="AI11" i="12"/>
  <c r="AI13" i="12"/>
  <c r="AI15" i="12"/>
  <c r="AI19" i="12"/>
  <c r="AH33" i="12"/>
  <c r="AH31" i="12"/>
  <c r="AI7" i="12"/>
  <c r="AJ21" i="12" s="1"/>
  <c r="AJ34" i="12" l="1"/>
  <c r="AJ17" i="12"/>
  <c r="AI9" i="12"/>
  <c r="AI27" i="12" s="1"/>
  <c r="AJ15" i="12"/>
  <c r="AJ19" i="12"/>
  <c r="AJ13" i="12"/>
  <c r="AJ11" i="12"/>
  <c r="AI33" i="12"/>
  <c r="AI31" i="12"/>
  <c r="AJ7" i="12"/>
  <c r="AK21" i="12" s="1"/>
  <c r="AJ32" i="12"/>
  <c r="AH27" i="12"/>
  <c r="AK17" i="12" l="1"/>
  <c r="AJ9" i="12"/>
  <c r="AK15" i="12"/>
  <c r="AK11" i="12"/>
  <c r="AK19" i="12"/>
  <c r="AK13" i="12"/>
  <c r="AJ31" i="12"/>
  <c r="AJ33" i="12"/>
  <c r="AK7" i="12"/>
  <c r="AL21" i="12" s="1"/>
  <c r="AK32" i="12"/>
  <c r="AK34" i="12"/>
  <c r="AL32" i="12" l="1"/>
  <c r="AL19" i="12"/>
  <c r="AK9" i="12"/>
  <c r="AK27" i="12" s="1"/>
  <c r="AK31" i="12"/>
  <c r="AK33" i="12"/>
  <c r="AL7" i="12"/>
  <c r="AM21" i="12" s="1"/>
  <c r="AJ27" i="12"/>
  <c r="AL34" i="12"/>
  <c r="AM32" i="12" l="1"/>
  <c r="AM7" i="12"/>
  <c r="AN21" i="12" s="1"/>
  <c r="AM34" i="12"/>
  <c r="AL9" i="12"/>
  <c r="AM19" i="12"/>
  <c r="AL13" i="12"/>
  <c r="AL11" i="12"/>
  <c r="AL15" i="12"/>
  <c r="AL17" i="12"/>
  <c r="AL31" i="12"/>
  <c r="AL33" i="12"/>
  <c r="AN34" i="12" l="1"/>
  <c r="AL27" i="12"/>
  <c r="AN32" i="12"/>
  <c r="AM9" i="12"/>
  <c r="AN19" i="12"/>
  <c r="AM11" i="12"/>
  <c r="AM17" i="12"/>
  <c r="AM13" i="12"/>
  <c r="AM15" i="12"/>
  <c r="AM33" i="12"/>
  <c r="AM31" i="12"/>
  <c r="AN7" i="12"/>
  <c r="AO21" i="12" s="1"/>
  <c r="AO7" i="12" l="1"/>
  <c r="AP21" i="12" s="1"/>
  <c r="AO32" i="12"/>
  <c r="AM27" i="12"/>
  <c r="AO34" i="12"/>
  <c r="AO19" i="12"/>
  <c r="AN9" i="12"/>
  <c r="AN11" i="12"/>
  <c r="AN13" i="12"/>
  <c r="AN15" i="12"/>
  <c r="AN17" i="12"/>
  <c r="AN33" i="12"/>
  <c r="AN31" i="12"/>
  <c r="AP32" i="12" l="1"/>
  <c r="AP34" i="12"/>
  <c r="AP19" i="12"/>
  <c r="AO9" i="12"/>
  <c r="AO11" i="12"/>
  <c r="AO15" i="12"/>
  <c r="AO13" i="12"/>
  <c r="AO17" i="12"/>
  <c r="AO31" i="12"/>
  <c r="AO33" i="12"/>
  <c r="AN27" i="12"/>
  <c r="AP7" i="12"/>
  <c r="AQ21" i="12" s="1"/>
  <c r="AO27" i="12" l="1"/>
  <c r="AQ7" i="12"/>
  <c r="AQ19" i="12"/>
  <c r="AP9" i="12"/>
  <c r="AP11" i="12"/>
  <c r="AP13" i="12"/>
  <c r="AP15" i="12"/>
  <c r="AP17" i="12"/>
  <c r="AP33" i="12"/>
  <c r="AP31" i="12"/>
  <c r="AQ34" i="12"/>
  <c r="AQ32" i="12"/>
  <c r="AP27" i="12" l="1"/>
  <c r="AR32" i="12"/>
  <c r="AR34" i="12"/>
  <c r="AR19" i="12"/>
  <c r="AQ9" i="12"/>
  <c r="AQ13" i="12"/>
  <c r="AQ11" i="12"/>
  <c r="AQ15" i="12"/>
  <c r="AQ17" i="12"/>
  <c r="AQ31" i="12"/>
  <c r="AQ33" i="12"/>
  <c r="AR7" i="12"/>
  <c r="AQ27" i="12" l="1"/>
  <c r="AS32" i="12"/>
  <c r="AS7" i="12"/>
  <c r="AS34" i="12"/>
  <c r="AR9" i="12"/>
  <c r="AS19" i="12"/>
  <c r="AR11" i="12"/>
  <c r="AR17" i="12"/>
  <c r="AR13" i="12"/>
  <c r="AR15" i="12"/>
  <c r="AR21" i="12"/>
  <c r="AR31" i="12"/>
  <c r="AR33" i="12"/>
  <c r="AT19" i="12" l="1"/>
  <c r="AS9" i="12"/>
  <c r="AS11" i="12"/>
  <c r="AS13" i="12"/>
  <c r="AS15" i="12"/>
  <c r="AS17" i="12"/>
  <c r="AS21" i="12"/>
  <c r="AS31" i="12"/>
  <c r="AS33" i="12"/>
  <c r="AT34" i="12"/>
  <c r="AR27" i="12"/>
  <c r="AT7" i="12"/>
  <c r="AT32" i="12"/>
  <c r="AS27" i="12" l="1"/>
  <c r="AU19" i="12"/>
  <c r="AT9" i="12"/>
  <c r="AT13" i="12"/>
  <c r="AT11" i="12"/>
  <c r="AT15" i="12"/>
  <c r="AT17" i="12"/>
  <c r="AT21" i="12"/>
  <c r="AT31" i="12"/>
  <c r="AT33" i="12"/>
  <c r="AU7" i="12"/>
  <c r="AU34" i="12"/>
  <c r="AU32" i="12"/>
  <c r="AT27" i="12" l="1"/>
  <c r="AV32" i="12"/>
  <c r="AU9" i="12"/>
  <c r="AV19" i="12"/>
  <c r="AU11" i="12"/>
  <c r="AU17" i="12"/>
  <c r="AU15" i="12"/>
  <c r="AU13" i="12"/>
  <c r="AU21" i="12"/>
  <c r="AU33" i="12"/>
  <c r="AU31" i="12"/>
  <c r="AV7" i="12"/>
  <c r="AV34" i="12"/>
  <c r="AU27" i="12" l="1"/>
  <c r="AW19" i="12"/>
  <c r="AV9" i="12"/>
  <c r="AV11" i="12"/>
  <c r="AV13" i="12"/>
  <c r="AV15" i="12"/>
  <c r="AV17" i="12"/>
  <c r="AV21" i="12"/>
  <c r="AV33" i="12"/>
  <c r="AV31" i="12"/>
  <c r="AW7" i="12"/>
  <c r="AW32" i="12"/>
  <c r="AW34" i="12"/>
  <c r="AV27" i="12" l="1"/>
  <c r="AX19" i="12"/>
  <c r="AW9" i="12"/>
  <c r="AW11" i="12"/>
  <c r="AW13" i="12"/>
  <c r="AW15" i="12"/>
  <c r="AW17" i="12"/>
  <c r="AW21" i="12"/>
  <c r="AW33" i="12"/>
  <c r="AW31" i="12"/>
  <c r="AX7" i="12"/>
  <c r="AX32" i="12"/>
  <c r="AX34" i="12"/>
  <c r="AW27" i="12" l="1"/>
  <c r="AY7" i="12"/>
  <c r="AY34" i="12"/>
  <c r="AX9" i="12"/>
  <c r="AY19" i="12"/>
  <c r="AX17" i="12"/>
  <c r="AX11" i="12"/>
  <c r="AX15" i="12"/>
  <c r="AX13" i="12"/>
  <c r="AX21" i="12"/>
  <c r="AX33" i="12"/>
  <c r="AX31" i="12"/>
  <c r="AY32" i="12"/>
  <c r="AX27" i="12" l="1"/>
  <c r="AZ32" i="12"/>
  <c r="AZ34" i="12"/>
  <c r="AY9" i="12"/>
  <c r="AZ19" i="12"/>
  <c r="AY11" i="12"/>
  <c r="AY13" i="12"/>
  <c r="AY15" i="12"/>
  <c r="AY17" i="12"/>
  <c r="AY21" i="12"/>
  <c r="AY33" i="12"/>
  <c r="AY31" i="12"/>
  <c r="AZ7" i="12"/>
  <c r="BA34" i="12" l="1"/>
  <c r="BA19" i="12"/>
  <c r="AZ9" i="12"/>
  <c r="AZ11" i="12"/>
  <c r="AZ13" i="12"/>
  <c r="AZ15" i="12"/>
  <c r="AZ17" i="12"/>
  <c r="AZ21" i="12"/>
  <c r="AZ31" i="12"/>
  <c r="AZ33" i="12"/>
  <c r="BA7" i="12"/>
  <c r="BA32" i="12"/>
  <c r="AY27" i="12"/>
  <c r="BB34" i="12" l="1"/>
  <c r="BB32" i="12"/>
  <c r="BB7" i="12"/>
  <c r="AZ27" i="12"/>
  <c r="BB19" i="12"/>
  <c r="BA9" i="12"/>
  <c r="BA11" i="12"/>
  <c r="BA13" i="12"/>
  <c r="BA15" i="12"/>
  <c r="BA17" i="12"/>
  <c r="BA21" i="12"/>
  <c r="BA31" i="12"/>
  <c r="BA33" i="12"/>
  <c r="BA27" i="12" l="1"/>
  <c r="BC34" i="12"/>
  <c r="BC32" i="12"/>
  <c r="BB9" i="12"/>
  <c r="BC19" i="12"/>
  <c r="BB13" i="12"/>
  <c r="BB11" i="12"/>
  <c r="BB17" i="12"/>
  <c r="BB15" i="12"/>
  <c r="BB21" i="12"/>
  <c r="BB31" i="12"/>
  <c r="BB33" i="12"/>
  <c r="BC7" i="12"/>
  <c r="BB27" i="12" l="1"/>
  <c r="BD32" i="12"/>
  <c r="BD34" i="12"/>
  <c r="BC9" i="12"/>
  <c r="BD19" i="12"/>
  <c r="BC13" i="12"/>
  <c r="BC11" i="12"/>
  <c r="BC15" i="12"/>
  <c r="BC17" i="12"/>
  <c r="BC21" i="12"/>
  <c r="BC31" i="12"/>
  <c r="BC33" i="12"/>
  <c r="BD7" i="12"/>
  <c r="BC27" i="12" l="1"/>
  <c r="BE34" i="12"/>
  <c r="BE32" i="12"/>
  <c r="BE19" i="12"/>
  <c r="BD9" i="12"/>
  <c r="BD11" i="12"/>
  <c r="BD15" i="12"/>
  <c r="BD13" i="12"/>
  <c r="BD17" i="12"/>
  <c r="BD21" i="12"/>
  <c r="BD33" i="12"/>
  <c r="BD31" i="12"/>
  <c r="BE7" i="12"/>
  <c r="BD27" i="12" l="1"/>
  <c r="BF32" i="12"/>
  <c r="BF34" i="12"/>
  <c r="BE9" i="12"/>
  <c r="BF19" i="12"/>
  <c r="BE13" i="12"/>
  <c r="BE11" i="12"/>
  <c r="BE15" i="12"/>
  <c r="BE17" i="12"/>
  <c r="BE21" i="12"/>
  <c r="BE33" i="12"/>
  <c r="BE31" i="12"/>
  <c r="BF7" i="12"/>
  <c r="BE27" i="12" l="1"/>
  <c r="BG34" i="12"/>
  <c r="BG32" i="12"/>
  <c r="BF9" i="12"/>
  <c r="BG19" i="12"/>
  <c r="BF13" i="12"/>
  <c r="BF11" i="12"/>
  <c r="BF15" i="12"/>
  <c r="BF17" i="12"/>
  <c r="BF21" i="12"/>
  <c r="BF33" i="12"/>
  <c r="BF31" i="12"/>
  <c r="BG7" i="12"/>
  <c r="BF27" i="12" l="1"/>
  <c r="BH34" i="12"/>
  <c r="BG9" i="12"/>
  <c r="BH19" i="12"/>
  <c r="BG11" i="12"/>
  <c r="BG13" i="12"/>
  <c r="BG15" i="12"/>
  <c r="BG17" i="12"/>
  <c r="BG21" i="12"/>
  <c r="BG33" i="12"/>
  <c r="BG31" i="12"/>
  <c r="BH7" i="12"/>
  <c r="BH32" i="12"/>
  <c r="H5" i="12"/>
  <c r="I5" i="12" s="1"/>
  <c r="J5" i="12" s="1"/>
  <c r="K5" i="12" s="1"/>
  <c r="L5" i="12" s="1"/>
  <c r="M5" i="12" s="1"/>
  <c r="N5" i="12" s="1"/>
  <c r="O5" i="12" s="1"/>
  <c r="P5" i="12" s="1"/>
  <c r="Q5" i="12" s="1"/>
  <c r="R5" i="12" s="1"/>
  <c r="S5" i="12" s="1"/>
  <c r="T5" i="12" s="1"/>
  <c r="U5" i="12" s="1"/>
  <c r="V5" i="12" s="1"/>
  <c r="W5" i="12" s="1"/>
  <c r="X5" i="12" s="1"/>
  <c r="Y5" i="12" s="1"/>
  <c r="Z5" i="12" s="1"/>
  <c r="AA5" i="12" s="1"/>
  <c r="AB5" i="12" s="1"/>
  <c r="AC5" i="12" s="1"/>
  <c r="AD5" i="12" s="1"/>
  <c r="AE5" i="12" s="1"/>
  <c r="AF5" i="12" s="1"/>
  <c r="AG5" i="12" s="1"/>
  <c r="AH5" i="12" s="1"/>
  <c r="AI5" i="12" s="1"/>
  <c r="AJ5" i="12" s="1"/>
  <c r="AK5" i="12" s="1"/>
  <c r="AL5" i="12" s="1"/>
  <c r="AM5" i="12" s="1"/>
  <c r="AN5" i="12" s="1"/>
  <c r="AO5" i="12" s="1"/>
  <c r="AP5" i="12" s="1"/>
  <c r="AQ5" i="12" s="1"/>
  <c r="AR5" i="12" s="1"/>
  <c r="AS5" i="12" s="1"/>
  <c r="AT5" i="12" s="1"/>
  <c r="AU5" i="12" s="1"/>
  <c r="AV5" i="12" s="1"/>
  <c r="AW5" i="12" s="1"/>
  <c r="AX5" i="12" s="1"/>
  <c r="AY5" i="12" s="1"/>
  <c r="AZ5" i="12" s="1"/>
  <c r="BA5" i="12" s="1"/>
  <c r="BB5" i="12" s="1"/>
  <c r="BC5" i="12" s="1"/>
  <c r="BD5" i="12" s="1"/>
  <c r="BE5" i="12" s="1"/>
  <c r="BF5" i="12" s="1"/>
  <c r="BG5" i="12" s="1"/>
  <c r="BH5" i="12" s="1"/>
  <c r="BI5" i="12" s="1"/>
  <c r="BJ5" i="12" s="1"/>
  <c r="BK5" i="12" s="1"/>
  <c r="BL5" i="12" s="1"/>
  <c r="BM5" i="12" s="1"/>
  <c r="BN5" i="12" s="1"/>
  <c r="BO5" i="12" s="1"/>
  <c r="BI7" i="12" l="1"/>
  <c r="BI32" i="12"/>
  <c r="BG27" i="12"/>
  <c r="BI34" i="12"/>
  <c r="BH9" i="12"/>
  <c r="BI19" i="12"/>
  <c r="BH13" i="12"/>
  <c r="BH11" i="12"/>
  <c r="BH15" i="12"/>
  <c r="BH17" i="12"/>
  <c r="BH21" i="12"/>
  <c r="BH31" i="12"/>
  <c r="BH33" i="12"/>
  <c r="BH27" i="12" l="1"/>
  <c r="BJ32" i="12"/>
  <c r="BJ34" i="12"/>
  <c r="BJ19" i="12"/>
  <c r="BI9" i="12"/>
  <c r="BI15" i="12"/>
  <c r="BI11" i="12"/>
  <c r="BI17" i="12"/>
  <c r="BI13" i="12"/>
  <c r="BI21" i="12"/>
  <c r="BI33" i="12"/>
  <c r="BI31" i="12"/>
  <c r="BJ7" i="12"/>
  <c r="BI27" i="12" l="1"/>
  <c r="BK32" i="12"/>
  <c r="BK34" i="12"/>
  <c r="BJ9" i="12"/>
  <c r="BK19" i="12"/>
  <c r="BJ13" i="12"/>
  <c r="BJ11" i="12"/>
  <c r="BJ15" i="12"/>
  <c r="BJ17" i="12"/>
  <c r="BJ21" i="12"/>
  <c r="BJ31" i="12"/>
  <c r="BJ33" i="12"/>
  <c r="BK7" i="12"/>
  <c r="BJ27" i="12" l="1"/>
  <c r="BL32" i="12"/>
  <c r="BL34" i="12"/>
  <c r="BL19" i="12"/>
  <c r="BK9" i="12"/>
  <c r="BK13" i="12"/>
  <c r="BK15" i="12"/>
  <c r="BK11" i="12"/>
  <c r="BK17" i="12"/>
  <c r="BK21" i="12"/>
  <c r="BK31" i="12"/>
  <c r="BK33" i="12"/>
  <c r="BL7" i="12"/>
  <c r="BL9" i="12" l="1"/>
  <c r="BM19" i="12"/>
  <c r="BL11" i="12"/>
  <c r="BL13" i="12"/>
  <c r="BL15" i="12"/>
  <c r="BL17" i="12"/>
  <c r="BL21" i="12"/>
  <c r="BL31" i="12"/>
  <c r="BL33" i="12"/>
  <c r="BM32" i="12"/>
  <c r="BM7" i="12"/>
  <c r="BK27" i="12"/>
  <c r="BM34" i="12"/>
  <c r="BL27" i="12" l="1"/>
  <c r="BN19" i="12"/>
  <c r="BM9" i="12"/>
  <c r="BM11" i="12"/>
  <c r="BM13" i="12"/>
  <c r="BM15" i="12"/>
  <c r="BM17" i="12"/>
  <c r="BM21" i="12"/>
  <c r="BM33" i="12"/>
  <c r="BM31" i="12"/>
  <c r="BN34" i="12"/>
  <c r="BO7" i="12"/>
  <c r="BN7" i="12"/>
  <c r="BN32" i="12"/>
  <c r="BM27" i="12" l="1"/>
  <c r="BO32" i="12"/>
  <c r="BN9" i="12"/>
  <c r="BO19" i="12"/>
  <c r="BN11" i="12"/>
  <c r="BN13" i="12"/>
  <c r="BN15" i="12"/>
  <c r="BN17" i="12"/>
  <c r="BN21" i="12"/>
  <c r="BN33" i="12"/>
  <c r="BN31" i="12"/>
  <c r="BO34" i="12"/>
  <c r="BO9" i="12"/>
  <c r="BO11" i="12"/>
  <c r="BO13" i="12"/>
  <c r="BO15" i="12"/>
  <c r="BO17" i="12"/>
  <c r="BO21" i="12"/>
  <c r="BO31" i="12"/>
  <c r="BO33" i="12"/>
  <c r="AE2" i="12"/>
  <c r="BN27" i="12" l="1"/>
  <c r="BO27" i="12"/>
  <c r="AF2" i="12"/>
  <c r="AG2" i="12" s="1"/>
  <c r="P23" i="12" l="1"/>
  <c r="X23" i="12"/>
  <c r="H23" i="12"/>
  <c r="I23" i="12"/>
  <c r="Q23" i="12"/>
  <c r="Y23" i="12"/>
  <c r="K23" i="12"/>
  <c r="L23" i="12"/>
  <c r="T23" i="12"/>
  <c r="J23" i="12"/>
  <c r="R23" i="12"/>
  <c r="Z23" i="12"/>
  <c r="S23" i="12"/>
  <c r="AA23" i="12"/>
  <c r="AB23" i="12"/>
  <c r="AE23" i="12"/>
  <c r="M23" i="12"/>
  <c r="U23" i="12"/>
  <c r="AC23" i="12"/>
  <c r="N23" i="12"/>
  <c r="V23" i="12"/>
  <c r="AD23" i="12"/>
  <c r="O23" i="12"/>
  <c r="W23" i="12"/>
  <c r="AF23" i="12"/>
  <c r="AU23" i="12"/>
  <c r="AX23" i="12"/>
  <c r="AM23" i="12"/>
  <c r="AH23" i="12"/>
  <c r="BI23" i="12"/>
  <c r="AG23" i="12"/>
  <c r="BA23" i="12"/>
  <c r="BC23" i="12"/>
  <c r="AR23" i="12"/>
  <c r="BK23" i="12"/>
  <c r="AI23" i="12"/>
  <c r="BD23" i="12"/>
  <c r="AO23" i="12"/>
  <c r="AW23" i="12"/>
  <c r="BO23" i="12"/>
  <c r="BL23" i="12"/>
  <c r="AY23" i="12"/>
  <c r="BN23" i="12"/>
  <c r="BG23" i="12"/>
  <c r="BF23" i="12"/>
  <c r="AT23" i="12"/>
  <c r="AL23" i="12"/>
  <c r="AQ23" i="12"/>
  <c r="BB23" i="12"/>
  <c r="AJ23" i="12"/>
  <c r="BM23" i="12"/>
  <c r="AK23" i="12"/>
  <c r="AN23" i="12"/>
  <c r="AP23" i="12"/>
  <c r="AV23" i="12"/>
  <c r="AS23" i="12"/>
  <c r="BJ23" i="12"/>
  <c r="BE23" i="12"/>
  <c r="AZ23" i="12"/>
  <c r="BH23" i="12"/>
  <c r="E6" i="36" l="1"/>
  <c r="F6" i="36" l="1"/>
  <c r="G6" i="36" l="1"/>
  <c r="H6" i="36" l="1"/>
  <c r="I6" i="36" l="1"/>
  <c r="J6" i="36" l="1"/>
  <c r="K6" i="36" l="1"/>
  <c r="L6" i="36" l="1"/>
  <c r="M6" i="36" l="1"/>
  <c r="N6" i="36" l="1"/>
  <c r="O6" i="36" l="1"/>
  <c r="G7" i="28"/>
  <c r="G10" i="28" l="1"/>
  <c r="G11" i="28" s="1"/>
  <c r="G8" i="28"/>
  <c r="E34" i="36" l="1"/>
  <c r="E39" i="36" s="1"/>
  <c r="G15" i="28"/>
  <c r="G16" i="28" s="1"/>
  <c r="G20" i="28" l="1"/>
  <c r="G21" i="28" s="1"/>
  <c r="G22" i="28" s="1"/>
  <c r="E36" i="36" l="1"/>
  <c r="G23" i="28"/>
  <c r="P6" i="36" l="1"/>
  <c r="R6" i="36" l="1"/>
  <c r="Q6" i="36"/>
  <c r="S6" i="36" l="1"/>
  <c r="T6" i="36" l="1"/>
  <c r="U6" i="36" l="1"/>
  <c r="V6" i="36" l="1"/>
  <c r="W6" i="36" l="1"/>
  <c r="X6" i="36" l="1"/>
  <c r="Y6" i="36" l="1"/>
  <c r="Z6" i="36" l="1"/>
  <c r="AA6" i="36" l="1"/>
  <c r="H7" i="28" l="1"/>
  <c r="H8" i="28" s="1"/>
  <c r="H10" i="28" l="1"/>
  <c r="H11" i="28" s="1"/>
  <c r="H15" i="28" s="1"/>
  <c r="H16" i="28" s="1"/>
  <c r="H20" i="28" l="1"/>
  <c r="H21" i="28" s="1"/>
  <c r="H22" i="28" s="1"/>
  <c r="F34" i="36" l="1"/>
  <c r="F39" i="36" s="1"/>
  <c r="H23" i="28"/>
  <c r="F36" i="36" l="1"/>
  <c r="AB6" i="36" l="1"/>
  <c r="AC6" i="36" l="1"/>
  <c r="AD6" i="36" l="1"/>
  <c r="AE6" i="36" l="1"/>
  <c r="AF6" i="36"/>
  <c r="AG6" i="36" l="1"/>
  <c r="AH6" i="36" l="1"/>
  <c r="AI6" i="36" l="1"/>
  <c r="AJ6" i="36" l="1"/>
  <c r="AK6" i="36" l="1"/>
  <c r="AL6" i="36" l="1"/>
  <c r="AM6" i="36" l="1"/>
  <c r="I7" i="28" l="1"/>
  <c r="I8" i="28" s="1"/>
  <c r="I10" i="28"/>
  <c r="I11" i="28" s="1"/>
  <c r="I15" i="28" l="1"/>
  <c r="I16" i="28" s="1"/>
  <c r="I20" i="28" l="1"/>
  <c r="I21" i="28" s="1"/>
  <c r="I22" i="28" s="1"/>
  <c r="G34" i="36" l="1"/>
  <c r="G39" i="36" s="1"/>
  <c r="I23" i="28"/>
  <c r="G36" i="36" l="1"/>
  <c r="AN6" i="36" l="1"/>
  <c r="AO6" i="36" l="1"/>
  <c r="AP6" i="36" l="1"/>
  <c r="AQ6" i="36" l="1"/>
  <c r="AR6" i="36" l="1"/>
  <c r="AS6" i="36" l="1"/>
  <c r="AT6" i="36" l="1"/>
  <c r="AU6" i="36" l="1"/>
  <c r="AV6" i="36" l="1"/>
  <c r="AW6" i="36" l="1"/>
  <c r="AX6" i="36" l="1"/>
  <c r="AY6" i="36" l="1"/>
  <c r="J7" i="28" l="1"/>
  <c r="J8" i="28" s="1"/>
  <c r="J10" i="28" l="1"/>
  <c r="J11" i="28" s="1"/>
  <c r="J15" i="28" s="1"/>
  <c r="J16" i="28" s="1"/>
  <c r="J20" i="28" l="1"/>
  <c r="J21" i="28" s="1"/>
  <c r="H34" i="36" l="1"/>
  <c r="H39" i="36" s="1"/>
  <c r="J22" i="28"/>
  <c r="D26" i="28"/>
  <c r="H36" i="36" l="1"/>
  <c r="D27" i="28"/>
  <c r="J23" i="28"/>
  <c r="AZ6" i="36" l="1"/>
  <c r="D28"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J7" authorId="0" shapeId="0" xr:uid="{00000000-0006-0000-1100-000001000000}">
      <text>
        <r>
          <rPr>
            <sz val="10"/>
            <color indexed="81"/>
            <rFont val="Tahoma"/>
            <family val="2"/>
            <charset val="204"/>
          </rPr>
          <t>С учетом изменения из "Анализа рисков"</t>
        </r>
        <r>
          <rPr>
            <sz val="8"/>
            <color indexed="81"/>
            <rFont val="Tahoma"/>
            <family val="2"/>
            <charset val="204"/>
          </rPr>
          <t xml:space="preserve">
</t>
        </r>
      </text>
    </comment>
  </commentList>
</comments>
</file>

<file path=xl/sharedStrings.xml><?xml version="1.0" encoding="utf-8"?>
<sst xmlns="http://schemas.openxmlformats.org/spreadsheetml/2006/main" count="1467" uniqueCount="528">
  <si>
    <t>№</t>
  </si>
  <si>
    <t>Затраты на переоформление чанота в земельном департаменте</t>
  </si>
  <si>
    <t>Юр сопровождение (на весь проект)</t>
  </si>
  <si>
    <t>Виллы</t>
  </si>
  <si>
    <t xml:space="preserve"> 30% Предоплата (резервный платеж вычитается при внесении этого платежа)</t>
  </si>
  <si>
    <t>15% Оплата после выполнения земляных работ и устройстве фундаментов</t>
  </si>
  <si>
    <t xml:space="preserve">15% Оплата после возведения каркаса здания </t>
  </si>
  <si>
    <t xml:space="preserve">15% Оплата после установки окон и дверей </t>
  </si>
  <si>
    <t>15% Оплата после устройства полов, штукатурки и покраски стен и устанвки встроенной мебели</t>
  </si>
  <si>
    <t xml:space="preserve">10% Оплата после окончания всех строительных работ и при передачи в собственность </t>
  </si>
  <si>
    <t>Тротуары</t>
  </si>
  <si>
    <t>Ускороение процессов (благодарность)</t>
  </si>
  <si>
    <t>шт</t>
  </si>
  <si>
    <t>Примечание</t>
  </si>
  <si>
    <t>Титул</t>
  </si>
  <si>
    <t>НДС</t>
  </si>
  <si>
    <t>Анализ рисков</t>
  </si>
  <si>
    <t>№ п/п</t>
  </si>
  <si>
    <t>Наименование показателя</t>
  </si>
  <si>
    <t>Очередь проекта</t>
  </si>
  <si>
    <t>Период</t>
  </si>
  <si>
    <t>Месяц</t>
  </si>
  <si>
    <t>с НДС</t>
  </si>
  <si>
    <t>Кондоминимум</t>
  </si>
  <si>
    <t>Операция</t>
  </si>
  <si>
    <t>Таблица №</t>
  </si>
  <si>
    <t>Расчет</t>
  </si>
  <si>
    <t>Доходы</t>
  </si>
  <si>
    <t>Затраты</t>
  </si>
  <si>
    <t>Поступления</t>
  </si>
  <si>
    <t>Продажа ВИЛЛ</t>
  </si>
  <si>
    <t>Продажа КОНДОМИНИМУМА</t>
  </si>
  <si>
    <t>Реализация вилл</t>
  </si>
  <si>
    <t>Себестоимость реализованных вилл</t>
  </si>
  <si>
    <t>без НДС</t>
  </si>
  <si>
    <t>Сумма</t>
  </si>
  <si>
    <t>Количество</t>
  </si>
  <si>
    <t>Справочник</t>
  </si>
  <si>
    <t>Валютный курс USD / THB</t>
  </si>
  <si>
    <t>Валютный курс USD / THB (анализ рисков)</t>
  </si>
  <si>
    <t>Общая площадь коммерческих помещений, м2</t>
  </si>
  <si>
    <t>Общая площадь застройки, м2</t>
  </si>
  <si>
    <t>Общая жилая площадь (продажная) вилл , м2</t>
  </si>
  <si>
    <t>Общая жилая площадь (продажная) кондоминимума  , м2</t>
  </si>
  <si>
    <t>Виллы, шт.</t>
  </si>
  <si>
    <t>Площадь, м2</t>
  </si>
  <si>
    <t>Цена, THB/м2</t>
  </si>
  <si>
    <t>Общая стоимость, THB</t>
  </si>
  <si>
    <t>Наименование объекта</t>
  </si>
  <si>
    <t>Ставка НДС, %</t>
  </si>
  <si>
    <t>Ставка налога на прибыль, %</t>
  </si>
  <si>
    <t>Ставка налога на вывод дивидендов, %</t>
  </si>
  <si>
    <t>Итого по кондоминимуму</t>
  </si>
  <si>
    <t>Количество, шт.</t>
  </si>
  <si>
    <t>Общая стоимость реализации</t>
  </si>
  <si>
    <t>Оборот по НДС за период</t>
  </si>
  <si>
    <t>НДС к оплате</t>
  </si>
  <si>
    <t>НДС оплачен</t>
  </si>
  <si>
    <t>НДС полученный с доходами</t>
  </si>
  <si>
    <t>Увеличение налогового кредита
 за период, ВСЕГО</t>
  </si>
  <si>
    <t>Увеличение обязательств за период, 
ВСЕГО</t>
  </si>
  <si>
    <t>НДС уплаченный с затратами</t>
  </si>
  <si>
    <t>Коэффициенты распределения 
общих строительных затрат</t>
  </si>
  <si>
    <t>Выплаты</t>
  </si>
  <si>
    <t>Период / Месяц &gt;&gt;&gt;&gt;&gt;&gt;&gt;&gt;&gt;&gt;&gt;&gt;&gt;&gt;&gt;&gt;</t>
  </si>
  <si>
    <t>Административные расходы</t>
  </si>
  <si>
    <t>Сбытовые расходы</t>
  </si>
  <si>
    <t>Плановый отчет о прибыли и убытках</t>
  </si>
  <si>
    <t>Плановый отчет о движении денежных средств</t>
  </si>
  <si>
    <t>I. Операционная деятельность</t>
  </si>
  <si>
    <t>Поступление денежных средств</t>
  </si>
  <si>
    <t>Прочие поступления денежных средств</t>
  </si>
  <si>
    <t>Итого поступление денежных средств:</t>
  </si>
  <si>
    <t>Расходование денежных средств</t>
  </si>
  <si>
    <t>Заработная плата</t>
  </si>
  <si>
    <t>Начисления и отчисления по заработной плате</t>
  </si>
  <si>
    <t>Оплата налога на прибыль</t>
  </si>
  <si>
    <t>Оплата прочих налогов и сборов</t>
  </si>
  <si>
    <t>Проценты по кредитам</t>
  </si>
  <si>
    <t>Услуги сторонних организаций</t>
  </si>
  <si>
    <t>Эксплуатация помещений</t>
  </si>
  <si>
    <t>Эксплуатация оборудования</t>
  </si>
  <si>
    <t>Эксплуатация прочих</t>
  </si>
  <si>
    <t>Оплата электроэнергии</t>
  </si>
  <si>
    <t>Оплата воды и стоков</t>
  </si>
  <si>
    <t>Страхование имущества</t>
  </si>
  <si>
    <t>Реклама и маркетинг</t>
  </si>
  <si>
    <t>Лояльность контрагентов</t>
  </si>
  <si>
    <t>Безопасность</t>
  </si>
  <si>
    <t>Прочие затраты</t>
  </si>
  <si>
    <t>Итого расходование денежных средств:</t>
  </si>
  <si>
    <t>Денежный поток от операционной деятельности:</t>
  </si>
  <si>
    <t>II. Инвестиционная деятельность</t>
  </si>
  <si>
    <t>Продажа материальных активов</t>
  </si>
  <si>
    <t>Продажа нематериальных активов</t>
  </si>
  <si>
    <t>Приобретение материальных активов</t>
  </si>
  <si>
    <t>Приобретение нематериальных активов</t>
  </si>
  <si>
    <t>Строительство и капитальные ремонты зданий и сооружений</t>
  </si>
  <si>
    <t>Прочие затраты на инвестиционную деятельность</t>
  </si>
  <si>
    <t>Денежный поток от инвестиционной деятельности:</t>
  </si>
  <si>
    <t>III. Финансовая деятельность</t>
  </si>
  <si>
    <t>Получение кредитов</t>
  </si>
  <si>
    <t>Получение возвратной финансовой помощи</t>
  </si>
  <si>
    <t>Взнос собственных средств</t>
  </si>
  <si>
    <t>Погашение кредитов</t>
  </si>
  <si>
    <t>Погашение возвратной финансовой помощи</t>
  </si>
  <si>
    <t>Выплата дивидендов</t>
  </si>
  <si>
    <t>Прочие расходы по финанасовой деятельности</t>
  </si>
  <si>
    <t>Денежный поток от финансовой деятельности:</t>
  </si>
  <si>
    <t>Чистый денежный поток, ВСЕГО</t>
  </si>
  <si>
    <t>Баланс денежных средств</t>
  </si>
  <si>
    <t>CF Для традиционного метода</t>
  </si>
  <si>
    <t>CF Для метода собственного капитала</t>
  </si>
  <si>
    <r>
      <t xml:space="preserve">Поступление денежных средств от реализации  </t>
    </r>
    <r>
      <rPr>
        <b/>
        <sz val="11"/>
        <rFont val="Calibri"/>
        <family val="2"/>
        <charset val="204"/>
        <scheme val="minor"/>
      </rPr>
      <t>ВИЛЛ</t>
    </r>
  </si>
  <si>
    <r>
      <t xml:space="preserve">Поступление денежных средств от реализации  </t>
    </r>
    <r>
      <rPr>
        <b/>
        <sz val="11"/>
        <rFont val="Calibri"/>
        <family val="2"/>
        <charset val="204"/>
        <scheme val="minor"/>
      </rPr>
      <t>АПАРТАМЕНТОВ</t>
    </r>
  </si>
  <si>
    <t>Оплата НДС</t>
  </si>
  <si>
    <t>Оплата налога на землю</t>
  </si>
  <si>
    <t>Комиссионные от продаж</t>
  </si>
  <si>
    <t>Приобретение земельного участка</t>
  </si>
  <si>
    <t>Базовый расчет продаж</t>
  </si>
  <si>
    <t>Выбрана схема расчета</t>
  </si>
  <si>
    <t>Выбор схемы продаж вилл</t>
  </si>
  <si>
    <t xml:space="preserve">                                 Расчетные периоды
 Схема расчета</t>
  </si>
  <si>
    <t>Остаток денежных средств на начало периода, THB</t>
  </si>
  <si>
    <t>Чистый денежный поток за период, THB</t>
  </si>
  <si>
    <t>Остаток денежных средств на конец периода, THB</t>
  </si>
  <si>
    <t>Остаток денежных средств на конец периода, USD</t>
  </si>
  <si>
    <t>Неучтенка 5% от стройчасти, относится на расходы периода</t>
  </si>
  <si>
    <t>Валютный курс</t>
  </si>
  <si>
    <t>Неучтенные затраты</t>
  </si>
  <si>
    <t>Расчет реализации вилл</t>
  </si>
  <si>
    <t>Расчет себестоимости вилл и апартаментов</t>
  </si>
  <si>
    <t>Накопление себестоимости  по очереди</t>
  </si>
  <si>
    <t>Расчетная себестоимость 1 кв. м</t>
  </si>
  <si>
    <t xml:space="preserve"> Валовая прибыль (Gross profit)</t>
  </si>
  <si>
    <t>Чистый доход  от реализации</t>
  </si>
  <si>
    <t>Итого чистый доход</t>
  </si>
  <si>
    <t xml:space="preserve">Чистый доход от реализации вилл          </t>
  </si>
  <si>
    <t>Чистый доход от реализации апартаментов</t>
  </si>
  <si>
    <t>Себестоимость реализации</t>
  </si>
  <si>
    <t xml:space="preserve">Себестоимость вилл                                                                   </t>
  </si>
  <si>
    <t xml:space="preserve">Себестоимость апартаментов                       </t>
  </si>
  <si>
    <t xml:space="preserve">Итого себестоимость </t>
  </si>
  <si>
    <t>Операционные расходы (без амортизации)</t>
  </si>
  <si>
    <t xml:space="preserve">Административные расходы                                                                                                </t>
  </si>
  <si>
    <t xml:space="preserve">Расходы на сбыт                                                                                                         </t>
  </si>
  <si>
    <t xml:space="preserve"> Прибыль от основной деятельности 
до учета амортизации (EBITDA)</t>
  </si>
  <si>
    <t>Амортизация</t>
  </si>
  <si>
    <t>  Основная операционная прибыль (EBIT)</t>
  </si>
  <si>
    <t>Прочая операционная прибыль (убыток)</t>
  </si>
  <si>
    <t>Операционная прибыль</t>
  </si>
  <si>
    <t xml:space="preserve"> Финансовые доходы</t>
  </si>
  <si>
    <t xml:space="preserve"> Финансовые расходы          </t>
  </si>
  <si>
    <t>Прибыль от финансовой деятельности</t>
  </si>
  <si>
    <t>Прочая прибыль (убыток)</t>
  </si>
  <si>
    <t xml:space="preserve"> Прибыль от реализации необоротных активов</t>
  </si>
  <si>
    <t xml:space="preserve"> Другие виды прочей прибыли (убытка)</t>
  </si>
  <si>
    <t>Чистая прибыль 
до начисления налога на прибыль</t>
  </si>
  <si>
    <t>Налог на прибыль</t>
  </si>
  <si>
    <t>Чистая прибыль 
после начисления налога на прибыль</t>
  </si>
  <si>
    <t>Затраты, не включаемые в рачет чистой прибыли</t>
  </si>
  <si>
    <t>Чистая прибыль к распределению</t>
  </si>
  <si>
    <t>Начисленные дивиденды</t>
  </si>
  <si>
    <t>Чистая реинвестированная прибыль</t>
  </si>
  <si>
    <t>Расчет инвестиционных потребностей проекта</t>
  </si>
  <si>
    <t>Источник финансирования</t>
  </si>
  <si>
    <t>Кредит А</t>
  </si>
  <si>
    <t>Кредит Б</t>
  </si>
  <si>
    <t>Всего заемного финансирования</t>
  </si>
  <si>
    <t>Всего финансирования</t>
  </si>
  <si>
    <t>Расчеты для оценки эффективности (собств.) --&gt;</t>
  </si>
  <si>
    <t>Расчеты для оценки эффективности (традицион.) --&gt;</t>
  </si>
  <si>
    <t>Эффективная процентная ставка для 1 месяца, %/мес</t>
  </si>
  <si>
    <t>Стоимость собственного капитала, %/год</t>
  </si>
  <si>
    <t>Ставки налогов и сборов</t>
  </si>
  <si>
    <t>Ставка дисконтирования</t>
  </si>
  <si>
    <t>Общая характеристика застройки</t>
  </si>
  <si>
    <t>Содержание файла модели инвестиционного проекта</t>
  </si>
  <si>
    <t>№
 п/п</t>
  </si>
  <si>
    <t>Название листа</t>
  </si>
  <si>
    <t>Функциональное назначение</t>
  </si>
  <si>
    <t>Исходные  данные</t>
  </si>
  <si>
    <t>Расчетные таблицы</t>
  </si>
  <si>
    <t>Результирующие таблицы показателей инвестиционного проекта</t>
  </si>
  <si>
    <t>Прогнозный расчет прибыли</t>
  </si>
  <si>
    <t>Прогнозное движение денежных средств</t>
  </si>
  <si>
    <t>Анализ влияния отклонений ключевых параметров инвестиционного проекта на показатели экономической эффективности</t>
  </si>
  <si>
    <t>P&amp;L</t>
  </si>
  <si>
    <t>CF</t>
  </si>
  <si>
    <r>
      <rPr>
        <b/>
        <sz val="24"/>
        <color rgb="FF002060"/>
        <rFont val="Verdana"/>
        <family val="2"/>
        <charset val="204"/>
      </rPr>
      <t>Модель</t>
    </r>
    <r>
      <rPr>
        <b/>
        <sz val="22"/>
        <color rgb="FF002060"/>
        <rFont val="Verdana"/>
        <family val="2"/>
        <charset val="204"/>
      </rPr>
      <t xml:space="preserve">
оценки финансовой эффективности 
инвестиционного проекта</t>
    </r>
  </si>
  <si>
    <t>Дата начала проекта</t>
  </si>
  <si>
    <t>Чистая реинвестированная прибыль нарастающим итогом, THB</t>
  </si>
  <si>
    <t>Чистая реинвестированная прибыль нарастающим итогом, USD</t>
  </si>
  <si>
    <t>Текущий остаток денежных средств, USD</t>
  </si>
  <si>
    <t>Обслуживание долга</t>
  </si>
  <si>
    <t>Условия предоставления кредита</t>
  </si>
  <si>
    <t>Кредит</t>
  </si>
  <si>
    <t>Стоимость,
 % годовых</t>
  </si>
  <si>
    <t>Месяц первого погашения тела кредита</t>
  </si>
  <si>
    <t>Месяц полного погашения тела кредита</t>
  </si>
  <si>
    <t>Длительность погашения тела кредита, мес.</t>
  </si>
  <si>
    <r>
      <t xml:space="preserve">Стоимость, 
% годовых
 </t>
    </r>
    <r>
      <rPr>
        <b/>
        <sz val="12"/>
        <color theme="1"/>
        <rFont val="Calibri"/>
        <family val="2"/>
        <charset val="204"/>
        <scheme val="minor"/>
      </rPr>
      <t>(для расчетов)</t>
    </r>
  </si>
  <si>
    <t>Начальный баланс долга</t>
  </si>
  <si>
    <t>Привлечение кредита</t>
  </si>
  <si>
    <t>Начисленные проценты</t>
  </si>
  <si>
    <t>Выплата процентов</t>
  </si>
  <si>
    <t>Погашение тела кредита</t>
  </si>
  <si>
    <t>Выплата, всего</t>
  </si>
  <si>
    <t>Конечный баланс долга</t>
  </si>
  <si>
    <t>Итого по всем кредитам</t>
  </si>
  <si>
    <t>Месяц начала выплаты процентов</t>
  </si>
  <si>
    <t>Инвестиции</t>
  </si>
  <si>
    <t>Определение величины инвестиционных потребностей и их распределение по источникам финансирования</t>
  </si>
  <si>
    <t>Расчет процентных платежей по кредитам, расчет погашения кредитов</t>
  </si>
  <si>
    <t>Финансирование инвестиций, USD</t>
  </si>
  <si>
    <t>Базовые константы для проведения расчетов: валютные курсы, ставки налогов и сборов, стоимость собственного капитала, основные характеристики и стоимость объектов недвижимости</t>
  </si>
  <si>
    <t>Титульный лист финансовой модели инвестиционного проекта. Ввод даты начала реализации проекта</t>
  </si>
  <si>
    <t>Итого поступление денежных средств от реализации</t>
  </si>
  <si>
    <t>Расчет комиссионного вознаграждения за продажу вилл</t>
  </si>
  <si>
    <t>Норматив</t>
  </si>
  <si>
    <t xml:space="preserve">Начисление стандартной комиссии </t>
  </si>
  <si>
    <t>Начисление бонуса</t>
  </si>
  <si>
    <t>Выплата стандартной комиссии</t>
  </si>
  <si>
    <t>Выплата бонуса</t>
  </si>
  <si>
    <t>60 дней</t>
  </si>
  <si>
    <t>Административные затраты</t>
  </si>
  <si>
    <t>Сбытовые затраты</t>
  </si>
  <si>
    <t xml:space="preserve">Реклама и маркетинг </t>
  </si>
  <si>
    <t>1-я часть (150 000 дол.) старт продаж вилл (1-й месяц после покупки земли)</t>
  </si>
  <si>
    <t>2-я часть (100 000 дол) старт продаж первой очереди кондоминиума (10-й месяц после покупки земли)</t>
  </si>
  <si>
    <t>3-я часть (50 000 дол) старт продаж второй очереди кондоминиума (18-20 месяц после приобретения земли)</t>
  </si>
  <si>
    <t>Расчет затрат по направлениям деятельности</t>
  </si>
  <si>
    <t>4-я часть (100 000 дол) после всех продаж мероприятие-поощрение агентов и реклама будущего проекта</t>
  </si>
  <si>
    <t>Сумма, ВАТ</t>
  </si>
  <si>
    <t>Бонусы за продажи</t>
  </si>
  <si>
    <t>В Содержание</t>
  </si>
  <si>
    <t>Схема расчета продаж 1 (начало продаж после получения разрешения на строительство)</t>
  </si>
  <si>
    <t>Схема расчета продаж 2</t>
  </si>
  <si>
    <t>Схема расчета продаж 3</t>
  </si>
  <si>
    <t>Схема расчета продаж 4</t>
  </si>
  <si>
    <t>Выбор схемы продаж апартаментов</t>
  </si>
  <si>
    <t>Выбор варианта</t>
  </si>
  <si>
    <t xml:space="preserve">Схема расчета продаж 1 </t>
  </si>
  <si>
    <t>Схема продаж ВИЛЛЫ</t>
  </si>
  <si>
    <t>Схема продаж АПАРТАМЕНТЫ</t>
  </si>
  <si>
    <t>Ставка по кредиту</t>
  </si>
  <si>
    <t>Инвестиционные затраты</t>
  </si>
  <si>
    <t>Площадь</t>
  </si>
  <si>
    <t>Цена</t>
  </si>
  <si>
    <t>Инвестиционные затраты на строительство вилл и кондоминимума приведены в таблице Строительные расходы</t>
  </si>
  <si>
    <t>Зарплата персонала</t>
  </si>
  <si>
    <t>Налоги на заработную плату</t>
  </si>
  <si>
    <t>Содержание офиса</t>
  </si>
  <si>
    <t>Стандартная комиссия за продажу вилл  5%</t>
  </si>
  <si>
    <t>Бонусы за продажу вилл  2%</t>
  </si>
  <si>
    <t>Бонусы за продажу апартаментов  2%</t>
  </si>
  <si>
    <t>Апартаменты 40 м.кв</t>
  </si>
  <si>
    <t>Апартаменты 55 м.кв</t>
  </si>
  <si>
    <t>Апартаменты 75 м.кв</t>
  </si>
  <si>
    <t>Корпус 3 (5970 м.кв)</t>
  </si>
  <si>
    <t>Комерческие помещения 1300 м.кв</t>
  </si>
  <si>
    <t>первый пусковой (продажа первого корпуса)</t>
  </si>
  <si>
    <t>Схема расчета продаж 2 (после строительства шоурум виллы)</t>
  </si>
  <si>
    <t>Схема расчета продаж 3 (продажи начинаем после выполнения работ по устройству несущих конструкций вилл (коробки))</t>
  </si>
  <si>
    <t>Схема расчета продаж 4 (старт продаж после получения разрешения на строительство и полная реализация после завершения всего проекта)</t>
  </si>
  <si>
    <t>Реализация апартаментов</t>
  </si>
  <si>
    <t>Расчет комиссионного вознаграждения за продажу апартаментов</t>
  </si>
  <si>
    <t>Расчет доходов от реализации вилл, себестоимости и поступления оплат</t>
  </si>
  <si>
    <t>Расчет доходов от реализации вилл, себестоимости реализации и поступления оплат</t>
  </si>
  <si>
    <t>Операционные доходы</t>
  </si>
  <si>
    <t>Сдача в аренду коммерческой недвижимости</t>
  </si>
  <si>
    <t>Затраты на содержание арендованной коммерческой недвижимости</t>
  </si>
  <si>
    <t>Доход от услуг по обслуживанию вилл</t>
  </si>
  <si>
    <t>Затраты на оказание услуг по обслуживанию вилл</t>
  </si>
  <si>
    <t>Доход от услуг по обслуживанию апартаментов</t>
  </si>
  <si>
    <t>Затраты на оказание услуг по обслуживанию апартаментов</t>
  </si>
  <si>
    <t>Расчет НДС</t>
  </si>
  <si>
    <t>НДС возмещен</t>
  </si>
  <si>
    <t>Динамика продажных цен</t>
  </si>
  <si>
    <t>Изменение цен продажи вилл, %</t>
  </si>
  <si>
    <t>Базовая цена, THB</t>
  </si>
  <si>
    <t>Цена продажи вилл, THB</t>
  </si>
  <si>
    <t>Показатель</t>
  </si>
  <si>
    <t>Период / Месяц &gt;&gt;&gt;&gt;&gt;&gt;&gt;&gt;&gt;&gt;&gt;&gt;&gt;&gt;&gt;&gt;&gt;&gt;&gt;&gt;&gt;&gt;&gt;&gt;&gt;&gt;&gt;&gt;&gt;&gt;&gt;&gt;&gt;&gt;&gt;&gt;&gt;&gt;</t>
  </si>
  <si>
    <t>Цена продажи вилл, THB/шт.</t>
  </si>
  <si>
    <t>Цена продажи апартаментов 55 м.кв, THB/шт.</t>
  </si>
  <si>
    <t>Цена продажи апартаментов 75 м.кв, THB/шт.</t>
  </si>
  <si>
    <t>Расчет эффективности инвестиционного проекта - ТРАДИЦИОННЫЙ  МЕТОД</t>
  </si>
  <si>
    <t>Периоды реализации проекта</t>
  </si>
  <si>
    <t>Начало</t>
  </si>
  <si>
    <t xml:space="preserve">1-й год </t>
  </si>
  <si>
    <t>2-й год</t>
  </si>
  <si>
    <t>3-й год</t>
  </si>
  <si>
    <t>4-й год</t>
  </si>
  <si>
    <t>Собственный капитал</t>
  </si>
  <si>
    <t>Ставка, %</t>
  </si>
  <si>
    <t>Доля, %</t>
  </si>
  <si>
    <t>WACC, %</t>
  </si>
  <si>
    <t>Эффективная процентная ставка для 1 месяца</t>
  </si>
  <si>
    <t>Расчет денежных потоков</t>
  </si>
  <si>
    <t>Чистый денежный поток суммарный</t>
  </si>
  <si>
    <t>Чистый дисконтированный денежный поток</t>
  </si>
  <si>
    <t>Накопленный чистый дисконтированный денежный поток</t>
  </si>
  <si>
    <t>Показатели оценки эффективности инвестиционного проекта</t>
  </si>
  <si>
    <t>Внутренняя норма доходности инвестиций (IRR)</t>
  </si>
  <si>
    <t>Дисконтированный период окупаемости проекта (DPB), лет</t>
  </si>
  <si>
    <t>Источники финансирования</t>
  </si>
  <si>
    <t>Чистый денежный поток компании</t>
  </si>
  <si>
    <t>Цены реализации апартаментов</t>
  </si>
  <si>
    <t>Корпус 1</t>
  </si>
  <si>
    <t>Корпус 2, 3</t>
  </si>
  <si>
    <t>Изменение цен продажи апартаментов (Корпус 1), %</t>
  </si>
  <si>
    <t>Корпус 1 Цена продажи апартаментов 55 м.кв, THB</t>
  </si>
  <si>
    <t>Корпус 1 Цена продажи апартаментов 75 м.кв, THB</t>
  </si>
  <si>
    <t>Изменение цен продажи апартаментов (Корпус 2, 3), %</t>
  </si>
  <si>
    <t>Корпус 2 ,3 Цена продажи апартаментов 55 м.кв, THB</t>
  </si>
  <si>
    <t>Корпус 2 ,3 Цена продажи апартаментов 75 м.кв, THB</t>
  </si>
  <si>
    <t>15% Оплата после выполнения земляных работ и устройства фундаментов</t>
  </si>
  <si>
    <t>доля</t>
  </si>
  <si>
    <t xml:space="preserve">2-й год </t>
  </si>
  <si>
    <t xml:space="preserve">3-й год </t>
  </si>
  <si>
    <t xml:space="preserve">4-й год </t>
  </si>
  <si>
    <t xml:space="preserve">5-й год </t>
  </si>
  <si>
    <t>К1-40</t>
  </si>
  <si>
    <t>К1-55</t>
  </si>
  <si>
    <t>К1-75</t>
  </si>
  <si>
    <t>К2-40</t>
  </si>
  <si>
    <t>К2-55</t>
  </si>
  <si>
    <t>К2-75</t>
  </si>
  <si>
    <t>К3-40</t>
  </si>
  <si>
    <t>К3-55</t>
  </si>
  <si>
    <t>К3-75</t>
  </si>
  <si>
    <t>Расчет структуры капитала</t>
  </si>
  <si>
    <t>Средняя общая величина капитала</t>
  </si>
  <si>
    <t>Собственные средства</t>
  </si>
  <si>
    <t>USD</t>
  </si>
  <si>
    <t>Себестоимость виллы, THB</t>
  </si>
  <si>
    <t>Себестоимость апартаментов 55 м2, THB</t>
  </si>
  <si>
    <t>Себестоимость апартаментов 75 м2, THB</t>
  </si>
  <si>
    <t>Месячный платеж за апартаменты в зависимости от периода приобретения, THB/шт.</t>
  </si>
  <si>
    <t>Месячные платежи за апартаменты, THB</t>
  </si>
  <si>
    <t xml:space="preserve"> 30% Предоплата (резервный платеж вычитается при внесении этого платежа), THB</t>
  </si>
  <si>
    <t>Реализация апартаментов, THB</t>
  </si>
  <si>
    <t>Себестоимость реализованных апартаментов, THB</t>
  </si>
  <si>
    <t xml:space="preserve">10% Оплата после окончания всех строительных работ и при передачи в собственность, THB </t>
  </si>
  <si>
    <t>Стандартная комиссия за продажу апартаментов 10%</t>
  </si>
  <si>
    <t>Чистое современное значение стоимости проекта (NPV), USD</t>
  </si>
  <si>
    <t>Кафе</t>
  </si>
  <si>
    <t>Детский садик</t>
  </si>
  <si>
    <t>Поступление денежных средств от сдачи в аренду недвижимости</t>
  </si>
  <si>
    <t>Оплата расходов на содержание недвижимости сданной в аренду</t>
  </si>
  <si>
    <t>Оплата затрат на обслуживание вилл</t>
  </si>
  <si>
    <t>Оплата затрат на обслуживание апартаментов</t>
  </si>
  <si>
    <t xml:space="preserve">Банковские услуги </t>
  </si>
  <si>
    <t>Банковские услуги: SWIFT перевод 2%</t>
  </si>
  <si>
    <t>Итого административные затраты</t>
  </si>
  <si>
    <t>Административные затраты без НДС</t>
  </si>
  <si>
    <t>Административные затраты с НДС</t>
  </si>
  <si>
    <t>Налог на землю 3% в год от суммы сделки</t>
  </si>
  <si>
    <t>Чистый доход от услуг по обслуживанию вилл</t>
  </si>
  <si>
    <t>Чистый доход от услуг по обслуживанию апартаментов</t>
  </si>
  <si>
    <t>Чистый доход от сдачи в аренду</t>
  </si>
  <si>
    <t>Итого Сбытовые затраты</t>
  </si>
  <si>
    <t>Сбытовые затраты без НДС</t>
  </si>
  <si>
    <t>Сбытовые затраты с НДС</t>
  </si>
  <si>
    <t>Сумма, THB</t>
  </si>
  <si>
    <t>Окончание</t>
  </si>
  <si>
    <t>Распределение оплат</t>
  </si>
  <si>
    <t>Доля расходов</t>
  </si>
  <si>
    <t>Настройки</t>
  </si>
  <si>
    <t>Стоимость этапа,THB</t>
  </si>
  <si>
    <t>Наименование этапа/работ</t>
  </si>
  <si>
    <t>Открытие юридического лица</t>
  </si>
  <si>
    <t>Проверка земли</t>
  </si>
  <si>
    <t>Приобретение земли</t>
  </si>
  <si>
    <t>Затраты на оформление</t>
  </si>
  <si>
    <t>Общая стоимость всего комплекса работ</t>
  </si>
  <si>
    <t>Общая стоимость строительных работ</t>
  </si>
  <si>
    <t>Этап 5 Фундаменты</t>
  </si>
  <si>
    <t xml:space="preserve">Этап 2 Подведение электр 2 мегават </t>
  </si>
  <si>
    <t>Этап 3 Земляные работы и временное огражджение</t>
  </si>
  <si>
    <t>Этап 4 Строительство офиса продаж 300 м.кв</t>
  </si>
  <si>
    <t>Этап 6 Монолитный каркас</t>
  </si>
  <si>
    <t>Этап 7 Устроуство наружных стен и внутренних перегородок</t>
  </si>
  <si>
    <t>Этап 9 Остекление</t>
  </si>
  <si>
    <t>Этап 10 Фасад</t>
  </si>
  <si>
    <t>Этап 11 Лифты/лифтовые</t>
  </si>
  <si>
    <t>Этап 12 Устройство внутренних перегородок</t>
  </si>
  <si>
    <t>Этап 14 Внутренняя отделка</t>
  </si>
  <si>
    <t xml:space="preserve">Этап 15 Устройство парковки </t>
  </si>
  <si>
    <t>Неучтенные затраты  5,0 %</t>
  </si>
  <si>
    <t>Расчет строительных затрат апартаментов</t>
  </si>
  <si>
    <t>Контроль распределения стоимости этапов (100 %)</t>
  </si>
  <si>
    <t xml:space="preserve">Итого строительные затраты   </t>
  </si>
  <si>
    <t>Расходы на строительство апартаментов</t>
  </si>
  <si>
    <t>Расходы на строительство вилл</t>
  </si>
  <si>
    <t>Этап 16 Приобретение и  монтаж оборудования, мебели для помещений коммерческого назначения</t>
  </si>
  <si>
    <t>Этап 17 Устройство тротуаров</t>
  </si>
  <si>
    <t>Этап 18 Устройство внутренних проездов</t>
  </si>
  <si>
    <t>Этап 20 Озеленение</t>
  </si>
  <si>
    <t>Общая стоимость апартаментов по продажной цене, THB</t>
  </si>
  <si>
    <t>Общая стоимость вилл по продажной цене, THB</t>
  </si>
  <si>
    <t>Этап 13 Внутренние инженерные сети</t>
  </si>
  <si>
    <r>
      <t xml:space="preserve">Выплаты, формирующие себестоимость </t>
    </r>
    <r>
      <rPr>
        <b/>
        <sz val="16"/>
        <rFont val="Calibri"/>
        <family val="2"/>
        <charset val="204"/>
        <scheme val="minor"/>
      </rPr>
      <t>апартаментов</t>
    </r>
    <r>
      <rPr>
        <b/>
        <sz val="12"/>
        <rFont val="Calibri"/>
        <family val="2"/>
        <charset val="204"/>
        <scheme val="minor"/>
      </rPr>
      <t xml:space="preserve"> (строительство и благоустройство)</t>
    </r>
  </si>
  <si>
    <r>
      <t xml:space="preserve">Выплаты, формирующие себестоимость </t>
    </r>
    <r>
      <rPr>
        <b/>
        <sz val="18"/>
        <rFont val="Calibri"/>
        <family val="2"/>
        <charset val="204"/>
        <scheme val="minor"/>
      </rPr>
      <t>вилл</t>
    </r>
    <r>
      <rPr>
        <b/>
        <sz val="12"/>
        <rFont val="Calibri"/>
        <family val="2"/>
        <charset val="204"/>
        <scheme val="minor"/>
      </rPr>
      <t xml:space="preserve"> (строительство и благоустройство)</t>
    </r>
  </si>
  <si>
    <r>
      <t xml:space="preserve">Поступление денежных средств от обслуживания </t>
    </r>
    <r>
      <rPr>
        <b/>
        <sz val="11"/>
        <rFont val="Calibri"/>
        <family val="2"/>
        <charset val="204"/>
        <scheme val="minor"/>
      </rPr>
      <t>АПАРТАМЕНТОВ</t>
    </r>
  </si>
  <si>
    <t>Итого доход от реализации</t>
  </si>
  <si>
    <t>Оформление юридического лица</t>
  </si>
  <si>
    <t>Реализация апартаментов, м2</t>
  </si>
  <si>
    <t>Реализация апартаментов с нарастающим итогом, м2</t>
  </si>
  <si>
    <t>Стоимость обслуживания</t>
  </si>
  <si>
    <t>Стоимость бслуживания апартаментов для клиентов, THB/м2</t>
  </si>
  <si>
    <t>Стоимость бслуживания вилл для клиентов, THB/м2</t>
  </si>
  <si>
    <t>Затраты на обслуживание апартаментов, THB/м2</t>
  </si>
  <si>
    <t>Затраты на обслуживание вилл, THB/м2</t>
  </si>
  <si>
    <t>Обслуживание КОНДОМИНИМУМА</t>
  </si>
  <si>
    <t>Расходы на бслуживание КОНДОМИНИМУМА</t>
  </si>
  <si>
    <t>Расходы на бслуживание ВИЛЛ</t>
  </si>
  <si>
    <t>Расчетная цена, THB/м2</t>
  </si>
  <si>
    <t>Стоимость реализации недвижимости</t>
  </si>
  <si>
    <t>Апартаменты 1-ой очереди</t>
  </si>
  <si>
    <t>Апартаменты 2-ой очереди</t>
  </si>
  <si>
    <t>Цена реализации</t>
  </si>
  <si>
    <t>Обслуживание долга (USD)</t>
  </si>
  <si>
    <t>Корпус 1 (4717 м.кв)</t>
  </si>
  <si>
    <t>Корпус 2 (9435 м.кв)</t>
  </si>
  <si>
    <t>Вспомогательная площадь в кондоминимуме (руфтоп+коридоры)  , м2</t>
  </si>
  <si>
    <t>Этап 1 Проектирование 20248 м.кв в т.ч изыскательские рпаботы геология/геодезия</t>
  </si>
  <si>
    <t>Комерческие помещения 1091 м.кв</t>
  </si>
  <si>
    <t>Покупка земельного участка 3,5 рай 
(5420м.кв)</t>
  </si>
  <si>
    <t>Корпус 1 (4845 м.кв)</t>
  </si>
  <si>
    <t>Корпус 2 (9395 м.кв)</t>
  </si>
  <si>
    <t>Апартаменты 45 м.кв</t>
  </si>
  <si>
    <t>Корпус 1 Цена продажи апартаментов 45 м.кв, THB</t>
  </si>
  <si>
    <t>Корпус 2 ,3 Цена продажи апартаментов 45 м.кв, THB</t>
  </si>
  <si>
    <t>Цена продажи апартаментов 45 м.кв, THB/шт.</t>
  </si>
  <si>
    <t>Себестоимость апартаментов 45 м2, THB</t>
  </si>
  <si>
    <t xml:space="preserve">Этап 8 Кровля эксплуатируемая </t>
  </si>
  <si>
    <t>Этап 23 Демонтаж офиса продаж</t>
  </si>
  <si>
    <t>Этап 21 Ввод в эксплуатацию Лизхолд 1,1 % (40% от обьема)</t>
  </si>
  <si>
    <t>Этап 22 Ввод в эксплуатацию Фрихолд 6,3 % (60% от обьема)</t>
  </si>
  <si>
    <t>Комиссия агентства 5%</t>
  </si>
  <si>
    <t>Стоимость ввода в эксплуатацию Лизхолд от продажной цены, % (40% от обьема)</t>
  </si>
  <si>
    <t>Стоимость ввода в эксплуатацию Фрихолд от продажной цены, % (60% от обьема)</t>
  </si>
  <si>
    <t>Корпус 3 ( м.кв)</t>
  </si>
  <si>
    <t>продажа второго корпуса</t>
  </si>
  <si>
    <t>Агенство 5% комиссия за приобр зем участка</t>
  </si>
  <si>
    <t>Этап 19 Устройство ограждение по периметру</t>
  </si>
  <si>
    <t>Вывод дивидендов (% по кредиту) 10%</t>
  </si>
  <si>
    <t>Наименование изменяемого параметра</t>
  </si>
  <si>
    <r>
      <t xml:space="preserve">Пределы изменения 
</t>
    </r>
    <r>
      <rPr>
        <b/>
        <sz val="14"/>
        <color theme="1"/>
        <rFont val="Arial"/>
        <family val="2"/>
        <charset val="204"/>
      </rPr>
      <t>(</t>
    </r>
    <r>
      <rPr>
        <b/>
        <sz val="14"/>
        <color theme="1"/>
        <rFont val="Calibri"/>
        <family val="2"/>
        <charset val="204"/>
      </rPr>
      <t>± %)</t>
    </r>
  </si>
  <si>
    <t>Актуальное значение</t>
  </si>
  <si>
    <t xml:space="preserve"> Анализ  рисков  инвестиционного проекта - ТРАДИЦИОННЫЙ  МЕТОД</t>
  </si>
  <si>
    <t>1. Анализируемые параметры</t>
  </si>
  <si>
    <t>2. Результаты расчета анализа рисков</t>
  </si>
  <si>
    <t>Значения показателей при изменении анализируемого параметра</t>
  </si>
  <si>
    <t>IRR, %</t>
  </si>
  <si>
    <t>DPB, лет</t>
  </si>
  <si>
    <t>Цена реализации апартаментов</t>
  </si>
  <si>
    <r>
      <t xml:space="preserve">NPV, </t>
    </r>
    <r>
      <rPr>
        <b/>
        <sz val="11"/>
        <color theme="1"/>
        <rFont val="Calibri"/>
        <family val="2"/>
        <charset val="204"/>
        <scheme val="minor"/>
      </rPr>
      <t>USD</t>
    </r>
  </si>
  <si>
    <t>3. Анализ чувствительности проекта</t>
  </si>
  <si>
    <t xml:space="preserve">Значения чистой приведенной стоимости (тыс. USD) при изменении анализируемого параметра </t>
  </si>
  <si>
    <t>Итого за 
1-й год</t>
  </si>
  <si>
    <t>Итого за 
2-й год</t>
  </si>
  <si>
    <t>Итого за 
3-й год</t>
  </si>
  <si>
    <t>Итого за 
4-й год</t>
  </si>
  <si>
    <t>Расчет прочих доходов управляющей компании</t>
  </si>
  <si>
    <t>Затраты на строит-во апартов</t>
  </si>
  <si>
    <t>Распределение затрат при строительстве апартаментов</t>
  </si>
  <si>
    <t>Себестоимость</t>
  </si>
  <si>
    <t>Расчет себестоимости 1 м2 апартаментов</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</si>
  <si>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</si>
  <si>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</si>
  <si>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</si>
  <si>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</si>
  <si>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</si>
  <si>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</si>
  <si>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</si>
  <si>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</si>
  <si>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</si>
  <si>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</si>
  <si>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</si>
  <si>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</si>
  <si>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ed15bacc-4831-4f07-b273-b35cfd0fac73</t>
  </si>
  <si>
    <t>CB_Block_0</t>
  </si>
  <si>
    <t>㜸〱敤㕣㙤㙣㈴㘵ㅤ摦㤹敥㙣㜷戶敤戵㕣て㡥攳戵扣㈹搸换㜲㍤㌸〱昱㍣晡挲扤挰扤㤴㙢敦㤰㈰㉥搳摤㘷摡戹摢㤹㉤㌳戳扤㉢愲ㅥ㡡㈰扥㠴㠰㌱〸扥ㄱ㘳㡣㝥㌱愲ㄱ㐱〵㐳㘲愲㌱㘰㑡㐲㌴㝥㌰㐱㘲㌴㐶㘲㉥昱ぢㅦ㐸昰昷㝢㘶㘶㜷㜶户㍢㉤ぢ㘸㌱㥤㘳晦㝤收㜹㝦㥥晦敢昳晦㍦㐳㑡㐹愵㔲㙦攲攱㕦㍥㘹㈶捥㥢㕡昴㝣㘱攷挷㉢攵戲㈸晡㔶挵昱昲愳慥㙢㉣敥户㍣扦ぢㄵ㌲〵ぢ攵㥥㔶昰慣扢㐵戶戰㈰㕣て㤵戴㔴㉡㥢搵㔵㤴戳ㄳ晥〶愲ㄷ㥤慤㝡搳〰搳攳㘳㠷㘶㡥愱搷㈹扦攲㡡慤㐳㐷㠳戶㍢㐷㐶昲㈳昹ㅤ摢慥搹㥥摦戶㜵㘸扣㕡昶慢慥搸改㠸慡敦ㅡ攵慤㐳㤳搵㤹戲㔵扣㔹㉣㑥㔷㡥ぢ㘷愷㤸搹㜶搵㡣㜱昵戵㈳㔷敦搸㘱㕥㜷摤戵扤ㄸ㍡㜵㜰㝣㙣搲ㄵ愶昷づ昵愹㜱捡㔷㑦㠸愲挵戵〹攱㕡捥㙣㝥㝣っ晦挵收㡦户㙢昲㔳㜳㐲昸ㅣ㕡戸挲㈹ち㑦㐷挳ㅥ㝢搴昳慡昶㍣㌷㑦户㜷㘳愹㐵挳昳㌵㝢㕣㤴换扡ㅤ昵㥡戵て㘱敦捡挶㘲慦㍤㈵ㅣ捦昲慤〵换㕦捣搸搳攸愸搴㘷ㅦ昱挴㘱挳㤹ㄵ〷つ㕢㘸昶㥥慡㔵㑡〷㑦慡敢晤㔱ㄷ昱㠹挹攵攷㐷㍤㝢㝣捥㜰攵㡣㍣㙥㑣㐲摤摤㙥戱戱敥㈵敤晢攵搴攵〸散昳戲昶昵㔰㜲搴㜰㙢㌵㠷摢搷っㄷ摦㌸㠳㉢摢搷㡦敤㔱㘳㥢㉢摡户㤱㕢搹㔸㕢改〹改㕢敥㈸ㄶ愳㘷〸扡〹戲〴㐴愰㥥㈳攸㈱攸〵㔰搲晦〶㤷挴ㅢ戲㐸㉤ㄸ㙡㘱㐶㉤ㄴ搵㐲㐹㉤〸戵㘰慡㠵㔹戵㌰愷ㄶ㉣戵㜰㑣㉤ㅣ㐷㥤攸挹㜶㜷慢攱昳扣㜶搱摤㑦㔴㥦摢昳搵㝦散摤晣攰㙢攷晦戱㜷〳㉡摤ㄲ㑥㙡挲㌵㑥㠰搴敡㔴っ㡥攰扦㤵戹〲㑣㘱敥㌰慦㌱㐷㐶㑡㍢戶ㄹ㔷ㄹㅡ㤷㤵㠰晣〶㐲ㄹ㐰摤㕥昳㔶换㈹㔵㑥㐸摣㥤㌷㘶㜸愲扥㜱挳㘱搹㔸愵敡㤴扣㜳㤷㉦㥣昲つ㕦㥣搳㕣㔶敦愴愵搹ㄴ搸㑡㜸㜲扣ぢ㥡㥢ㅤ㌵捡㔵㌱㝡搲ち㡡捦㙦㉡戶㈷摤捡㑣晢搲摤慥戸慢㔶摡㌲愳㔱〸戵〵搹㜷换㉡㠳愲㘰㕥㐳攳㜳ㄵ㑦㌸㜲㝡挳昶愴㔵㍣㉥摣㈹㐱㤱㈸㑡㜲愹㘷戲㈸攴晡攱㐳づㄶち㙥㉤㕤ㅣ捦㌵㙦㍣改㠳㤹㐵〹昳㥤ㄷ慥扦㌸㙤捣㤴挵㔹つ㔵㠲㌱㔱戰愵㈱㝢㜷愵㔸昵挶㉢㡥敦㔶捡㡤㈵愳愵〵〳㤲愶㜴愰㔲ㄲ改㜴㑡ち〵〸摣慥㉥㐵㐹㝤愰㍤㉦㐸㐴挴㔰㑣㐶㍥扢㤱散昲㠷戱㍡慣愲㉣㐸㤳敡愵㉢㜴挶昹㑡ㄹ㤳挰㠱戱㌵㔱㝦㜰搰换㔷攸戶㠶戹㜷户戲慡づ㠶慢扦㜱㐱㌸晥㕥挳㈹㤵㠵㥢愸晤ㄴ捥㐸敦〷搰㑥㐳㈰戴摤㍤慡㍡攵愴戲愸㥤戰㑡晥㕣㘶㑥㔸戳㜳㍥昲愰㈱戳㔹㙥㙤换愳㥦㠱㉣㝤㈳挱㈰㐰㉥㤷捡㙣㘲愵㑣づ㑦㑡愳㜴㑡攰攵〶㐱捥㜶つ扣摣㙢敥戶捡扥〸㠴㜲扦〹㡣〴㕡㑤愲慦㡦㈴敡ㅡ挵㐰㘱㙣㌲挷㐱愵㠶攵昸㡢㜵扥㙤攱㤲㠰㠸搶㘵挱㥡㤳〵ㄴ〵㡤昲㈰㠱搷㐰㌴㑤搲㈰戹㜲㡣㠸挸〶〹㥡ㅤ㍤㌷ㄲㄹ敢㈷挸〸搴㡦ㄳ㈱㙢㙦㙢㉦㈳㐸散慤㐴捡㐶㙤昹㜱㕤㥡㉤㘷换〷搲散㑣㙣㥣㝥ㄶ挱㘶㠲戳〹戶〰㈸㝦㠳㠴愳㤴㐳扡昱搱捦挵扢㝥ㅥ挱昹〰㤰㑦㍡㘵㑥㈸慡㘸㐳慤挶㡥㘴扤㍥搸挹搲㈸づ㐴ㄱ㉤攳㥡㥤搹㘷㑢㐴㠷㔶攷摡搰戵㘹愹㘳摦搷㥥㌶攳换㈱㐵㈶㔴㡤慦㜵㠵慡昱㡤㘰搵づ昵搶㠵㘸慡てㄱ㕣〴㄰㈸ㄶㅡ扢慢戳收㘹㑥扥㈷㑣愲挰㄰敡㔰戹㠷㐴㑣昳㍦㐱挰戵ㅣ㕤搶敤㘷㥡㠲挳收㝢摥㝥摥摡㥥户㐳愴㌷改捣㜵㥤㐳㕦搱㕢戴愰㉦〶㝢㈹㝦㙥慢㕦㉥㐵戱㝥ㄹ挱晢〰㥡昴ぢ㑦摥㙦搵㑢㈰㑤㘲㍢㠶戹㡤昴戸㐸ぢ㜷㝡㜱㕥㐸敤搳㙢㑥ㅢ敥慣昰攱扤搸㌷〱㍢戸攲扡愲㡣〳㙤㐹㘶昰散戲戹㌱搳摢敤㔶㙣收慦摢挷摥㝢㐲㌱愴搳㙡㔷慡挹㍥㑥戰㌳㘳晥愶ㄸ攵㔰晦㕥搵㕥㐸挴ㅡ㌵㤲ㄷ摢㈵㥦㉤搷㈵㐹〷㤲攴㜲㙣慢㝥〵〰愴㠴昲㠷戶ㄲ㘵㤸搵戶捡㙡㡤搶㉡扤㝢〹㈷㤳㈶晦㘱㡢ㅣ改〹㥣戵㘳昰ㅤ㜸㝤昶㤴㘵搷㠴㐵㡦㍤㈹摣㈲晣ち㔶㔹攴〲㤷㉣㐵捤扡慣㜸㡦挸㡡慥慥㤶戳㜴㠲㙦㑤搲㐹㤳㤴㐸攴昶挴挲㠴㜳㜸㥤愸攸㠲愴㔰㐹㜰ぢ搵㈴㄰㈹㡦㜵搷㐵㑣〷㈲㈶㡦㡤搳慦㈴搸㐶㌰〲愰晤ㅥ㤲㘶戵ㅢ捦㔰㔸昷〲摤搹㠵㐲㉡㑢㌴㐸昷攰㡢㙤㠵搵搵ㅣ㘶〷挱〷〱㥡捣ㅦ㍡ㅦㄳ〸㔱愲㍣㐶㠸戴㤶㜴昳愸㈵㑥㤰〶㌶㤸〸㉡㡤㔷㍤扦㘲㌳慡搴㘷㑥㔴づ㔶晣〹换㥢㐷ㄴ㙡搰っㄳ户捥〹〷搴攵挲昶㘹捡慢捣捦㡢㤲㙥㑥㔵慡㄰㙤晢㈶搶挲愱ㅣ敢㠳㉤㈹捦攵慡㠲愷戳戳㌱扡㔰攴㠹ㄸ扥㔶㝡㘲㔷攵昹收愱慦扦扥愳搳㤶㕦ㄶ㍤㘶挰㜴㑣㘷㑤散㈲愲〶愵㙥㜳㝡捥ㄵ㘲愲捦摣攳㕡愵戲攵〸㈲〳㌶㈶〳㜵晢挵㉣㈲〴㤳ㄵ挶晦㉡㑥㥦㌹敤ㅡ㡥㌷㙦㌰㤸戸戸戱攱㑤㠶㐴㌴㜳捣㜲㍣っ㈳戱挸㜴扦㌹㌵㔷㌹㠱㘸㙤搵㜶昶ㄸ昳摥㥡挰ち㠹㍥㜸㈴㙡ㄴ㔵㔱㔵㈵慢㘶㍢挵てて攴愹搴㜶晣搲〴ㄲ㔷㈹㡤晥昲〴敤㑤扢㍥㡣捦搰㑥攷㥣㝡ㄱ㌹慡㘵㜶㈵㑡㘱㜲慡㝥㉤摢㕣〷㜰搳㥥㈳晢敡㔱戹户ㄵ慦搶攸攱㑦㤰昱㤲㉣㙡㐱㄰晡攷㌶〴愴挲㍣㔲づ㌸㄰ㄸ攷㕢㌳昹攵㑣㔹㠷搴户愱㥥摣㡤㈸㔲慦戹摦㤸ㄱ㘵挴愲㙤挳摦㄰扣搰㡣戵㡤戲ㄷ㤶㡤㔷㙣摢㈰㘹㤱㉣愷㡡〶㈹㜸戴敡㔷づ㔸㡥㙥〲㐸晡ぢ戳㡣㤳挸㌲㑥捡慣㕥昳㌰挳㠲㌲捤扥㉡戳㠶㙢昹㜳戶㔵捣昲㠵愱扢㌵㐱㤳㘰㜲㑡摥攸㠹㘴挶㔰㤳㌵㝦〴㈶㥢㤷〷扡昳㤰愳摣㍡愲ㅦ㤴慢㉡ㄹ晣㔳㍡㜴㉣㐱挰㐸㉦愹㝥㍤㝡搳攴捤〸㠸ㅣ昹㥣㡥敥㕦㥣晥㌴㜲〲扦ㅣ戱㥥㐰㈲昰〸挶㠴㍣摤摢ㄹ昳㠸㘳昹挰ㅥ㌱戶摢昲㈷㍣愰ㅣ〰㐹㜹扣㍤㐷㘲㌵搶㘸戸愶ㄵ㉥㙣㉤㙡㔰ㄳㄷ戴㤶挷昵挶愵换ㄴ〷ㅡ㈵愶㐸㔶慡㈴㌵换㌲㜳㕣㑢慡㐶㤱㡡㍢搲㌶㑡㤲摢戴扥敦㤴㈲㙦㐳㌱㐹㥡㐹改㍢㈵愱㈰挸㑢敡㠰㡥愲扦㍥㤹㍣㘲搱ㅡ摡〰㌹敡愹㈰慦㉦っ〷敥挳㤵㤳㤲挸㠵㙦攰敦つ㘱昲㔰搵㙦㈸㌱㑥づ㠶㈵愳攵昲㈱〷㔶㐲搱㜰㑢㙢㠴愵戱戶㐰挳㐸敥散㔴晢〷摢ㅢ㘳挴㤰つㄹㄲ㐹昰〳㠳つ挱㕣戱㘸㉡慤戳㍥㙥㜵㉤㍢换户〳挲㜰㈴〶愶晣搲㠴㔸㤰㘶㔸摤㤲ㅦ㤴つ㙡愷㐵㈹㐷㜵㜳㜴挶㠳㑡昷㈹挷挳㤴㘴㜰摤㍣㑣户ㄴ㉥㌰㐰散㠶愹挹愲㡦戰㙥慤〳㥥っ搶づ㜶戰㈳㐱搸㠴搶ㄹ㈵㘸㈶㠱㜰ㅢㄷ㐱摥改㄰愳㄰愴愶㝣晥戵㑢㜹晣㌱㍥㍦搸㤵㡡ㄲ㈱ㄳ㌱搴㤵㘰㍤〰戹昱愸㈴戹㘸㌰ち㤶〷㤲㑤ち慤摥㈸㡦㈶㐶ㅦ㑤㍥搷挷つㅥ挶戱晡挹㌶㘵摣㜱昳㉤㘸搳昲攲〶㜳㥦㔳㉣㔷㑢㐲慡攲㐸㔶㑢㡤扣㈶昰㈵慦晦〵摣㤴戰㉦攱愶散挳㔱㡡㑢㈶㤲㍡户扢昵㡦愰戹ㄴ㜲攸㈳㤰㙤っ㍥㈶戸攵㘴㌰慣攵㡥〲敤挳㡤昵换ぢ昲攲ㅣ㐴㕡㑢ㄶ㘵搹㝥摣挵慢㐵㤰㈵户挵慡敤慦散慦搰㘶㡦㘵敤戵㠲慣㌵㠱㈳慣㌳㄰㜸㤹っ㡣㤱づ戹㠳㥤愴㑥㠷㤱摤搳㥦㤶慦愹搳扢㐲攳㐳㘱㝣㤷愷愰ㄴ㜶ㄵ㡣㐴㠳㕢慤㕢摤ち㈳扦戴扣昵ㅢ〰ㄴ㠶㠰㘹搰愲㘶㘰攰㡣㈱扤戲㠱挳㘰㘴㐲㜴㌴ㅥ㐸㘵㡣㜲㄰づ㝢㈰つ摣挴㠳昴㜴〵㑡挸摦㈴㉦㠵㐵昷ㄲ㠷㙤ㅣ㠱㉡敥㔹㑤㤹㤳㠶㡦慢㉦捥㤶愶散搱㔲㠹收㉥晣㜳㙢〲慢戸戶ㄱ㤸愳㥢㥡㉥㘴挹㌵搱扥扢愴愹㈰扣㈸戸㝤㈲扦搷昰㡢㜳㔳晥㘲㜰㘹慢㔳㤲搰㥥㠵㍦㘲搹搱㘹㌳愷ㅤ㕥㐲㕤攰摥攷㡥㍢㤵ㄳ㡥㥣㤷收昱挶ㅦ慤㔸扤扢㥢㤳捣愵摥挴㍦昹愸㈹敤㤷攸㜱㌵搳㘶〷㜵〷〹晢㤱㑦㈰つ㠶㤰㑥愰ㄳ搸敥戵ㅢ〳愴㤳㑤㑤㜴㈲〵挱㍡愱㌸戳敦ㄸ愱㈸扦〰㕡㐹㉣挱㤱ㅣ㝢晥㍤戰扥昲㜳攴㄰攱㜸て挵㠸㜶ㄱ㔲〹愸㤳㠲㍣扣摥挱换㈰晦㍦㔸㡡戸㜹㔹㜶晡㉦㌰戳昲㑣㌳㡡㉥㈰㡡㥥㙥㐵ㄱ〳戱㙦㈹攴捤搹慦ㅦ㌵摦昵㙢扤晦挳愳收㑤挰㌰ㅦ㘹㡤㈱愸挶㘰㝣捤ㄸ攸㙡㌱〶㉥㐳戱㌴〶㙥㘶ㅢ挶敢〳㘳㈰昴㜶ㅣ㐰挶捡挶〰愳㜸〹㈶㕦㉣愸ㅡ㜳㘰昰慣㜵㤶㑤㑦搸㕥㕣慦ㄵㅥ㈲昷㔰㑦摥㌸㝣㑦㥢㕢戳㈷つ搷戰户挸晣㍤慥㠰摡㜲愷㜱㕦㕢㌶㘱㡢㜳㤶㉤㤱㡤㤶昱㑡㐴晥昴㜵捦挹敡㙥愹〳㔳挱ㄳ㌸敡㤵慣㤲㜹ㅢ㍥ㄱ㠵㈷㠴搴㈷㌶晤㜰捦㕦敥扥㙦ㄷ敦愵㠵戴慡㌱㄰摣㐹㜰㥥㤶〳挲户戱㉢㈱㘷昲昳㥢〳昸㄰挹㥡㉦㡢㌱挳㤵昶㡥愷摢㔱㌲㈰扣ㄸ㘱〶挴户ㄶ㡣㐹摣㜰〸㡣挹㝣㤳㘳㔳㝥扥㈴㥤㠱昹搸挴愵昷㉥ち㄰㉡㙤㔵㔶㠷㜶愵昶㘳㈸㥤户㌸㤱㐶㝢㤰攷㑢㍥㡡昲㘴戳㔶摢㐱慤㈶捤㐴㘵ㄸ㌵㈲㈹㠵㐸〳㈹㈴㝥㘴㘱攸㕦㑡愹㐹㈴戴㍣㐰㐲っ慤㌹㤸换㤳晦扡㄰㄰戵敢㝤ㅤ㝥慡㠲㕤〴ㄶ㈳慦㝢愷㘷㔷㕡㥤㤱㙡㘲㔰㔶㥥㍥㙥㐱㐲ㅥ㔳㤸挱㈸慤捣㍤㡣㐴昴㘸㈳㐸慤摡昱挴㐱晡散㈰挴ㄶ㌰戶㘶搳慢㤶戳㙦㜴慡戸攳〱㍤㤳㤱ち挳搹挸㙣ㅣ㍤㘵㌴㉥愸㥡ぢ戲〸晢㠳㘴慤㔱㑦㔸〴㥤攵㙣挱昹ㄳ㘱㍥㝥て挴昲攱㝡搷㘷㌶㤷㔰挷㌹摤㔸㈰㝦戰扦㉥㐸㘰㙣㡣㑡㡥㠱㠴㕤㔵慤㙣㜰〹㝣ち㑤愴㍤慦攸昵㈴挷㔲ㄴ㐶愳㈳捥敡㔲㕢昴㍦攳搴㤲戳愶㔹㥢〱敢〶晤㝦ㄴㄹ㉢敡㝦㠵㔱㌶㠹戲㕢挳〴㕦㌴㐶㑡㔶っ捥㜰㐷攰挳㐶㤸㐶ㅥ㠱㜵㤹㘴㜰㍢㐸㑤攱ㄳ搵愰㔸㑡㜰㜸戸搲捤㤷㈰㙡㙤㘹摢昶戴ㄵ㠰㡣〲㘹摦㠷〸㙡摢㥥㤳㙥㍤挷㘶㙥㐳昶愶〳㔶搱慤㜸ㄵ搳ㅦ㥡㐲㜸㜷㠸㕦㤸㤹戰㜹㐶㤵敦㌵ぢ戵㑢戰ㄳ扤户愳捤挱㐳㄰搸〷㠵晦㑥㐵ㅤㄹ㐳㔸㕤捣㠲㕦ㅢつ挴〲㐹搴づ摥ㄹ收㉤㔵愳㡣て㔴て挱慢改㌳㙢㑤㈸扢挰户摣㝣ㄷ㠳㕢㠷摢㔸㌷挳昳㈳捡㜹㠴挱攴ㄲ㙥扦㠳晢摡扣〷㡤㜵挳戵㜹慣搹㤹㜷㉤愷㝤ㄷ㌸㕤摤㈸㡤㈴挳㌱昹摤㜱㑥扦㠳㄰㜱ㅥ㝡㐷㔷敦㡡㘵㙦㠳愰昳昰戳㙤扡扣㠶换㜰㤴慤㈲捥晤㜱㌴㔵㙥㈰挰㑦㉦㠴〹扥㈸昴攷㕤捦挴ㄳ㔸ㄶㄹ〰改㔴挶〰㘸㑦搵摦㕡㡥慡ㄵㅥ㉤㐸㠵㌹攵㥢㈸攷㉥〵慢㉤㌱て㐷つ㜹㠴㐰㕡㡦㑢㙥㠵㐷〸㌹晥攳㘸㔰ㅢ㝦ㄶ戹敤挷晦摡戲攳㔳昹换昵挵晢ㅦ㠸㤴㠷㝥㡣㐳ㅦ㈷㈸ㄳ搸〰〳㔱捤㝥㡡㐵捡㥡㑣㄰㐴㜸㘶ㄷ搲㜸㤶挲扦慦散㝡昱〵㍥慦敤㔲愴㈰㐴㔱攳㉡㈸〸攵㉡ㅥ㡥慦㘲ㅥ戹敤㔷昱搰㜲慢ㄸ愰㡣攴㑣㜴ㄷ愰慦㑢㈱慤挸㔵㜹㐸㜰㐳昹㔳㈴㐲㤱㘸㤸挵〰ㄱ㉢摢㔶㤱㐰㕢敥扣㙣扢㠰㐴搴㔶攳㐶㈴㝣挲㈳敤㈳㕥㜹愴搷㈶ㄳ戸㕤㌳㠱㔶捣摡愱扦㜵㑤挸〶㉣㠹摦挴戶ㄵ改㤹づ㘳昹捡㠳ㄱ㘲昶敥㡤扥㡦㔲挳攸ㄲ〸㈳戰㐸㐹㐸摣㐸攵昳㔱攵㈷㥦慡㍢㐷㔱㠰〷搴ㄳ㔴㈶挱挹捡て㐴㤵户攳摢㉢㔹㈷挵扢〲㝣㕥㠹㉡㤳㌰㘵攵晢愳捡晦摣扥愵㔶㌹愲挳愰㘷㡤㐴㤲㘰敢㑡敢㍦昶ㅤ㌶て搵㥡㐹晤搹㘳〶搹㤴㥣㌲㐸㕣㤶ㅡ戴ㄷ搷㍥㕣㝣〹扤ㅦ户㤸㜰搹〳㐲㌶昸ㅦ㈲散挳敤愶〹挳㌷昰愱昳〲挲捡慥㉥摦搸㌸㘳ㅥ㜲㤱搱㙤敥昳㜰愶㉡慤㈹ㄲ㠱㌹㤰づ昶㜷〵昷㝢㠲改㔸摦㡦㈸ㅣ愶昲戶㐸㘷捡㐳㠶㔰搲捡㝤ㄱ㘶㔳愷敡㌴愳㝦ㄲ挸㠱㤸〴㘴㐲晦ㄴ㘰㄰㜲搹挴㡣〱昲扦㘴敥㔳㐸攸昷ㄲ㝣〶㈰愷㤰搹㐹〷㤹捦〲㕣戴昴攸搲戳㑢㍦㝡改㠱愵㥦攲敦搳㉦㍤㌴戴昴慢㤷㑥㉤㍤户昴ㄳ扣㍥户昴戳愵ㅦ愹捡㍤搱昰㜱挲搲㍦挷㉥敥〷攸㠲敢㔶〹挹㌲愷㍦㠰㥣昸㌴㈸㑡攴㌴ㅥ㘴挱ㄷ〸扥〸㤰搳㌸晤㔵敦㈳㔷搹愱㉥晢ㄲ㥡㉡摣ㅣ㈹搹扥ㅣ㈶昸愲㥤〲戸扥扤昵捣挳㜱昴㐱㍦挲㥣つ㕦敥摦㠸㉦昱ㄷ戹攸㉥晣㡦㐸㌴㘹敡愷搵て㜵搶ㄷ搹㠲㔶扡晣戹搸散户搱て搷㔵户㍡搹攳㠷昱换慡ㄹ攵㕥晣㍤㠵㥦㜲ㄷ㐶攰㈸搴扤㔹㌸㕥㐸ㄵ戲㘰㍥㉣愰ㄲ搳ㅦ〶㔰㠸㘳攲㐹㝦㠴㙦㐴㉤晢搷扦ㄲ㈶昸愲㄰慦愷㤸㈸㠷捤愳〱㠹㙢㔹㜰扣㘹㐰攲㕦ㄶㅣ㡢て昸㈸㜲ㄵ㠹㉣㈴ㅡ昵ㄴ㤱㤶㘶敥㘳〰㝤㕤晤㥣ㅢ昵㥥㝡㔲㈹摥㔹扡昳捥搷晢搳㐳攷愴㍦㝡㐳敦㘳慦晣敥搵㐷㕥晥搸捥扦扦昱㡤㙦扣晣搷㐷㕥㜸攳㤷㌳㍢㝦昳㥤敦晣晡愶㙦扦昰敡㐶昳〹昵愹搷昷㍦㜱捦挸昱㝢敥㌲㡦㝣㘰捦㍤户ㅤ扢㘵㘴昲㡣攱慥慥敥敥昷て晥昶散换〷㑥摤昵戴昲晣㥦㌶㍢㡡㕣㉥〷㍣っ㄰㍤〳㕣戶㥣挶搷㤱挰㌴㌸攳㜷㜵ㅡ㕣敥㈹晣㤴㔲戸㔱㘳㜸挹挲换挱〹挸㠲㘲㘳㐱捦㝦〰愳㘵挴㌰</t>
  </si>
  <si>
    <t>Decisioneering:7.0.0.0</t>
  </si>
  <si>
    <t>344d7575-6af6-4e45-96a6-9d23dcc46689</t>
  </si>
  <si>
    <t>CB_Block_7.0.0.0:1</t>
  </si>
  <si>
    <t>㜸〱敤㕣㕢㙣ㅣ搵ㄹ摥ㄹ敦慥㜷搶㜶㙣攲㄰〸㔷㜳扦㌸㕡攲㐰捡㌵つ扥攴〶㐹㙣㘲㈷ㄴ㔱扡㡣㜷捦搸㤳散捣㥡㤹㔹㈷愶戴つ㉤㠵搲㡢㄰昴㠱㐲㘹㡢㔰㠵摡㤷ち愸㑡愱〵慡㑡㔵㕢㔵㔰ㄹ〹㔵敡㐳㈵㡡慡㔶㙡慢㉡㔲㕦㜸㐰愲摦㜷㘶㘶㜷㜶搷㍢㜶ㄶ㘸㑤攵〹晢晢捣戹㥦昳㕦捦晦㥦㈱愱㈴ㄲ㠹昷昱昰㉦㥦㈴ㄳ攷㑣㉥戸㥥戰㜲愳攵㔲㐹ㄴ㍣戳㙣扢戹㘱挷搱ㄷ昶㤹慥搷㠱ち改扣㠹㜲㌷㤵㜷捤㝢㐵㈶㍦㉦ㅣㄷ㤵㔲㠹㐴㈶愳愹㈸㘷㈷晣昵㠵㉦ㅡ㕢㜵㈷〱愶㐶㐷挶愷㡦愰搷㐹慦散㠸捤〳㠷晤戶摢㠷㠶㜲㐳戹㙤㕢慥摤㥡摢戲㜹㘰戴㔲昲㉡㡥搸㙥㡢㡡攷攸愵捤〳ㄳ㤵改㤲㔹戸㔵㉣㑣㤵㡦ち㝢扢㤸摥㜲昵戴㝥捤㜵㐳搷㙣摢㘶㕣㝦晤㜵摤ㄸ㍡㜱㘰㜴㘴挲ㄱ㠶晢㈱昵㤹攲㤴慦ㄹㄳ〵㤳㙢ㄳ挲㌱敤㤹摣攸〸晥㡢捣ㅦ㙦搷收㈶㘷㠵昰㌸戴㜰㠴㕤㄰慥㠶㠶㕤搶戰敢㔶慣㌹㙥㥥㘶敤挲㔲ぢ扡敢愵慣㔱㔱㉡㘹㔶搸㙢挶ㅡ挷摥㤵昴㠵㙥㙢㔲搸慥改㤹昳愶户㤰戶愶搰㔱戱挷㍡攴㡡㠳扡㍤㈳づ攸㤶㐸㔹扢㉢㘶㌱改㍦㠹㡥换挲㉥愲ㄳ㤳换捦つ扢搶攸慣敥挸ㄹ戹摣㤸㤸扡扢㥣㐲㝤摤㡢㕡昷换愹换ㄱ搸攷㈵慤敢愱攴戰敥㔴㙢づ戶慥ㄹ㉣扥㝥〶㔷戵慥ㅦ搹愳晡㌶㔷戴㙥㈳户戲扥戶搲ㄵ搰户摣㔱㉣㐶㑢ㄳ㜴ㄲ㘴〸㠸㐰㉤㑢搰㐵搰つ愰㈴晦つ㉥㠹㌶㘴㤱㥡搷搵晣戴㥡㉦愸昹愲㥡ㄷ㙡摥㔰昳㌳㙡㝥㔶捤㥢㙡晥㠸㥡㍦㡡㍡攱㤳改散㔴㠳愷昳搷㝦ㅦ㍦攷㠶昴㥥ㄷ㕦㌸㔴摣戶㍦㜱㔳昷㍡㔴扡㉤㤸搴㤸愳ㅦ〳愹搵愸ㄸㅣ挱㝦换㜳〵㤸挲搸㘶㕣㙢っつㄵ户㙤搱慦搶㔳㕣㔶っ昲敢〸愵て㜵扢㡤摢㑤扢㔸㍥㈶㜱㜷捥㠸敥㡡摡挶つ〶㘵㈳攵㡡㕤㜴捦㕥扡㜰搲搳㍤㜱㔶㘳㔹慤㤳愶㘶㤳㘰㉢攱捡昱捥㙢㙣㜶㔸㉦㔵挴昰㜱搳㉦㍥户愱搸㥡㜰捡搳慤㑢㜷㌹攲㥥㙡㘹搳㡣㠶㈱搴收㘵摦㑤慢昴㡢晣㜹つ㡣捥㤶㕤㘱换改つ㕡ㄳ㘶攱愸㜰㈶〵㐵愲㈸捡愵㥥捥愲㠰敢〷挷㙤㉣ㄴ摣㕡扣㌰㥡㙢散㍣敥㠱㤹㐵ㄱ昳㥤ㄳ㡥户㌰愵㑦㤷挴挶扡㉡晥㤸㈸搸㔴㤷扤慢㕣愸戸愳㘵摢㜳捡愵晡㤲攱攲扣づ㐹㔳摣㕦㉥㡡㘴㌲㈱㠵〲〴㙥㐷㠷愲㈴慥㙣捤ぢㄲㄱㄱㄴ㤳㤱捦慣㈷扢摣㐱慣づ慢㈸〹搲愴㝡昱㌲㥤㜱扥㔲挶挴㜰㘰㘴㑤搴ㅦㅣ昴昲㘵扡慤㘲敥愳慤慣慡晤挱敡㜷捥ぢ摢摢愳摢挵㤲㜰㘲戵㥦挲ㄹ㘹扤〰愹㤳㄰〸㉤㜷㡦慡㑥㌹慥㉣愴㡥㤹㐵㙦㌶㍤㉢捣㤹㔹て㜹搰㤰㤹っ户戶改搱㑥㐳㤶戶㥥愰ㅦ㈰㥢㑤愴㌷戰㔲㍡㡢㈷㤱愲㜴㡡攱攵㍡㐱捥㜶㜵扣摣㙤散㌲㑢㥥昰㠵㜲慦〱㡣昸㕡㑤愲慦㠷㈴敡攸〵㕦㘱㙣㌰㐶㐱愵扡㘹㝢ぢ㌵扥㙤攲ㄲ㥦㠸搶㘴挱慡㤳〵ㄴ〵昵昲㈰㠶搷㐰㌴つ搲㈰扥㜲㠴㠸挸〶㌱㥡ㅤ㍤搷ㄳㄹ敢挷挸〸搴㡦ㄲ㈱㙢㙦㘹㉤㈳㐸散捤㐴捡㐶㉤昹㜱㑤㥡㉤㘵换晢搲散㜴㙣㥣戶㤱攰っ㠲㌳〹㌶〱㈸㝦㠵㠴愳㤴㐳扡晥搱捥挶扢㜶づ挱戹〰㤰㑦ㅡ㘵㑥㈰慡㘸㐳慤挴㡥㘴扤ㅥ搸挹搲㈸昶㐵ㄱ㉤攳慡㥤搹㘳㐹㐴〷㔶攷敡搰戵㐹愹㘳㉦㙤㑤㥢搱攵㤰㈲㘳慡㐶搷扡㑣搵攸㐶戰㙡㥢㝡敢㝣㌴搵〶〸㉥〰昰ㄵぢ㡤摤㤵㔹昳㌴㈷㍦ㄶ㈶㤱㙦〸戵愹摣〳㈲愶昹ㅦ㈳攰㥡㡥㉥㙢昶㌳㑤挱㐱攳㘳㙦㍦㙦㙥捤摢〱搲ㅢ㜴收㥡捥愱慦攸ㄴ㉤攸ぢ挱㕥捡㥦㕡敡㤷㡢㔱慣㕤㐲㜰㈹㐰㠳㝥攱挹晢㔴扤〴搲㈴戶㈲㤸㕢㑦㡦㡢戴㜰愷ㄶ收㠴搴㍥摤挶㤴敥捣〸て摥㡢扤㘳戰㠳换㡥㈳㑡㌸搰ㄶ㘵〶捦㉥㘷搴㘷扡扢㥣戲挵晣㌵晢搸晤㔸㈸㠶㘴㔲敤㐸㌴搸挷㌱㜶㘶挴摦ㄴ愱ㅣ敡摦慢㕢ぢ㠹㐸愳㝡昲㘲扢昸戳攵㥡㈴㘹㐳㤲㕣㡥㙤搵慥〰㠰㤴㔰晥搰㔲愲っ戲摡㘶㔹慤摥㕡愵㜷㉦收㘴搲攰㍦㙣㤲㈳㕤扥戳㜶〴扥〳户挷㥡㌴慤慡戰攸戲㈶㠴㔳㠰㕦挱㉣㠹慣敦㤲愵愸㔹㤳ㄵㅦㄳ㔹搱搱搱㜴㤶㡥昱慤㐹㍡㘹㤰ㄲ戱摣ㅥ㕢ㄸ㜳づ慦ㄱㄵ㕤㤰ㄴ㉡㌱㙥愱慡〴㈲攵戱敥㥡㠸㘹㐳挴攴戰㜱摡㔵〴㕢〸㠶〰㔲扦㠷愴㔹改挶㌳ㄴ搶㌹㑦㜷㜶㍥㥦挸㄰つ搲㍤昸㐶㑢㘱㜵つ㠷搹㐶昰〹㠰〶昳㠷捥挷ㄸ㐲㤴㈸㡦㄰㈲慤㈵捤㌸㙣㡡㘳愴㠱㜵〶㠲㑡愳ㄵ搷㉢㕢㡣㉡昵ㄸ㘳攵〳㘵㙦捣㜴攷㄰㠵敡㌷㠲挴敤戳挲〶㜵㌹戰㝤ㅡ昲捡㜳㜳愲愸ㄹ㤳攵ち㐴摢摥戱搵㜰㈸挷晡㘰㑢捡㜳戹慡攰㘹敦㙣㡣㉥ㄴ㜹㈲㠶慦㤵㥥搸ㄵ㜹扥㜹攸敢慤敤攸㤴改㤵㐴㤷攱㌳ㅤ搳ㄹ〳扢㠸愸㐱戱搳㤸㥡㜵㠴ㄸ敢㌱㜶㍢㘶戱㘴摡㠲挸㠰㡤挹㐰摤㍥㌱㠳〸挱㐴㤹昱扦戲摤㘳㑣㌹扡敤捥改っ㈶㉥慣慦㝢㤳㈱㤱㤴㌱㘲摡㉥㠶㤱㔸㘴扡搷㤸㥣㉤ㅦ㐳戴戶㘲搹扢昵㌹㜷㔵㘰㠵㐴敦㍦ㄲ㌵㡡慡愸慡㤲㔱㌳敤攲㠷〷昲㐴㘲㉢㝥㐹〲㠹慢㐴㡡晥昲ㄸ敤㑤扢㍥㠸捦搰㑥攷㥣扡ㄱ㌹慡㘶㜶挴㑡㘱㜲慡㜶ㅤ摢㕣て㜰换敥㐳㝢㙢㔱戹てㄴ慦㑥搱挳ㅦ㈳攳㈵㔹㔴㠳㈰昴捦慤昳㐹㠵㜹愴ㅣ㜰㈰㌰捥户㐶昲换ㅡ戲づ愹㙦㕤㉤戹ぢ㔱愴㙥㘳㥦㍥㉤㑡㠸㐵㕢扡户捥㝦愱ㄹ㙢改㈵㌷㈸ㅢ㉤㕢㤶㑥搲㈲㔹㑥ㄶ㜴㔲昰㜰挵㉢敦㌷㙤捤〰㤰昴ㄷ㘴改挷㤱愵ㅦ㤷㔹摤挶㐱㠶〵㘵㥡㝤㤵㘷㜴挷昴㘶㉤戳㤰攱ぢ㐳㜷慢㠲㈶挱攴㤴扣攱ㄳ捡㡣㠱〶㙢晥㄰㑣㌶㌷〷㜴攷㈰㐷戹㜵㐴㍦㈸㔷㔵搲昸愷戴改㔸㠲㠰㤱㕥㔲敤㐶昴㤶㤲㌷㈳㈰㜲攴㜳㌲扣㝦㜱昲ぢ挸昱晤㜲挴㝡っ㠹挰㈳ㄸㄱ昲㜴㙦愷㡤㐳戶改〱㝢挴搸㉥搳ㅢ㜳㠱㜲〰㈴攵昱昶㉣㠹搵㐸愳挱慡㔶㌸扦戹愸㑥㑤㥣搷㕣ㅥ搵ㅢㄷ㉦㔱散㙢㤴㠸㈲㔹慥㤲搴㉣㑢捣㜱㌵愹ㅡ㐵㉡敥㔰摢㈸㜱㙥搳摡扥㔳㡡㝣〰挵㈴㘹㈶愱㙤㤷㠴㠲㈰㉦愹〳㍡㡡晥晡㜸昲㠸㐴㙢㘸〳㘴愹愷晣扣㥥㈰ㅣ戸ㄷ㔷㑥㡡㈲ㅢ扣㠱扦搷〵挹昱㡡㔷㔷愲ㅦ敦て㑡㠶㑢愵㜱ㅢ㔶㐲㐱㜷㡡慢㠴愵戱㌶㕦挳㐸敥㙣㔷晢晢摢ㅢ㘱挴㠰つㄹㄲ㠹昱〳㠳つ挱㕣㤱㘸㉡慤戳ㅥ㙥㜵㌵㍢挳户晤㐲户㈵〶㈶扤攲㤸㤸㤷㘶㔸捤㤲敦㤷つ慡愷㐵㈹㐷㌵㘳㜸摡㠵㑡昷㈸挷㠳㤴㘴㜰捤㌸㐸户ㄴ㉥㌰㐰散〶愹㠹㠲㠷戰㙥戵〳㥥っ㔶て㜶戰㈳㝥搸㠴搶ㄹ㈵㘸㍡㠶㜰敢ㄷ㐱摥㘹ㄳ愳㄰愴㠶㝣晥戵㐳㜹昲〹㍥㍦摣㤱〸ㄳ〱ㄳ㌱搴ㄵ㘳㍤〰戹搱愸㈴戹愸㍦っ㤶晢㤲㑤ち慤敥㌰㡦㈶㐶て㑤㍥挷挳つㅥ挶戱㝡挹㌶㈵摣㜱昳㑣㘸搳搲挲㍡㘳慦㕤㈸㔵㡡㐲慡攲㔰㔶㑢㡤扣㉡昰㈵慦晦昹摣ㄴ戳㉦挱愶散挵㔱㡡㑢㈶㤲摡户扢戵㑦愲戹ㄴ㜲攸挳㤷㙤っ㍥挶戸攵㘴㌰慣改㡥〲敤挳昵戵换ぢ昲攲ㅣ㐴㕡㔳ㄶ㘵搹㍥摣挵慢㐶㤰㈵户㐵慡敤㉢敦㉢搳㘶㡦㘴敤㌱晤慣㔵㠱㈳慣搳ㄷ㜸改㌴㡣㤱㌶戹㠳㥤㈴㑥〶㤱摤㤳㕦㤰慦㠹㤳㍢〲攳㐳㘱㝣㤷愷愰〴㜶ㄵ㡣㐴㠳㕢慤㔹摤ち㈳扦戴扣戵㥢〱ㄴ㠶㠰㘹搰愲愶㙦攰㡣㈰扤扣㠱挳㘰㘴㑣㜴㌴ㅡ㐸㘵㡣戲ㅦづ㝢㈰つ摣挴㠳昴㔴ㄹ㑡挸摢㈰㉦㠵㠵昷ㄲ〷㉤ㅣ㠱捡捥挶㠶捣〹摤挳搵ㄷ㝢㔳㐳昶㜰戱㐸㜳ㄷ晥戹㔵㠱㔵㕣摢昰捤搱つつㄷ戲攴㥡㘸摦㕤搴㔰㄰㕣ㄴ摣㍡㤶摢愳㝢㠵搹㐹㙦挱扦戴搵㉥㐹愴㕥㠵㍦㘲挹搱㘹㌳㈷㙤㕥㐲㥤攷摥㘷㡦摡攵㘳戶㥣㔷捡攵㡤㍦㕡戱㕡㘷㈷㈷㤹㑤扣㡦㝦昲㔱ㄳ愹㔷搰攳㑡愶捤づ㙡づㄲ昶㈳ㅦ㕦ㅡっ㈰ㅤ㐳㈷戰摤慢㌷〶㐸㈷ㅢㅡ攸㐴ち㠲㌵㐲戱㘷㍥㌴㐲㔱㝥づ戴㤲㔸晣㈳㌹昶晣㔹戰扥昲㌳攴㄰攱㜸て挴㐸敡〲愴㘲㔰㈷〵㜹㜰扤㠳㤷㐱晥㝦戰ㄴ㜲昳㤲散昴㕦㘰㘶攵攵㐶ㄴ㥤㐷ㄴ扤搴㡣㈲〶㘲㑦㈹攴捤搹慦ㅤ㌵㍦昲㙢扤晦挳愳收㉤挰㌰ㅦ㘹㡤㈱愸挶㘰㝣搵ㄸ攸㘸㌲〶㉥㐱戱㌴〶㙥㘵ㅢ挶敢㝤㘳㈰昰㜶散㐷挶昲挶〰愳㜸㌱㈶㕦㈴愸ㅡ㜱㘰昰慣戵搱愲㈷㙣て慥搷ちㄷ㤱㝢愸㈷㜷ㄴ扥愷㌳㥡戳㈷㜴㐷户㌶挹晣摤㡥㠰摡㜲愶㜰㕦㕢㌶㘱㡢戳㤶㉣㤱㡤㤶昰㑡㠴晥昴㌵捦挹捡㙥愹〳㔳晥攳㍢敡㤵㡣㤲晥〰㍥ㄱ㠵㈷㠴挴㘷㌷晣㘸昷㥦敦㝤㘰〷敦愵〵戴㥡㘲㈰戸㥤攰㍣㉤〷㠴㙦㈳㔷㐲㑥攷攷㌷晢昱㈱㤲㌹㔷ㄲ㈳扡㈳敤ㅤ㔷戳挲愴㑦㜸ㄱ挲昴㠹㙦㌵ㄸ㤳戸攱攰ㅢ㤳戹〶挷愶晣㝣㐹㍡〳㜳㤱㠹㑢敦㕤ㄸ㈰㔴㕡慡慣㌶敤捡搴ぢ㔰㍡愷㌸㤱㝡㝢㤰攷㑢㍥㡡昲㝣愳㔶摢㐶慤㈶捤㐴㘵㄰㌵㐲㈹㠵㐸〳㈹㈴㝡㘴㘱攸㕦㑡愹〹㈴㔲㌹㠰㤸ㄸ㕡㘳㌰㤷㈷晦㌵㈱㈰慡搷晢摡晣㔴〵扢〸㉣㠶㕥昷㜶捦慥戴㍡㐳搵挴愰慣㍣㝤摣㠶㠴㍣愶㌰㠳㔱㕡㤹㝢㄰㠹昰㐹つ㈱戵㘲挷ㄳ〷改戱晣㄰㥢捦搸㈹㡢㕥戵慣戵搳慥攰㡥〷昴㑣㕡㉡っ㝢㍤戳㜱昴㤴搱㌸扦㙡搶捦㈲散昵㤳搵㐶㕤㐱ㄱ㜴㤶扤〹攷㑦㠴昹昸㍤㄰换〷㙢㕤㥦摥㔸㐲ㅤ㘷㜷㘲㠱晣挱晥㍡㉦㠶戱㌱㉡㌹〶ㄲ㜶㐵戵㌲晥㈵昰㐹㌴㤱昶扣愲搵㤲ㅣ㑢㔱ㄸ㡤づ㌹慢㐳㙤搲晦㡣㔳㑢捥㥡㘲㙤〶慣敢昴晦㘱㘴㉣慢晦ㄵ㐶搹㈴捡㙥てㄲ㝣㐹㌱㔲戲㙣㜰㠶㍢〲ㅦ㌶挲㌴昲〸慣挹㈴㠳摢㝥㙡ㄲ㥦愸晡挵㔲㠲挳挳㤵㙣扣〴㔱㙤㑢摢戶慢愵〰㘴ㄴ㈸昵〳㠸愰㤶敤㌹改收㜳㙣晡づ㘴㙦搸㙦ㄶ㥣戲㕢㌶扣㠱㐹㠴㜷〷昸㠵㤹〱㥢㘷㔸㜹戶㔱愸㕤㠴㥤攸扥ㄳ㙤づ㡣㐳㘰ㅦ㄰摥㠷ㄵ㜵㘴っ㘱㘵㌱ぢ㝥㙤搴ㄷ〹㈴㔱㍢戸愷ㄹ户㔵昴ㄲ㍥㔰ㅤ㠷㔷搳㘳搶慡㔰㜶扥㙦戹昱㉥〶户づ户戱㙥㠵攷㐷㤴㜲〸㠳挹㈵摣㜹ㄷ昷戵㜱て敡敢〶㙢㜳㔹戳㍤敦㕡㌶昵㝤攰㜴㘵愳搴㤳っ挷攴㜷挷㔹敤㉥㐲挴㜹攸ㅤ㕤戹㉢㤶扤昵㠳捥㠳捦戶改昲ㅡ㉣挱㔱戶㠲㌸昷㘷搰㔴戹㤹〰㍦㉤ㅦ㈴昸愲搰㥦㜷㈳ㄳ㑦㘳㔹㘴〰愴ㄳ㘹ㅤ愰㌵㔵㝦㜷㈹慡㔶㜸戴㈰ㄵ㘶㤵敦愰㥣扢攴慦戶挸㍣ㅣ㌵攴ㄱ〲㘹㉤㉡戹ㄵㅥ㈱攴昸㑦愲㐱㜵晣ㄹ攴戶ㅥ晦㕢㑢㡥㑦攵㉦搷ㄷ敤扦㉦㔴ㅥ摡ㄱづ㝤㤴愰㐴㘰〱昴㠵㌵㝢㈹ㄶ㈹㙢搲㝥㄰攱攵ㅤ㐸攳㔹っ晥扥扤攳㡤搷昹晣㜳㠷㈲〵㈱㡡敡㔷㐱㐱㈸㔷昱㘸㜴ㄵ㜳挸㙤扤㡡㐷㤶㕡㐵ㅦ㘵㈴㘷愲㌹〰㍤ㅤち㘹㐵慥捡㐵㠲ㅢ捡㥦㈲ㄱ㡡㐴摤㉣晡㠸㔸搹戶㠲〴摡㜲攷㘵摢㜹㈴挲戶㈹㙥㐴捣㈷㍣搲㍥攲㤵㐷㝡㙤搲扥摢㌵敤㙢挵㡣ㄵ昸㕢㔷㠵㙣挰㤲昸㑤㙣㑢㤱㥥㙥㌳㤶慦㍣ㅣ㈲㘶捦㥥昰晢㈸㌵㠸㉥㠱㌰㝣㡢㤴㠴挴㡤㔴扥ㄲ㔶㝥晥挵㥡㜳ㄴ〵㜸㐰㍤㝥㘵ㄲ㥣慣晣㔰㔸㜹㉢扥扤㤲㜵ㄲ扣㉢挰攷敤戰㌲〹㔳㔶㝥㌰慣晣㡦慤㥢慡㤵㐳㍡昴㝢㑥㤱㐸㘲㙣㕤㘹晤㐷扥挳收愱㍡㘵㔰㝦㜶ㄹ㝥㌶㈵愷っㄲ㤷愴〶敤挶戵て〷㕦㐲敦挳㉤㈶㕣昶㠰㤰昵晦㠷〸㝢㜱扢㘹㑣昷㜴㝣攸㍣㡦戰戲愳挹㌷㌶㑥ㅢ攳づ㌲㍡㡤扤㉥捥㔴挵㔵㐵㈲㌰〷㤲晥晥㉥攳㝥㡦㌱ㅤ㙢晢ㄱ㠶挳㔴摥ㄶ㘹㑦㜹挸㄰㑡㔲㜹㈰挴㙣攲㐴㡤㘶戴捦〱㌹㄰㤳㠰㑣㘸㥦〷昴㐳㉥ㅢ㤸搱㐷晥㤷捣㝤〲〹敤㝥㠲㉦〲㘴ㄵ㌲㍢改㈰晤㈵㠰ぢㄶㅦ㕦㝣㜵昱戹㌷ㅦ㕡晣〹晥扥昴收㈳〳㡢扦㜸昳挴攲㙢㡢㍦挶敢㙢㡢㍦㕤㝣㑥㔵敥ぢ㠷㡦ㄲ㤶昶㘵㜶昱㈰㐰〷㕣户㑡㐰㤶㔹敤㈱攴㐴愷㐱㔱㈲愷昱㌰ぢ扥㑡昰㌵㠰㙣㡡搳㕦昱㍥㜲㤵㙤敡戲慦愳愹挲捤㤱㤲敤ㅢ㐱㠲㉦愹ㄳ〰㌷戶戶㥥㜹㌸づ㍦攸㐷㤸戳敥换晤㥤昸ㄲ㝦㠱㡢敥挰晦㠸㈴㈵㑤晤愴㝡㐳㝢㝤㤱㉤㘸愵换㥦㠳捤晥〰晤㜰㕤㌵慢㤳㍤摥㠴㕦㐶㑤㉢昷攳敦〹晣㤴㝢㌰〲㐷愱敥捤挰昱㐲慡㤰〵㜳㐱〱㤵㤸昶㈸㠰㐲ㅣㄳ㑦摡㘳㝣㈳㙡搹扦昶捤㈰挱ㄷ㠵㜸㍤挱㐴㈹㘸ㅥづ㐸㕣换㠲愳つ〳ㄲ晦戲攰㐸㜴挰挷㤱慢㐸㘴㈱㔱慦愷㠸戴㈴㜳㥦〰攸改攸攵摣愸昷搴攳㑡攱敥攲摤㜷扦摢㥢ㅣ㌸㉢昹愹㥢扢㥦㜸晢㜷敦㍣昶搶愷户晦敤扤愷㥥㝡敢㉦㡦扤晥摥㉢搳摢㝦昳捣㌳扦扡攵㝢慦扦戳摥㜸㕡㝤昱摤㝤㑦摦㌷㜴昴扥㝢㡣㐳㔷敥扥敦㡥㈳户つ㑤㥣㌶搸搱搱搹㜹㔹晦㙦捦扣扣敦挴㍤㉦㈹扦晣攳ㄹ戶㈲㤷换〱て〲㠴㑦ㅦ㤷㉤愷昱㙤㈴㌰つ捥昸㈳㥤〶㤷㝢〲㍦愵ㄸ㙣搴〸㕥㌲昰㜲㜰〲戲愰㔰㕦搰昵ㅦ㈶敥挱昸</t>
  </si>
  <si>
    <t>bd436951-73c6-4613-b351-74dd8effc3c4</t>
  </si>
  <si>
    <t>㜸〱敤㕣㕢㡣㈴㔵ㄹ敥慡改敥改敡㤹搹ㄹ㜶㤶换㜲ㅤ敥㤷搹㌴㍢ぢ㉢㈰慥换㕣昶〶㝢㤹摤㤹㕤㈴㠸㑤㑤昷愹㤹摡敤慡ㅥ慡慡㘷㜷㜰㤵㐵ㄱ㐴㌴〴㝣攰㈲㉡㈱㠶攸㡢㠲㐶〴〵㡣㠹〹挶㠰ㄹㄲ㘲攲㠳〶㠹挱〷㡤搹挴ㄷㄲ㌱昸㝤愷慡扡慢扢愷㙢㠶〶㜴㌰㔳㑢晦㜳敡摣捦昹慦攷晦㑦㤱㔰ㄲ㠹挴㝢㜸昸㤷㑦㤲㠹戳㈷收㕤㑦㔸戹搱㜲愹㈴ち㥥㔹戶摤摣戰攳攸昳扢㑤搷敢㐰㠵㜴摥㐴戹㥢捡扢收㥤㈲㤳㥦ㄳ㡥㡢㑡愹㐴㈲㤳搱㔴㤴戳ㄳ晥晡挲ㄷ㡤慤扡㤳〰㤳愳㈳晢愶づ愳搷〹慦散㠸つ〳㠷晣戶㕢㠶㠶㜲㐳戹捤ㅢ慦搹㤴摢戸㘱㘰戴㔲昲㉡㡥搸㘲㡢㡡攷攸愵つ〳攳㤵愹㤲㔹戸㐹捣㑦㤶㡦〸㝢㡢㤸摡㜸搵㤴㝥昵戵㐳㔷㙦摥㙣㕣㜷摤戵摤ㄸ㍡戱㜷㜴㘴摣ㄱ㠶晢㈱昵㤹攲㤴慦ㅥㄳ〵㤳㙢ㄳ挲㌱敤改摣攸〸晥㡢捣ㅦ㙦搷攴㈶㘶㠴昰㌸戴㜰㠴㕤㄰慥㠶㠶㕤搶戰敢㔶慣㔹㙥㥥㘶㙤挷㔲ぢ扡敢愵慣㔱㔱㉡㘹㔶搸㙢挶摡㠷扤㉢改昳摤搶㠴戰㕤搳㌳攷㑣㙦㍥㙤㑤愲愳㘲㡦㜵搰ㄵ〷㜴㝢㕡散搵㉤㤱戲㜶㔴捣㘲搲㝦ㄲㅤ㤷㠶㕤㐴㈷㈶㤷㥦ㅢ㜶慤搱ㄹ摤㤱㌳㜲戹㌱㌱㜵户㍢㠵晡扡ㄷ戶敥㤷㔳㤷㈳戰捦㡢㕢搷㐳挹㈱摤愹搶ㅣ㙣㕤㌳㔸㝣晤っ慥㙣㕤㍦戲㐷昵㙤㉥㙦摤㐶㙥㘵㝤㙤愵㉢愰㙦戹愳㔸㡣㤶㈶攸㈴挸㄰㄰㠱㕡㤶愰㡢愰ㅢ㐰㐹晥ㄳ㕣ㄲ㙤挸㈲㌵慦慢昹㈹㌵㕦㔰昳㐵㌵㉦搴扣愱收愷搵晣㡣㥡㌷搵晣㘱㌵㝦〴㜵挲㈷搳搹愹〶捦晥㝦㥦昱攸㉢㍢㡦摦昸攰〳㙦晦攸㑦晦㍡敢㤵敥㌵愸戴㍦㤸搴㤸愳ㅦ〵愹搵愸ㄸㅣ挱㝦㑢㜳〵㤸挲搸㙣㕣㘳っつㄵ㌷㙦搴慦搲㔳㕣㔶っ昲敢〸愵て㜵扢㡤㥢㑤扢㔸㍥㉡㜱㜷昶㠸敥㡡摡挶つ〶㘵㈳攵㡡㕤㜴捦㕡扣㜰挲搳㍤㜱㘶㘳㔹慤㤳愶㘶ㄳ㘰㉢攱捡昱捥㙤㙣㜶㐸㉦㔵挴昰㌱搳㉦㍥愷愱搸ㅡ㜷捡㔳慤㑢户㍢攲㡥㙡㘹搳㡣㠶㈱搴收㘴摦㑤慢昴㡢晣㜹つ㡣捥㤴㕤㘱换改つ㕡攳㘶攱㠸㜰㈶〴㐵愲㈸捡愵㥥捡愲㠰敢〷昷搹㔸㈸戸戵㜸㐱㌴搷搸㜶捣〳㌳㡢㈲收㍢㉢ㅣ㙦㝥㔲㥦㉡㠹搳敡慡昸㘳愲㘰㝤㕤昶昶㜲愱攲㡥㤶㙤捦㈹㤷敡㑢㠶㡢㜳㍡㈴㑤㜱㑦戹㈸㤲挹㠴ㄴち㄰戸ㅤㅤ㡡㤲戸愲㌵㉦㐸㐴㐴㔰㑣㐶㍥愳㥥散㜲〷戰㍡慣愲㈴㐸㤳敡㐵㑢㜴挶昹㑡ㄹㄳ挳㠱㤱㌵㔱㝦㜰搰换㤶攸戶㡡戹㡦戶戲慡昶〷慢摦㌶㈷㙣㙦愷㙥ㄷ㑢挲㠹搵㝥ち㘷愴昵〲愴㑥㐲㈰戴摣㍤慡㍡攵㤸㌲㥦㍡㙡ㄶ扤㤹昴㡣㌰愷㘷㍣攴㐱㐳㘶㌲摣摡愶㐷㍢〵㔹摡㕡㠲㝥㠰㙣㌶㤱㕥挷㑡改㉣㥥㐴㡡搲㈹㠶㤷敢〴㌹摢搵昱㜲户戱摤㉣㜹挲ㄷ捡扤〶㌰攲㙢㌵㠹扥ㅥ㤲愸愳ㄷ㝣㠵戱捥ㄸ〵㤵敡愶敤捤搷昸戶㠹㑢㝣㈲㕡㤵〵㉢㑥ㄶ㔰ㄴ搴换㠳ㄸ㕥〳搱㌴㐸㠳昸捡ㄱ㈲㈲ㅢ挴㘸㜶昴㕣㑦㘴慣ㅦ㈳㈳㔰㍦㑡㠴慣扤戱戵㡣㈰戱㌷ㄳ㈹ㅢ戵攴挷㔵㘹戶㤸㉤敦㑢戳㔳戱㜱摡㘹〴愷ㄳ㥣㐱戰ㅥ㐰㜹ㅢㄲ㡥㔲づ改晡㐷㍢ぢ敦摡搹〴攷〰㐰㍥㘹㤴㌹㠱愸愲つ戵ㅣ㍢㤲昵㝡㘰㈷㑢愳搸ㄷ㐵戴㡣慢㜶㘶㡦㈵ㄱㅤ㔸㥤㉢㐳搷㈶愵㡥扤愴㌵㙤㐶㤷㐳㡡㡣愹ㅡ㕤敢ㄲ㔵愳ㅢ挱慡㙤敡慤昳搰㔴ㅢ㈰㌸ㅦ挰㔷㉣㌴㜶㤷㘷捤搳㥣晣㔸㤸㐴扥㈱搴愶㜲て㠸㤸收㝦㡣㠰㙢㍡扡慣摡捦㌴〵〷㡤㡦扤晤扣愱㌵㙦〷㐸㙦搰㤹慢㍡㠷扥愲昷㘹㐱㕦〰昶㔲晥搸㔲扦㕣㠴㘲敤㘲㠲㑢〰ㅡ昴ぢ㑦摥敦搷㑢㈰㑤㘲㉢㠲戹戵昴戸㐸ぢ㜷㜲㝥㔶㐸敤搳㙤㑣敡捥戴昰攰扤搸㌵〶㍢戸散㌸愲㠴〳㙤㔱㘶昰散㜲㝡㝤愶扢摤㈹㕢捣㕦戵㡦摤㡦㠵㘲㐸㈶搵㡥㐴㠳㝤ㅣ㘳㘷㐶晣㑤ㄱ捡愱晥扤慡戵㤰㠸㌴慡㈷㉦戶㡢㍦㕢慥㑡㤲㌶㈴挹㘵搸㔶敤㜲〰㐸〹攵昷㉤㈵捡㈰慢㙤㤰搵敡慤㔵㝡昷㘲㑥㈶つ晥挳㈶㌹搲攵㍢㙢㐷攰㍢㜰㝢慣〹搳慡ち㡢㉥㙢㕣㌸〵昸ㄵ捣㤲挸晡㉥㔹㡡㥡㔵㔹昱㌱㤱ㄵㅤㅤ㑤㘷改ㄸ摦㥡愴㤳〶㈹ㄱ换敤戱㠵㌱攷昰ㅡ㔱搱〵㐹愱ㄲ攳ㄶ慡㑡㈰㔲ㅥ敢慥㡡㤸㌶㐴㑣づㅢ愷㕤㐹戰㤱㘰〸㈰昵㍢㐸㥡攵㙥㍣㐳㘱㥤㜳㜴㘷攷昳㠹っ搱㈰摤㠳慦戵ㄴ㔶㔷㜳㤸捤〴㥦〰㘸㌰㝦攸㝣㡣㈱㐴㠹昲〸㈱搲㕡搲㡣㐳愶㌸㑡ㅡ㔸㘳㈰愸㌴㕡㜱扤戲挵愸㔲㡦㌱㔶摥㕢昶挶㑣㜷ㄶ㔱愸㝥㈳㐸摣㍣㈳㙣㔰㤷〳摢愷㈱慦㍣㍢㉢㡡㥡㌱㔱慥㐰戴敤ㅡ㕢〹㠷㜲慣て戶愴㍣㤷慢ち㥥昶捥挶攸㐲㤱㈷㘲昸㕡改㠹㕤㤶攷㥢㠷扥摥摡㡥㑥㥡㕥㐹㜴ㄹ㍥搳㌱㥤㌱戰㡢㠸ㅡㄴ㍢㡤挹ㄹ㐷㠸戱ㅥ㘳㠷㘳ㄶ㑢愶㉤㠸っ搸㤸っ搴敤ㄶ搳㠸㄰㡣㤷ㄹ晦㉢摢㍤挶愴愳摢敥慣捥㘰攲晣摡扡㌷ㄹㄲ㐹ㄹ㈳愶敤㘲ㄸ㠹㐵愶㝢㡤㠹㤹昲㔱㐴㙢㉢㤶扤㐳㥦㜵㔷〴㔶㐸昴晥㈳㔱愳愸㡡慡㉡ㄹ㌵搳㉥㝥㜸㈰㑦㈴㌶攱㤷㈴㤰戸㑡愴攸㉦㡦搱摥戴敢㠳昸っ敤㜴捥愹ㅢ㤱愳㙡㘶㐷慣ㄴ㈶愷㙡搷戲捤㜵〰㌷敥㌸戸慢ㄶ㤵晢㐰昱敡ㄴ㍤晣㌱㌲㕥㤲㐵㌵〸㐲晦摣ㅡ㥦㔴㤸㐷捡〱〷〲攳㝣㙢㈴扦慣㈱敢㤰晡搶搴㤲摢ㄱ㐵敡㌶㜶敢㔳愲㠴㔸戴愵㝢㙢晣ㄷ㥡戱㤶㕥㜲㠳戲搱戲㘵改㈴㉤㤲攵㐴㐱㈷〵て㔷扣昲ㅥ搳搶っ〰㐹㝦㐱㤶㝥っ㔹晡㌱㤹搵㙤ㅣ㘰㔸㔰愶搹㔷㜹㕡㜷㑣㙦挶㌲ぢㄹ扥㌰㜴户㈲㘸ㄲ㑣㑥挹ㅢ㍥愱捣ㄸ㘸戰收て挲㘴㜳㜳㐰㜷づ㜲㤴㕢㐷昴㠳㜲㔵㈵㡤㝦㑡㥢㡥㈵〸ㄸ改㈵搵慥㐷㙦㈹㜹㌳〲㈲㐷㍥㈷挳晢ㄷ㈷敦㐲㡥敦㤷㈳搶㘳㐸〴ㅥ挱㠸㤰愷㝢㍢㙤ㅣ戴㑤て搸㈳挶戶㥢摥㤸ぢ㤴〳㈰㈹㡦户㘷㑡慣㐶ㅡつ㔶戵挲㜹捤㐵㜵㙡攲摣收昲愸摥戸㘸㤱㘲㕦愳㐴ㄴ挹㔲㤵愴㘶㔹㘴㡥㉢㐹搵㈸㔲㜱㠷摡㐶㠹㜳㥢搶昶㥤㔲攴〳㈸㈶㐹㌳〹㙤㡢㈴ㄴ〴㜹㐹ㅤ搰㔱昴搷挷㤳㐷㈴㕡㐳ㅢ㈰㑢㍤攵攷昵〴攱挰㕤戸㜲㔲ㄴ搹攰つ晣扤㈶㐸敥慢㜸㜵㈵晡戱晥愰㘴戸㔴摡㘷挳㑡㈸攸㑥㜱㠵戰㌴搶收㙢ㄸ挹㥤敤㙡㝦㝦㝢㈳㡣ㄸ戰㈱㐳㈲㌱㝥㘰戰㈱㤸㉢ㄲ㑤愵㜵搶挳慤慥㘶㘷昸戶㐷攸戶挴挰㠴㔷ㅣㄳ㜳搲っ慢㔹昲晤戲㐱昵戴㈸攵愸㘶っ㑦戹㔰改ㅥ攵㜸㤰㤲っ慥ㄹ〷攸㤶挲〵〶㠸摤㈰㌵㕥昰㄰搶慤㜶挰㤳挱捡挱づ㜶挴て㥢搰㍡愳〴㑤挷㄰㙥晤㈲挸㍢㙤㘲ㄴ㠲搴㤰捦㍦戶㉡㡦㍦挶攷〷㕢ㄳ㘱㈲㘰㈲㠶扡㘲慣〷㈰㌷ㅡ㤵㈴ㄷ昵㠷挱㜲㕦戲㐹愱搵ㅤ收搱挴攸愱挹攷㜸戸挱挳㌸㔶㉦搹愶㠴㍢㙥㥥〹㙤㕡㥡㕦㘳散戲ぢ愵㑡㔱㐸㔵ㅣ捡㙡愹㤱㔷〴扥攴昵㍦㥦㥢㘲昶㈵搸㤴㕤㌸㑡㜱挹㐴㔲晢㜶户昶㘹㌴㤷㐲づ㝤昸戲㡤挱挷ㄸ户㥣っ㠶㌵摤㔱愰㝤戸戶㜶㜹㐱㕥㥣㠳㐸㙢捡愲㉣摢㡤扢㜸搵〸戲攴戶㐸戵摤攵摤㘵摡散㤱慣㥤愶㥦戵㈲㜰㠴㜵晡〲㉦㥤㠶㌱搲㈶㜷戰㤳挴挹㈰戲㝢昲㉥昹㥡㌸戹㌵㌰㍥ㄴ挶㜷㜹ち㑡㘰㔷挱㐸㌴戸搵㥡搵慤㌰昲㑢换㕢扢〱㐰㘱〸㤸〶㉤㙡晡〶捥〸搲㑢ㅢ㌸っ㐶挶㐴㐷愳㠱㔴挶㈸晢攱戰〷搲挰㑤㍣㐸㑦㤶愱㠴扣㜵昲㔲㔸㜸㉦㜱搰挲ㄱ愸散㥣搶㤰㌹慥㝢戸晡㘲慦㙦挸ㅥ㉥ㄶ㘹敥挲㍦户㈲戰㡡㙢ㅢ扥㌹扡慥攱㐲㤶㕣ㄳ敤扢ぢㅢち㠲㡢㠲㥢挶㜲㍢㜵慦㌰㌳攱捤晢㤷戶摡㈵㠹搴㑢昰㐷㉣㍡㍡㙤收愴捤㑢愸㜳摣晢散ㄱ扢㝣搴㤶昳㑡戹扣昱㐷㉢㔶敢散攴㈴戳㠹昷昰㑦㍥㙡㈲昵㈲㝡㕣捥戴搹㐱捤㐱挲㝥攴攳㑢㠳〱愴㘳攸〴戶㝢昵挶〰改㘴㕤〳㥤㐸㐱戰㑡㈸昶昴㠷㐶㈸捡㉦㠰㔶ㄲ㡢㝦㈴挷㥥㍦つ搶㔷㝥㡥ㅣ㈲ㅣ敦㠱ㄸ㐹㥤㡦㔴っ敡愴㈰て慥㜷昰㌲挸晦て㤶㐲㙥㕥㤴㥤晥ぢ捣慣扣搰㠸愲㜳㠹愲攷㥢㔱挴㐰散晢ち㜹㜳昶慢㐷捤㡦晣㕡敦晦昰愸㜹㈳㌰捣㐷㕡㘳〸慡㌱ㄸ㕦㌵〶㍡㥡㡣㠱㡢㔱㉣㡤㠱㥢搸㠶昱㝡摦ㄸ〸扣ㅤ㝢㤰戱戴㌱挰㈸㕥㡣挹ㄷ〹慡㐶ㅣㄸ㍣㙢㥤㘶搱ㄳ戶ㄳ搷㙢㠵㡢挸㍤搴㤳㍢ち摦搳改捤搹攳扡愳㕢敢㘵晥づ㐷㐰㙤㌹㤳戸慦㉤㥢戰挵㤹㡢㤶挸㐶㡢㜸㈵㐲㝦晡慡攷㘴㜹户搴㠱㈹晦昱ㅤ昵㑡㐶㐹㝦〰㥦㠸挲ㄳ㐲攲昳敢㝥戸攳捦㜷摥戳㤵昷搲〲㕡㑤㌱㄰摣㑥㜰㥥㤶〳挲户㤱㉢㈱愷昲昳㥢㍤昸㄰挹㥣㉤㠹ㄱ摤㤱昶㡥慢㔹㘱搲㈷扣〸㘱晡挴户ㄲ㡣㐹摣㜰昰㡤挹㕣㠳㘳㔳㝥扥㈴㥤㠱戹挸挴愵昷㉥っ㄰㉡㉤㔵㔶㥢㜶㘵敡挷㔰㍡敦㜳㈲昵昶㈰捦㤷㝣ㄴ攵搹㐶慤戶㤹㕡㑤㥡㠹捡㈰㙡㠴㔲ち㤱〶㔲㐸昴挸挲搰扦㤴㔲攳㐸愴㜲〰㌱㌱戴挶㘰㉥㑦晥慢㐲㐰㔴慦昷戵昹愹ち㜶ㄱ㔸っ扤敥敤㥥㕤㘹㜵㠶慡㠹㐱㔹㜹晡搸㡦㠴㍣愶㌰㠳㔱㕡㤹㝢〰㠹昰㐹つ㈱戵㙣挷ㄳ〷改戱晣㄰㥢捦搸㈹㡢㕥戵慣戵捤慥攰㡥〷昴㑣㕡㉡っ㝢㉤戳㜱昴㤴搱㌸扦㙡搶捦㈲散昵㤳搵㐶㕤㐱ㄱ㜴㤶扤ㅥ攷㑦㠴昹昸㍤㄰换〷㙢㕤㥦摡㔸㐲ㅤ㘷㜷㘲㠱晣挱晥㍡㌷㠶戱㌱㉡㌹〶ㄲ㜶㔹戵㌲晥㈵昰〹㌴㤱昶扣愲搵㤲ㅣ㑢㔱ㄸ㡤づ㌹慢㐳㙤搲晦㡣㔳㑢捥㥡㘴㙤〶慣敢昴晦㈱㘴㉣愹晦ㄵ㐶搹㈴捡㙥づㄲ㝣㐹㌱㔲戲㘴㜰㠶㍢〲ㅦ㌶挲㌴昲〸慣挹㈴㠳摢㝥㙡〲㥦愸晡挵㔲㠲挳挳㤵㙣扣〴㔱㙤㑢摢戶慢愵〰㘴ㄴ㈸昵㝤㠸愰㤶敤㌹改收㜳㙣晡ㄶ㘴慦摢㘳ㄶ㥣戲㕢㌶扣㠱〹㠴㜷〷昸㠵㤹〱㥢㘷㔸㜹扡㔱愸㕤㠸㥤攸扥ㄵ㙤昶敥㠳挰摥㉢扣て㉢敡挸ㄸ挲昲㘲ㄶ晣摡愸㉦ㄲ㐸愲㜶㜰㑦㌱昶㔷昴ㄲ㍥㔰摤〷慦愶挷慣ㄵ愱散㝣摦㜲攳㕤っ㙥ㅤ㙥㘳摤〴捦㡦㈸攵㄰〶㤳㑢戸昵㌶敥㙢攳ㅥ搴搷つ搶收戲㘶㝢摥戵㙣敡㝢挰改昲㐶愹㈷ㄹ㡥挹敦㡥戳摡㙤㠴㠸昳搰㍢扡㝣㔷㉣㝢敢〷㥤〷㥦㙤搳攵㌵㔸㠲愳㙣ㄹ㜱敥捦愱愹㜲〳〱㝥㕡㍥㐸昰㐵愱㍦敦㝡㈶㥥挴戲挸〰㐸㈷搲㍡㐰㙢慡晥捥㘲㔴慤昰㘸㐱㉡捣㉡摦㐶㌹㜷挹㕦㙤㤱㜹㌸㙡挸㈳〴搲㕡㔴㜲㉢㍣㐲挸昱ㅦ㐷㠳敡昸搳挸㙤㍤晥愳㡢㡥㑦攵㉦搷ㄷ敤扦㉦㔴ㅥ摡㘱づ㝤㠴愰㐴㘰〱昴㠵㌵㝢㈹ㄶ㈹㙢搲㝥㄰攱㠵慤㐸攳㔹〸晥扥戹昵戵㔷昹晣㝤慢㈲〵㈱㡡敡㔷㐱㐱㈸㔷昱㔰㜴ㄵ戳挸㙤扤㡡〷ㄷ㕢㐵ㅦ㘵㈴㘷愲㌹〰㍤ㅤち㘹㐵慥捡㐵㠲ㅢ捡㥦㈲ㄱ㡡㐴摤㉣晡㠸㔸搹戶㠲〴摡㜲攷㘵摢㌹㈴挲戶㈹㙥㐴捣㈷㍣搲㍥攲㤵㐷㝡㙤搲扥摢㌵敤㙢挵㡣ㄵ昸㕢㔷㠴㙣挰㤲昸㑤㙣㑢㤱㥥㙥㌳㤶慦摣ㅦ㈲㘶攷捥昰晢㈸㌵㠸㉥㠱㌰㝣㡢㤴㠴挴㡤㔴扥ㅡ㔶㝥昶戹㥡㜳ㄴ〵㜸㐰㍤㝥㘵ㄲ㥣慣㝣㕦㔸㜹ㄳ扥扤㤲㜵ㄲ扣㉢挰攷捤戰㌲〹㔳㔶扥㌷慣晣户㑤敢慢㤵㐳㍡昴㝢㑥㤱㐸㘲㙣㕤㘹晤㐷扥挳收愱㍡㘵㔰㝦㜶ㄹ㝥㌶㈵愷っㄲ㤷愴〶敤挶戵て〷㕦㐲敦挶㉤㈶㕣昶㠰㤰昵晦㠷〸扢㜰扢㘹㑣昷㜴㝣攸㍣㠷戰戲愳挹㌷㌶㑥ㅢ晢ㅣ㘴㜴ㅡ扢㕣㥣愹㡡㉢㡡㐴㘰づ㈴晤晤㕤挲晤ㅥ㘳㍡搶昶㈳っ㠷愹扣㉤搲㥥昲㤰㈱㤴愴㜲㑦㠸搹挴㠹ㅡ捤㘸㕦〰㜲㈰㈶〱㤹搰扥〸攸㠷㕣搶㌱愳㡦晣㉦㤹晢〴ㄲ摡摤〴㕦〲挸㉡㘴㜶搲㐱晡换〰攷㉦㍣戲昰搲挲㌳慦摦户昰㔳晣㝤晥昵〷〷ㄶ㝥昹晡㠹㠵㤷ㄷ㝥㠲搷㤷ㄷ㝥戶昰㡣慡ㅣて㠷㡦ㄲ㤶昶ㄵ㜶㜱㉦㐰〷㕣户㑡㐰㤶㔹敤㍥攴㐴愷㐱㔱㈲愷㜱㍦ぢ扥㐶昰〰㐰㌶挵改㉦㝢ㅦ戹捡㌶㜵搹搷搱㔴攱收㐸挹昶㡤㈰挱㤷搴〹㠰敢㕢㕢捦㍣ㅣ㠷ㅦ昴㈳捣㔹昷攵晥㌶㝣㠹㍦捦㐵㜷攰㝦㐴㤲㤲愶㝥㔲晤㘴㝢㝤㤱㉤㘸愵换㥦㠳捤晥〰晤㜰㕤㌵慢㤳㍤㝥ち扦㡣㥡㔶敥挶摦ㄳ昸㈹㜷㘰〴㡥㐲摤㥢㠱攳㠵㔴㈱ぢ㘶㠳〲㉡㌱敤㈱〰㠵㌸㈶㥥戴㠷昹㐶搴戲㝦敤㥢㐱㠲㉦ち昱㝡㠲㠹㔲搰㍣ㅣ㤰戸㤶〵㐷ㅡ〶㈴晥㘵挱攱攸㠰㡦㈰㔷㤱挸㐲愲㕥㑦ㄱ㘹㐹收㍥〶搰搳搱换戹㔱敦愹挷㤴挲敤挵摢㙦㝦愷㌷㌹㜰㘶昲㌳㌷㜴㍦昶收㙦摦㝡昸㡤捦㙥昹敢扢㑦㍣昱挶㕦ㅥ㝥昵摤ㄷ愷戶扣昲搴㔳扦扥昱扢慦扥戵搶㜸㔲㝤敥㥤摤㑦ㅥㅦ㍡㜲晣づ攳攰ㄵ㍢㡥摦㜲㜸晦搰昸㈹㠳ㅤㅤ㥤㥤㤷昶晦收㡣换晡㑥摣昱扣昲慢㍦㥣㙥㉢㜲戹ㅣ昰〰㐰昸昴㜱搹㜲ㅡ摦㐲〲搳攰㡣㍦搲㘹㜰戹㈷昰㔳㡡挱㐶㡤攰㈵〳㉦〷㈷㈰ぢち昵〵㕤晦〱〰扡挵慣</t>
  </si>
  <si>
    <t>Расчет денежных потоков, USD</t>
  </si>
  <si>
    <t>Таблица № 1</t>
  </si>
  <si>
    <t>Таблица № 2</t>
  </si>
  <si>
    <t>Таблица № 3</t>
  </si>
  <si>
    <t>Таблица № 4</t>
  </si>
  <si>
    <t>Таблица № 5</t>
  </si>
  <si>
    <t>Таблица № 6</t>
  </si>
  <si>
    <t>Таблица № 7</t>
  </si>
  <si>
    <t>Таблица № 8</t>
  </si>
  <si>
    <t>Таблица № 9</t>
  </si>
  <si>
    <t>Таблица № 10</t>
  </si>
  <si>
    <t>Таблица № 12</t>
  </si>
  <si>
    <t>Таблица № 11</t>
  </si>
  <si>
    <t>Таблица № 13</t>
  </si>
  <si>
    <t>Таблица № 13.1</t>
  </si>
  <si>
    <t>Таблица № 14</t>
  </si>
  <si>
    <t>Расчет эффективности инвестиционного проекта</t>
  </si>
  <si>
    <t>Строительство апартаментов</t>
  </si>
  <si>
    <t>Денежные вложения</t>
  </si>
  <si>
    <t>Возврат  кредита</t>
  </si>
  <si>
    <t>㜸〱捤㕢ぢ㜰㕣搵㜹摥戳摡扤摡戳㤲慣挵て摥て〵散〲㤶㈳㈴㔹戲ㅣ㠸〰扤㙣㠴㙤昹㈱搹づ㠵㜶攷㙡昷㕥㙢昱㍥捣摥㉢㕢㘲㜸㤸戴〴摡改㜴ㄸ昳㠸〳㘳㠷㈶〳㈵㑣ㅢ㈰挶㠳ㄳ挰㌱㡦㈴㠴㘶㤲㜵㤲㠶㐷㈰㐰㑢㈰㡤㐹㑡㥢㠶㘹㤳ㄲ晡㝤攷摥㉢敤攳慥㙣㌹敥っ〷昶搷㝦晥昳㥦晦㥥晦㍦攷㥥晦晦捦戹づ㠸㐰㈰昰ㄱち晦戲㠴㠸㥣㌹㍣㘹搹㐶愶愵㉦㤷㑥ㅢ〹㍢㤵换㕡㉤㍤昹扣㍥戹㍡㘵搹㌵㘰搰攲㈹戴㕢攱戸㤵扡摥㠸挴户ㅢ㜹ぢ㑣攱㐰㈰ㄲ㤱㐱戶扢扦㤸㔷㤱散㈵㐳〴攰ち㐸㌲挸㕡㠲〸㐰扤〴ㄸ改敢㕤㍢㝡㉤ㅥ㌷㙣攷昲挶㤲愶㑤㡥搰敥戶戶㤶戶㤶捥搶慥昶㤶搶㈵㑤㝤攳㘹㝢㍣㙦㜴㘷㡤㜱㍢慦愷㤷㌴慤ㅢㅦ㑤愷ㄲ慢㡣挹㤱摣㔶㈳摢㙤㡣戶㉥ㅤ搵㍢㤶户㜵㜴㜶㥡㥦晡搴昲晡㈸㈴て昵昵慥换ㅢ愶㜵愲㘴搶㔱收摡扥摥㤶㈱挳㍥㔱㌲敢㈱ㄳ㈲晢㜳ㄹ㍤㤵㍤㐱㐲挳㌴㝡㘷扦㤱㐸㜱㜶っ㈳㥦捡㙥㘹挱戰㑢っ㡤㕡㔷㑢㡦㘵㡤㘷戶㜱愲晢㡣㜴㝡㠳㘱㜲㔶㘴愶摦戲搷改昹㡣㔵㥦愱晤㡣扣㤱㑤ㄸ搶㥣捣挰㐴挲㐸扢㡣㔶㈴戳㐹捦て改ㄹ㈳㐴愴㌱攳捣攱㘰搲挸摡㈹㝢戲㈱戳搱㌲㌶攸搹㉤〶㔹挲㤹㤵攳愹愴〸㠵昰㝦愰收㝣扦㤱愹㠹挲㜸㌲㝤㘳㝡摥㔶㌵㑥㘱㥢ㅦ㙦搱㜲㔱㕡㤴㡣㡢㑢慡愹慣ㄷ攷㙣㌸㤵㔹㘵攴戳㐶㥡て攱㑣㌶㤷㌱㈹〳㌹昳㌰㘵㈹㑦ㅤ捥㤲愸㜳摦づ敡挲愷㘸つ〰愷つ攵昲ㄹ㉣挸㌵㠶㥥敤㙥㕤㌲㙣㈷晢㡤敤摤慤㉤慤㑢攵ㅣ㌴换㐶㌲挶〰㙡扡〷㍡攵㐹㈴捤〵㄰愱㕦攱攵㉢㤶挸㈱〵攳㝡㌰㍥ㅡ㡣㈷㠲昱㘴㌰㙥〴攳㘶㌰扥㈵ㄸㅦぢ挶㔳挱昸戵挱昸㔶昰㜸㈵㔲㕢ㅢ㜴换摥㕤扦㡤㕦扡敥攵㔵㡦㕣晤㙣摢敦攴扤㍦㄰㝣摦搴敢㍡ㅦ挸っ㈳㕣㠰㘶㜹㌲㠰㜶ち〱㐶㜸㜱晢挵昲㔴㔲㑦〳㄰攲ㅤっ㤲〳㕤晣搷攷㝣戹㜶搵㌷㔶敥㍣㘷搱㈳昳摦㝥慤㔵昰㘵㔶㑦㌸〳挸挹ㅢ戳㈹ㄳ㘶㔸戲㈶㤵敤晥㘴㙢㑢摢㤲㌵晡㐴㜷㥢㍣㤳㠲捥〲搰捥〶㘸㐸づㄹ攳㠹㌱晢㑦㜵扣挱戶㍣㠷㡤㑤〰㐲扣攱㍥攵搱捦㕤ㄸ戸攸挳昶㉢昶摥㜹晥㤱户摥㕤㝥㥢攰㙥愱㥥㜲㉥㤰㔳㝤㥦㠲愷挹昳搰㉡ㄷ〲㘸㡢〰㙡㤳慢昲㐶㌲㘵换㍦㈱昹㝣〰㈱㕥㜶㥦昰摥㑤扦㤹㥢㍥搸㜱昹〳㍤ㅤ昷㤹搷㥦晢㡣攰㔶愴㥥㜰㈱㤰敡㑦㔸㑣㔱捤〰摡ㄲ㠰扡攴慡昱扣戵㐹㑦㡦摢扡晣㈴㥢㕡〰㠴㌸散㍥攵挰㔵戵㑢挶捦晤㐴敦㕤ㅢ敦摥昷慡戸敦〳挱户㑡㍤愵ㄵ挸っ昳搱㐶㔹敤〰摡㔲㠰㈰ㄶ㑣〷㈹㥤〰㐲扣攸㑡晦捣敦㍦摣晤㐲㘲搳攰㤳愷ㅦ㜹攲挰晥㤳ㅦ愸敦㐲昳㝡㜷㙤昶攷昵ㅤ㜸摢愷㌷ㄲ散㥥晣敦攸㍢㈸㌶㔰戳搳散㌲摢摡㤲㥤慤晡㔲㍤捣攵㝢慣慦㉡ㄷ㜸扤戹㌹㤵㑤收㜶愸㜷昷捣㕥摤㌲愶㕦攵㘶户慤㌷㌷㥥㑤㕡㘷昸㌷づ摢扡㙤㥣㕥摥㌶㉤愴愲摢㌰㜶㌶挳㔲捦㍢扢扣ㅢ㘷挷攸㤹㐸㌹捤㘷㤵㌵㘳㕦换㡤㔶㙦㕤㤱㌷慥㥢㙡慤ㄸ㔱て㍣攳㜶㈵扢㐲㑢愷挹ㄹ㔷㔳摦㔸捥㌲戲㙡㜸捤㤹㜵愹挴㔶㈳㍦㙣搰慦ㅡ㐹愵敡〲㌶戹㥢㙢昳摡㉣ㄴ挵㜶㤹㍣户㤸㙡づ㑣搸㐶㌶㘹㈴㌱摥㙤㐶摥㥥ㅣ搱㐷搳挶挹㈵㉣捥㌳搱㜰㕡〹㜹㐵㉥㌱㙥昵攵戲㜶㍥㤷㉥㙤改㐹㙥搷戱愱㈷搷攴㤲〶昶攳㄰㑢㐰〴㙡㙡㠴〸㉣昶摢ㄴ㈹搷㙡㔱ㄳ㔱㌴挵摣㥥㑦㉤㕤㜶㉤ㅢ愰ㅤ戴㐸ㅢ㕣㤳挱㠵㐷ㄱ愶攴㔲捣㠵搵ㄹ㡢㜴㘲㄰㐲敥ぢ慡㜳慢㌱㑥捤摣晦㉦㜳㌰㌸捦搵㝥㘰㍢㥣摥ㄵ㝡㌶㤹㌶昲㌳㠶㔰㠲㈳㤲换〱挲摦挱摢㕣搵㝡摣扦挵㠴㤸っ敦㐸㈵敤㌱㙤捣㐸㙤ㄹ戳㐱㐳㤸ㄵ㠹搰戴ㄵ㐵㕥っ㤲扣㠴攰搳〰搱㈸㜶㜳㌲㘹㔱㜹愹㔳て搳ㄳ捤摥㥤㌲㤰㤳捡㝤㈳搶戲挲㤹ㄵ戹扣㔵㔳攳愷攵ㄵ扡㌵㘶㜳㜹捥搸㐸挷㈹㉦㈳戸ㅣ㈰㑣㠷㜸㔴㙦捤㤱㠷ㄸ㤴㌴㘴晡つ㔳㐷㈸愸摥㙥愱㠷㌳㑥㜴搱㙦㔸〹挹㌰㘴㄰敦捡㠴〶っ㉦㝦㝤㠶慢摦㤸戰晢㜵㕢慦捤㈰愰挱㉣㐹㌰㌵慢㕥づ挶㥥つ㡡收昵㡥扡㌵㐸㠸㈹戴㐸㑡㥤㈲㌸㤲昰攲攰㝤〹搴戸㜰㘶㈵㌰㜶晡㜷慤㝣愱㤷〶㈶㠸㤷㤲㉢㡤散挸攴㌶挳㈲㝢㐴㥢搱㤴攵慦ㄷ㠵慤㑤㡣㙥戴㔳㘹慢〵㈳㕤㤹捦㡤㙦㍢㤱㜲㈸㑢昶〰㜸㈵㝣㄰慢昸搸㜵㘲㡡㔱扢㥤㜳ㄳ㡦〷㈲㤴㐶㡡愴昳㤰㕣慤㄰昶ㄱ晥愸㈲〷昰㈷㍡㔳㕢㤸㜱搴㙣㠲㌸挶㉣昵ㄹ㔸㘸㈴㙦愸戰㌴愲㉡戰㜶㐳㘶㜳㉥扦㜵㌴㤷摢捡昵㌴㐷搵慣㌱挳戰ㄹ敡搵戹愱慤ち㘱㠵愸愹㈹㠹摡㡡㘲㐲〶㠹摡㈰㐰㔳㘱搷攱㕢ち晢㥢づ敦㉣㍣㕡㜸慣㜰昰昰㙤㠵〳愸ㄶ扥㔱㜸ㅡ挸扥挲〱敤㑡㜰搵㈰づ搵㔶〱戹戰戰扢戰愷戰慢㜰㜷攱敦ち㕦㉡㝣戱㜰㝦㘱㉦昰㝢ぢ㕦㡡㙦敥搹㌴㄰㙦㙦㙤敦㠸户戵㑣愴慤㡣㜸ㅣㄶ㘲㍣㌶㍥扥愶攳㠳㙢〷㠶敥㜹㜰捦㜹慦㍤㙦晥㤵搸攷㌶㔴㠴㠲っ昱㔴㈰㍡〴㐴㍣〶㌶敥㍣挰㑢㡢㕣㠷扡㕣㑦戰〱〰晢㠷㥡ㄱ㙣ㅦ㈳㑥㔵㌰㑣攴㡢㈸㌷ㄲ㙣〲㄰っㄴ㔵㐴扢ㄹ㠸㔷挴㐳㤰捦㜵愱收昶ㄴ㤰㉢攷昶㙡㔰愳㜲㠶㌶挱昰㤳昳㉢㘹㑦㐹㜳㐹㥡㑡散㠵㘰㕦〳散㜱ㅢ㉡㈲㔵〶愱捡〰㐹昶扦て㙣晥〶㌰昹㡣㉤〴㘳〰㐵〶戸搶愹ち〶戲捡〰㕢挹㤴〶㄰㡣㘱㤵〱㌲㐰扣㈲㜶攱ㄹ㔳〶㘰攴㕢㘹㠰敢㐰㡤捡ㄹ摡㐴ㄳ㌸晣っ㜰㝢㌵〳摣收㌶㔴〴搱㡣㡥㤵〱慥〷㈲㙥慤㙡㠰ㅢ搰㉣㙦㈴戸〹愰挸〰㍢㥤慡㘰㠴慤っ㜰ぢ㄰昹㔹〰挱㄰㕢ㄹ攰㉦㠰㜸㐵摣㔰㙣〰㠶攴㤵〶戸つ搴愸㥣愱㑤㌰㜰昷㌳㐰扥㥡〱慥㜳ㅢ㉡㘲晣挵㤰愴っ㜰〷㄰㤱慢㙡㠰㕤㘸㤶㜷ㄲ摣〵㔰㘴㠰㝢㥣慡㘸挶㕦㘵㠰捦㤳㘹㌷㠰㘰昴慦っ昰〵㈰㕥ㄱ㘶戱〱㤸㌱㔴ㅡ㘰て愸㔱㌹㐳㥢㘸〱㠷㥦〱慥愹㘶㠰慢摤㠶㡡昴愳つ㤲㤴〱ㅥ〴㈲慥慡㙡㠰㠷搰㉣扦㐲昰㌰㐰㤱〱晥挱愹㡡㜶晣㔵〶昸㐷㌲㝤ㄵ㐰㌰㐱㔱〶㜸〴㠸㔷挴扡㘲〳㌰㤷愹㌴挰㍥㔰愳㜲㠶㌶挱戴挷捦〰㉢慡ㄹ㘰挰㙤㈸捦㤰挲㡣戸㘶ㄱ搹搶㜱挰收愶㤴戱㠳慥㜸㡥㠹愳㡣扥㜱换捥愹戸愱挱散捦つ攵散晥㤴戵㉤慤㑦捥㌳㕤㘴昳㤸㤱㐵㔴㥦㐷㜰㕦㐶换㙤摢㘶㈴愵㌹㥣ㅢ捦㈷㡣挱晥㡦㐳搴て晤㌰㜵㉡攰てち㤴攳ぢ㘴㤱㤳ち慣ㄲ㤴㐰㤸攱㘷㜹㍣愲づ㔴㡡㜲〷㠵搲搹㌷㑥㕢㜴㈴㘵愷㡤㍡㔳挵敤ち㡦㤸戰㈲㔲愵㘴慤㌹㌲〶㍦摤摦㘰慥捣愷㤲改㔴搶攰㘴捣㜷㔸㔷ㅢ㕢㤰ㄶ慤换㔹㈹㥥㕤㌵㤸㈳㜹㍤㙢㙤㘳㠴㤷㤸㥣㕢㔲㔳愱㘰搸散㑤㘵㉤㍣㐶捤㈲昱㐶㜳㜸㉣户〳攷㥣攳㤹散㑡㝤㥢昵戱㤸ㄵ㝡㑣愷愸愹ㄱ㐱ㄱっ㡡㐸㌰㜲扣昳愳㍤〵㘹ㄷ㈱㥥㜸ㄴ攱挸㌷ㄱ㡤散㉦㍣㡥摦㤳昸㌱㄰㐱㐴戲〷挱挹捥挲㔳〸㔳㥥㍣晣㌷㈰ㅥ㉣散㔷〳攰㡢ㅥ㈲㔰昳ㅢ〸㌳戱㈸㡦昳㡡愶户㉣㐹愳ㅥ㈵㐷㠷扥昹挲搴挱㜲ㄴ散昲㘹昶㌹〸㜰攵捡㡤㠳搳挷ㄷ㝦搴㈱㜰㤸愹搰㌱㘷㡢㉡㔲㜲㤶ㄷ㌳㐸慥㌶扣戵㔸㈵慣㤵㉦搹愸愹㜸戸㝡攷㑣愳㉢㤰㜰搴㥢慢昵㔱㈳㡤㍣㈹愳摢㜳㥣ちㄳ㔶ㅣㄲ㕡㙥㕢㕦㉥㤳搱戹ㅣ㜹搴㌹㥣搰搳㐶挴散ㄹ户㜳㌸㍥㤳㈶㠰㕡戳㉥㐹㥦〰㐹㥦㜰㌲ㅡ㜳〳捦㑦ㄴ㑥㔹戹㉤㝡㍥㘵㡦㘵㔲㠹〸㉢㍣攳昸㔸慣㘳散㉤捣㘰扤攲敤㌳攵㈹㤲㤳愸㘰扡㕢㜰慡㐰搳㜱晡戱摡㠳㐲挳㝦攲㌸搳㙢散㑡捡搹挸㐳㤰ㄶ㘶晡捡㙤㑡㤵昷扤摢㡥昷㙦〶㐵㙤㕣攲㔲㌲攰㈷㥦㜱㜸ㄴっ㌱㐱㥤㌱昷攲戹㘱㜴㜵㑥㑦慥搰ㄳ戸戶愸㜵㉦㉤㈲㤸㕡㙥㐳昹ㄸ戳攱㍥ㅣ戰攰攰㘶㝢㉡㘹攴㈳㈴っ攳搶㈴挴㍣㕡㜳收㄰㐹㐰㑤㈰ㅣ慥㡢昸㍤㙢搰㤳戵搰捤㌱㡡㙦㘵〶㉢攴扦户㝥昹㘵㔴㈴ㅡ攵㐹愳㝣㤶攰㌹〰㜱㌹〰昵㈹㘳㜸ㅥ㈴昹㉤㠰㜰て㐰昹摣㤴㈶愶㐸㕦㤹户㠷搴㜱㍦㔳收〸搲㑢㤵㙢㠷㤵㈲㜵㐵㌹戲收愴挷ㄱ敦づ㐱ㅢ挶㉡㌷㤲㔱㘷敦㘵㉥捥改〸〶㐳㤸㙡慤晣㝣戱攲戱㄰㤶ㄹ㌶㔴昲㉣攸㤶戵㙦〳㐴昹戲㐰㝥㝣㔵㔷㐵㕣ㄱ㡤捡ㄷ挰ㄲ㠸㡡〱㐰㑦㙦㙥㌱搱㈸㈷㑤㝥㤷攰㐵〰㌱〴挰挸愰挸㡦〹愶㐱昴㘵〱敤㥦〰㑥挴摥㈹搶㐳㤰㍡㤸昹ㅥ㄰戱〱㠰摢搲搴㌲晤㍥昰愳㉦㔳㘶㘱㥣㕤昹〳ㄷ㘱㐵㌰ㄵ昳㔴㈴挱㥤晢〲㔰㜹㤸っ㑣搳㝣ㄸ㝥㐸㠶ㅦ㤱㠱㤹㕢て㝥摡㡦〱敡㍣扢慥㘹㙦昳㌳散㑦挰〳挳㌲㝢昳㠴㜲㔹戸㠶㝤〹愸㝣ㄹ㐰㌰搳㉡㌷㉣搳㉢挷戰慦〰㙢㥢挹㈹挱㕦ㄵ扥愶㥣搱㔳㠵晤㜰㑦㔵摤㤲搸〲㔱捡戴慦〲ㄱ捣摢㑡㑣晢ㅡ〸㐷㌷敤戵散㡢㥦㝣摤㐵㤴㘹户愲攲㈹〹搴㌳敤捦㠰捡㌷〰㐴ㅡ挰㠷攱㑤㌲扣㐵〶收㠴捡戴晦〲㘴㠱㘷摡搲㑢㤰㙥㌴㈱㘸晤〸㝦㔴挱敡㝤㥢㐸㔴㕣〷攸㠹㉦㌲昲捦㐱㤶敦〰㠸敢〱捡㡤㝣〳㘸㡥㤱摦〵㜶㠲㡣㝣㈳㐴㈹㈳晦〲㠸戸〹愰挴挸扦〴攱攸㐶摥挹扥昸挹㈳㉥愲㡣㝣ぢ㉡㥥㤲㐰㍤㈳扦〷㔴晥ち㐰㌰挹昴㘱昸㌵ㄹ晥㥤っ捣㍢㤵㤱摦〷搲㌸㘵㘴昷〶挸挷扣晦〹㍥㤸昷㌶㐰㑦㜰㤱㜹㝦〳戲晣㉦〰㜱〷㐰戹㜹㜷㠱收㤸昷户挰㑥㤰㜹敦㠴㈸㘵摥て㠰㠸扢〰㑡捣晢摦㈰ㅣ摤扣捣㔰㤵㜹晦挷㐵㤴㜹㤹愶㝡㑡〲昵捣晢㍢愰昲昷〰㘲㌷㠰て挳晦㤲攱㐳㌲㌰慢㔵收晤〳㤰㜹搳收㥤扥晥昲㌱戱ㅡ㐹㔴散㐱ㄷ㑦㜸㤱㠹戹晢换㈰㠰㘰㌶慡㑣㡣扤㄰㘳㘳ㅥ㈱㤸㠲㍡㈶慥〱换〹搹㝦扦〲㤱捡挰晣挴㐱㍣㡣㕡㠹㠱㌵㔰㡦㙥㘰㘶挰㘰挴户ぢㄴ攲㔶〴搳㘰㑦㐵愰㥥㠱㈳㘰㤰㤲㡣㑣㤱㝤ㄸ愲㘴愸㈳〳戳收ㅥ晣戴㝡搴愶晣ㅡ㉥晥㝣散㍡〷㉣㔸扡晢㡡㘴ㄶ搹戵ㄱ慤㌲〶㈰㥥〶〳㔹攵㐹慣〱㘱㐰㄰㍥〴㔰敥攵㉢㈲㌰㠶㙤㔱㤳戱搸戰㍤㤹㐶晣㑢㤴㕥摦挱ㄸ扦㌸捤㠸㐵㜲㜹ㄸ㌴㔴㝥㠷㌱搵户ぢ愲敡收㤷摤て愹㙥㙣㌹㠸㕦昸搷㝦愸扣〳㤹敡捦㠱㑦ㅦㄶ戳て㡢㌶て昴昹㙢㔲㠹㝣捥捡㤹㜶搳㌰昲扥㈶摥户挱扦戴昶㠴摦㠳㐴摦㘷㔲戱㔰㤶㥦㈲㙣攷昹㜳㜴㙢㌶户㈳慢㐶ㄳ戶㜸敤挸愷挹摡㕡㍥㈶㡡㥦㉡攷挱㜸戱㘷摣㑡㡣〱ㄵ戹戴〵㠰㡢晡㝡晢㌶挴㍢摡捣㉥㍤㘹㤸愳换㤲㘶㠷戱捣搴つ愳㜳㜹㔷㐷㘲愹愱㉦㕤搶愱㉦㡤㍤攷昶㤱㈷愳㑦散㜹慦㜶ち㙢っ扤㈸㑦戵㠵ㄹ戳ㅣ㙢㌰㐴㕤挴愸㐸㠸愴㌰㐲戵戵㘲㔱搹㝤㔸㐵㄰㌵㜵愱愰㘹㡣愱挲敦挲㑡挷搶㠹〳㥣㥥〴㜶收㕡㤲愷㠳㉥捦〰㠸挶扥㡢㍡〷愴㥤㠹敡摣扥摥㌸㑥戵㡢て搳戵戳㐰慦〷㕤〵㡡昸挲挴搲捥〶㘵づ㈸㐵㔹愳㜶づ㘸㈷㠱㔶晡ㄵ㐹散㐵㔷扡㍡晣㔵摦㔲㌸㕦㔵㥣〷㜶愱攲㈹づ㘷㈱㙢㐰㌸㌶挱㜸敡㄰㤱㥦㐲㑢慥㌰攰〱挹㘵挳ㄵ㈲㕥〱㠵慢愴㜴㤶ㄹ㔵㔱ぢ㜹〱昸ㅡ㙡㘲㡣愰搸㐳扢㄰搰㤹散挴戲攴戲攴搲㜶扤㘳㔹㝢㔷㐷挷昲づ㝤戴㜳戴㙢㤹戱㝣戴捤㘸挷慤昹昲㤸ち戸㈸㘳㌱晡挴ㄸ㘲㔱㠲㙣㘶㑤挵㕡㕥㥢㘰ㅣ挵〹ㄷ㍦挲㐰㌸ㄹ捡愸㉤㘰㤴ㄷ〱㐴㘳㉦愱㔱つ㠷㐶㤵戴愰愴搱㈴慤ㄴ㝢搹㙢㕣〵㐴㝤扤㈱㤹扡捡㉥㌴㡡㔷㠱攱㉦㉥ㄹ㔹〳愲㙣昲ㅡ㤰㐳昸㠹敦攰㘱㤵㌶昹ㄶ愸㤵㌶㜹ㅤㅤ搴㈰㍥つ㌹戰〹㐳ㅦ㤶搸ㅢ捥摦㐰散㑤て㜹换㐵挴摢㐰㤴㘶捦戹㥡㜱〸昲㔲㐰挹攴㈴ㅡ㘳晣㔲㔵戳㜷扣㐶愵搹㔹散㝡㈶挱㑡㜴ㄵ扦〰愶愴㕤挱ㅡ㉡㑡戳㕦〲㌹挴㤶㈷㝣㌵摢敦慢搹ㄱ㜴㔰㠳㔸つ㌹搰㡣昱〶㑢㡣㌱〷㑢㡣〱〶㑢㡣㐱〶㡢㘰摣愰㌴摢㔷慣搹㄰〴挸戵〰搱ㄸ㐳㠷慡㥡㌱愴㔰㡤㑡戳㠵愸㌹ㅦ慤㙣㐶㔷愱ㅣ㍦㐹㥦㘱つ㠸搲㡣㡥晦㄰㝥攲敦㝤㌵㝢挰㔷㌳扡㝦昵㥣㙢㈰〷㥡搱搵戳挴攸敥㔹㘲昴敤㉣戱て㥤扦㜸㈰㔸㤵㘶㕦㉥搶散捦㐱㤵㜱㠰㘸㡣ㅥ扢慡㘶昴攴搳㥡㌵㐳愸㕣㑣戰〵㜴愱㍣㉥㙢㘳慣〱㔱㍦㝡摣㐳慣㝣摥㔷戳扢㝤㌵愳摦㔵捦㐹〳㠱㘶昴戱㉣㌱晡㔹㠵搰愹㉡㠴㡥㤵㐵搰㘱㉡捤敥㜴㌵㔳敦㔹ㄶ㔴㤹〳㠸挶攸㌳慢㙡㐶㕦㍡慤㔹㍢〴捡㌶㠲ㅤ愰挷攸㕡㔵攳〴㤰㠶㥡㌰㌷昸搶戲㝤㔸ㅤ㤰捤昴慤㥡〶㜱ぢ㌲㠳ㄶ㜶㐵㝣昳㌸㤲敢㤹晡㘰敥㈴㙦户㙣昶慥摥ㄷ㑤㔳㝡㐶㉤㥣㕢摡㠶搷㙤㙤㝥慡ㅦ慥戲攱摤搰搰捣㡢晡〵搳戵愲〴晤㡣㘹敡㘰搶挲㐷㈵㐶搲㤳㘸㈱ㄲぢ〵㙢㠴敦㔹戹晢㘹ㅣ昶㜷㑦挰㐰㜶㍣㔳てㅤ捥昰㌹愰攸㑤搹敡㠰㡦ㄱ㡡㤰昴㤹摡昵〰攱敥㠵〳ぢ㍢挳户㘲㐲㘶昱㄰㜴㉣㜲㐳㝣㈴㑢㔴摥㠰〶㐱㙦㑡㜹㈴㌵搲㌳㠵㠱搰戴㐵攵㝤〶㘱㉣㤷㉢ㄸ㠸戸㝦㘳㤷㌷搲㡤愹ㅥ㝦㈶㍥戱慢㈷晣收捤㕦晣㡦㠷㉦㔹戴攷㤱㡦摣扦㌷㍢㍤〲㠱〳㘷摦㝡㘴晤㠱扤㤷〹㍡㥦戹愰㤶摦㑤敥挴㈰㝣敦㈶㙦㜶ㅢ捡㉦㘷㘳㜴㕣㙡ㄵ㝤ㄶ〸㔶ㄱ扤捦㈵㝥慢挸㌹㐵㉦㜲㤸捤攵ㅦ〶つ攰㐳㥦挹㈰㐶㔵㠳昳㈵攷㔴㈶ㄴ扣昸昸㘴㌱㕥愰㝦攴㉦㝣㈳〶晦㐷挸㠱㐶㐵㔳㐷㠹攷攰㈷晦ㄲ㜴㐱㐷挹ㄷ㐷㐸扡㔹敤㜳〰捥晡㄰㤳㜸愸㌷愷㔱㜹㍢㜹攸㐷㍤㔲㈳㝤攵散愶㤹㡥㜵㜶搳㑣㝦敡㌷捤㜶戵㘹戶摣㠶昲㉢攸ㄸ㝤戱㥡收扦〵搲㔰㈳攸㔰㌹搵攲㍡昴愰㝤㤵㐹敥〰愵㤱慥㜲㜶㡡搱慦捥愸搸扤㕦㘰昹晡㌷㘱㜶㤴昷㉦ㄳ㜴愷㝥㡡愵慢㈹戶搵㙤㈸扦㕡㡥㕤〱㐹㑡戱㝢㠰㐰㌱晡㔳愵㔸慡㔸戱摤愰㌶づ〱捣㑥㌱扡搵㘳㔲捣㔵昰㌲㐱㙦敡愷㔸戲㥡㘲〹户愱晣捡㌸㐶㑦慣ㄴ摢ぢ〴㡡搱㥤㉡挵昴㘲挵敥〷戵㤱㡥㜲㜶㡡搱慢捥㑥㌱㍡㔳㍦挵慥愹愶搸搵㙥㐳昹㔵㜰㙣っ㤲㤴㘲て〲㠱㘲昴愶㑡戱慢㡡ㄵ㝢〸搴㐶晡挹搹㈹㐶愷㍡愳㘲捥ㄲ㉣摡㑡改㑢晤ㄴㅢ愹愶搸戰摢㔰㜱挵㑢㍦散敢㔱㥣慤搳戹㙡㤹晥㕥戴ㄱ㐳〹㥢捣㙣敢㑣攷㜳㑤戵改㤹㉢㔲改戴㑡ぢ敢㜱敢㤲挷ㄷ㥢慢㜱昱㠸扢ㄶ㝣㍤敥愶㈶戸㤰攴㈱戶㜷慥㉦㔵㡤㥤㌵㜳㙤ㅥ〷晤戵收愰㠵ぢ攳㘴〴㕦㥣搹㌶扥㌸晦㌸㕣挹㈰㔱て搱㌹挰㍤昰㉢捦愰㙦㡥捣攴㜷㠶摢戲㘹㝢㜸ㅦ㘲〶㜹㔹㜳㝣㜷挷摡㔷㌱㕦戳㍤摥〹㠹昵㤸㝥㈷㔳搹ㄹ昸㐸改ㄳ〸〶攴愳㤰愵㍤〶挰㑦慡㔴㡣〹㄰㤵㕦〳挵戹ち敡㈶㙢㠸搱挲㑣愱ち愳挳摡㑣㕣攷㍦㜸㠹㘴攲㘹㈳扢挵ㅥ㥢晡㐷㉥戸㍣挰挷㤷昲㜱〸愱㈵昹ㄳ㜴摢㕣㜸摡㝥㠰搹㙢㜳愵慦㌶㑦㐰㤶愴㌶搳㥡㝣㥤㈴㉡愱㐰㈰㑣敦㔹㍥㠵㍣㥢㔹挱㔱㤵㝤㌴㕡㔷挷㜹昵㡡戸ㅤ㕤㘹〸昹㈴挰㤴㈲㜴㑣㑡㤱愷㠰捣晥㘰㌳㈴晡㝣㔵㌹挸〷㕤挹㘷〳㈱㠸捡㐳㈴㑤慢㈲攸昵愸㡥㔷〴㕤㠹ㅡ捡戳㐰㡥㘷㈸摤扥㐳㜹ㅥ搲捡㠶昲㙤㤲㡡㠶戲ㅢ昵㤲愱㜰昳㔷㐳㜹〱挸昱っ愵换㜷㈸㉦昲戹愵㔶昹ㅥ㐹㐵㐳戹ㅦ昵㤲愱㜰扢㔶㐳昹㍥㤰搹慦戴㌶摦㠱ㄴ昸搴搲㠱晣㤰愴愲㠱搰ㄳㄴて㈴捣㜷敤㤸㌷〹昰〶收㘱㍢㜵晦㌱ㄹ㉦愸㥢搳晣愷㘴㝥昷㥤愵摦〳晣ㄸ㝤〵摦㘰捡㤰晦散㈲慣㌴昲ㄵ㈴ㄲ㔱㜹㌲㕦ㄷづ㑡晥㠴㘴扥㈹昸㍦㈰㕦㜲ㄱ㔶ㅡ戹搶㠹㌸㍤戸㉡㔵㡦㤷㐹㍥攴戶挹㔷㕣〴㝦〲㠲换㐵昱扣㑡㉡㔷ち挹昲愷㉥挲㡡攰㍣㉡㥥搷㐸攵ㄴ㤲㉣㕦㜷ㄱ㔶㐴〱㔰昱晣㡣㔴㕡㤷㘴昹㠶㡢戰㈲㤴慡愴㍥〳攰㤵ㄸ㔵㔶㥥晡㉤㈰昰搴㑡㍤戴㤶㜲㔱㑤挵昵慦づ㤷㔲愹㠲㡢慡㈹慥㥦㍢㕣㑡愹ち㉥㉡愷戸摥㜵戸㤴㕡ㄵ㕣㔴㑦㜱晤㥢挳愵ㄴ慢攰愲㠲㡡敢㠸挳㐵㈵㉥挰㑦捣挷㑡㘴挸摢㡢㉥ㄱ㥣㍤㜰摣慡㘱㕥㔹〳㠷慡ㅡ收㤶㌵㜰㜴慡攱愴戲〶づ㐸㌵挴捡ㅡ㌸〶搵搰㔸摡㔰昷㝦㌸㈶㠲㘰</t>
  </si>
  <si>
    <t>a325a8e3-eaa4-4a53-a726-ed2721a55105</t>
  </si>
  <si>
    <t>㜸〱敤㕣㝤㙣㈴㘵ㄹ摦㤹敥㙥㜷戶敤戵㕣敦づ㡥捦昲晤搱换㜲㍤㌸〱昱扣敢挷㝤挱㝤㤴㙢敦㤰㈰㉥搳摤㜷摡戹摢㤹㉤㌳戳扤㉢㈲ㅣ㡡㈰㝥㠴㜰㈶㈲㠸㑡㠸㈱晡㡦〱㡤〸ちㄸㄳㄳ㡤〱㔳ㄲ㘲㘲愲〹ㄲ愳㝦㘸捣㈵㈶㠶㍦㐸昰昷㝢㘷㘶㜷㜶户㍢㉤ぢ㘸㌱㥤㘳㥦扥昳㝥扦敦昳昹㍥捦㍢㈴㤴㐴㈲昱㉥ㅥ晥攵㤳㘴攲摣㠹㜹搷ㄳ㔶㙥戴㕣㉡㠹㠲㘷㤶㙤㌷㌷散㌸晡晣㍥搳昵㍡㔰㈱㥤㌷㔱敥愶昲慥㜹户挸攴攷㠴攳愲㔲㉡㤱挸㘴㌴ㄵ攵散㠴扦扥昰㐵㘳慢敥㈴挰攴攸挸挱愹愳攸㜵挲㉢㍢㘲搳挰ㄱ扦敤戶愱愱摣㔰㙥敢收敢戶攴㌶㙦ㅡㄸ慤㤴扣㡡㈳戶搹愲攲㌹㝡㘹搳挰㜸㘵慡㘴ㄶ㙥ㄶ昳㤳攵㘳挲摥㈶愶㌶㕦㌳愵㕦㝢晤搰戵㕢户ㅡ㌷摣㜰㝤㌷㠶㑥ㅣㄸㅤㄹ㜷㠴攱㝥㐰㝤愶㌸攵㙢挷㐴挱攴摡㠴㜰㑣㝢㍡㌷㍡㠲晦㈲昳挷摢㜵戹㠹ㄹ㈱㍣づ㉤ㅣ㘱ㄷ㠴慢愱㘱㤷㌵散扡ㄵ㙢㤶㥢愷㔹扢戰搴㠲敥㝡㈹㙢㔴㤴㑡㥡ㄵ昶㥡戱づ㘲敦㑡晡㝣户㌵㈱㙣搷昴捣㌹搳㥢㑦㕢㤳攸愸搸㘳ㅤ㜶挵㈱摤㥥ㄶ〷㜴㑢愴慣摤ㄵ戳㤸昴㥦㐴挷攵㘱ㄷ搱㠹挹攵攷㠶㕤㙢㜴㐶㜷攴㡣㕣㙥㑣㑣摤㕤㑥愱扥敥挵慤晢攵搴攵〸散昳搲搶昵㔰㜲㐴㜷慡㌵〷㕢搷っㄶ㕦㍦㠳慢㕢搷㡦散㔱㝤㥢㉢㕢户㤱㕢㔹㕦㕢改ち攸㕢敥㈸ㄶ愳愵〹㍡〹㌲〴㐴愰㤶㈵攸㈲攸〶㔰㤲晦〲㤷㐴ㅢ戲㐸捤敢㙡㝥㑡捤ㄷ搴㝣㔱捤ぢ㌵㙦愸昹㘹㌵㍦愳收㑤㌵㝦㔴捤ㅦ㐳㥤昰挹㜴㜶慡挱昳挷户㥦㌰㑦晤晢昲晤摦㜸㘳挷㘳㌷㍣㝡敦ぢ摤㙢㔰改㤶㘰㔲㘳㡥㝥ㅣ愴㔶愳㘲㜰〴晦㉤捤ㄵ㘰ち㘳慢㜱㥤㌱㌴㔴摣扡㔹扦㐶㑦㜱㔹㌱挸慦㈳㤴㍥搴敤㌶㙥㌵敤㘲昹戸挴摤戹㈳扡㉢㙡ㅢ㌷ㄸ㤴㡤㤴㉢㜶搱㍤㘷昱挲〹㑦昷挴搹㡤㘵戵㑥㥡㥡㑤㠰慤㠴㉢挷㍢扦戱搹ㄱ扤㔴ㄱ挳㈷㑣扦昸扣㠶㘲㙢摣㈹㑦戵㉥摤攵㠸扢慡愵㑤㌳ㅡ㠶㔰㥢㤳㝤㌷慤搲㉦昲攷㌵㌰㍡㔳㜶㠵㉤愷㌷㘸㡤㥢㠵㘳挲㤹㄰ㄴ㠹愲㈸㤷扡㥥㐵〱搷てㅥ戴戱㔰㜰㙢昱愲㘸慥戱昳㠴〷㘶ㄶ㐵捣㜷㔶㌸摥晣愴㍥㔵ㄲㅢ敡慡昸㘳愲㘰㘳㕤昶慥㜲愱攲㡥㤶㙤捦㈹㤷敡㑢㠶㡢㜳㍡㈴㑤㜱㝦戹㈸㤲挹㠴ㄴち㄰戸ㅤㅤ㡡㤲戸慡㌵㉦㐸㐴㐴㔰㑣㐶㍥慢㥥散㜲㠷戰㍡慣愲㈴㐸㤳敡㈵㑢㜴挶昹㑡ㄹㄳ挳㠱㤱㌵㔱㝦㜰搰㉢㤶攸戶㡡戹て户戲慡昶〷慢摦㌹㈷㙣㙦㡦㙥ㄷ㑢挲㠹搵㝥ち㘷愴昵〲愴㑥㐳㈰戴摣㍤慡㍡攵㠴㌲㥦㍡㙥ㄶ扤㤹昴㡣㌰愷㘷㍣攴㐱㐳㘶㌲摣摡愶㐷㍢〳㔹摡㕡㠲㝥㠰㙣㌶㤱㕥挷㑡改㉣㥥㐴㡡搲㈹㠶㤷敢〴㌹摢搵昱㜲户戱换㉣㜹挲ㄷ捡扤〶㌰攲㙢㌵㠹扥ㅥ㤲愸愳ㄷ㝣㠵戱捥ㄸ〵㤵敡愶敤捤搷昸戶㠹㑢㝣㈲㕡㤵〵㉢㑥ㄶ㔰ㄴ搴换㠳ㄸ㕥〳搱㌴㐸㠳昸捡ㄱ㈲㈲ㅢ挴㘸㜶昴㕣㑦㘴慣ㅦ㈳㈳㔰㍦㑡㠴慣扤戹戵㡣㈰戱㌷ㄳ㈹ㅢ戵攴挷㔵㘹戶㤸㉤敦㑢戳昵搸㌸㙤〳挱㤹〴㘷ㄱ㙣〴㔰晥ち〹㐷㈹㠷㜴晤愳㥤㠳㜷敤㕣㠲昳〰㈰㥦㌴捡㥣㐰㔴搱㠶㕡㡥ㅤ挹㝡㍤戰㤳愵㔱散㡢㈲㕡挶㔵㍢戳挷㤲㠸づ慣捥㤵愱㙢㤳㔲挷㕥搶㥡㌶愳换㈱㐵挶㔴㡤慥㜵㠹慡搱㡤㘰搵㌶昵搶〵㘸慡つ㄰㕣〸攰㉢ㄶㅡ扢换戳收㘹㑥㝥㈴㑣㈲摦㄰㙡㔳戹〷㐴㑣昳㍦㐶挰㌵ㅤ㕤㔶敤㘷㥡㠲㠳挶㐷摥㝥摥搴㥡户〳愴㌷攸捣㔵㥤㐳㕦搱㝢戴愰㉦〲㝢㈹㝦㙡愹㕦㉥㐱戱㜶㈹挱㘵〰つ晡㠵㈷敦昷敡㈵㤰㈶戱ㄵ挱摣㕡㝡㕣愴㠵㍢㌹㍦㉢愴昶改㌶㈶㜵㘷㕡㜸昰㕥散ㅤ㠳ㅤ㕣㜶ㅣ㔱挲㠱戶㈸㌳㜸㜶㌹戳㍥搳摤攵㤴㉤收慦摡挷敥㐷㐲㌱㈴㤳㙡㐷愲挱㍥㡥戱㌳㈳晥愶〸攵㔰晦㕥搳㕡㐸㐴ㅡ搵㤳ㄷ摢挵㥦㉤㔷㈵㐹ㅢ㤲攴ち㙣慢㜶㈵〰愴㠴昲晢㤶ㄲ㘵㤰搵㌶挹㙡昵搶㉡扤㝢㌱㈷㤳〶晦㘱㤳ㅣ改昲㥤戵㈳昰ㅤ戸㍤搶㠴㘹㔵㠵㐵㤷㌵㉥㥣〲晣ち㘶㐹㘴㝤㤷㉣㐵捤慡慣昸㠸挸㡡㡥㡥愶戳㜴㡣㙦㑤搲㐹㠳㤴㠸攵昶搸挲㤸㜳㜸㡤愸攸㠲愴㔰㠹㜱ぢ㔵㈵㄰㈹㡦㜵㔷㐵㑣ㅢ㈲㈶㠷㡤搳慥㈶搸㑣㌰〴㤰晡ㅤ㈴捤㜲㌷㥥愱戰捥㌹扡戳昳昹㐴㠶㘸㤰敥挱搷㕡ち慢㙢㌹捣㔶㠲㡦〱㌴㤸㍦㜴㍥挶㄰愲㐴㜹㠴㄰㘹㉤㘹挶ㄱ㔳ㅣ㈷つ慣㌱㄰㔴ㅡ慤戸㕥搹㘲㔴愹挷ㄸ㉢ㅦ㈸㝢㘳愶㍢㡢㈸㔴扦ㄱ㈴㙥㥤ㄱ㌶愸换㠱敤搳㤰㔷㥥㥤ㄵ㐵捤㤸㈸㔷㈰摡昶㡥慤㠴㐳㌹搶〷㕢㔲㥥换㔵〵㑦㝢㘷㘳㜴愱挸ㄳ㌱㝣慤昴挴㉥换昳捤㐳㕦㙦㙤㐷㈷㑤慦㈴扡っ㥦改㤸捥ㄸ搸㐵㐴つ㡡㥤挶攴㡣㈳挴㔸㡦戱摢㌱㡢㈵搳ㄶ㐴〶㙣㑣〶敡昶㠹㘹㐴〸挶换㡣晦㤵敤ㅥ㘳搲搱㙤㜷㔶㘷㌰㜱㝥㙤摤㥢っ㠹愴㡣ㄱ搳㜶㌱㡣挴㈲搳扤挶挴㑣昹㌸愲戵ㄵ换摥慤捦扡㉢〲㉢㈴㝡晦㤱愸㔱㔴㐵㔵㤵㡣㥡㘹ㄷ㍦㍣㤰㈷ㄲ㕢昰㑢ㄲ㐸㕣㈵㔲昴㤷挷㘸㙦摡昵㐱㝣㠶㜶㍡攷搴㡤挸㔱㌵戳㈳㔶ち㤳㔳戵敢搹收〶㠰㥢㜶ㅦ摥㕢㡢捡扤慦㜸㜵㡡ㅥ晥ㄸㄹ㉦挹愲ㅡ〴愱㝦㙥㡤㑦㉡捣㈳攵㠰〳㠱㜱扥㌵㤲㕦搶㤰㜵㐸㝤㙢㙡挹㕤㠸㈲㜵ㅢ晢昴㈹㔱㐲㉣摡搲扤㌵晥ぢ捤㔸㑢㉦戹㐱搹㘸搹戲㜴㤲ㄶ挹㜲愲愰㤳㠲㠷㉢㕥㜹扦㘹㙢〶㠰愴扦㈰㑢㍦㠱㉣晤㠴捣敡㌶づ㌱㉣㈸搳散慢㍣慤㍢愶㌷㘳㤹㠵っ㕦ㄸ扡㕢ㄱ㌴〹㈶愷攴つ㥦㔰㘶っ㌴㔸昳㠷㘱戲戹㌹愰㍢〷㌹捡慤㈳晡㐱戹慡㤲挶㍦愵㑤挷ㄲ〴㡣昴㤲㙡㌷愲户㤴扣ㄹ〱㤱㈳㥦搳攱晤㡢搳昷㈱挷昷换ㄱ敢㌱㈴〲㡦㘰㐴挸搳扤㥤㌶づ摢愶〷散ㄱ㘳扢㑣㙦捣〵捡〱㤰㤴挷摢戳㈵㔶㈳㡤〶慢㕡攱㠲收愲㍡㌵㜱㝥㜳㜹㔴㙦㕣戲㐸戱慦㔱㈲㡡㘴愹㑡㔲戳㉣㌲挷㤵愴㙡ㄴ愹戸㐳㙤愳挴戹㑤㙢晢㑥㈹昲㍥ㄴ㤳愴㤹㠴戶㑤ㄲち㠲扣愴づ攸㈸晡敢攳挹㈳ㄲ慤愱つ㤰愵㥥昲昳㝡㠲㜰攰㕥㕣㌹㈹㡡㙣昰〶晥㕥ㄳ㈴て㔶扣扡ㄲ晤㐴㝦㔰㌲㕣㉡ㅤ戴㘱㈵ㄴ㜴愷戸㐲㔸ㅡ㙢昳㌵㡣攴捥㜶戵扦扦扤ㄱ㐶っ搸㤰㈱㤱ㄸ㍦㌰搸㄰捣ㄵ㠹愶搲㍡敢攱㔶㔷戳㌳㝣摢㉦㜴㕢㘲㘰挲㉢㡥㠹㌹㘹㠶搵㉣昹㝥搹愰㝡㕡㤴㜲㔴㌳㠶愷㕣愸㜴㡦㜲㍣㐸㐹〶搷㡣㐳㜴㑢攱〲〳挴㙥㤰ㅡ㉦㜸〸敢㔶㍢攰挹㘰攵㘰〷㍢攲㠷㑤㘸㥤㔱㠲愶㘳〸户㝥ㄱ攴㥤㌶㌱ち㐱㙡挸攷㥦摢㤵㈷ㅥ攷昳㠳敤㠹㌰ㄱ㌰ㄱ㐳㕤㌱搶〳㤰ㅢ㡤㑡㤲㡢晡挳㘰戹㉦搹愴搰敡づ昳㘸㘲昴搰攴㜳㍣摣攰㘱ㅣ慢㤷㙣㔳挲ㅤ㌷捦㠴㌶㉤捤慦㌱昶摡㠵㔲愵㈸愴㉡づ㘵戵搴挸㉢〲㕦昲晡㥦捦㑤㌱晢ㄲ㙣捡㕥ㅣ愵戸㘴㈲愹㝤扢㕢晢㈴㥡㑢㈱㠷㍥㝣搹挶攰㘳㡣㕢㑥〶挳㥡敥㈸搰㍥㕣㕢扢扣㈰㉦捥㐱愴㌵㘵㔱㤶敤挳㕤扣㙡〴㔹㜲㕢愴摡扥昲扥㌲㙤昶㐸搶ㅥ搳捦㕡ㄱ㌸挲㍡㝤㠱㤷㑥挳ㄸ㘹㤳㍢搸㐹攲㜴㄰搹㍤㝤㥦㝣㑤㥣摥ㅥㄸㅦち攳扢㍣〵㈵戰慢㘰㈴ㅡ摣㙡捤敡㔶ㄸ昹愵攵慤敤〰㔰ㄸ〲愶㐱㡢㥡扥㠱㌳㠲昴搲〶づ㠳㤱㌱搱搱㘸㈰㤵㌱捡㝥㌸散㠱㌴㜰ㄳて搲㤳㘵㈸㈱㙦㥤扣ㄴㄶ摥㑢ㅣ戴㜰〴㉡㍢ㅢㅡ㌲挷㜵て㔷㕦散㡤つ搹挳挵㈲捤㕤昸攷㔶〴㔶㜱㙤挳㌷㐷搷㌵㕣挸㤲㙢愲㝤㜷㜱㐳㐱㜰㔱㜰换㔸㙥㡦敥ㄵ㘶㈶扣㜹晦搲㔶扢㈴㤱㝡ㄹ晥㠸㐵㐷愷捤㥣戴㜹〹㜵㡥㝢㥦㍤㘶㤷㡦摢㜲㕥㈹㤷㌷晥㘸挵㙡㥤㥤㥣㘴㌶昱㉥晥挹㐷㑤愴㕥㐲㡦换㤹㌶㍢愸㌹㐸搸㡦㝣㝣㘹㌰㠰㜴っ㥤挰㜶慦摥ㄸ㈰㥤慣㙢愰ㄳ㈹〸㔶〹挵㥥晥挰〸㐵昹㌹搰㑡㘲昱㡦攴搸昳㘷挰晡捡捦㤰㐳㠴攳㍤㄰㈳愹ぢ㤱㡡㐱㥤ㄴ攴挱昵づ㕥〶昹晦挱㔲挸捤㡢戲搳㝦㠱㤹㤵ㄷㅢ㔱㜴㍥㔱昴㐲㌳㡡ㄸ㠸㝤㑦㈱㙦捥㝥昵愸昹愱㕦敢晤ㅦㅥ㌵㙦〲㠶昹㐸㙢っ㐱㌵〶攳慢挶㐰㐷㤳㌱㜰㈹㡡愵㌱㜰㌳摢㌰㕥敦ㅢ〳㠱户㘳㍦㌲㤶㌶〶ㄸ挵㡢㌱昹㈲㐱搵㠸〳㠳㘷慤つㄶ㍤㘱㝢㜰扤㔶戸㠸摣㐳㍤戹愳昰㍤㥤搹㥣㍤慥㍢扡戵㔱收敦㜶〴搴㤶㌳㠹晢摡戲〹㕢㥣扤㘸㠹㙣戴㠸㔷㈲昴愷慦㝡㑥㤶㜷㑢ㅤ㤸昲ㅦ摦㔱慦㘴㤴昴晢昰㠹㈸㍣㈱㈴㍥扢敥㠷扢晦㝣昷〳摢㜹㉦㉤愰搵ㄴ〳挱敤〴攷㘹㌹㈰㝣ㅢ戹ㄲ戲㥥㥦摦散挷㠷㐸收㙣㐹㡣攸㡥戴㜷㕣捤ち㤳㍥攱㐵〸搳㈷扥㤵㘰㑣攲㠶㠳㙦㑣收ㅡㅣ㥢昲昳㈵改っ捣㐵㈶㉥扤㜷㘱㠰㔰㘹愹戲摡戴㉢㔳㍦㠲搲㜹㡦ㄳ愹户〷㜹扥攴愳㈸捦㌵㙡戵慤搴㙡搲㑣㔴〶㔱㈳㤴㔲㠸㌴㤰㐲愲㐷ㄶ㠶晥愵㤴ㅡ㐷㈲㤵〳㠸㠹愱㌵〶㜳㜹昲㕦ㄵ〲愲㝡扤慦捤㑦㔵戰㡢挰㘲攸㜵㙦昷散㑡慢㌳㔴㑤っ捡捡搳挷㉤㐸挸㘳ち㌳ㄸ愵㤵戹㠷㤰〸㥦搴㄰㔲换㜶㍣㜱㤰ㅥ换て戱昹㡣㥤戲攸㔵换㕡㍢敤ち敥㜸㐰捦愴愵挲戰搷㌲ㅢ㐷㑦ㄹ㡤昳慢㘶晤㉣挲㕥㍦㔹㙤搴ㄵㄴ㐱㘷搹ㅢ㜱晥㐴㤸㡦摦〳戱㝣戰搶昵晡挶ㄲ敡㌸扢ㄳぢ攴て昶搷昹㌱㡣㡤㔱挹㌱㤰戰换慡㤵昱㉦㠱㑦愰㠹戴攷ㄵ慤㤶攴㔸㡡挲㘸㜴挸㔹ㅤ㙡㤳晥㘷㥣㕡㜲搶㈴㙢㌳㘰㕤愷晦㡦㈰㘳㐹晤慦㌰捡㈶㔱㜶㙢㤰攰㑢㡡㤱㤲㈵㠳㌳摣ㄱ昸戰ㄱ愶㤱㐷㘰㑤㈶ㄹ摣昶㔳ㄳ昸㐴搵㉦㤶ㄲㅣㅥ慥㘴攳㈵㠸㙡㕢摡戶㕤㉤〵㈰愳㐰愹敦㐳〴戵㙣捦㐹㌷㥦㘳搳户㈱㝢摤㝥戳攰㤴摤戲攱つ㑣㈰扣㍢挰㉦捣っ搸㍣挳捡㌳㡤㐲敤㘲散㐴昷敤㘸㜳攰㈰〴昶〱攱㝤㔰㔱㐷挶㄰㤶ㄷ戳攰搷㐶㝤㤱㐰ㄲ戵㠳㝢㠶㜱㑢㐵㉦攱〳搵㠳昰㙡㝡捣㕡ㄱ捡捥昷㉤㌷摥挵攰搶攱㌶搶捤昰晣㠸㔲づ㘱㌰戹㠴摢敦攰扥㌶敥㐱㝤摤㘰㙤㉥㙢戶攷㕤换愶扥〷㥣㉥㙦㤴㝡㤲攱㤸晣敥㌸慢摤㐱㠸㌸て扤愳换㜷挵戲户㝥搰㜹昰搹㌶㕤㕥㠳㈵㌸捡㤶ㄱ攷晥っ㥡㉡㍢〸昰搳昲㐱㠲㉦ち晤㜹㌷㌲昱ㄴ㤶㐵〶㐰㍡㤱搶〱㕡㔳昵㜷ㄶ愳㙡㠵㐷ぢ㔲㘱㔶昹㌶捡戹㑢晥㙡㡢捣挳㔱㐳ㅥ㈱㤰搶愲㤲㕢攱ㄱ㐲㡥晦〴ㅡ㔴挷㥦㐶㙥敢昱扦戹攸昸㔴晥㜲㝤搱晥晢㐲攵愱ㅤ攵搰挷〸㑡〴ㄶ㐰㕦㔸戳㤷㘲㤱戲㈶敤〷ㄱ㕥摣㡥㌴㥥㠵攰敦㥢摢㕦㝢㤵捦㍦戶㉢㔲㄰愲愸㝥ㄵㄴ㠴㜲ㄵ㡦㐶㔷㌱㡢摣搶慢㜸㘴戱㔵昴㔱㐶㜲㈶㥡〳搰搳愱㤰㔶攴慡㕣㈴戸愱晣㈹ㄲ愱㐸搴捤愲㡦㠸㤵㙤㉢㐸愰㉤㜷㕥戶㥤㐳㈲㙣㥢攲㐶挴㝣挲㈳敤㈳㕥㜹愴搷㈶敤扢㕤搳扥㔶捣㔸㠱扦㜵㐵挸〶㉣㠹摦挴戶ㄴ改改㌶㘳昹捡挳㈱㘲昶散〹扦㡦㔲㠳攸ㄲ〸挳户㐸㐹㐸摣㐸攵㑢㘱攵攷㥥慦㌹㐷㔱㠰〷搴攳㔷㈶挱挹捡て㠵㤵户攰摢㉢㔹㈷挱扢〲㝣摥っ㉢㤳㌰㘵攵〷挳捡㝦摦戲戱㕡㌹愴㐳扦攷ㄴ㠹㈴挶搶㤵搶㝦攴㍢㙣ㅥ慡㔳〶昵㘷㤷攱㘷㔳㜲捡㈰㜱㐹㙡搰㙥㕣晢㜰昰㈵昴㍥摣㘲挲㘵て〸㔹晦㝦㠸戰ㄷ户㥢挶㜴㑦挷㠷捥㜳〸㉢㍢㥡㝣㘳攳戴㜱搰㐱㐶愷戱搷挵㤹慡戸愲㐸〴收㐰搲摦摦㈵摣敦㌱愶㘳㙤㍦挲㜰㤸捡摢㈲敤㈹てㄹ㐲㐹㉡て㠴㤸㑤㥣慣搱㡣昶㌹㈰〷㘲ㄲ㤰〹敤㕥㐰㍦攴戲㡥ㄹ㝤攴㝦挹摣㈷㤱搰敥㈷昸㍣㐰㔶㈱戳㤳づ搲㕦〰戸㜰攱戱㠵㤷ㄷ㥥㝤晤愱㠵㥦攰敦ぢ慦㍦㌲戰昰㡢搷㑦㉥扣戲昰㘳扣扥戲昰搳㠵㘷㔵攵㥥㜰昸㈸㘱㘹㕦㘴ㄷて〲㜴挰㜵慢〴㘴㤹搵ㅥ㐲㑥㜴ㅡㄴ㈵㜲ㅡて戳攰换〴㕦〱挸愶㌸晤㘵敦㈳㔷搹愶㉥晢㉡㥡㉡摣ㅣ㈹搹扥ㄶ㈴昸㤲㍡〹㜰㘳㙢敢㤹㠷攳昰㠳㝥㠴㌹敢扥摣摦㠹㉦昱攷戹攸づ晣㡦㐸㔲搲搴㑦慡ㅦ㙦慦㉦戲〵慤㜴昹㜳戰搹敦愳ㅦ慥慢㘶㜵戲挷㑦攰㤷㔱搳捡晤昸㝢ㄲ㍦攵㉥㡣挰㔱愸㝢㌳㜰扣㤰㉡㘴挱㙣㔰㐰㈵愶㍤ち愰㄰挷挴㤳㜶㡡㙦㐴㉤晢搷扥ㅥ㈴昸愲㄰慦㈷㤹㈸〵捤挳〱㠹㙢㔹㜰慣㘱㐰攲㕦ㄶㅣ㡤づ昸ㄸ㜲ㄵ㠹㉣㈴敡昵ㄴ㤱㤶㘴敥攳〰㍤ㅤ扤㥣ㅢ昵㥥㝡㐲㈹摣㔹扣昳捥户㝢㤳〳㘷㈷㍦戵愳晢昱㌷㝦晢搶愹㌷㍥扤敤㙦敦㍣昹攴ㅢ㝦㌹昵敡㍢㉦㑤㙤晢昵搳㑦晦敡愶敦扥晡搶㕡攳㈹昵昹户昷㍤㜵捦搰戱㝢敥㌲づ㕦戵晢㥥摢㡥摥㌲㌴㝥挶㘰㐷㐷㘷攷攵晤扦㌹敢㡡扥㤳㜷扤愰晣昲て㘷摡㡡㕣㉥〷㍣〴㄰㍥㝤㕣戶㥣挶户㤰挰㌴㌸攳て㜵ㅡ㕣敥㐹晣㤴㘲戰㔱㈳㜸挹挰换挱〹挸㠲㐲㝤㐱搷㝦〰ㅢ捣挵㠳</t>
  </si>
  <si>
    <t>㜸〱捤㕡㙤㙣ㅢ攷㝤扦㠷攲㔱㍣㡡㤲攸㌸㑥昳搶㐴㙤㘳㌴㡤㕣捤戲慤挸㕥慡戸ㄲ㘵搹㙡㘴换戶㘴扢㔹攳搲㐷昲㌹改攲攳㥤㝣㜷戴愵㌶㕤㤲〲㕢㌷ㄴ㘸㠱〰改㥡㈰㑤搲慣ㄸ搶㝥㘸ㄳ㘴㘹扣㘰㐹㔷㌴捤戶搴摤㘸愰㕦ち㙣挳㔰戴搸㠷㜶㐳戶㑦晤搰㈱晢晤㥥㍢㔲㈴㐵挹㡥敡〰㝥〴晤昹扣扦晣摦㥦晦㜳㥡搰㌴敤㕤㈴晥㌲㈵㤹戹㝤㙥㈵〸㘵㘵㈸敦㌹㡥㉣㠵戶攷〶㐳攳扥㙦慥捣搸㐱搸㠵づ愹㠲㡤昶㐰㉦〴昶攷㘴扡㜰㕥晡〱㍡改㥡㤶㑥ㅢ〹戴搷晦㜳昵㡣挱㔱㐶ㄲ㈰㡢㕥摡㝣㝥㘲戶昸㌰愶㥥ぢ㍤㕦敥ㄸ㌸ㄹ㑤㌰㌶㍣㍣㌴㍣㌴戲㜳㜴搷搰捥ㅤ〳昹慡ㄳ㔶㝤㌹收捡㙡攸㥢捥㡥㠱愳搵愲㘳㤷ㅥ㤰㉢昳摥㔹改㡥挹攲捥摤㐵㜳捦摥攱㍤㈳㈳搶扥㝤㝢戳㈹捣㝣㈴㍦㜱搴㤷㔶㜰慤收散收㥣戳昹㠹愱㈳㌲扣㔶㜳愶㌱㈷愶㥣昴㉡愶敤㕥愳㐹㜵㈲㜸昷愴㉣搹愴㠴㤴扥敤㉥っ㘱摢㉤㠸㐶㘹㜴㘸ちㄸ㉦㤹㐱㤸㤷㡥㜳㕣㕡㍣㘰戶㐲㥣㐹㕦扡㈵ㄹ昴㔵づ㉣㤷愴ㄳ㌷〷改捡㐹搳㍦㘲㔶㘴㤲㤹晥㑡㐴户改戲㜴㐳㍢㕣改慤㥣〸攴㜱搳㕤㤰散愲㔷づ㔶敤㜲㌲㈹㤲㐹慤敢愳㥤㌶愳㘸㌳㌴攵㤷昲㡢愶ㅦ慡ㄲ愹㌶摣愹㙦ㄳ㠷愸㡤户㙣㡢㕣㌴搰㌶㡡㘴㥡戳㉢て㐸摦㤵づㄷ攱搹〶摢㍡㈹㥣㐴愸㙦㈰愷㝥ㅡㄲ㐶昴挴捣捦愳㜰ㄵ挳㈰挸〰愴㝡〰㤲㘳敥搲㜹㈳换扡㕥〰㤱晣㕦㐸㑦昳ㄸ㜶㑡ㄴ捣㐴愱㤸㈸㤴ㄲ㠵㜲愲㈰ㄳ〵㉢㔱㔸㐸ㄴㄶㄳ〵㍢㔱㜸㌸㔱㌸㡢㍥昵㤴敥敥㑥挴㘹挷捦㝦㘵摥㤳搹㌶昳捤昹ㄳ㍢戴捡㑦扥㈰㈸㌰㑡㜲晡㤱㌱㜲〰愹㉤慣戲㝤摦戸㠱㔵㕢〱㠴昸つ戶挰㙤散㌹晣敦摢㡡㍤攷づ晥捤㙤㝦昹㠹㤷摥㝡挵捡㙥㐳昳戱昸㍣㤳扥㜹〱㑣戱捡㙦㄰㌲晥㕤㔹搰㈰㘷搶㠸㌵㙡つて㤷㐷㜶㥡扢㑤㥤ㄸ戹㕡昲摥㠸扥㔹敢㤴敤㤶扤ぢ㡡摥㔹㙢捡㜶㐲改慢㐲扦㠵㥦㠸㘷㔵戹搷㍡戰っ㘱㉦㐵慣㜱愳㤵㤷㝥〸㈱〹㔷㔶昹攵昶〹㌳㤰慢挵挱㜸敥〹慦敡㤶㠳摢㍡㌷捥㠵㘶㈸㙦㙤㙦㕢㥤㘴捤戰㌹〸㤰っ搴㤶敥㘸ㅦ㜶搲㜴慡㜲㝣搹㡥㥡㍦搸搶っ㔱昲㡡敢户㑥昹昲㕣愳㜵捤㡥挶愱㙣捦慢戹搷㥣㌲㙡㡡昶㌵㤰㕦昴〲改慡敤つ㔶㡥摡愵戳搲㥦㤳㔴搵戲慣㡥扡㡤㑤戱㍣て捥扡㌸㈸㈴戴晣攱收㕡㈲㕡扡㘵㔹挶㝥㤷㠰攵㤵㜹戳攸挸㥢㕡扡㐴㙢愲攱㤶㤶敡㈹慦㔴つ昲㥥ㅢ晡㥥搳摡㌲㕥㍥㙦㐲㠷㤴て㝢㘵㤹㔴㐹㡢愰搰扡扡㠴搰敥敥㈴㡣㥣㍢愰戸㌶㌱〹㤵挲挶㥤㥢㤸㠸㥤㍢㡡㜹㘳㘶㘴㥡㤸㡣晤㍦戶攱㑥㥡㤹㤰扤㜷㙥搸扢〳㤳㜲搰捤慤㠲㌷㜴ㅣ昴〱ㅤㅣ㐹愹㑣摣戵晥㤴慢㝣㜹㠵㥤㌶㔱㠵㤶㤹扤㌷㐰㥡㥡戶挱㝢敦㙦攷㐴㘲㙢㝣晡〳攷㘱㈹づ㤹㙥搹㤱晥㠶㝥㠵攰㡥㡣㥢〸㍥㐰㜰㌳挱㉤〴户〲攸扦㠲㝥㕢ㄷ愳搴㤳㘲㔹慣攸ㄷ散㜲戸㤸㕡㤴昶挲㘲㠸㍡昸㈳改㌴搱㝤〶㕡昴㕦昱晢㈶ㅣ㤲㕦搲挵㌱㙥㈷昸㈰挱ㅤ〰㤹㡣㤶扡ㄳ扦㕡㉡㘳っ昰攷㐳〰户搴㥥慤扤㔶㝢扤昶挶㐰敤〷㤷ㅦ慢扤㔱㝢㤹㠵摡慢戵ㄷ㌳㥡㑥㠳昰摥捤ㄶ晤㈱㐳㔹㐹戸㌱㠱㕥㠱㌱づ扡扡㍡攱攵㤰ㄹ㉣㠶ㄴ挹つㅢ㤵㠱晡㌰㈷晤〸㐰昶㉥㠰㈳㠷愴〳㠱扥㔶ㅥ㤰㑥㔳㜷㐵㑢㑢㘳㜴㔳㘵㙥挵㉤㉤晡㥥ぢ愷㜰搲っ捤昱ㄲ摣㠹㐰㤸愹捡㡣㤷慦㠶愹捡㈱ㅢ㍦搹捡㜱戹㈴捤㌰て㠵ㅤ昶㔶㘶攰㡡㈸㡤㍡㕤㕥搶㉢㤱ㄷ㌱㈹㠳㤲㐱㜷㘳ㅡち㙡㌹㠵ㅣ㌴㙥戶㐲㤵㈳㤷㐳㑥摤㕤㌹㙡挲㕤〹つ㜴ㅡ㔴愳愲ㅣ㐷昶慡扡晡攸㑣㕣挲っ㌹㤵㙤㥡愵㐷㔵㐴㌳㘹攴㈱搸㔲㔸搷㘴っ摢㘵改㐴㘸㍢挱㔰㡣摥愱㐹て敥愸㔴㙥㌱搱㥥㑡㠱搵㔲ㅢㄲ慢㕤攴改慦捣㤶㡡搱戴搸捡㐱摦慢㉥搱㘷戹㔶昳㜰㉥捤搸づ昰摣晦㝣攷扥敤摦昸摥扢昱敦愳㄰㈶㤵っ㝡㉢〶㌹㥦㐵晣愸㘴摣㡤㥦捣㐶㙤㍡㝤㥦㡥㍡㜷ㅤ搷㡡㡣㥡慤攰戴昳扥㔴扥㘲㕡ㄵ㔶㤶㘴㙦攵㤴攷㥦㉤㝡摥㔹ㄲ扦㑦㤵㠲㐵㈹㐳㍡㘰㍤戱扦挹扣㄰愲慢慢挵搳㙡昲搴攸扡愵㜶〰っ搴㥥戸晣㜸敤㤵〱〸散㡢戵㤷㙡㙦㕣晥㔲敤㈲㡡㑡㤰㉦㐲㠲㉦愶㍥㡥㕥㕤㌰㌷愹㈱㘴㍥㔶晢㝡敤ㅢ戵㈷㙡㑦搶扥㔹㝢愱昶㕣敤㜹挸晣㤳戵愷㙢㉦ㄴ㑥㡤㥦㍣㔰搸戵㜳搷㥥挲昰搰戲ㄳ㔴挴㘵㘰㠸㕥搶㌱㍢晦晡㕢挱搶愹㤷㡦㠵晦昶㤵㜷㝦昴愶愸挵つ㙢摣㌷攵戵㘱ㄱ㘳㤸㘰ㄷ挱㙥㠲㍤〴㈳〰攲㙤っ愵㘶扢〳晡㘹っ扣户慡㥦㐶搹㘷㉦挱㍥〰攸㈷㐵㈵愸愷晢㔸㐷昵㤴搱〴㍤㐲㉡㈲㘳㡣攰㝥〰㐱㐹愴挸㙡挶㝥㠰㜵改㑥㌷㜲㉤摤㈷㔰㥢㌱㌶㘸ㄳ㜴㌸㐹㝢㠳戸㌶㠸㑡㠳㘸ㄴ慦挶㌸㔸㠳㥣敦挷つ敤扥愹㑥㑤摦㉥㘱捡㌹㙦㔸敤㈶㝦愰て㥤㔳搶〹搷づ㠳ㅥ㙢扣ㅡ㝡㔳㜶㌸ㄹ㠴㔹ぢ〰㔹㌵攴㔶㘵攰㥡〶つ㕡㈷㙤㜹㘱ㅥ㍣㜶攷摡㈶摣㕢昲搵㈰昴㤴昲戸㘳㙤晢愴㜷挴ぢ㈷敤㘰挹㌱㔷敥敡搰ㅣ戵㥣㕡㤴㉥㍣㉥ㅦ㡥搷㤵㍡㜹㑢㑢戲摣㘱㡦㜳㕥搵㉦挹改挹敢挱㘷ㄳ㤱ㄶ搴㈰㘸搰㠱㘲晢晡㍥㑡ㄳ摥㘹户ㄳ㄰㑥戱㌹㤳㥦㝡〰攳扢㑥捣㑤㙡挶っ㜲ㅡ搶〵扢ㅢ㠷㤱〵搷敢昴〵㌶㘶㤳㈶㑦㤰摡㉣㘳㠱戴㔱㕤㙦㝣搵㤸㜶〳扢㉣㌳㜱改戰敤昶挵搹搹㙡搸搲㘲㉥㙦㡤㕢挶ㅤ㘷搶〵昹㑢愶㕦扥ㅥ㈸㠳㠳㈱㐵㘴ㄱ㈹晣㙤づ搹搱㌴㥡昶㑥㍤攰昳捥愳㄰昸㈳愸㈶慥改㜲㜵㔴敡つ㤱㐴愶挹㤱愶㝥敢㈵扡ㅢ搵㘹㤶づ㑢搳㔵㔴㤸ぢ换㤳昲㝣㥦敡㈱挱攴〸ㄹ㌸㜲㙢㙢㔱搹㜶挳ㅡ㉦〶㥥㔳つ㘵㕦㈳愷㠴摤戰㡥㑢挷攴愵㈸摢挸ㅤ㉤㠵戸㌶㌶收攳㠵攷晡愱㄰㌰㤲㡣愹㈴ㄴ㥤㔲ㅢ㌰㙦敢㈱㈸㐷㥢愴㉡㉣㠷愵搲㝦敦ㄷ㑦㍦挵昴敤晤㕡㍤㤳㘱搲㜴扡搲㔷㝦敢愱㈴㙤慤㕦挶㈳㉤愷ㄴ㔸戶㕥挷ぢ㐷慦愵㜴ㅦ愲ち㡣ㄶ昵㔳㜴ㅣ㠴昲㐲扢㘴㍡捥㑡㥦㌵敤㤶㥣㙡㔹捥㤸㐵改搴昵戶攷㔷慥ㄳ㝡愹㔰㘷㐴慢つ昰ㄲ㕦〵愷ㄱ敦慣摦戱㌶慤敡㌴㘳ㄶ㘸㔵㘶ㄷ㜳㘴㡣㘳㈸㤱㌴扣攰扣攷㉢㈶敤晥つ慢〱ㄲㄵ㠴㠳㙡㕢㔳㐵㥤㐶㈷扢㜱㑢㔵ㄲ搷搴㙤挶㥢昱㄰㐱㈸㌷㔵ㅤ戲愳慡敢㐶慥ㄴ㤹㔲愹搴㘶㡤っ㜰愵晤晤㐳摢挶昹ぢ敤昷攸攳摦㝡晢昳户㝦攷扦昶搳搴㤰〲扣つ戶扢攷㑤捥㠸戲晦㑡〹搲攳敡愷〶㡢㥣㠷㜹㍢㜴㘴㡦愵摡㔵㍥㑤㤱㈰㌶扢慤昹㐵戸扡㤳扤搶㐱摦㉥㍢戶㉢改㠸㈰愲挵挰攷㡣㕣㐰散攵愸ㄷ搸っ慥昷㕡昳扥改〶㑢扣搱㤴㔶㙥㘸㈹㈹㘲改搶㠴敤㐲㠰愲㌵㤹敦户收ㄶ扤ぢ㠸捦㔷㉢敥㐱㜳㈹戸㉥〸〵㉤ㄴ愷㐸慡ㄲ㈲㤱㄰改㐴㝡戳戶㉡㜵ㅣ搳攵㠶㜷摦㍢㍣㝡敦挸㡥㕤㝢㐷昷㡥㡥散㠲摢㡣㜵攸㑢㈷〸㘲晡昱㈲扦㠱㄰㤳㜴㜱㌸㡣㐲捣㡤戶挴扣㍢摥挰ㅢ㉦ㅥ㉡㌰㌱挷㌱昳〰㥦㍡㜸㘲㝡㌵㠸晡㝢扤㔸攸っ㍤㙣㘰ㅦㄴ慦㌴㈲㌶㡣㘳昴㐵晣挳㍡戲㤳愱搸㠰愵㜶㥥捣㔸慡て搹ㄳ㈶㤵摤㤹㥤挲つ㍡ぢ㙤〰㝤㡣挸〳ㄴ㜱㕦㔴愰㥦㔷㌱㥤㈰㙥换㝢㤵㡡㐹㝥㈳慦捥㐱㤹换戴㜲扡愱㕥っぢ㐰㌱㘵㕣㘵㉥愳捡㕣㔶㔵戰搱㡣挲慡㍣攷昲ㄶ㑣摦づㄷ㉢㜶㈹捤〲㈳愵搷〵愳㠲㠵搴㙤ㅦ〸㘵㔲摣ちて戶㍤捡ㄱ㕤捣㐱敥㈱㕣㉡㠸㍡㤲ㅦ散㥣㔰㠶㕤㙣㌲挴〵昶㌵攸昲ㅡ㈷〱㜴〶㠴㘰ぢ〰㤱㥡扣㌲搴㈸捤㈴〶㔰捦㘶攳㔴㥣㘱㈱挹㤰捦㠶戱〶㕥晤㌳㌳㥥㔹㥥㐲㌰摤昳扢攳ㄷ戶㌴㐸㑢㍤攳攷ㄸ㕦捡㈳㑣㡢昰敦㜹㌸挷㝥㥡ㄵ㜳㠸摣㈴ㄹ㤹㑡㐵㌴㈴㙥㌴㕤敦㐹㜷㕡㙢扡㍥搷㕤昱㍤扣昹戹㜰㝡捤晣扦㌹戶ㄷ敡㤶挷㔲㉦ㅡ㥦㐶搶㜸㄰㐰㌰㜲挵昳戴㜵昸㈳㜶昸っ㠰捥〰㐶扢㤴慣ㅢ㡢攱攴㝡㠵㌱愲㜴㠵挷㠱て㤲㐲攴〸戱㈶愰㈴搵㤳㘶慣挶㜸〸攰愷㤷㉥昱搶慣〹〶㍢敡敢㉢戴㘵〸㡤搳〴㥦㘵〷摥摥㜹㕢㑤ㄵ㔸摡慥ㄹ㘷昰ぢ愲愸㝢㡡㠹㉣㉣㠸愰㌲攲㕤愵㥥㥡㘸〹て扢㠸㙡昶攲昵㥦㕥㌶㐹㝡㈵㡦㑤㌰㑣㐰慦㑤㌳㑡〴㡣搲㈸户㐱㈲挳挹ㄸ㐱愰敢㄰㌹㝡晦挴晢㍥搲㍢㡦晥愸戶敦攸戳昷晦扡㙥摣〴㐳〹㌴㜰㥡扡搹慢戵摢昴愷㘰愰㠱㍡搴㔸〰㄰㡣㌸㔰㌵㘱㤷〶捦㙣搸〰㔷㘶㔵㐶㈶㐸㘱攳攱㌸挳㠲㈰㤲敢攸㐵ㄶ㍢㔷昴㍦㡢慣攱〰〸㠶㉤㍡㜴愸戰㠳换づ㍣ㄸ㜹挰昰〰ㅡ㘴㥢㐰愱㍥㡣搱㥦㑣㐴戶㈵㜶㍣〷愰昳㌶㜹㜵㌷㔸搲㍢搷ㄴ㔶愰㙡つ戶㔸挷慡愶㠳㌷捥㔹昸戵㈱慢慥〷摤㤵㡣㙥ㄷ敤慦㙦慤㑦㥦戸㥣慢㈳㝣收㌴㑦搶㡥㠳搶扥昱搹〲昶摣摣敤㈳愳㝦〵㌱㥥慢㕢㠵ㅣ搱㝤㥥攱摣㐲㐱㑢㜳㑤㌲㐳挶〸〸挱搲扣昵㉢ㄶち㤱愹㈷挱晢改㥡㕡㥤扥昴〶㌶扦捤㜱攷昸慤慢ㅡ㡡戶㘸搰攱攷っ㥤㔴㕢慢改慦㜲㜹晡敡㙢昶㈰攸ㄵ愸摡ぢ㜱㐶愹ㅦ㙡昶㉢ㅡㄳ㕡㈰㠴㈴㘰㔶收挲ㄵ〷愶㥣㔹㠶㐰愳ㅣ㜵㔷搴㡣㑤㝢㍥㉥㉢挹昶攷㡦挶㔸㝡〶㍤㌷戶㍤㌷愹㘱㙣愱搵搲晦っ㈴㕡㜷㍣㑦戰㑡ㄵ㡥㘱㑡慤〰摣㜸搸㉥昹㕥攰㔹攱挰ㅣ㝣搴〱㍥㐰㕡戸慤㡣敢㝦㡡ㄹ㍢慥挹㠳㈵㕤㝥づ愰〸㥤㌹敢㝡ㄷ㕣戵ㅢ㍤攰㍢慣挲㔷㜷㌷㤷攱ㅤ㐶愵㡦〰㡢㌹㕡㌸づ㌶㍥て搰摢㤵愳㠹㘰攷搴㈳〰摢昳ㄳ昹攳㠵㘲㜱㘴敦㘸㜱愴戴㘷㘴㜴摦ㅥ慢㌴㕡ㅣ扤㜷㜸㡦㘹㔹攵昲㍥㈹㜷挹攱㥣戲㈸攸㙥㝣〱㈰㐷ㅢ愲㤶晢㘳㤶㘸㑣㔴㠹㙤晤戴〱㕣㥦摥摤㌵㑤戹搳㤸㡥㝣㤰㝡っ愰㉦㍦㔱㘸㜲㍦㔳㡦愳㉥㡢㍡㘵㘰㡦攳攵㌳昵㐵搴㙣㐱㑤敢㤷ㄵ㌹㥡ㅥ愵㈹ㅢ摦ㅦㄸ㝦㠲㉡㜱〶㠰慡㉤㈳㍥〷ち㔰昴㈲ㄱ晡ㄲ敢㈰㐲㈶㝥搵㈹㕢㐴愸搸戱戶㠴㕡㜵㈵晤㜳㌶搳慥慣ㅤ戹㔰慦晤㜲㥣攱㜲㠲ㄶ㠱㙣㉥㐲㙣㠰捣㠵扣㘶㤰㘳挸ㅣ挲㐷つㄹ愴㤵挰戴ぢ㡡挰㕦㐵〶〴愶つ㘰捡搱づ㌰攵愸昴㤹㜲㔴晣㑣晤搴昹敦て㤹㘸㈹ㄴ㠲ㅦ㐳挶㈰㕤っ㤲㈲㐷攳愱敡晢㔹挵ぢ㥦昱㈴㠰愰㡥㔲攸昹ㅡ㌲散挰晦㕣ㅤ换愲㕡㙦慥搷㈴搸㑣扤愰㡥晣㜵㘴㝡扢㜴戲昶㝤敢㠷㔵㥢㌸㘵㄰ち慣攵㠱晥〰ㅥ摣㔷㌸㘹ㄷ㍣㌴㕤昱㑦㌲昱㠷㥢㥢㡢收㠱㡣捦㝦㝤〱㠴晡㍤收㈱㑥㔶戵〷㘷扣ㄳ晦挶搳㥣㥡㤲搶㌱戲戱搱挷㍤㥣㘲㕢㘵㍡㠰㜴攰ㅤ㜳摥ㅢ㙦㝣㘰戴愵㉥㌵㠳昵㌷搴敤慢㌵昵㄰㘲㝤搸慣摦ㄸ㠷㈷㐱㤸ㅣ㌴っ昲挵㜵摢㙡愹改㌱昰戶搵㕡挴㡢ㄱ挵㤲攵晡㡣〱晣慥㘴愲㑢摣搳〹搹昱㠳ㄷㅥ㤴敡ㄳㅣ㜰慢ㄵ㝡㈴户㜵昰㡢㈷散㔰ㄹㄷㅤ敤挲愰㘲㑢㍤〳愰扥㉡搲㑢㈰挴㝢㔸愳ㄵ昱㕣㤱㈹㘳㍣ぢ㈸愸昱㌸ㅦ慢〴ㄵ㐷㉦晥摢㕦㙤㍥㡢づㅤ㥦戴㑥挷つ㙢㥥戴愸㘵㤴㄰㝣ぢ㤹扡㄰〸愵㍥㌸㝦㥤昷搹㈵㐷㠵愱㜸晦慦㤰改敤ㄲ㤴㝡昲扦㜸㄰戳㤳改ㄴ㥦晣㌵㙢㈸㘰㥤㌶㌸扦摥〶攷攲㠶昶㘷愵ㅣ㠵㔳㉤晡㕤㘴㡣敦ㄱ扣〸㤰搱㈹㠰ㅤ㤱慢攲㍡㐳搱㕤㜷昵戳ㅦち扦㙥搱ㅥ昷㔸搱㔷㌷㤴ㄹ昵㠶攰㈸㘳㤶挵戵搷挷㠷㌷㌳〸敤攰戲㡢て捦㘲〵㡥㤰て慦ㅦ昵㡢㤵愱㑡㑡攰慣㔹ㅦ㌷慤㙥㙢㍡㐰〰愹㥣挶ㅢ㜶㠸て愱摣敢挱慦㠴㝢㤱愴㙥〱㔱昹昴㤳攸㘸搹㘹戲摢㉦㘲㑤㔱戲㔵㝣搴㈳愵〹摥㤶㌷攷㔵愶㕥挲㘲ㅦ慡晤〵㍥戹㜸ㄱ㙦戸慦攰昷攲攵慦慥昹ㄲ㈳㈱㡥㠰ㄳ㤴愹昹昵慥㕢ㄴ户攳㡥慥ㄹ㉦㘳戴㝡㥥ㄴ敡㔴戸慡ㄹ慦戰㑡戱ㅣ㠱愶㔳㐱戵ㅦ㤳㕥搷ㄴ㐷戴㝤㐹搲搳挳戳捦㍤昵摡㈷晦㙦昷改昱㈴㈵㙣㈳改愶㘰㜴㔷ち㈶扦㤹㑤㔷ち㡥㜴ㄷ挲挵挶㜷戲㜰㝢昱慤㠰昱㉡㍡搵㔳㡥攲愴搸昶㈲㌲挶摦ㄲ扣〶㤰ㄱ㤴ㅤ戲慥㐱㝣㈴挴㘴挷搳扥捥づㅦ〷㔸㍤敤て㔸戵㝡㕡㐱㌱攳㠹敢㘷㄰㤴て㈵㡤晢㌱㈵愵昱ㄳ愸㐸㈷㔲㠲㌲愳ㅡ敥㡦ㅢ挶㔴㠳㄰㤴㈳搵㌰ㄶ㌷散㐷㠵昱㈶㠰㑥㜴㕦㌵㘷㔰㌹㙣搲ㄵ晦㌱㠶ちㄲ㔲改愰户攲っぢ晤㜵㜴愶〵㔱愸昶戹慦敤㘴㐴慢㙡搸摢㜶㌲愲㕡㌵㡣㌶㥦散㙤搴ち愲㔶㌱搳㑦㔸㈲㔶搵搲㤷攲㡣㕡㥡㈸愰昳㥡㔸ㄶ愵㌳攵㌳㘷㝥摢㥦ㅣ戸㌵昹改㑦㘶㥦晡㡦户㝦昱挴捦ㅥㅡ晢捦摦㍤昳捣捦㝥昹挴愵摦晤㕤㜱散ㅦ㕥㜸攱捤㑦㍤㜷改ㄷ㌷㔸捦㈷扥晦摢㤹攷ㅦㄹ㍥晢挸㌹敢挴㍤〷ㅦ㜹昰攱㘳挳㐷户っ㜶㜵㜵㜷㝦㜴敢㍦摥㝣㜷敥戱㜳ㄷ挵て㝦晥〱㔷愸㘳㘳〱攳愷〰㑣㔹晣攷㜸㝣挵㌳晦㡣㑣㙦㔷㍦昷晢扥㙥㐳愱〰㡢ㄸ晦〲挰㐴挷㉣㐷㔴愸㙤搴㤰㠱㔷挷㍤戲摣㥢ㄴ摣㤸挲敢ㅦ挴㜸㥤㐰㐵ㅡ慥㍥㈷㠸晢㜰㤴敡㌳搴摡愷攷晦〱〵㉤㥦㐶</t>
  </si>
  <si>
    <t>㜸〱捤㔹㕢㙣ㅣ搵ㄹ㥥搹摤㔹敦慣搷昶收挲㈵攱收戴㠴〰㑥慤㌸㈱㑤㠰㐶挴㕥挷㠹㠳ㄳ㍢摥㕣戸㙡ㄹ敦㥥㠹㠷捣挵捣捣㈶㜶㐵〵㝤敡㘳搵㐸㤴㠲㠰搰ㄴ搴挲㐳愱慡㘸㈳㐴改つ愹愸㑡愵㑤㠵搴昶愵慡〰愹㙡㑢㕢慡扥㔰㠹㡡㝥摦㤹戱扤扢㕥㍢挱愴㤲㡦攵㝦捦㝤捥昹㙦攷㍢晦㔱㔴㐵㔱㍥㐱攲㉦㔳㡡㤹㙢㡢㌳㐱㈸㥣摥㠲㘷摢愲ㅣ㕡㥥ㅢ昴昶晢扥㌱㌳㘲〵㘱ㄲㅤ搲㈵ぢ敤㠱㔶ち慣㉦㡢㑣改愴昰〳㜴搲ㄴ㈵㤳搱ㄳ㘸攷㈴晣捦捦ㄶ㜴㡥捡愵㐰づㄷ〶㐶㈷ㅥ挶慣挵搰昳挵收敥愳搱搸㕤㝤㝤扤㝤扤摢户散搸摡扢㘵㜳㜷愱㙡㠷㔵㕦散㜲㐵㌵昴つ㝢㜳昷㔸㜵挲戶捡㜷㡢㤹挳摥〹攱敥ㄲㄳ㕢戶㑤ㄸ户敤散扢㙤晢㜶昳昶摢㜷收昰㘹攵㘰㘱㘰捣ㄷ㘶㜰戹收㑣㜳捥搱挲㐰敦㐱ㄱ㕥慥㌹摢㌰㈷愶ㅣ昴ㅣ挳㜲㉦搳愴ㅡ㜹扢㙤㔰㤴㉤ち㐱〸摦㜲㡦昷㘲搹つ㡣㐶㘹㐷敦㄰㌸㕥㌶㠲戰㈰㙣㝢㕣㤸㕣㑣捥㈱捦㠴㉦摣戲〸㍡㥤㍤搳㘵㘱挷捤㐱挶㌹㙡昸〷つ㐷愴㤸改㜲㈲戹つ㔷㠴ㅢ㕡攱㑣㠷㜳㈴㄰攳㠶㝢㕣戰㡢收散慤㕡㤵㔴㑡㑤愵㤴攴愶㔶㡢㤱戲改ㅤ昲换㠵㐹挳て㘵㠹㔲敢㙢搵户㑥㐳攴挲ㅢ㤶㐵㉤敡㙥ㅡ㐵㌱ㄵ㉤攷㙥攱扢挲收㐷㈸扣㥥愶㑥㤲㈷ㄱ敢攷㤸㌳扢ㅢ昲㐲㙤㡦昵㕥㙥〵ㄵ㝡㠶㐴〷㐹㘷㐱㤲〷挷㡥敡敤慣捡㠱愸愹㝦挳㙥敡㠷戰㈹㔱㌲ㄲ愵㠹㐴愹㥣㈸㔵ㄲ㈵㤱㈸㤹㠹搲昱㐴㘹㌲㔱戲ㄲ愵㠷ㄳ愵ㄳ攸㌳㥢㌲㙤㙤㠹㌸晤昲户㠷㔶㑤扤昷㤵扢㕦ㅣ晦㠶㝦摦昷摦㍥㤲敢㐴愷㐳昱㜲〶㝤攳ㄴ㘴㍡慦㉥戰ㄱ晥㕤摣㑥㘰㈶收㜶㜳㠷搹搷㔷搹扥挵搸㘶㘸摣搰愵㑡㘷㉤晡收捣㘳㤶㕢昱㑥㐹㜱攵捣㈱换づ㠵㉦ぢ㕤㈶㝥㈲㤵㤳攵づ㜳捦㌴㙣戵ㅣ㐹㜶慤㔹㄰㝥〸ㅤて㘷收挵㝤敤㠰ㄱ㠸昹㘲㑦㍣昷㠰㔷㜵㉢挱㌵慤ㅢ㡢愱ㄱ㡡昵捤㙤昳㤳㉣ㄸ㔶㠴晥㡢㐰㉥改晡收㘱㐷つ扢㉡晡愷慤愸昹扡愶㘶㔸㠲㌷戱㜸敢㤰㉦ㅥ㤹㙢㕤戰愲㝥戸挹㤳㜲敥〵扢㡣㥡愲㜵㜵ㄷ㈶扤㐰戸㜲㜹㍤捥㤸㔵㍥㈱晣愲愰㤳ㄵㄵ戹搵㉢搸ㄴ㥢㘳捦愸㡢㡤挲挰㉡㥦慢慦㈵愳㠵㕢ㄱㄵ慣㜷ち㕣㥥㌹㙣㑣搸攲捡㠶㉥搱㌷搱戰慥愱㝡挸㉢㔷㠳㠲攷㠶扥㘷㌷戶昴㔷㑥ㅡ㜰〱㤵〳㕥㐵愴㘴㔲㈲慡㉡挹愴慡㉡㌷户戲㈵捥ㅤ搰摡敡㤴㠴㌶扤㜴攷㍡㈵㘲攷㤶㔶㍡㌷㌳㌲㜵㑡挶晥户㉣戹㤲㝡㈵㘴敦㉤㑢昶㙥愱愴ㅣ㜴㜵愳攱昵㡥㐳㍥㤰㠳㉤㘸㤵㠹ㅢㄷ㥦㜲㕥㉦㉦戲搲㍡愹昰㑣㘵敦㈵㤸㈶愷㥤搳扤晦㙦攷㐴㘲㑤扣晢㍤㈷攱攸昷ㄹ㙥挵ㄶ晥㤲㠸㐰攵㡡昴㉥㤲㍣挹㉡㤲搵㈴㙢㐰戴て攰㈶ㄷ攵㈸㥤戹㍡慤捥㘸愷慣㑡㌸㤹㥥ㄴ搶昱挹㄰㜵㐰ㄲ㤹っ搹晤㑤晣㈷㠰㈵摥〲㤴㜸㥦㤸㐲扦㠲攴㑡㤲慢㐰戲㔹㈵㝤㌵㝥攱愲昵㜵晣㔹て戲慥昶㕣敤昵摡㑦㙡㙦㜶搷㝥㝡攱昱摡㥢戵ㅦ戲㔰晢㜱敤搵慣愲搱㥦㝦晡㔳㠷㐸㐶㤷㠷ㅣ㔰㐸愰㌹㌸㑢㠳㘴戲ㄵ㕦昶ㄹ挱㘴㐸㤳㕣戲㤱ㅢ搷慦㈱戹ㄶ㈴㜷ㅤ挸挱㝤挲㠶㐱㕦㉥〰愳昱㍣扡攸㐱㐹㌹㕤改ㄴ㘷摣昲愴敦戹㠰㜳㠳㐶㘸昴㤷㠱〶〲搵㐸㍢㈳㕥愱ㅡ愶㥤㝤ㄶ㝥㜲捥戸㤸ㄲ㐶㔸㠰挳づ㍢㥣ㄱ㈰〹改㔱㠷㉢搳㥡ㄳ㠱㠰㐱ㄱ㤴㜵愲㠵㘱㌸愸改㌴㜲昰戸㌹㠷㉥㐷㑣㠷㥣扡捤ㄹ㌳㠰㌶㐲ㅤ㥤㝡攴愸㈸挷㤱ㅤ戲㙥㜶㜴㌶㉥㘱㠶扣捣搶捤搲㉥㉢愲㤹ㄴ戲㔲㠱㡦㔲㤲愹㤸㌶摢搲㤱搰戲㠳摥㤸扤扤㠳ㅥ搰愴㤰㠰㤶㙣㑦愷愱㙡改㈵㠵搵㙣昲㠴ㅢ愳攵㠹㘸㕡㉣㘵慦敦㔵愷〸㌹㉥搷㍣㥣㑢搱慦〷㌹昳慦㤷敦摣昸散㉢㥦挴扦㡦挱㤸㘴搲㠹㐸㜴㙡㍥㡢昸㤱㐹摦㠰㥦散㔲㙤ㅡ戱㑢㑢㥦扢〸㌲愲㜱攷ㅣ散昶戰㉦㈴搴换挸挲捣㤴攸㜰㡥㜹晥㠹〹捦㍢㐱攱㜷捡㔲㌰㈹㐴㐸晣搴ㅥ挳㐵收㔵㔵㑤㈶ㅢ㤰㔲ㅤ搰㈲昲㑡㙦〴改慥㥤扥昰搵摡㙢摤㌰搸㔷㙢㍦愸扤㜹攱㙢戵㜳㈸㑡㐳㍥〷ぢ㍥㤷扥〹扤㤲〴㜷㥢㤰戹愵昶慤摡戳戵搳戵㈷㙡摦慥㥤慤㥤愹㍤て㥢㝦愲昶㜴敤㙣改㔸晦搱㍤愵慤㕢戶摥㔶敡敢㥤戶〳㐷晤㍤㌸㐴戰昶摥昷㌶㝥攷㠵扦ㄶ昷㝦昷愶扦㙦摡昰攲㈱㑤晤㕤摣搰っ扦㌴㍡戳㘶㈵㤲昰㜱敥㘰慡㍢昲攸愶搲收ㄱ搷ち㠳㜶戳扦ㅡ㝡㐳㔶㌸ㄸ㠴㌹ㄳ〴㔹㌹㘴扤昴攱㜵㠳㝡捣愳㤶㌸㜵ㄸ㙣扣㘱㘱ㄳ㤰㜵愱ㅡ㠴㥥戴㡦敢ㄷ戶て㝡〷扤㜰搰ち愶㙣㘳收挶ㄶ捤㔱换戱㐹攱〲㔴昸挰ㄶㄷ敢攴㑤㑤㠹㑡㡢㌵ㄶ扤慡㕦ㄶ挳㠳㉢〱㤶愸㤱愱㉢搰㈵㤸戹扡㜱昱㘳戸㡥敦搴摥〴昴㑦㕤摥愹㤶扥ㄵ攳㤳㐷㡡㠳㡡摥㠳ㅣ㉥戵㉡㑥ㅣ㝤㌳戲㌸㜸㌴ㅥ㜷㑢慢㐹ㅤ搸愱㍢捥㥡㄰㙤㔴搷ㄱ愳改㘱㌷戰㉡㈲ㅢ㤷づ㔸㙥㘷㥣ㅤ慤㠶つ㉤挶昴㥡戸愵摦戶㐷㕤㠸扦㙣昸㤵㤵㈰ㄹ㙣っ㈹ㄲ㡢㥡挶摦昲㤸ㅤ㑤愳㈸ㅦ捥㐶㈳㍥㝣っ扥散ぢ愸㈶慦㠹㉡㕡晡慤㌹㤳㐴愶づ㉢搲㠴㍢挸敥戹敡っ㑢〷㠴攱㑡㈹ㄴ挳捡愰㌸搹㈹㝢〸㈸㌹㉥戵戶㔸搳㔸㤴挷㤷㙥昶㑦〴㥥㕤つ㐵攷㕣㑥ㅡ扢㙥㡥ぢ摢㈰敥捦捤攵挶捡㈱㙥㐶㜳昳ㄱ搳慦ㅣ〹㠱㈳愹㔸㑡慡㤴㔳㝡〹攵㙤摣〴敤㘸㤹㔲挵挱㙣捡昴㡦扢搴愷㥦㘲㝡改㉥㘵㌶㤳㘵㔲㌴愲㤰㑢〷昶戴愴㌵戳昷捤挸换㐹〷㤶㥢慤㈳愶敥㌰愵敦挳挵㤹昱㡣㉥㥡㡥㡤㘰㔳㘸㤵つ摢㥥改㌴㠷摤戲㕤慤㠸ㄱ㘳㐲搸戳㝥摢昳㥤ㄵ㈲㉦ㄹ㠷㡢㘴戵〴㕦攲摢捥㌰㠲㜱戳搷㠸㘵扢㍡㐵敦〵㕢㈵愲挰ㅣ㔹㝤ぢ㑡ㄴつ㌱晣愷扥㐵ㄱ㥣慣㥥㡦〱挸㌰ㄱ㕣摢㠲㉡晡㌴攲挸戹㡢㤸戴戸扡㙥㈳摥㠸㠷㑢㜲愵慥㙡㥦ㄵ㔵慤ㄸ扢㤲㘲㑡愷搳换㍤㘴挰㉢攵㘷て㕣搱捦㕦㜸扦挷㉡㝦㔴晥㜲捤㝦晥㜹ㄷ㡦ㅡ㑡㠰ㄷ㥥㘶〴㕡〷㐶攴昹㉦㥤㈰㡦愳㉥㝡戰〸㍣ㅣ戶㐲㕢戴㥢戲㕤收㌳㌴〹㜲戳捤㍣㍣〹㌴㌷搸㘱敥昵慤㡡㙤戹㠲㐰〴㐱ㅢ㠶收㐶挴㜱㠴ㄷ挶扣挰㘲攴户挳㍣散ㅢ㙥㌰㐵搰㕥㥥㔹摤㔰㤲挲搲捣〱换㠵〱㐵摦㘴扥换㉣㑥㝡愷㄰㍣慥㍡敥㕥㘳㉡㔸ㄱ㠲㠲ㄷ㡡㔳㘴㔵〹㌵㤱㔰㌳㠹捣㜲捦㉡㠹戱〹〸㤴慤㤸㌷㐱ㄲ㡢㡢㔷搳㈵㙣㤶㤲㡡〳㍣戴㔹慥慢㈱〸摢昲㑥㌹ㄷ㝤愷ㅦ搶昹戱摣㌶㤰晤㝢㡦っ捦㠷〵㍦㔳〸㕤攳㘵㝡㠹攳㐰慡挶㕣っ㠲㉡搹ㄹ愹ぢ敢愸㍤扡㤴㍡㑢捤㉡㤸㌵㘵ㅦ㙡㈳㑥㔰㜶㘷㜶〸㜷挲ㅣ㡣ㅦ敥ㄷ㜷㘹昸摤捥愸㐰㔸攷ㄸ㜶㄰户ㄵ㍣挷㌱愸㕥㔴捤㈲㝣户挸㐸㡣つ㙦愲㥢㈰㔲〷攳㉡㘳ㅡ㔵挶戴慣挲㤱捣戸愲捣㜳㉥敦戸攱㕢攱愴㘳㤵㌳㉣㌰昶户㈲昴ㄲ㉡㈴敦慦㘰㈸㤳㔴㑥〰搶收㝢㝢㜴搵㠴戸㝢㜱㠷㈰敢㈸㝥㘸㙦㐲㥥攳敡㌲㠳㌶㔰㕦㥤〸㔷摦づ愲挹挷ㅡ摥愰㤹敡㐰ㄸ㙡愴㈳㔲ㄹ㕦㘱戳晥挵㌸挳㐲㡡㐱㡣㈵㙦捦扣攱㘵㐷㍣愳㌲㠴昰戰攷户挵㑦㍥ㄹ㠸㤶㙥挵捦㌳㘲㔲㐰攰ㄱ〱捤㤳挰挲㝥㠶ㄵ㐵挴㈲㔲㡣戵愴㈳ㄹ㤲㌷㡡愶戵㘷㕡㝤㙢㜸㜶慥ㅢ攳㥢㘵晤搳搵昰㠲昹㍦㌸戴昳㉥㉣ち摢攲摢㠹扥㠳㘴㈷㠸捡㔸っ昷搳搴攱㜶㜶戸〳㐴攳㤵扣搹㑡ㄶ㡤㉥㜰㜲捤㘱搴㈳攳㜰㍢㠰ㅣ㘹挴㐲㄰㍤〱㑢搲敤ㄹ㐶ㅦ昴㍢㐱㝥㜳晥晣㉥晣㈸敡〶㤰搹敦搳搴戳㔹㌲㑦晦ㄲ〹㝢㘸扣㠵㕣摡捤㠷〳昳㜵搷㔱摡㘸戰捡㍣㔴㌵㙣扣摥㡣〲て㠵慣㕡〹㐶㤰㡡㔰㘹昳挳㐴攳愳づ㉥㜵㜲ぢ昷㍦挸攰㐸㌳てㅡ晢挶㝢ぢ搸㜳㜹愸㌵慢晤〲戱㠱㑢晢ち慤愰敤㈴㈳㕤愵ㄲ㈲㐰㈸㔱昰㔹㥤㉡㠶昳㕢攵㙤㔱㥡捤㙥㘴㘶㤳捡㝢捤㠲㕡㡤ㄸ㙣㠹挳愳〹昰㜱晣㥡㜹㔵愷㔳敢戱昹㐶摢捡㐶ㅡ捦㤰㝥㝥㥥ㄸ㙦挱ㅡ㔴ㅥ㉦戲戶㄰㘷愴ㅥ搳㐵㕣搴㉢搱㤵攱㉡ぢ晦㔴っ㘷㙣㥣〹捣㌲㍡ㄴ攵㘸〴㔱㌳ㄶ敤昹〰戹愹收挸昰摣㔸㐶㔵摡搷㌶㐵攲攵㌰戶搰晤㘹㙦㐰㐴㡢㡥攷づ收愵挲㌱㑣改㍤㈰㙢て㔸㘵摦ぢ㍣㌳散㉥〲摢㜴昳㙤挶〴捡敤搷㕥挷㡣㉤扦挹㡤愵㕣㍥㜴㑡㐱㘷㑦戸摥㈹㔷慥㐶ぢ昸㐴㈵昹搵搶挶捦㄰晢捡昴㜹㜰㌱㑦㔷挹挱晡㕥㤰㡥㘴㥥扥㠶㈹㑦㝦挳㤴愷㜳㘱捡搳挱㌰㜵搱㈵㜰ㄶ慡搲㘵㑤㜹㍡ㄲ㑡㌳扤て㈴㔷ㄸ㈸㐹摦㍡㡥㘷㥣昴㌰㙡㔶愱愶昱㤵㌷扤ㅦ搵㥤愸慥㠳㉤㜹㝡㈲捥㈲㥦㐶昵ㄱ收昸戰愸㔲攱㈵㈳づ㈲挳づ晣捦敦〶㘱㔲晢㐹昰慦敦〶㘱攲㠱㤳㉦㠰㐸〶㡤㈱搳㤱搴挸愷㍢ㄷ㡦敤搴慤愳〷搶搰昰㄰戶〷て㕢㌳㥣㌴㠹㜳㐳㤳㕢㑢㈵敥㔸摥㕣昴㌵昴挰昲晦ㄵ愸挵㘷㤸㠷㥢㥥㔷㐵捥㜸〳晥昵㜱㄰㤵摣换戱戴㤱攴㈶㤲㑤㈰敡换昸㘴换㤸攵㑢㜱㐳㜳捣㌲㑦愶㑢㐶摥挳㐹敥㈵戹て㈴慢㤱戱户㉥捥㠵〸㔹捤㍦㥢㌲㜰愲㤹㌴摡㜶㌳㝡戵㈴㉦㘴㠰捡㤶ㅡ㥦〳挸昲昱㜰㌹㠲㝢〳愰ㄵ摥摤㘳㥤挱㝤㠲㠷摤散㌱慥换ㄲ〷愷捤㔱ㅦ攷㝡㥢㌹ㅣ攰㜶㔲挹攰つ㈰挴㐳戲扢ㄲづㅦ昸愰ㄴ㜵〶㕡挳戸㘲愲愵昹搳慥㥢㡦晤扡㉢搸㍣㍦㘶慦攱〹㘲戳攵ㅤ㍤改晢昱戱つ戵㈷昱㘴昵㉡㘲攰慦攱昷摣㠵慦㉦㜸挹㑡愸㉦㐰ㄳ攸戰戲㝦摢扡敥ㄳ㙥㠰ㄶ愵㍦㠸ㅦ愹㐷慡摣ㄵ㉥㤱㝡㠹㔵㝣㉡㤰㐴搱愸㜸捤摢愴㙢ㅥ攲㠸愶㤷戸昶㜶敥扤昸搴敢扢晦扢敤挱㝥㤵扡㐵ぢ㔵捦攰挳㌴ぢ㝡㤴㑣㈲慤㔲摦㘴挳㜳㜱〳㥤㐴〶㐸㤶㍡㈸ㅢ㥥㡤ㅢ攸㈵昴ち㠸挶愵㕥㌲㔷㘹㐴换㍣敢〴㠶慡㘴㠲昴㍥昰昴㌲挳㐲ㄷ搷㜱っ晦㠹㘹戵晣㔰攵愱㠷㍥敡㑡㜵慦㑦摤戳㍢昷搴㥦㝥晤敥改㜷ㅥ搸昵攷㡦㥦㜹收㥤昷㑦㥦晦昸㡤㠹㕤扦㍡㝢昶慤晤㘷捥扦扢摡㝣㍥昱愳㡦㐶㥥㝦戴敦挴愳㡦㤸㐷㙥摤晢攸扤てㅦ敡ㅢ㕢搵㤳㑣戶戵㙤㕡昳昶搵㌷攷ㅦ㝦攴㥣晡昳㍦㕣攵慡昲摢昸㠰㝥ㅣ㠴㠹㍣捥㜳つ搲㔶㈷㤱挱愹挰㐶㤶㍢㔲㉡㙢㈴扦㥥㡣昹㌵㠰㡡㡣慡戴晦て㘸㤵慣㔹</t>
  </si>
  <si>
    <t>NPV</t>
  </si>
  <si>
    <t>1-й год</t>
  </si>
  <si>
    <t>Денежный поток</t>
  </si>
  <si>
    <t>Эффективность проекта</t>
  </si>
  <si>
    <t>Расчет эффективности инвестиционного проекта: внутренняя норма доходности инвестиций (IRR), чистое современное значение стоимости проекта (NPV) и дисконтированный период окупаемости проекта (DPB)</t>
  </si>
  <si>
    <t>График обслуживания долга (Кредит А)</t>
  </si>
  <si>
    <t>График обслуживания долга (Кредит Б)</t>
  </si>
  <si>
    <t>В оригинале расчетного файла имеются определенные ноу-хау и программные (VBA) модули.</t>
  </si>
  <si>
    <t>В представляемом образце формулы заменены значениями.</t>
  </si>
  <si>
    <t>При желании уважаемого Заказчика этот и другие образцы работ могут быть продемонстрированы с полным функционалом.</t>
  </si>
  <si>
    <t>Обращайтесь!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</si>
</sst>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0.00\ &quot;₽&quot;;[Red]\-#,##0.00\ &quot;₽&quot;"/>
    <numFmt numFmtId="164" formatCode="[$-419]mmmm\ yyyy;@"/>
    <numFmt numFmtId="165" formatCode="#,##0_ ;[Red]\-#,##0\ "/>
    <numFmt numFmtId="166" formatCode=";;;"/>
    <numFmt numFmtId="167" formatCode="0.0%"/>
    <numFmt numFmtId="168" formatCode="#,##0.00_ ;[Red]\-#,##0.00\ "/>
    <numFmt numFmtId="169" formatCode="#,##0\ [$USD]"/>
    <numFmt numFmtId="170" formatCode="[$-419]mmm\ yy;@"/>
    <numFmt numFmtId="171" formatCode="#,##0_р_."/>
    <numFmt numFmtId="172" formatCode="#,##0.00_р_."/>
  </numFmts>
  <fonts count="5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2"/>
      <color theme="1"/>
      <name val="Calibri"/>
      <family val="2"/>
      <scheme val="minor"/>
    </font>
    <font>
      <b/>
      <sz val="16"/>
      <color theme="1"/>
      <name val="Calibri"/>
      <family val="2"/>
      <charset val="204"/>
      <scheme val="minor"/>
    </font>
    <font>
      <b/>
      <sz val="12"/>
      <color theme="1"/>
      <name val="Calibri"/>
      <family val="2"/>
      <charset val="204"/>
      <scheme val="minor"/>
    </font>
    <font>
      <b/>
      <sz val="14"/>
      <color theme="1"/>
      <name val="Calibri"/>
      <family val="2"/>
      <charset val="204"/>
      <scheme val="minor"/>
    </font>
    <font>
      <sz val="11"/>
      <color theme="1"/>
      <name val="Calibri"/>
      <family val="2"/>
      <scheme val="minor"/>
    </font>
    <font>
      <sz val="8"/>
      <name val="Calibri"/>
      <family val="2"/>
      <scheme val="minor"/>
    </font>
    <font>
      <sz val="10"/>
      <name val="Arial Cyr"/>
      <charset val="204"/>
    </font>
    <font>
      <b/>
      <u/>
      <sz val="14"/>
      <name val="Calibri"/>
      <family val="2"/>
      <charset val="204"/>
      <scheme val="minor"/>
    </font>
    <font>
      <b/>
      <sz val="11"/>
      <name val="Calibri"/>
      <family val="2"/>
      <charset val="204"/>
      <scheme val="minor"/>
    </font>
    <font>
      <sz val="11"/>
      <name val="Calibri"/>
      <family val="2"/>
      <charset val="204"/>
      <scheme val="minor"/>
    </font>
    <font>
      <b/>
      <sz val="11"/>
      <color rgb="FFFF0000"/>
      <name val="Calibri"/>
      <family val="2"/>
      <charset val="204"/>
      <scheme val="minor"/>
    </font>
    <font>
      <b/>
      <sz val="14"/>
      <name val="Calibri"/>
      <family val="2"/>
      <charset val="204"/>
      <scheme val="minor"/>
    </font>
    <font>
      <b/>
      <sz val="16"/>
      <name val="Calibri"/>
      <family val="2"/>
      <charset val="204"/>
      <scheme val="minor"/>
    </font>
    <font>
      <sz val="11"/>
      <color theme="1"/>
      <name val="Arial"/>
      <family val="2"/>
      <charset val="204"/>
    </font>
    <font>
      <u/>
      <sz val="11"/>
      <color theme="10"/>
      <name val="Calibri"/>
      <family val="2"/>
      <scheme val="minor"/>
    </font>
    <font>
      <b/>
      <sz val="11"/>
      <color theme="1"/>
      <name val="Arial"/>
      <family val="2"/>
      <charset val="204"/>
    </font>
    <font>
      <b/>
      <sz val="11"/>
      <name val="Arial"/>
      <family val="2"/>
      <charset val="204"/>
    </font>
    <font>
      <b/>
      <sz val="12"/>
      <name val="Arial"/>
      <family val="2"/>
      <charset val="204"/>
    </font>
    <font>
      <b/>
      <sz val="10"/>
      <name val="Arial"/>
      <family val="2"/>
      <charset val="204"/>
    </font>
    <font>
      <b/>
      <sz val="20"/>
      <color theme="1"/>
      <name val="Calibri"/>
      <family val="2"/>
      <charset val="204"/>
      <scheme val="minor"/>
    </font>
    <font>
      <b/>
      <sz val="12"/>
      <color theme="1"/>
      <name val="Arial"/>
      <family val="2"/>
      <charset val="204"/>
    </font>
    <font>
      <b/>
      <u/>
      <sz val="14"/>
      <color theme="10"/>
      <name val="Calibri"/>
      <family val="2"/>
      <charset val="204"/>
      <scheme val="minor"/>
    </font>
    <font>
      <b/>
      <sz val="14"/>
      <color theme="1"/>
      <name val="Arial"/>
      <family val="2"/>
      <charset val="204"/>
    </font>
    <font>
      <b/>
      <sz val="22"/>
      <color rgb="FF002060"/>
      <name val="Verdana"/>
      <family val="2"/>
      <charset val="204"/>
    </font>
    <font>
      <b/>
      <sz val="24"/>
      <color rgb="FF002060"/>
      <name val="Verdana"/>
      <family val="2"/>
      <charset val="204"/>
    </font>
    <font>
      <b/>
      <sz val="12"/>
      <name val="Calibri"/>
      <family val="2"/>
      <charset val="204"/>
      <scheme val="minor"/>
    </font>
    <font>
      <b/>
      <sz val="11"/>
      <name val="Arial Cyr"/>
      <family val="2"/>
      <charset val="204"/>
    </font>
    <font>
      <sz val="10"/>
      <color indexed="81"/>
      <name val="Tahoma"/>
      <family val="2"/>
      <charset val="204"/>
    </font>
    <font>
      <sz val="8"/>
      <color indexed="81"/>
      <name val="Tahoma"/>
      <family val="2"/>
      <charset val="204"/>
    </font>
    <font>
      <b/>
      <sz val="14"/>
      <name val="Arial Cyr"/>
      <family val="2"/>
      <charset val="204"/>
    </font>
    <font>
      <b/>
      <u/>
      <sz val="11"/>
      <color theme="10"/>
      <name val="Calibri"/>
      <family val="2"/>
      <charset val="204"/>
      <scheme val="minor"/>
    </font>
    <font>
      <b/>
      <u/>
      <sz val="12"/>
      <color theme="10"/>
      <name val="Calibri"/>
      <family val="2"/>
      <charset val="204"/>
      <scheme val="minor"/>
    </font>
    <font>
      <sz val="12"/>
      <color theme="1"/>
      <name val="Calibri"/>
      <family val="2"/>
      <charset val="204"/>
      <scheme val="minor"/>
    </font>
    <font>
      <sz val="10"/>
      <color theme="1"/>
      <name val="Calibri"/>
      <family val="2"/>
      <charset val="204"/>
      <scheme val="minor"/>
    </font>
    <font>
      <b/>
      <sz val="14"/>
      <name val="Arial"/>
      <family val="2"/>
      <charset val="204"/>
    </font>
    <font>
      <b/>
      <sz val="10"/>
      <name val="Arial Cyr"/>
      <family val="2"/>
      <charset val="204"/>
    </font>
    <font>
      <sz val="10"/>
      <name val="Arial"/>
      <family val="2"/>
      <charset val="204"/>
    </font>
    <font>
      <sz val="10"/>
      <name val="Courier"/>
      <family val="1"/>
      <charset val="204"/>
    </font>
    <font>
      <b/>
      <i/>
      <sz val="10"/>
      <name val="Arial"/>
      <family val="2"/>
      <charset val="204"/>
    </font>
    <font>
      <b/>
      <sz val="12"/>
      <name val="Arial"/>
      <family val="2"/>
    </font>
    <font>
      <b/>
      <sz val="14"/>
      <color rgb="FF008000"/>
      <name val="Arial"/>
      <family val="2"/>
      <charset val="204"/>
    </font>
    <font>
      <b/>
      <sz val="12"/>
      <name val="Arial Cyr"/>
      <charset val="204"/>
    </font>
    <font>
      <b/>
      <sz val="13"/>
      <color theme="1"/>
      <name val="Calibri"/>
      <family val="2"/>
      <charset val="204"/>
      <scheme val="minor"/>
    </font>
    <font>
      <sz val="8"/>
      <color rgb="FF000000"/>
      <name val="Segoe UI"/>
      <family val="2"/>
      <charset val="204"/>
    </font>
    <font>
      <b/>
      <sz val="14"/>
      <color rgb="FFFF0000"/>
      <name val="Calibri"/>
      <family val="2"/>
      <charset val="204"/>
      <scheme val="minor"/>
    </font>
    <font>
      <b/>
      <sz val="18"/>
      <name val="Calibri"/>
      <family val="2"/>
      <charset val="204"/>
      <scheme val="minor"/>
    </font>
    <font>
      <b/>
      <sz val="12"/>
      <color rgb="FFFF0000"/>
      <name val="Calibri"/>
      <family val="2"/>
      <charset val="204"/>
      <scheme val="minor"/>
    </font>
    <font>
      <b/>
      <sz val="14"/>
      <color theme="1"/>
      <name val="Calibri"/>
      <family val="2"/>
      <charset val="204"/>
    </font>
    <font>
      <b/>
      <u/>
      <sz val="16"/>
      <color theme="10"/>
      <name val="Calibri"/>
      <family val="2"/>
      <charset val="204"/>
      <scheme val="minor"/>
    </font>
    <font>
      <b/>
      <sz val="20"/>
      <color rgb="FFFF0000"/>
      <name val="Calibri"/>
      <family val="2"/>
      <charset val="204"/>
      <scheme val="minor"/>
    </font>
  </fonts>
  <fills count="2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99"/>
        <bgColor indexed="64"/>
      </patternFill>
    </fill>
    <fill>
      <patternFill patternType="solid">
        <fgColor rgb="FF99FF99"/>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indexed="2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0000"/>
        <bgColor indexed="64"/>
      </patternFill>
    </fill>
    <fill>
      <patternFill patternType="solid">
        <fgColor rgb="FF66FFFF"/>
        <bgColor indexed="64"/>
      </patternFill>
    </fill>
    <fill>
      <patternFill patternType="solid">
        <fgColor rgb="FF00FF00"/>
        <bgColor indexed="64"/>
      </patternFill>
    </fill>
    <fill>
      <patternFill patternType="solid">
        <fgColor rgb="FF00FFFF"/>
        <bgColor indexed="64"/>
      </patternFill>
    </fill>
    <fill>
      <patternFill patternType="solid">
        <fgColor theme="2" tint="-9.9978637043366805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style="thin">
        <color indexed="64"/>
      </left>
      <right style="medium">
        <color indexed="64"/>
      </right>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xf numFmtId="0" fontId="2" fillId="0" borderId="0"/>
    <xf numFmtId="9" fontId="8" fillId="0" borderId="0" applyFont="0" applyFill="0" applyBorder="0" applyAlignment="0" applyProtection="0"/>
    <xf numFmtId="0" fontId="10" fillId="0" borderId="0"/>
    <xf numFmtId="0" fontId="18" fillId="0" borderId="0" applyNumberFormat="0" applyFill="0" applyBorder="0" applyAlignment="0" applyProtection="0"/>
    <xf numFmtId="9" fontId="10" fillId="0" borderId="0" applyFont="0" applyFill="0" applyBorder="0" applyAlignment="0" applyProtection="0"/>
    <xf numFmtId="164" fontId="41" fillId="0" borderId="0"/>
  </cellStyleXfs>
  <cellXfs count="401">
    <xf numFmtId="0" fontId="0" fillId="0" borderId="0" xfId="0"/>
    <xf numFmtId="0" fontId="3" fillId="0" borderId="0" xfId="0" applyFont="1"/>
    <xf numFmtId="0" fontId="0" fillId="0" borderId="1" xfId="0" applyBorder="1"/>
    <xf numFmtId="0" fontId="0" fillId="0" borderId="0" xfId="0" applyBorder="1"/>
    <xf numFmtId="0" fontId="0" fillId="0" borderId="1" xfId="0" applyFill="1" applyBorder="1"/>
    <xf numFmtId="0" fontId="0" fillId="0" borderId="1" xfId="0" applyBorder="1" applyAlignment="1">
      <alignment horizontal="center" vertical="center"/>
    </xf>
    <xf numFmtId="0" fontId="0" fillId="0" borderId="0" xfId="0" applyFill="1"/>
    <xf numFmtId="0" fontId="6" fillId="0" borderId="0" xfId="0" applyFont="1" applyAlignment="1">
      <alignment horizontal="center" vertical="center" wrapText="1"/>
    </xf>
    <xf numFmtId="164" fontId="6" fillId="0" borderId="0" xfId="0" applyNumberFormat="1" applyFont="1"/>
    <xf numFmtId="0" fontId="0" fillId="7" borderId="1" xfId="0" applyFill="1" applyBorder="1" applyAlignment="1">
      <alignment horizontal="center" vertical="center"/>
    </xf>
    <xf numFmtId="0" fontId="6" fillId="4" borderId="1" xfId="0" applyFont="1" applyFill="1" applyBorder="1" applyAlignment="1">
      <alignment horizontal="center" vertical="center" wrapText="1"/>
    </xf>
    <xf numFmtId="164" fontId="6" fillId="4" borderId="1" xfId="0" applyNumberFormat="1" applyFont="1" applyFill="1" applyBorder="1"/>
    <xf numFmtId="0" fontId="6" fillId="4" borderId="1" xfId="0" applyFont="1" applyFill="1" applyBorder="1" applyAlignment="1">
      <alignment horizontal="center" vertical="center" wrapText="1"/>
    </xf>
    <xf numFmtId="9" fontId="0" fillId="0" borderId="0" xfId="2" applyFont="1"/>
    <xf numFmtId="0" fontId="7" fillId="0" borderId="0" xfId="0" applyFont="1"/>
    <xf numFmtId="164" fontId="6" fillId="4"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3" fontId="0" fillId="0" borderId="1" xfId="0" applyNumberFormat="1" applyBorder="1" applyAlignment="1">
      <alignment vertical="center"/>
    </xf>
    <xf numFmtId="0" fontId="5" fillId="0" borderId="0" xfId="0" applyFont="1"/>
    <xf numFmtId="0" fontId="7" fillId="0" borderId="1" xfId="0" applyFont="1" applyBorder="1"/>
    <xf numFmtId="0" fontId="6" fillId="0" borderId="1" xfId="0" applyFont="1" applyBorder="1"/>
    <xf numFmtId="4" fontId="4" fillId="8" borderId="1" xfId="0" applyNumberFormat="1" applyFont="1" applyFill="1" applyBorder="1"/>
    <xf numFmtId="4" fontId="4" fillId="0" borderId="1" xfId="0" applyNumberFormat="1" applyFont="1" applyBorder="1"/>
    <xf numFmtId="3" fontId="6" fillId="0" borderId="1" xfId="0" applyNumberFormat="1" applyFont="1" applyBorder="1"/>
    <xf numFmtId="0" fontId="3" fillId="4" borderId="1" xfId="0" applyFont="1" applyFill="1" applyBorder="1" applyAlignment="1">
      <alignment horizontal="center" vertical="center" wrapText="1"/>
    </xf>
    <xf numFmtId="4" fontId="6" fillId="0" borderId="1" xfId="0" applyNumberFormat="1" applyFont="1" applyBorder="1"/>
    <xf numFmtId="9" fontId="0" fillId="8" borderId="1" xfId="2" applyFont="1" applyFill="1" applyBorder="1" applyAlignment="1">
      <alignment vertical="center"/>
    </xf>
    <xf numFmtId="0" fontId="6" fillId="0" borderId="1" xfId="0" applyFont="1" applyFill="1" applyBorder="1"/>
    <xf numFmtId="4" fontId="6" fillId="9" borderId="1" xfId="0" applyNumberFormat="1" applyFont="1" applyFill="1" applyBorder="1"/>
    <xf numFmtId="3" fontId="6" fillId="9" borderId="1" xfId="0" applyNumberFormat="1" applyFont="1" applyFill="1" applyBorder="1"/>
    <xf numFmtId="0" fontId="0" fillId="9" borderId="0" xfId="0" applyFill="1"/>
    <xf numFmtId="0" fontId="7" fillId="0" borderId="1" xfId="0" applyFont="1" applyBorder="1" applyAlignment="1">
      <alignment horizontal="left" indent="2"/>
    </xf>
    <xf numFmtId="0" fontId="7" fillId="0" borderId="1" xfId="0" applyFont="1" applyBorder="1" applyAlignment="1">
      <alignment horizontal="right"/>
    </xf>
    <xf numFmtId="0" fontId="6" fillId="4" borderId="1" xfId="0" applyFont="1" applyFill="1" applyBorder="1" applyAlignment="1">
      <alignment horizontal="center" vertical="center" wrapText="1"/>
    </xf>
    <xf numFmtId="3" fontId="0" fillId="0" borderId="1" xfId="0" applyNumberFormat="1" applyBorder="1"/>
    <xf numFmtId="0" fontId="6" fillId="4" borderId="1" xfId="0" applyFont="1" applyFill="1" applyBorder="1" applyAlignment="1">
      <alignment horizontal="center" vertical="center" wrapText="1"/>
    </xf>
    <xf numFmtId="3" fontId="6" fillId="0" borderId="1" xfId="0" applyNumberFormat="1" applyFont="1" applyBorder="1" applyAlignment="1">
      <alignment vertical="center"/>
    </xf>
    <xf numFmtId="3" fontId="0" fillId="0" borderId="1" xfId="0" applyNumberFormat="1" applyFont="1" applyBorder="1"/>
    <xf numFmtId="0" fontId="6" fillId="0" borderId="1" xfId="0" applyFont="1" applyBorder="1" applyAlignment="1">
      <alignment horizontal="right" wrapText="1"/>
    </xf>
    <xf numFmtId="0" fontId="3" fillId="0" borderId="1" xfId="0" applyFont="1" applyBorder="1"/>
    <xf numFmtId="2" fontId="6" fillId="0" borderId="1" xfId="0" applyNumberFormat="1" applyFont="1" applyBorder="1"/>
    <xf numFmtId="0" fontId="11" fillId="10" borderId="1" xfId="3" applyFont="1" applyFill="1" applyBorder="1" applyAlignment="1">
      <alignment horizontal="center" vertical="center" wrapText="1"/>
    </xf>
    <xf numFmtId="0" fontId="12" fillId="10" borderId="1" xfId="3" applyFont="1" applyFill="1" applyBorder="1" applyAlignment="1">
      <alignment horizontal="left" vertical="center" wrapText="1"/>
    </xf>
    <xf numFmtId="0" fontId="13" fillId="10" borderId="1" xfId="3" applyFont="1" applyFill="1" applyBorder="1" applyAlignment="1">
      <alignment horizontal="left" vertical="center" wrapText="1"/>
    </xf>
    <xf numFmtId="0" fontId="12" fillId="10" borderId="1" xfId="3" applyFont="1" applyFill="1" applyBorder="1" applyAlignment="1">
      <alignment horizontal="right" vertical="center" wrapText="1"/>
    </xf>
    <xf numFmtId="0" fontId="13" fillId="10" borderId="1" xfId="3" applyFont="1" applyFill="1" applyBorder="1" applyAlignment="1">
      <alignment vertical="center" wrapText="1"/>
    </xf>
    <xf numFmtId="0" fontId="14" fillId="10" borderId="1" xfId="3" applyFont="1" applyFill="1" applyBorder="1" applyAlignment="1">
      <alignment horizontal="left" vertical="center" wrapText="1"/>
    </xf>
    <xf numFmtId="0" fontId="13" fillId="10" borderId="1" xfId="3" applyFont="1" applyFill="1" applyBorder="1" applyAlignment="1">
      <alignment horizontal="left" vertical="center" wrapText="1" indent="5"/>
    </xf>
    <xf numFmtId="0" fontId="15" fillId="10" borderId="1" xfId="3" applyFont="1" applyFill="1" applyBorder="1" applyAlignment="1">
      <alignment vertical="center" wrapText="1"/>
    </xf>
    <xf numFmtId="0" fontId="16" fillId="0" borderId="0" xfId="3" applyFont="1" applyAlignment="1">
      <alignment horizontal="center" vertical="center" wrapText="1"/>
    </xf>
    <xf numFmtId="0" fontId="3" fillId="10" borderId="1" xfId="0" applyFont="1" applyFill="1" applyBorder="1"/>
    <xf numFmtId="0" fontId="17" fillId="0" borderId="0" xfId="0" applyFont="1"/>
    <xf numFmtId="0" fontId="6" fillId="4" borderId="1" xfId="0" applyFont="1" applyFill="1" applyBorder="1" applyAlignment="1">
      <alignment horizontal="center" vertical="center" wrapText="1"/>
    </xf>
    <xf numFmtId="165" fontId="0" fillId="0" borderId="1" xfId="0" applyNumberFormat="1" applyBorder="1"/>
    <xf numFmtId="0" fontId="3" fillId="0" borderId="1" xfId="0" applyFont="1" applyBorder="1" applyAlignment="1">
      <alignment horizontal="center" vertical="center"/>
    </xf>
    <xf numFmtId="0" fontId="3" fillId="11" borderId="1" xfId="0" applyFont="1" applyFill="1" applyBorder="1" applyAlignment="1">
      <alignment horizontal="center" vertical="center"/>
    </xf>
    <xf numFmtId="0" fontId="3" fillId="0" borderId="32" xfId="0" applyFont="1" applyBorder="1" applyAlignment="1">
      <alignment vertical="top" wrapText="1"/>
    </xf>
    <xf numFmtId="0" fontId="6" fillId="0" borderId="1" xfId="0" applyFont="1" applyBorder="1" applyAlignment="1">
      <alignment vertical="center"/>
    </xf>
    <xf numFmtId="0" fontId="6" fillId="0" borderId="0" xfId="0" applyFont="1" applyAlignment="1">
      <alignment vertical="center"/>
    </xf>
    <xf numFmtId="0" fontId="6" fillId="11" borderId="1" xfId="0" applyFont="1" applyFill="1" applyBorder="1" applyAlignment="1">
      <alignment horizontal="center" vertical="center"/>
    </xf>
    <xf numFmtId="1" fontId="7" fillId="0" borderId="0" xfId="2" applyNumberFormat="1" applyFont="1" applyAlignment="1">
      <alignment horizontal="center" vertical="center"/>
    </xf>
    <xf numFmtId="0" fontId="6" fillId="0" borderId="1" xfId="0" applyFont="1" applyBorder="1" applyAlignment="1">
      <alignment vertical="center" wrapText="1"/>
    </xf>
    <xf numFmtId="3" fontId="3" fillId="0" borderId="1" xfId="0" applyNumberFormat="1" applyFont="1" applyBorder="1" applyAlignment="1">
      <alignment vertical="center"/>
    </xf>
    <xf numFmtId="165" fontId="3" fillId="0" borderId="1" xfId="0" applyNumberFormat="1" applyFont="1" applyBorder="1" applyAlignment="1">
      <alignment vertical="center"/>
    </xf>
    <xf numFmtId="0" fontId="0" fillId="0" borderId="12" xfId="0" applyBorder="1"/>
    <xf numFmtId="0" fontId="3" fillId="12" borderId="1" xfId="0" applyFont="1" applyFill="1" applyBorder="1"/>
    <xf numFmtId="165" fontId="3" fillId="12" borderId="1" xfId="0" applyNumberFormat="1" applyFont="1" applyFill="1" applyBorder="1" applyAlignment="1">
      <alignment vertical="center"/>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 xfId="0" applyFont="1" applyFill="1" applyBorder="1" applyAlignment="1">
      <alignment vertical="center" wrapText="1"/>
    </xf>
    <xf numFmtId="164" fontId="3" fillId="11" borderId="1" xfId="0" applyNumberFormat="1" applyFont="1" applyFill="1" applyBorder="1" applyAlignment="1">
      <alignment horizontal="center" vertical="center"/>
    </xf>
    <xf numFmtId="0" fontId="6" fillId="4"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6" fillId="7" borderId="1" xfId="0" applyFont="1" applyFill="1" applyBorder="1" applyAlignment="1">
      <alignment horizontal="center" vertical="center"/>
    </xf>
    <xf numFmtId="0" fontId="3" fillId="0" borderId="2" xfId="0" applyFont="1" applyBorder="1"/>
    <xf numFmtId="0" fontId="0" fillId="0" borderId="11" xfId="0" applyBorder="1"/>
    <xf numFmtId="0" fontId="0" fillId="0" borderId="13" xfId="0" applyBorder="1"/>
    <xf numFmtId="0" fontId="7" fillId="0" borderId="7" xfId="0" applyFont="1" applyBorder="1"/>
    <xf numFmtId="0" fontId="6" fillId="7" borderId="8" xfId="0" applyFont="1" applyFill="1" applyBorder="1" applyAlignment="1">
      <alignment horizontal="center" vertical="center"/>
    </xf>
    <xf numFmtId="0" fontId="3" fillId="7" borderId="8" xfId="0" applyFont="1" applyFill="1" applyBorder="1" applyAlignment="1">
      <alignment horizontal="center" vertical="center"/>
    </xf>
    <xf numFmtId="4" fontId="7" fillId="0" borderId="9" xfId="0" applyNumberFormat="1" applyFont="1" applyBorder="1" applyAlignment="1">
      <alignment vertical="center"/>
    </xf>
    <xf numFmtId="0" fontId="7" fillId="0" borderId="4" xfId="0" applyFont="1" applyBorder="1"/>
    <xf numFmtId="0" fontId="6" fillId="7" borderId="5" xfId="0" applyFont="1" applyFill="1" applyBorder="1" applyAlignment="1">
      <alignment horizontal="center" vertical="center"/>
    </xf>
    <xf numFmtId="0" fontId="3" fillId="7" borderId="5" xfId="0" applyFont="1" applyFill="1" applyBorder="1" applyAlignment="1">
      <alignment horizontal="center" vertical="center"/>
    </xf>
    <xf numFmtId="4" fontId="7" fillId="0" borderId="6" xfId="0" applyNumberFormat="1"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7" fillId="7"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6" fillId="7" borderId="1" xfId="0" applyFont="1" applyFill="1" applyBorder="1" applyAlignment="1">
      <alignment horizontal="right" vertical="center" wrapText="1"/>
    </xf>
    <xf numFmtId="0" fontId="7" fillId="7" borderId="1" xfId="0" applyFont="1" applyFill="1" applyBorder="1" applyAlignment="1">
      <alignment vertical="center"/>
    </xf>
    <xf numFmtId="0" fontId="7" fillId="7" borderId="1" xfId="0" applyFont="1" applyFill="1" applyBorder="1" applyAlignment="1">
      <alignment horizontal="center" wrapText="1"/>
    </xf>
    <xf numFmtId="0" fontId="6" fillId="4" borderId="1" xfId="0" applyFont="1" applyFill="1" applyBorder="1" applyAlignment="1">
      <alignment vertical="center"/>
    </xf>
    <xf numFmtId="0" fontId="3" fillId="3" borderId="1" xfId="0"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19" fillId="4" borderId="1" xfId="0" applyFont="1" applyFill="1" applyBorder="1" applyAlignment="1">
      <alignment horizontal="center" vertical="center" wrapText="1"/>
    </xf>
    <xf numFmtId="0" fontId="20" fillId="0" borderId="0" xfId="0" applyFont="1" applyAlignment="1">
      <alignment horizontal="left"/>
    </xf>
    <xf numFmtId="0" fontId="20" fillId="10" borderId="1" xfId="3" applyFont="1" applyFill="1" applyBorder="1" applyAlignment="1">
      <alignment vertical="center" wrapText="1"/>
    </xf>
    <xf numFmtId="0" fontId="21" fillId="10" borderId="1" xfId="3" applyFont="1" applyFill="1" applyBorder="1" applyAlignment="1">
      <alignment vertical="center" wrapText="1"/>
    </xf>
    <xf numFmtId="10" fontId="0" fillId="0" borderId="1" xfId="2" applyNumberFormat="1" applyFont="1" applyBorder="1"/>
    <xf numFmtId="167" fontId="0" fillId="8" borderId="1" xfId="2" applyNumberFormat="1" applyFont="1" applyFill="1" applyBorder="1" applyAlignment="1">
      <alignment vertical="center"/>
    </xf>
    <xf numFmtId="0" fontId="6"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0" borderId="1" xfId="0" applyFont="1" applyBorder="1" applyAlignment="1">
      <alignment horizontal="center" vertical="center" wrapText="1"/>
    </xf>
    <xf numFmtId="0" fontId="25" fillId="0" borderId="1" xfId="4" applyFont="1" applyFill="1" applyBorder="1" applyAlignment="1">
      <alignment vertical="center" wrapText="1"/>
    </xf>
    <xf numFmtId="0" fontId="17" fillId="0" borderId="11" xfId="0" applyFont="1" applyBorder="1" applyAlignment="1">
      <alignment vertical="center" wrapText="1"/>
    </xf>
    <xf numFmtId="0" fontId="17" fillId="0" borderId="1" xfId="0" applyFont="1" applyBorder="1" applyAlignment="1">
      <alignment vertical="center" wrapText="1"/>
    </xf>
    <xf numFmtId="165" fontId="0" fillId="0" borderId="1" xfId="0" applyNumberFormat="1" applyBorder="1" applyAlignment="1">
      <alignment vertical="center"/>
    </xf>
    <xf numFmtId="0" fontId="6" fillId="7"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0" fillId="13" borderId="1" xfId="0" applyFill="1" applyBorder="1"/>
    <xf numFmtId="165" fontId="6" fillId="13" borderId="1" xfId="0" applyNumberFormat="1" applyFont="1" applyFill="1" applyBorder="1" applyAlignment="1">
      <alignment vertical="center"/>
    </xf>
    <xf numFmtId="165" fontId="6" fillId="0" borderId="1" xfId="0" applyNumberFormat="1" applyFont="1" applyBorder="1" applyAlignment="1">
      <alignment vertical="center"/>
    </xf>
    <xf numFmtId="0" fontId="22" fillId="0" borderId="1" xfId="0" applyFont="1" applyBorder="1" applyAlignment="1">
      <alignment horizontal="right" vertical="center"/>
    </xf>
    <xf numFmtId="0" fontId="29" fillId="10" borderId="1" xfId="3" applyFont="1" applyFill="1" applyBorder="1" applyAlignment="1">
      <alignment vertical="center" wrapText="1"/>
    </xf>
    <xf numFmtId="3" fontId="6" fillId="0" borderId="1" xfId="0" applyNumberFormat="1" applyFont="1" applyBorder="1"/>
    <xf numFmtId="0" fontId="30" fillId="0" borderId="0" xfId="0" applyFont="1" applyAlignment="1">
      <alignment horizontal="left" vertical="center"/>
    </xf>
    <xf numFmtId="0" fontId="0" fillId="14" borderId="1" xfId="0" applyFill="1" applyBorder="1" applyAlignment="1">
      <alignment horizontal="center" vertical="center" wrapText="1"/>
    </xf>
    <xf numFmtId="0" fontId="0" fillId="10" borderId="1" xfId="0" applyFill="1" applyBorder="1" applyAlignment="1">
      <alignment vertical="center"/>
    </xf>
    <xf numFmtId="0" fontId="0" fillId="10" borderId="2" xfId="0" applyFill="1" applyBorder="1" applyAlignment="1">
      <alignment vertical="center"/>
    </xf>
    <xf numFmtId="10" fontId="0" fillId="8" borderId="1" xfId="2" applyNumberFormat="1" applyFont="1" applyFill="1" applyBorder="1" applyAlignment="1">
      <alignment horizontal="center" vertical="center"/>
    </xf>
    <xf numFmtId="0" fontId="0" fillId="8" borderId="1" xfId="0" applyFill="1" applyBorder="1" applyAlignment="1">
      <alignment horizontal="center" vertical="center"/>
    </xf>
    <xf numFmtId="9" fontId="0" fillId="0" borderId="1" xfId="2" applyFont="1" applyBorder="1" applyAlignment="1">
      <alignment horizontal="center" vertical="center"/>
    </xf>
    <xf numFmtId="0" fontId="0" fillId="0" borderId="2" xfId="0" applyBorder="1"/>
    <xf numFmtId="0" fontId="0" fillId="0" borderId="0" xfId="0" applyAlignment="1">
      <alignment vertical="center"/>
    </xf>
    <xf numFmtId="0" fontId="7" fillId="0" borderId="1" xfId="0" applyFont="1" applyBorder="1" applyAlignment="1">
      <alignment vertical="center" wrapText="1"/>
    </xf>
    <xf numFmtId="164" fontId="6"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1" fillId="0" borderId="1" xfId="3" applyFont="1" applyBorder="1" applyAlignment="1">
      <alignment horizontal="center" vertical="center" wrapText="1"/>
    </xf>
    <xf numFmtId="169" fontId="0" fillId="8" borderId="1" xfId="0" applyNumberFormat="1" applyFill="1" applyBorder="1" applyAlignment="1">
      <alignment vertical="center"/>
    </xf>
    <xf numFmtId="165" fontId="0" fillId="15" borderId="1" xfId="0" applyNumberFormat="1" applyFill="1" applyBorder="1" applyAlignment="1">
      <alignment vertical="center"/>
    </xf>
    <xf numFmtId="0" fontId="34" fillId="0" borderId="0" xfId="4" applyFont="1"/>
    <xf numFmtId="0" fontId="25" fillId="0" borderId="0" xfId="4" applyFont="1"/>
    <xf numFmtId="0" fontId="6" fillId="8" borderId="1" xfId="0" applyFont="1" applyFill="1" applyBorder="1" applyAlignment="1">
      <alignment horizontal="center" vertical="center"/>
    </xf>
    <xf numFmtId="0" fontId="3" fillId="0" borderId="33" xfId="0" applyFont="1" applyBorder="1" applyAlignment="1">
      <alignment vertical="top" wrapText="1"/>
    </xf>
    <xf numFmtId="0" fontId="3" fillId="5" borderId="12" xfId="0" applyFont="1" applyFill="1" applyBorder="1" applyAlignment="1">
      <alignment horizontal="center" vertical="center"/>
    </xf>
    <xf numFmtId="0" fontId="3" fillId="0" borderId="12" xfId="0" applyFont="1" applyBorder="1" applyAlignment="1">
      <alignment horizontal="center" vertical="center"/>
    </xf>
    <xf numFmtId="0" fontId="6" fillId="8" borderId="2" xfId="0" applyFont="1" applyFill="1" applyBorder="1" applyAlignment="1">
      <alignment horizontal="center" vertical="center"/>
    </xf>
    <xf numFmtId="0" fontId="6" fillId="8" borderId="3"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26" xfId="0" applyFont="1" applyFill="1" applyBorder="1" applyAlignment="1">
      <alignment horizontal="center" vertical="center"/>
    </xf>
    <xf numFmtId="0" fontId="6" fillId="8" borderId="6" xfId="0" applyFont="1" applyFill="1" applyBorder="1" applyAlignment="1">
      <alignment horizontal="center" vertical="center"/>
    </xf>
    <xf numFmtId="0" fontId="6" fillId="0" borderId="8" xfId="0" applyFont="1" applyBorder="1" applyAlignment="1">
      <alignment vertical="center" wrapText="1"/>
    </xf>
    <xf numFmtId="0" fontId="6" fillId="0" borderId="1" xfId="0" applyFont="1" applyBorder="1" applyAlignment="1">
      <alignment horizontal="center" vertical="center" wrapText="1"/>
    </xf>
    <xf numFmtId="10" fontId="0" fillId="0" borderId="1" xfId="2" applyNumberFormat="1" applyFont="1" applyBorder="1" applyAlignment="1">
      <alignment horizontal="center" vertical="center"/>
    </xf>
    <xf numFmtId="168" fontId="0" fillId="8" borderId="1" xfId="0" applyNumberFormat="1" applyFill="1" applyBorder="1" applyAlignment="1">
      <alignment vertical="center"/>
    </xf>
    <xf numFmtId="165" fontId="0" fillId="8" borderId="1" xfId="0" applyNumberFormat="1" applyFill="1" applyBorder="1" applyAlignment="1">
      <alignment vertical="center"/>
    </xf>
    <xf numFmtId="0" fontId="35" fillId="0" borderId="1" xfId="4" applyFont="1" applyBorder="1" applyAlignment="1">
      <alignment wrapText="1"/>
    </xf>
    <xf numFmtId="9" fontId="0" fillId="0" borderId="1" xfId="0" applyNumberFormat="1" applyBorder="1"/>
    <xf numFmtId="0" fontId="6" fillId="4" borderId="1" xfId="0" applyFont="1" applyFill="1" applyBorder="1" applyAlignment="1">
      <alignment horizontal="center" vertical="center" wrapText="1"/>
    </xf>
    <xf numFmtId="0" fontId="35" fillId="0" borderId="0" xfId="4" applyFont="1"/>
    <xf numFmtId="0" fontId="6" fillId="0" borderId="11" xfId="0" applyFont="1" applyBorder="1" applyAlignment="1">
      <alignment vertical="center"/>
    </xf>
    <xf numFmtId="0" fontId="36" fillId="0" borderId="11" xfId="0" applyFont="1" applyBorder="1" applyAlignment="1">
      <alignment vertical="center"/>
    </xf>
    <xf numFmtId="0" fontId="36" fillId="0" borderId="23" xfId="0" applyFont="1" applyBorder="1" applyAlignment="1">
      <alignment vertical="center"/>
    </xf>
    <xf numFmtId="0" fontId="6" fillId="0" borderId="23" xfId="0" applyFont="1" applyBorder="1" applyAlignment="1">
      <alignment vertical="center"/>
    </xf>
    <xf numFmtId="0" fontId="3" fillId="0" borderId="12" xfId="0" applyFont="1" applyBorder="1" applyAlignment="1">
      <alignment horizontal="center" vertical="center" wrapText="1"/>
    </xf>
    <xf numFmtId="0" fontId="6" fillId="0" borderId="10" xfId="0" applyFont="1" applyBorder="1" applyAlignment="1">
      <alignment vertical="center"/>
    </xf>
    <xf numFmtId="0" fontId="6" fillId="0" borderId="8" xfId="0" applyFont="1" applyBorder="1" applyAlignment="1">
      <alignment horizontal="center" vertical="center"/>
    </xf>
    <xf numFmtId="0" fontId="6" fillId="8" borderId="8" xfId="0" applyFont="1" applyFill="1" applyBorder="1" applyAlignment="1">
      <alignment horizontal="center" vertical="center"/>
    </xf>
    <xf numFmtId="0" fontId="6" fillId="8" borderId="22" xfId="0" applyFont="1" applyFill="1" applyBorder="1" applyAlignment="1">
      <alignment horizontal="center" vertical="center"/>
    </xf>
    <xf numFmtId="0" fontId="6" fillId="8" borderId="9" xfId="0" applyFont="1" applyFill="1" applyBorder="1" applyAlignment="1">
      <alignment horizontal="center" vertical="center"/>
    </xf>
    <xf numFmtId="0" fontId="36" fillId="0" borderId="1" xfId="0" applyFont="1" applyBorder="1" applyAlignment="1">
      <alignment horizontal="center" vertical="center"/>
    </xf>
    <xf numFmtId="0" fontId="6" fillId="8" borderId="13" xfId="0" applyFont="1" applyFill="1" applyBorder="1" applyAlignment="1">
      <alignment horizontal="center" vertical="center"/>
    </xf>
    <xf numFmtId="0" fontId="6" fillId="8" borderId="19" xfId="0" applyFont="1" applyFill="1" applyBorder="1" applyAlignment="1">
      <alignment horizontal="center" vertical="center"/>
    </xf>
    <xf numFmtId="0" fontId="6" fillId="8" borderId="30" xfId="0" applyFont="1" applyFill="1" applyBorder="1" applyAlignment="1">
      <alignment horizontal="center" vertical="center"/>
    </xf>
    <xf numFmtId="0" fontId="36" fillId="0" borderId="12" xfId="0" applyFont="1" applyBorder="1" applyAlignment="1">
      <alignment horizontal="center" vertical="center"/>
    </xf>
    <xf numFmtId="0" fontId="6" fillId="8" borderId="12" xfId="0" applyFont="1" applyFill="1" applyBorder="1" applyAlignment="1">
      <alignment horizontal="center" vertical="center"/>
    </xf>
    <xf numFmtId="0" fontId="6" fillId="8" borderId="21" xfId="0" applyFont="1" applyFill="1" applyBorder="1" applyAlignment="1">
      <alignment horizontal="center" vertical="center"/>
    </xf>
    <xf numFmtId="0" fontId="6" fillId="8" borderId="14" xfId="0" applyFont="1" applyFill="1" applyBorder="1" applyAlignment="1">
      <alignment horizontal="center" vertical="center"/>
    </xf>
    <xf numFmtId="0" fontId="6" fillId="0" borderId="27" xfId="0" applyFont="1" applyBorder="1" applyAlignment="1">
      <alignment vertical="center"/>
    </xf>
    <xf numFmtId="0" fontId="36" fillId="0" borderId="25" xfId="0" applyFont="1" applyBorder="1" applyAlignment="1">
      <alignment horizontal="center" vertical="center"/>
    </xf>
    <xf numFmtId="0" fontId="6" fillId="0" borderId="10" xfId="0" applyFont="1" applyBorder="1" applyAlignment="1">
      <alignment vertical="center" wrapText="1"/>
    </xf>
    <xf numFmtId="0" fontId="3" fillId="8" borderId="0" xfId="0" applyFont="1" applyFill="1" applyAlignment="1">
      <alignment horizontal="center" vertical="center"/>
    </xf>
    <xf numFmtId="0" fontId="24" fillId="4" borderId="2" xfId="0" applyFont="1" applyFill="1" applyBorder="1" applyAlignment="1">
      <alignment horizontal="centerContinuous" vertical="center"/>
    </xf>
    <xf numFmtId="0" fontId="24" fillId="4" borderId="18" xfId="0" applyFont="1" applyFill="1" applyBorder="1" applyAlignment="1">
      <alignment horizontal="centerContinuous" vertical="center"/>
    </xf>
    <xf numFmtId="0" fontId="24" fillId="4" borderId="11" xfId="0" applyFont="1" applyFill="1" applyBorder="1" applyAlignment="1">
      <alignment horizontal="centerContinuous" vertical="center"/>
    </xf>
    <xf numFmtId="3" fontId="0" fillId="0" borderId="0" xfId="0" applyNumberFormat="1"/>
    <xf numFmtId="0" fontId="6" fillId="4" borderId="1" xfId="0" applyFont="1" applyFill="1" applyBorder="1" applyAlignment="1">
      <alignment horizontal="center" vertical="center" wrapText="1"/>
    </xf>
    <xf numFmtId="9" fontId="0" fillId="0" borderId="0" xfId="0" applyNumberFormat="1"/>
    <xf numFmtId="0" fontId="6" fillId="4" borderId="1" xfId="0" applyFont="1" applyFill="1" applyBorder="1" applyAlignment="1">
      <alignment horizontal="center" vertical="center" wrapText="1"/>
    </xf>
    <xf numFmtId="0" fontId="6" fillId="4" borderId="12" xfId="0" applyFont="1" applyFill="1" applyBorder="1" applyAlignment="1">
      <alignment horizontal="center" vertical="center" wrapText="1"/>
    </xf>
    <xf numFmtId="10" fontId="0" fillId="8" borderId="1" xfId="2" applyNumberFormat="1" applyFont="1" applyFill="1" applyBorder="1" applyAlignment="1">
      <alignment vertical="center"/>
    </xf>
    <xf numFmtId="3" fontId="0" fillId="8" borderId="1" xfId="2" applyNumberFormat="1" applyFont="1" applyFill="1" applyBorder="1" applyAlignment="1">
      <alignment vertical="center"/>
    </xf>
    <xf numFmtId="3" fontId="0" fillId="16" borderId="1" xfId="0" applyNumberFormat="1" applyFill="1" applyBorder="1" applyAlignment="1">
      <alignment vertical="center"/>
    </xf>
    <xf numFmtId="3" fontId="0" fillId="17" borderId="1" xfId="0" applyNumberFormat="1" applyFill="1" applyBorder="1" applyAlignment="1">
      <alignment vertical="center"/>
    </xf>
    <xf numFmtId="0" fontId="37" fillId="0" borderId="31" xfId="0" applyFont="1" applyBorder="1"/>
    <xf numFmtId="0" fontId="10" fillId="0" borderId="0" xfId="3"/>
    <xf numFmtId="167" fontId="10" fillId="0" borderId="1" xfId="5" applyNumberFormat="1" applyFill="1" applyBorder="1" applyAlignment="1">
      <alignment horizontal="center" vertical="center" wrapText="1"/>
    </xf>
    <xf numFmtId="167" fontId="40" fillId="0" borderId="1" xfId="3" applyNumberFormat="1" applyFont="1" applyBorder="1" applyAlignment="1" applyProtection="1">
      <alignment horizontal="center"/>
      <protection hidden="1"/>
    </xf>
    <xf numFmtId="0" fontId="39" fillId="10" borderId="1" xfId="3" applyFont="1" applyFill="1" applyBorder="1" applyAlignment="1">
      <alignment vertical="center" wrapText="1"/>
    </xf>
    <xf numFmtId="167" fontId="22" fillId="0" borderId="1" xfId="3" applyNumberFormat="1" applyFont="1" applyBorder="1" applyAlignment="1" applyProtection="1">
      <alignment horizontal="center"/>
      <protection hidden="1"/>
    </xf>
    <xf numFmtId="0" fontId="22" fillId="10" borderId="1" xfId="3" applyFont="1" applyFill="1" applyBorder="1" applyAlignment="1" applyProtection="1">
      <alignment vertical="center"/>
      <protection hidden="1"/>
    </xf>
    <xf numFmtId="10" fontId="22" fillId="0" borderId="1" xfId="5" applyNumberFormat="1" applyFont="1" applyFill="1" applyBorder="1" applyAlignment="1">
      <alignment horizontal="center"/>
    </xf>
    <xf numFmtId="0" fontId="40" fillId="0" borderId="0" xfId="3" applyFont="1" applyProtection="1">
      <protection hidden="1"/>
    </xf>
    <xf numFmtId="165" fontId="22" fillId="0" borderId="1" xfId="6" applyNumberFormat="1" applyFont="1" applyBorder="1" applyProtection="1">
      <protection locked="0" hidden="1"/>
    </xf>
    <xf numFmtId="165" fontId="40" fillId="0" borderId="1" xfId="6" applyNumberFormat="1" applyFont="1" applyBorder="1" applyProtection="1">
      <protection locked="0" hidden="1"/>
    </xf>
    <xf numFmtId="165" fontId="42" fillId="0" borderId="1" xfId="6" applyNumberFormat="1" applyFont="1" applyBorder="1" applyProtection="1">
      <protection locked="0" hidden="1"/>
    </xf>
    <xf numFmtId="165" fontId="6" fillId="0" borderId="1" xfId="0" applyNumberFormat="1" applyFont="1" applyBorder="1"/>
    <xf numFmtId="0" fontId="7" fillId="0" borderId="0" xfId="0" applyFont="1" applyAlignment="1">
      <alignment horizontal="left"/>
    </xf>
    <xf numFmtId="0" fontId="43" fillId="0" borderId="28" xfId="3" applyFont="1" applyBorder="1" applyAlignment="1">
      <alignment horizontal="left" vertical="center"/>
    </xf>
    <xf numFmtId="171" fontId="40" fillId="0" borderId="15" xfId="6" applyNumberFormat="1" applyFont="1" applyBorder="1" applyProtection="1">
      <protection locked="0" hidden="1"/>
    </xf>
    <xf numFmtId="171" fontId="40" fillId="0" borderId="16" xfId="6" applyNumberFormat="1" applyFont="1" applyBorder="1" applyProtection="1">
      <protection locked="0" hidden="1"/>
    </xf>
    <xf numFmtId="0" fontId="20" fillId="10" borderId="17" xfId="3" applyFont="1" applyFill="1" applyBorder="1" applyAlignment="1" applyProtection="1">
      <alignment vertical="center" wrapText="1"/>
      <protection hidden="1"/>
    </xf>
    <xf numFmtId="0" fontId="20" fillId="10" borderId="37" xfId="3" applyFont="1" applyFill="1" applyBorder="1" applyAlignment="1" applyProtection="1">
      <alignment vertical="center" wrapText="1"/>
      <protection hidden="1"/>
    </xf>
    <xf numFmtId="0" fontId="22" fillId="10" borderId="1" xfId="3" applyFont="1" applyFill="1" applyBorder="1"/>
    <xf numFmtId="0" fontId="22" fillId="10" borderId="1" xfId="3" applyFont="1" applyFill="1" applyBorder="1" applyAlignment="1">
      <alignment wrapText="1"/>
    </xf>
    <xf numFmtId="0" fontId="30" fillId="0" borderId="0" xfId="3" applyFont="1" applyAlignment="1">
      <alignment vertical="center"/>
    </xf>
    <xf numFmtId="170" fontId="45" fillId="4" borderId="1" xfId="3" applyNumberFormat="1" applyFont="1" applyFill="1" applyBorder="1" applyAlignment="1">
      <alignment horizontal="center" vertical="center" wrapText="1"/>
    </xf>
    <xf numFmtId="9" fontId="0" fillId="0" borderId="1" xfId="2" applyFont="1" applyFill="1" applyBorder="1" applyAlignment="1">
      <alignment vertical="center"/>
    </xf>
    <xf numFmtId="168" fontId="0" fillId="0" borderId="1" xfId="0" applyNumberFormat="1" applyBorder="1"/>
    <xf numFmtId="9" fontId="0" fillId="0" borderId="1" xfId="2" applyFont="1" applyBorder="1"/>
    <xf numFmtId="164" fontId="6" fillId="4" borderId="12" xfId="0" applyNumberFormat="1" applyFont="1" applyFill="1" applyBorder="1" applyAlignment="1">
      <alignment horizontal="center" vertical="center"/>
    </xf>
    <xf numFmtId="0" fontId="0" fillId="0" borderId="0" xfId="0" applyAlignment="1">
      <alignment horizontal="right"/>
    </xf>
    <xf numFmtId="0" fontId="29" fillId="10" borderId="1" xfId="3" applyFont="1" applyFill="1" applyBorder="1" applyAlignment="1">
      <alignment horizontal="left" vertical="center" wrapText="1"/>
    </xf>
    <xf numFmtId="3" fontId="0" fillId="11" borderId="1" xfId="0" applyNumberFormat="1" applyFill="1" applyBorder="1" applyAlignment="1">
      <alignment vertical="center"/>
    </xf>
    <xf numFmtId="3" fontId="0" fillId="11" borderId="0" xfId="0" applyNumberFormat="1" applyFill="1"/>
    <xf numFmtId="0" fontId="0" fillId="0" borderId="20" xfId="0" applyBorder="1" applyAlignment="1">
      <alignment vertical="center" wrapText="1"/>
    </xf>
    <xf numFmtId="0" fontId="6" fillId="0" borderId="12" xfId="0" applyFont="1" applyBorder="1" applyAlignment="1">
      <alignment vertical="center" wrapText="1"/>
    </xf>
    <xf numFmtId="0" fontId="46" fillId="4" borderId="1" xfId="0" applyFont="1" applyFill="1" applyBorder="1" applyAlignment="1">
      <alignment vertical="center"/>
    </xf>
    <xf numFmtId="0" fontId="0" fillId="4" borderId="1" xfId="0" applyFill="1" applyBorder="1"/>
    <xf numFmtId="0" fontId="6" fillId="4" borderId="11" xfId="0" applyFont="1" applyFill="1" applyBorder="1" applyAlignment="1">
      <alignment vertical="center"/>
    </xf>
    <xf numFmtId="0" fontId="0" fillId="4" borderId="1" xfId="0" applyFill="1" applyBorder="1" applyAlignment="1">
      <alignment vertical="center"/>
    </xf>
    <xf numFmtId="3" fontId="0" fillId="4" borderId="1" xfId="0" applyNumberFormat="1" applyFill="1" applyBorder="1" applyAlignment="1">
      <alignment vertical="center"/>
    </xf>
    <xf numFmtId="3" fontId="6" fillId="0" borderId="1" xfId="0" applyNumberFormat="1" applyFont="1" applyBorder="1"/>
    <xf numFmtId="165" fontId="0" fillId="5" borderId="1" xfId="0" applyNumberFormat="1" applyFill="1" applyBorder="1" applyAlignment="1">
      <alignment vertical="center"/>
    </xf>
    <xf numFmtId="165" fontId="0" fillId="6" borderId="1" xfId="0" applyNumberFormat="1" applyFill="1" applyBorder="1" applyAlignment="1">
      <alignment vertical="center"/>
    </xf>
    <xf numFmtId="3" fontId="3" fillId="0" borderId="1" xfId="2" applyNumberFormat="1" applyFont="1" applyBorder="1"/>
    <xf numFmtId="3" fontId="0" fillId="18" borderId="1" xfId="0" applyNumberFormat="1" applyFill="1" applyBorder="1"/>
    <xf numFmtId="0" fontId="0" fillId="18" borderId="1" xfId="0" applyFill="1" applyBorder="1"/>
    <xf numFmtId="0" fontId="3" fillId="8" borderId="1" xfId="0" applyFont="1" applyFill="1" applyBorder="1"/>
    <xf numFmtId="2" fontId="3" fillId="8" borderId="1" xfId="2" applyNumberFormat="1" applyFont="1" applyFill="1" applyBorder="1"/>
    <xf numFmtId="9" fontId="3" fillId="8" borderId="1" xfId="2" applyFont="1" applyFill="1" applyBorder="1"/>
    <xf numFmtId="0" fontId="3" fillId="19" borderId="1" xfId="0" applyFont="1" applyFill="1" applyBorder="1"/>
    <xf numFmtId="0" fontId="0" fillId="19" borderId="1" xfId="0" applyFill="1" applyBorder="1"/>
    <xf numFmtId="3" fontId="7" fillId="8" borderId="1" xfId="0" applyNumberFormat="1" applyFont="1" applyFill="1" applyBorder="1"/>
    <xf numFmtId="0" fontId="3" fillId="0" borderId="1" xfId="0" applyFont="1" applyBorder="1" applyAlignment="1">
      <alignment vertical="center" wrapText="1"/>
    </xf>
    <xf numFmtId="0" fontId="6" fillId="4" borderId="1" xfId="0" applyFont="1" applyFill="1" applyBorder="1" applyAlignment="1">
      <alignment horizontal="center" vertical="center"/>
    </xf>
    <xf numFmtId="3" fontId="6" fillId="0" borderId="1" xfId="0" applyNumberFormat="1" applyFont="1" applyBorder="1"/>
    <xf numFmtId="0" fontId="0" fillId="9" borderId="1" xfId="0" applyFill="1" applyBorder="1"/>
    <xf numFmtId="3" fontId="0" fillId="9" borderId="1" xfId="0" applyNumberFormat="1" applyFill="1" applyBorder="1"/>
    <xf numFmtId="3" fontId="3" fillId="8" borderId="1" xfId="2" applyNumberFormat="1" applyFont="1" applyFill="1" applyBorder="1"/>
    <xf numFmtId="167" fontId="3" fillId="8" borderId="1" xfId="2" applyNumberFormat="1" applyFont="1" applyFill="1" applyBorder="1"/>
    <xf numFmtId="3" fontId="7" fillId="0" borderId="1" xfId="0" applyNumberFormat="1" applyFont="1" applyFill="1" applyBorder="1"/>
    <xf numFmtId="3" fontId="3" fillId="0" borderId="1" xfId="0" applyNumberFormat="1" applyFont="1" applyBorder="1"/>
    <xf numFmtId="0" fontId="48" fillId="0" borderId="0" xfId="0" applyFont="1"/>
    <xf numFmtId="167" fontId="7" fillId="0" borderId="1" xfId="2" applyNumberFormat="1" applyFont="1" applyBorder="1" applyAlignment="1">
      <alignment horizontal="center" vertical="center"/>
    </xf>
    <xf numFmtId="3" fontId="3" fillId="20" borderId="1" xfId="2" applyNumberFormat="1" applyFont="1" applyFill="1" applyBorder="1"/>
    <xf numFmtId="3" fontId="3" fillId="0" borderId="1" xfId="2" applyNumberFormat="1" applyFont="1" applyFill="1" applyBorder="1"/>
    <xf numFmtId="0" fontId="3" fillId="19" borderId="1" xfId="0" applyFont="1" applyFill="1" applyBorder="1" applyAlignment="1">
      <alignment vertical="center"/>
    </xf>
    <xf numFmtId="0" fontId="3" fillId="8" borderId="1" xfId="0" applyFont="1" applyFill="1" applyBorder="1" applyAlignment="1">
      <alignment vertical="center"/>
    </xf>
    <xf numFmtId="2" fontId="3" fillId="8" borderId="1" xfId="2" applyNumberFormat="1" applyFont="1" applyFill="1" applyBorder="1" applyAlignment="1">
      <alignment vertical="center"/>
    </xf>
    <xf numFmtId="9" fontId="3" fillId="8" borderId="1" xfId="2" applyFont="1" applyFill="1" applyBorder="1" applyAlignment="1">
      <alignment vertical="center"/>
    </xf>
    <xf numFmtId="3" fontId="3" fillId="8" borderId="1" xfId="2" applyNumberFormat="1" applyFont="1" applyFill="1" applyBorder="1" applyAlignment="1">
      <alignment vertical="center"/>
    </xf>
    <xf numFmtId="10" fontId="3" fillId="8" borderId="1" xfId="2" applyNumberFormat="1" applyFont="1" applyFill="1" applyBorder="1"/>
    <xf numFmtId="0" fontId="29" fillId="10" borderId="1" xfId="3" applyFont="1" applyFill="1" applyBorder="1" applyAlignment="1">
      <alignment horizontal="left" wrapText="1"/>
    </xf>
    <xf numFmtId="2" fontId="0" fillId="8" borderId="1" xfId="2" applyNumberFormat="1" applyFont="1" applyFill="1" applyBorder="1" applyAlignment="1">
      <alignment vertical="center"/>
    </xf>
    <xf numFmtId="0" fontId="48" fillId="0" borderId="1" xfId="0" applyFont="1" applyBorder="1"/>
    <xf numFmtId="0" fontId="50" fillId="0" borderId="1" xfId="0" applyFont="1" applyBorder="1"/>
    <xf numFmtId="3" fontId="6" fillId="21" borderId="1" xfId="0" applyNumberFormat="1" applyFont="1" applyFill="1" applyBorder="1"/>
    <xf numFmtId="0" fontId="6" fillId="22" borderId="10" xfId="0" applyFont="1" applyFill="1" applyBorder="1" applyAlignment="1">
      <alignment vertical="center" wrapText="1"/>
    </xf>
    <xf numFmtId="0" fontId="6" fillId="22" borderId="8" xfId="0" applyFont="1" applyFill="1" applyBorder="1" applyAlignment="1">
      <alignment horizontal="center" vertical="center" wrapText="1"/>
    </xf>
    <xf numFmtId="0" fontId="6" fillId="22" borderId="11" xfId="0" applyFont="1" applyFill="1" applyBorder="1" applyAlignment="1">
      <alignment vertical="center"/>
    </xf>
    <xf numFmtId="0" fontId="36" fillId="22" borderId="1" xfId="0" applyFont="1" applyFill="1" applyBorder="1" applyAlignment="1">
      <alignment horizontal="center" vertical="center"/>
    </xf>
    <xf numFmtId="0" fontId="36" fillId="22" borderId="11" xfId="0" applyFont="1" applyFill="1" applyBorder="1" applyAlignment="1">
      <alignment vertical="center"/>
    </xf>
    <xf numFmtId="0" fontId="36" fillId="22" borderId="23" xfId="0" applyFont="1" applyFill="1" applyBorder="1" applyAlignment="1">
      <alignment vertical="center"/>
    </xf>
    <xf numFmtId="0" fontId="36" fillId="22" borderId="12" xfId="0" applyFont="1" applyFill="1" applyBorder="1" applyAlignment="1">
      <alignment horizontal="center" vertical="center"/>
    </xf>
    <xf numFmtId="0" fontId="6" fillId="22" borderId="23" xfId="0" applyFont="1" applyFill="1" applyBorder="1" applyAlignment="1">
      <alignment vertical="center"/>
    </xf>
    <xf numFmtId="0" fontId="6" fillId="22" borderId="27" xfId="0" applyFont="1" applyFill="1" applyBorder="1" applyAlignment="1">
      <alignment vertical="center"/>
    </xf>
    <xf numFmtId="0" fontId="36" fillId="22" borderId="25" xfId="0" applyFont="1" applyFill="1" applyBorder="1" applyAlignment="1">
      <alignment horizontal="center" vertical="center"/>
    </xf>
    <xf numFmtId="165" fontId="0" fillId="0" borderId="1" xfId="0" applyNumberFormat="1" applyFill="1" applyBorder="1" applyAlignment="1">
      <alignment vertical="center"/>
    </xf>
    <xf numFmtId="0" fontId="0" fillId="2" borderId="0" xfId="0" applyFill="1" applyAlignmen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center" vertical="center"/>
    </xf>
    <xf numFmtId="3" fontId="3" fillId="2" borderId="1" xfId="0" applyNumberFormat="1" applyFont="1" applyFill="1" applyBorder="1" applyAlignment="1">
      <alignment vertical="center"/>
    </xf>
    <xf numFmtId="0" fontId="3" fillId="0" borderId="1" xfId="0" applyFont="1" applyFill="1" applyBorder="1"/>
    <xf numFmtId="3" fontId="0" fillId="0" borderId="1" xfId="0" applyNumberFormat="1" applyFill="1" applyBorder="1"/>
    <xf numFmtId="10" fontId="6" fillId="0" borderId="1" xfId="2" applyNumberFormat="1" applyFont="1" applyBorder="1"/>
    <xf numFmtId="0" fontId="14" fillId="0" borderId="1" xfId="0" applyFont="1" applyBorder="1"/>
    <xf numFmtId="0" fontId="36" fillId="0" borderId="1" xfId="0" applyFont="1" applyBorder="1" applyAlignment="1">
      <alignment vertical="center"/>
    </xf>
    <xf numFmtId="0" fontId="6" fillId="21" borderId="1" xfId="0" applyFont="1" applyFill="1" applyBorder="1" applyAlignment="1">
      <alignment vertical="center"/>
    </xf>
    <xf numFmtId="3" fontId="12" fillId="8" borderId="1" xfId="2" applyNumberFormat="1" applyFont="1" applyFill="1" applyBorder="1"/>
    <xf numFmtId="3" fontId="13" fillId="18" borderId="1" xfId="0" applyNumberFormat="1" applyFont="1" applyFill="1" applyBorder="1"/>
    <xf numFmtId="3" fontId="12" fillId="0" borderId="1" xfId="2" applyNumberFormat="1" applyFont="1" applyBorder="1"/>
    <xf numFmtId="0" fontId="0" fillId="0" borderId="1" xfId="0" applyBorder="1" applyAlignment="1">
      <alignment wrapText="1"/>
    </xf>
    <xf numFmtId="166" fontId="0" fillId="0" borderId="1" xfId="0" applyNumberFormat="1" applyBorder="1"/>
    <xf numFmtId="0" fontId="6" fillId="4" borderId="1" xfId="0" applyFont="1" applyFill="1" applyBorder="1" applyAlignment="1">
      <alignment horizontal="center" vertical="center" wrapText="1"/>
    </xf>
    <xf numFmtId="0" fontId="6" fillId="0" borderId="1" xfId="0" applyFont="1" applyBorder="1" applyAlignment="1">
      <alignment vertical="center" wrapText="1"/>
    </xf>
    <xf numFmtId="0" fontId="24" fillId="0" borderId="0" xfId="0" applyFont="1"/>
    <xf numFmtId="167" fontId="19" fillId="0" borderId="1" xfId="0" applyNumberFormat="1" applyFont="1" applyBorder="1" applyAlignment="1">
      <alignment horizontal="center"/>
    </xf>
    <xf numFmtId="0" fontId="6" fillId="0" borderId="1" xfId="0" applyFont="1" applyBorder="1" applyAlignment="1">
      <alignment wrapText="1"/>
    </xf>
    <xf numFmtId="10" fontId="3" fillId="0" borderId="1" xfId="0" applyNumberFormat="1" applyFont="1" applyBorder="1"/>
    <xf numFmtId="4" fontId="3" fillId="0" borderId="1" xfId="0" applyNumberFormat="1" applyFont="1" applyBorder="1"/>
    <xf numFmtId="167" fontId="19" fillId="8" borderId="1" xfId="2" applyNumberFormat="1" applyFont="1" applyFill="1" applyBorder="1" applyAlignment="1">
      <alignment horizontal="center" vertical="center"/>
    </xf>
    <xf numFmtId="167" fontId="19" fillId="4" borderId="1" xfId="0" applyNumberFormat="1" applyFont="1" applyFill="1" applyBorder="1" applyAlignment="1">
      <alignment horizontal="center"/>
    </xf>
    <xf numFmtId="0" fontId="3" fillId="0" borderId="1" xfId="0" applyFont="1" applyBorder="1" applyAlignment="1">
      <alignment horizontal="center"/>
    </xf>
    <xf numFmtId="165" fontId="1" fillId="0" borderId="1" xfId="0" applyNumberFormat="1" applyFont="1" applyBorder="1" applyAlignment="1">
      <alignment vertical="center"/>
    </xf>
    <xf numFmtId="0" fontId="29" fillId="10" borderId="1" xfId="3" applyFont="1" applyFill="1" applyBorder="1" applyAlignment="1">
      <alignment horizontal="right" vertical="center" wrapText="1"/>
    </xf>
    <xf numFmtId="165" fontId="3" fillId="8" borderId="1" xfId="0" applyNumberFormat="1" applyFont="1" applyFill="1" applyBorder="1" applyAlignment="1">
      <alignment vertical="center"/>
    </xf>
    <xf numFmtId="0" fontId="0" fillId="12" borderId="1" xfId="0" applyFill="1" applyBorder="1"/>
    <xf numFmtId="10" fontId="29" fillId="0" borderId="1" xfId="2" applyNumberFormat="1" applyFont="1" applyBorder="1"/>
    <xf numFmtId="0" fontId="52" fillId="0" borderId="1" xfId="4" applyFont="1" applyBorder="1" applyAlignment="1">
      <alignment vertical="center" wrapText="1"/>
    </xf>
    <xf numFmtId="0" fontId="0" fillId="0" borderId="0" xfId="0" quotePrefix="1"/>
    <xf numFmtId="8" fontId="0" fillId="0" borderId="0" xfId="0" applyNumberFormat="1"/>
    <xf numFmtId="165" fontId="0" fillId="0" borderId="0" xfId="0" applyNumberFormat="1"/>
    <xf numFmtId="0" fontId="0" fillId="0" borderId="1" xfId="0" applyBorder="1" applyAlignment="1">
      <alignment horizontal="center"/>
    </xf>
    <xf numFmtId="0" fontId="6" fillId="4" borderId="1" xfId="0" applyFont="1" applyFill="1" applyBorder="1" applyAlignment="1">
      <alignment horizontal="center" vertical="center" wrapText="1"/>
    </xf>
    <xf numFmtId="9" fontId="19" fillId="0" borderId="1" xfId="2" applyFont="1" applyBorder="1" applyAlignment="1">
      <alignment horizontal="center"/>
    </xf>
    <xf numFmtId="9" fontId="6" fillId="23" borderId="1" xfId="0" applyNumberFormat="1" applyFont="1" applyFill="1" applyBorder="1" applyAlignment="1">
      <alignment horizontal="center" vertical="center"/>
    </xf>
    <xf numFmtId="9" fontId="6" fillId="23" borderId="1" xfId="0" applyNumberFormat="1" applyFont="1" applyFill="1" applyBorder="1" applyAlignment="1">
      <alignment horizontal="center"/>
    </xf>
    <xf numFmtId="3" fontId="6" fillId="0" borderId="1" xfId="0" applyNumberFormat="1" applyFont="1" applyBorder="1"/>
    <xf numFmtId="0" fontId="3" fillId="4" borderId="1" xfId="0" applyFont="1" applyFill="1" applyBorder="1" applyAlignment="1">
      <alignment horizontal="center"/>
    </xf>
    <xf numFmtId="0" fontId="6" fillId="25" borderId="1" xfId="0" applyFont="1" applyFill="1" applyBorder="1"/>
    <xf numFmtId="0" fontId="27" fillId="0" borderId="0" xfId="0" applyFont="1" applyAlignment="1">
      <alignment horizontal="center" vertical="center" wrapText="1"/>
    </xf>
    <xf numFmtId="0" fontId="5" fillId="0" borderId="0" xfId="0" applyFont="1" applyAlignment="1">
      <alignment horizontal="center"/>
    </xf>
    <xf numFmtId="14" fontId="7" fillId="8" borderId="1" xfId="0" applyNumberFormat="1" applyFont="1" applyFill="1" applyBorder="1" applyAlignment="1">
      <alignment horizontal="center"/>
    </xf>
    <xf numFmtId="0" fontId="23" fillId="0" borderId="31" xfId="0" applyFont="1" applyBorder="1" applyAlignment="1">
      <alignment horizontal="center" vertical="center"/>
    </xf>
    <xf numFmtId="3" fontId="6" fillId="0" borderId="1" xfId="0" applyNumberFormat="1" applyFont="1" applyBorder="1"/>
    <xf numFmtId="0" fontId="6" fillId="4" borderId="2" xfId="0" applyFont="1" applyFill="1" applyBorder="1" applyAlignment="1">
      <alignment vertical="center"/>
    </xf>
    <xf numFmtId="0" fontId="6" fillId="4" borderId="18" xfId="0" applyFont="1" applyFill="1" applyBorder="1" applyAlignment="1">
      <alignment vertical="center"/>
    </xf>
    <xf numFmtId="0" fontId="6" fillId="7" borderId="1" xfId="0" applyFont="1" applyFill="1" applyBorder="1" applyAlignment="1">
      <alignment horizontal="center"/>
    </xf>
    <xf numFmtId="0" fontId="6" fillId="7" borderId="1" xfId="0" applyFont="1" applyFill="1" applyBorder="1" applyAlignment="1"/>
    <xf numFmtId="0" fontId="6" fillId="7" borderId="1" xfId="0" applyFont="1" applyFill="1" applyBorder="1" applyAlignment="1">
      <alignment horizontal="left"/>
    </xf>
    <xf numFmtId="10" fontId="6" fillId="0" borderId="1" xfId="2" applyNumberFormat="1" applyFont="1" applyBorder="1"/>
    <xf numFmtId="3" fontId="6" fillId="0" borderId="2" xfId="0" applyNumberFormat="1" applyFont="1" applyBorder="1"/>
    <xf numFmtId="3" fontId="6" fillId="0" borderId="11" xfId="0" applyNumberFormat="1" applyFont="1" applyBorder="1"/>
    <xf numFmtId="0" fontId="6" fillId="4" borderId="1" xfId="0" applyFont="1" applyFill="1" applyBorder="1" applyAlignment="1">
      <alignment horizontal="center" vertical="center" wrapText="1"/>
    </xf>
    <xf numFmtId="3" fontId="48" fillId="0" borderId="1" xfId="0" applyNumberFormat="1" applyFont="1" applyBorder="1"/>
    <xf numFmtId="3" fontId="50" fillId="0" borderId="1" xfId="0" applyNumberFormat="1" applyFont="1" applyBorder="1"/>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3" fontId="6" fillId="4" borderId="1" xfId="0" applyNumberFormat="1" applyFont="1" applyFill="1" applyBorder="1" applyAlignment="1">
      <alignment horizontal="center" vertical="center"/>
    </xf>
    <xf numFmtId="0" fontId="0" fillId="0" borderId="12" xfId="0" applyBorder="1" applyAlignment="1">
      <alignment vertical="center" wrapText="1"/>
    </xf>
    <xf numFmtId="0" fontId="0" fillId="0" borderId="13" xfId="0" applyBorder="1" applyAlignment="1">
      <alignment vertical="center" wrapText="1"/>
    </xf>
    <xf numFmtId="0" fontId="7" fillId="0" borderId="0" xfId="0" applyFont="1" applyAlignment="1">
      <alignment horizontal="center"/>
    </xf>
    <xf numFmtId="0" fontId="6" fillId="0" borderId="1" xfId="0" applyFont="1" applyBorder="1" applyAlignment="1">
      <alignment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7" fillId="0" borderId="1" xfId="0" applyFont="1" applyBorder="1" applyAlignment="1">
      <alignment horizontal="left" vertical="center"/>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5" fillId="20" borderId="19" xfId="0" applyFont="1" applyFill="1" applyBorder="1" applyAlignment="1">
      <alignment horizontal="left" vertical="center"/>
    </xf>
    <xf numFmtId="0" fontId="5" fillId="20" borderId="31" xfId="0" applyFont="1" applyFill="1" applyBorder="1" applyAlignment="1">
      <alignment horizontal="left" vertical="center"/>
    </xf>
    <xf numFmtId="0" fontId="7" fillId="0" borderId="1" xfId="0" applyFont="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textRotation="90" wrapText="1"/>
    </xf>
    <xf numFmtId="9" fontId="0" fillId="2" borderId="1" xfId="2" applyFont="1" applyFill="1" applyBorder="1" applyAlignment="1">
      <alignment horizontal="center"/>
    </xf>
    <xf numFmtId="0" fontId="0" fillId="2" borderId="13" xfId="0" applyFill="1" applyBorder="1" applyAlignment="1">
      <alignment horizontal="center"/>
    </xf>
    <xf numFmtId="0" fontId="0" fillId="2" borderId="1" xfId="0" applyFill="1" applyBorder="1" applyAlignment="1">
      <alignment horizont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5" fillId="0" borderId="31" xfId="0" applyFont="1" applyBorder="1" applyAlignment="1">
      <alignment horizontal="center"/>
    </xf>
    <xf numFmtId="0" fontId="6" fillId="0" borderId="12" xfId="0" applyFont="1" applyBorder="1" applyAlignment="1">
      <alignment horizontal="left" vertical="center" wrapText="1" indent="2"/>
    </xf>
    <xf numFmtId="0" fontId="6" fillId="0" borderId="13" xfId="0" applyFont="1" applyBorder="1" applyAlignment="1">
      <alignment horizontal="left" vertical="center" wrapText="1" indent="2"/>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20" xfId="0" applyFont="1" applyBorder="1" applyAlignment="1">
      <alignment vertical="center" wrapText="1"/>
    </xf>
    <xf numFmtId="0" fontId="6" fillId="0" borderId="12" xfId="0" applyFont="1" applyBorder="1" applyAlignment="1">
      <alignment vertical="center"/>
    </xf>
    <xf numFmtId="0" fontId="6" fillId="0" borderId="13" xfId="0" applyFont="1" applyBorder="1" applyAlignment="1">
      <alignment vertical="center"/>
    </xf>
    <xf numFmtId="0" fontId="4" fillId="0" borderId="12" xfId="0" applyFont="1" applyBorder="1" applyAlignment="1">
      <alignment horizontal="left" vertical="center" wrapText="1" indent="3"/>
    </xf>
    <xf numFmtId="0" fontId="4" fillId="0" borderId="13" xfId="0" applyFont="1" applyBorder="1" applyAlignment="1">
      <alignment horizontal="left" vertical="center" wrapText="1" indent="3"/>
    </xf>
    <xf numFmtId="0" fontId="3" fillId="0" borderId="12" xfId="0" applyFont="1" applyBorder="1" applyAlignment="1">
      <alignment vertical="center"/>
    </xf>
    <xf numFmtId="0" fontId="3" fillId="0" borderId="13" xfId="0" applyFont="1" applyBorder="1" applyAlignment="1">
      <alignment vertical="center"/>
    </xf>
    <xf numFmtId="0" fontId="30" fillId="4" borderId="1" xfId="0" applyFont="1" applyFill="1" applyBorder="1" applyAlignment="1">
      <alignment horizontal="left" vertical="center"/>
    </xf>
    <xf numFmtId="0" fontId="33" fillId="4" borderId="1" xfId="0" applyFont="1" applyFill="1" applyBorder="1" applyAlignment="1">
      <alignment horizontal="left" vertical="center"/>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165" fontId="44" fillId="24" borderId="2" xfId="6" applyNumberFormat="1" applyFont="1" applyFill="1" applyBorder="1" applyAlignment="1" applyProtection="1">
      <alignment horizontal="center" vertical="center"/>
      <protection locked="0" hidden="1"/>
    </xf>
    <xf numFmtId="165" fontId="44" fillId="0" borderId="24" xfId="6" applyNumberFormat="1" applyFont="1" applyBorder="1" applyAlignment="1" applyProtection="1">
      <alignment horizontal="center" vertical="center"/>
      <protection locked="0" hidden="1"/>
    </xf>
    <xf numFmtId="172" fontId="44" fillId="0" borderId="26" xfId="6" applyNumberFormat="1" applyFont="1" applyBorder="1" applyAlignment="1" applyProtection="1">
      <alignment horizontal="center" vertical="center"/>
      <protection locked="0" hidden="1"/>
    </xf>
    <xf numFmtId="172" fontId="44" fillId="0" borderId="38" xfId="6" applyNumberFormat="1" applyFont="1" applyBorder="1" applyAlignment="1" applyProtection="1">
      <alignment horizontal="center" vertical="center"/>
      <protection locked="0" hidden="1"/>
    </xf>
    <xf numFmtId="0" fontId="39" fillId="10" borderId="1" xfId="3" applyFont="1" applyFill="1" applyBorder="1" applyAlignment="1">
      <alignment vertical="center" wrapText="1"/>
    </xf>
    <xf numFmtId="0" fontId="10" fillId="4" borderId="1" xfId="3" applyFill="1" applyBorder="1" applyAlignment="1">
      <alignment horizontal="center" vertical="center" wrapText="1"/>
    </xf>
    <xf numFmtId="10" fontId="44" fillId="0" borderId="1" xfId="5" applyNumberFormat="1" applyFont="1" applyFill="1" applyBorder="1" applyAlignment="1" applyProtection="1">
      <alignment horizontal="center" vertical="center"/>
      <protection locked="0" hidden="1"/>
    </xf>
    <xf numFmtId="10" fontId="44" fillId="0" borderId="3" xfId="5" applyNumberFormat="1" applyFont="1" applyFill="1" applyBorder="1" applyAlignment="1" applyProtection="1">
      <alignment horizontal="center" vertical="center"/>
      <protection locked="0" hidden="1"/>
    </xf>
    <xf numFmtId="0" fontId="38" fillId="4" borderId="2" xfId="3" applyFont="1" applyFill="1" applyBorder="1" applyAlignment="1" applyProtection="1">
      <alignment horizontal="center"/>
      <protection hidden="1"/>
    </xf>
    <xf numFmtId="0" fontId="38" fillId="4" borderId="18" xfId="3" applyFont="1" applyFill="1" applyBorder="1" applyAlignment="1" applyProtection="1">
      <alignment horizontal="center"/>
      <protection hidden="1"/>
    </xf>
    <xf numFmtId="0" fontId="6" fillId="4" borderId="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38" fillId="4" borderId="1" xfId="3" applyFont="1" applyFill="1" applyBorder="1" applyAlignment="1" applyProtection="1">
      <alignment horizontal="center" vertical="center"/>
      <protection hidden="1"/>
    </xf>
    <xf numFmtId="165" fontId="44" fillId="0" borderId="2" xfId="6" applyNumberFormat="1" applyFont="1" applyFill="1" applyBorder="1" applyAlignment="1" applyProtection="1">
      <alignment horizontal="center" vertical="center"/>
      <protection locked="0" hidden="1"/>
    </xf>
    <xf numFmtId="165" fontId="44" fillId="0" borderId="24" xfId="6" applyNumberFormat="1" applyFont="1" applyFill="1" applyBorder="1" applyAlignment="1" applyProtection="1">
      <alignment horizontal="center" vertical="center"/>
      <protection locked="0" hidden="1"/>
    </xf>
    <xf numFmtId="0" fontId="19" fillId="4" borderId="12"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2" xfId="0" applyFont="1" applyFill="1" applyBorder="1" applyAlignment="1">
      <alignment horizontal="center" wrapText="1"/>
    </xf>
    <xf numFmtId="0" fontId="19" fillId="4" borderId="18" xfId="0" applyFont="1" applyFill="1" applyBorder="1" applyAlignment="1">
      <alignment horizontal="center" wrapText="1"/>
    </xf>
    <xf numFmtId="0" fontId="19" fillId="4" borderId="11" xfId="0" applyFont="1" applyFill="1" applyBorder="1" applyAlignment="1">
      <alignment horizontal="center" wrapText="1"/>
    </xf>
    <xf numFmtId="0" fontId="24" fillId="4" borderId="1" xfId="0" applyFont="1" applyFill="1" applyBorder="1" applyAlignment="1">
      <alignment horizontal="center" vertical="center" wrapText="1"/>
    </xf>
    <xf numFmtId="0" fontId="53" fillId="0" borderId="0" xfId="0" applyFont="1"/>
  </cellXfs>
  <cellStyles count="7">
    <cellStyle name="Гиперссылка" xfId="4" builtinId="8"/>
    <cellStyle name="Обычный" xfId="0" builtinId="0"/>
    <cellStyle name="Обычный 2" xfId="1" xr:uid="{00000000-0005-0000-0000-000002000000}"/>
    <cellStyle name="Обычный 2 2" xfId="3" xr:uid="{00000000-0005-0000-0000-000003000000}"/>
    <cellStyle name="Обычный_LONG_BGT03" xfId="6" xr:uid="{00000000-0005-0000-0000-000004000000}"/>
    <cellStyle name="Процентный" xfId="2" builtinId="5"/>
    <cellStyle name="Процентный 3" xfId="5" xr:uid="{00000000-0005-0000-0000-000006000000}"/>
  </cellStyles>
  <dxfs count="7">
    <dxf>
      <fill>
        <patternFill>
          <bgColor rgb="FF92D050"/>
        </patternFill>
      </fill>
    </dxf>
    <dxf>
      <fill>
        <patternFill>
          <bgColor rgb="FF92D05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92D050"/>
        </patternFill>
      </fill>
    </dxf>
  </dxfs>
  <tableStyles count="0" defaultTableStyle="TableStyleMedium2" defaultPivotStyle="PivotStyleMedium9"/>
  <colors>
    <mruColors>
      <color rgb="FFFF5050"/>
      <color rgb="FF99FF99"/>
      <color rgb="FFFFFF99"/>
      <color rgb="FF66FFFF"/>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r>
              <a:rPr lang="ru-RU" sz="1600" b="1">
                <a:solidFill>
                  <a:sysClr val="windowText" lastClr="000000"/>
                </a:solidFill>
              </a:rPr>
              <a:t>Денежные потоки инициаторов</a:t>
            </a:r>
            <a:r>
              <a:rPr lang="ru-RU" sz="1600" b="1" baseline="0">
                <a:solidFill>
                  <a:sysClr val="windowText" lastClr="000000"/>
                </a:solidFill>
              </a:rPr>
              <a:t> проекта</a:t>
            </a:r>
            <a:r>
              <a:rPr lang="ru-RU" sz="1600" b="1">
                <a:solidFill>
                  <a:sysClr val="windowText" lastClr="000000"/>
                </a:solidFill>
              </a:rPr>
              <a:t>,</a:t>
            </a:r>
          </a:p>
          <a:p>
            <a:pPr>
              <a:defRPr sz="1600" b="1">
                <a:solidFill>
                  <a:sysClr val="windowText" lastClr="000000"/>
                </a:solidFill>
              </a:defRPr>
            </a:pPr>
            <a:r>
              <a:rPr lang="ru-RU" sz="1600" b="1">
                <a:solidFill>
                  <a:sysClr val="windowText" lastClr="000000"/>
                </a:solidFill>
              </a:rPr>
              <a:t>тыс.</a:t>
            </a:r>
            <a:r>
              <a:rPr lang="ru-RU" sz="1600" b="1" baseline="0">
                <a:solidFill>
                  <a:sysClr val="windowText" lastClr="000000"/>
                </a:solidFill>
              </a:rPr>
              <a:t> </a:t>
            </a:r>
            <a:r>
              <a:rPr lang="en-US" sz="1600" b="1" baseline="0">
                <a:solidFill>
                  <a:sysClr val="windowText" lastClr="000000"/>
                </a:solidFill>
              </a:rPr>
              <a:t>USD</a:t>
            </a:r>
            <a:endParaRPr lang="ru-RU" sz="1600" b="1">
              <a:solidFill>
                <a:sysClr val="windowText" lastClr="000000"/>
              </a:solidFill>
            </a:endParaRPr>
          </a:p>
        </c:rich>
      </c:tx>
      <c:layout>
        <c:manualLayout>
          <c:xMode val="edge"/>
          <c:yMode val="edge"/>
          <c:x val="0.15820467856365117"/>
          <c:y val="0"/>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endParaRPr lang="ru-RU"/>
        </a:p>
      </c:txPr>
    </c:title>
    <c:autoTitleDeleted val="0"/>
    <c:plotArea>
      <c:layout>
        <c:manualLayout>
          <c:layoutTarget val="inner"/>
          <c:xMode val="edge"/>
          <c:yMode val="edge"/>
          <c:x val="0.11498948410338355"/>
          <c:y val="0.16272000057510616"/>
          <c:w val="0.85829528117545506"/>
          <c:h val="0.58754104370986604"/>
        </c:manualLayout>
      </c:layout>
      <c:barChart>
        <c:barDir val="col"/>
        <c:grouping val="clustered"/>
        <c:varyColors val="0"/>
        <c:ser>
          <c:idx val="0"/>
          <c:order val="0"/>
          <c:tx>
            <c:strRef>
              <c:f>'Инвестиции (2)'!$D$33</c:f>
              <c:strCache>
                <c:ptCount val="1"/>
                <c:pt idx="0">
                  <c:v>Денежные вложения</c:v>
                </c:pt>
              </c:strCache>
            </c:strRef>
          </c:tx>
          <c:spPr>
            <a:solidFill>
              <a:srgbClr val="FF5050"/>
            </a:solidFill>
            <a:ln>
              <a:solidFill>
                <a:srgbClr val="FF5050"/>
              </a:solidFill>
            </a:ln>
            <a:effectLst/>
          </c:spPr>
          <c:invertIfNegative val="0"/>
          <c:cat>
            <c:strRef>
              <c:f>'Инвестиции (2)'!$E$32:$H$32</c:f>
              <c:strCache>
                <c:ptCount val="4"/>
                <c:pt idx="0">
                  <c:v>1-й год</c:v>
                </c:pt>
                <c:pt idx="1">
                  <c:v>2-й год</c:v>
                </c:pt>
                <c:pt idx="2">
                  <c:v>3-й год</c:v>
                </c:pt>
                <c:pt idx="3">
                  <c:v>4-й год</c:v>
                </c:pt>
              </c:strCache>
            </c:strRef>
          </c:cat>
          <c:val>
            <c:numRef>
              <c:f>'Инвестиции (2)'!$E$33:$H$33</c:f>
              <c:numCache>
                <c:formatCode>#\ ##0_ ;[Red]\-#\ ##0\ </c:formatCode>
                <c:ptCount val="4"/>
                <c:pt idx="0">
                  <c:v>-700</c:v>
                </c:pt>
              </c:numCache>
            </c:numRef>
          </c:val>
          <c:extLst>
            <c:ext xmlns:c16="http://schemas.microsoft.com/office/drawing/2014/chart" uri="{C3380CC4-5D6E-409C-BE32-E72D297353CC}">
              <c16:uniqueId val="{00000000-10E1-4CFC-AD34-3F7C64430F50}"/>
            </c:ext>
          </c:extLst>
        </c:ser>
        <c:ser>
          <c:idx val="1"/>
          <c:order val="1"/>
          <c:tx>
            <c:strRef>
              <c:f>'Инвестиции (2)'!$D$34</c:f>
              <c:strCache>
                <c:ptCount val="1"/>
                <c:pt idx="0">
                  <c:v>Денежный поток</c:v>
                </c:pt>
              </c:strCache>
            </c:strRef>
          </c:tx>
          <c:spPr>
            <a:solidFill>
              <a:srgbClr val="00B050"/>
            </a:solidFill>
            <a:ln>
              <a:solidFill>
                <a:srgbClr val="92D050"/>
              </a:solidFill>
            </a:ln>
            <a:effectLst/>
          </c:spPr>
          <c:invertIfNegative val="1"/>
          <c:cat>
            <c:strRef>
              <c:f>'Инвестиции (2)'!$E$32:$H$32</c:f>
              <c:strCache>
                <c:ptCount val="4"/>
                <c:pt idx="0">
                  <c:v>1-й год</c:v>
                </c:pt>
                <c:pt idx="1">
                  <c:v>2-й год</c:v>
                </c:pt>
                <c:pt idx="2">
                  <c:v>3-й год</c:v>
                </c:pt>
                <c:pt idx="3">
                  <c:v>4-й год</c:v>
                </c:pt>
              </c:strCache>
            </c:strRef>
          </c:cat>
          <c:val>
            <c:numRef>
              <c:f>'Инвестиции (2)'!$E$34:$H$34</c:f>
              <c:numCache>
                <c:formatCode>#\ ##0_ ;[Red]\-#\ ##0\ </c:formatCode>
                <c:ptCount val="4"/>
                <c:pt idx="0">
                  <c:v>-1035.8731131386296</c:v>
                </c:pt>
                <c:pt idx="1">
                  <c:v>1301.3148641123862</c:v>
                </c:pt>
                <c:pt idx="2">
                  <c:v>6637.1611862536556</c:v>
                </c:pt>
                <c:pt idx="3">
                  <c:v>-2874.4178845144643</c:v>
                </c:pt>
              </c:numCache>
            </c:numRef>
          </c:val>
          <c:extLst>
            <c:ext xmlns:c14="http://schemas.microsoft.com/office/drawing/2007/8/2/chart" uri="{6F2FDCE9-48DA-4B69-8628-5D25D57E5C99}">
              <c14:invertSolidFillFmt>
                <c14:spPr xmlns:c14="http://schemas.microsoft.com/office/drawing/2007/8/2/chart">
                  <a:solidFill>
                    <a:srgbClr val="C3D69B"/>
                  </a:solidFill>
                  <a:ln>
                    <a:solidFill>
                      <a:srgbClr val="92D050"/>
                    </a:solidFill>
                  </a:ln>
                  <a:effectLst/>
                </c14:spPr>
              </c14:invertSolidFillFmt>
            </c:ext>
            <c:ext xmlns:c16="http://schemas.microsoft.com/office/drawing/2014/chart" uri="{C3380CC4-5D6E-409C-BE32-E72D297353CC}">
              <c16:uniqueId val="{00000001-10E1-4CFC-AD34-3F7C64430F50}"/>
            </c:ext>
          </c:extLst>
        </c:ser>
        <c:dLbls>
          <c:showLegendKey val="0"/>
          <c:showVal val="0"/>
          <c:showCatName val="0"/>
          <c:showSerName val="0"/>
          <c:showPercent val="0"/>
          <c:showBubbleSize val="0"/>
        </c:dLbls>
        <c:gapWidth val="219"/>
        <c:overlap val="-27"/>
        <c:axId val="210644783"/>
        <c:axId val="160555951"/>
      </c:barChart>
      <c:lineChart>
        <c:grouping val="standard"/>
        <c:varyColors val="0"/>
        <c:ser>
          <c:idx val="3"/>
          <c:order val="2"/>
          <c:tx>
            <c:strRef>
              <c:f>'Инвестиции (2)'!$D$36</c:f>
              <c:strCache>
                <c:ptCount val="1"/>
                <c:pt idx="0">
                  <c:v>NPV</c:v>
                </c:pt>
              </c:strCache>
            </c:strRef>
          </c:tx>
          <c:spPr>
            <a:ln w="28575" cap="rnd">
              <a:solidFill>
                <a:srgbClr val="0070C0"/>
              </a:solidFill>
              <a:round/>
            </a:ln>
            <a:effectLst/>
          </c:spPr>
          <c:marker>
            <c:symbol val="none"/>
          </c:marker>
          <c:val>
            <c:numRef>
              <c:f>'Инвестиции (2)'!$E$36:$H$36</c:f>
              <c:numCache>
                <c:formatCode>#\ ##0_ ;[Red]\-#\ ##0\ </c:formatCode>
                <c:ptCount val="4"/>
                <c:pt idx="0">
                  <c:v>-1517.1523990012565</c:v>
                </c:pt>
                <c:pt idx="1">
                  <c:v>-587.86358666478077</c:v>
                </c:pt>
                <c:pt idx="2">
                  <c:v>3270.9532025655294</c:v>
                </c:pt>
                <c:pt idx="3">
                  <c:v>1709.6266819182315</c:v>
                </c:pt>
              </c:numCache>
            </c:numRef>
          </c:val>
          <c:smooth val="0"/>
          <c:extLst>
            <c:ext xmlns:c16="http://schemas.microsoft.com/office/drawing/2014/chart" uri="{C3380CC4-5D6E-409C-BE32-E72D297353CC}">
              <c16:uniqueId val="{00000002-10E1-4CFC-AD34-3F7C64430F50}"/>
            </c:ext>
          </c:extLst>
        </c:ser>
        <c:dLbls>
          <c:showLegendKey val="0"/>
          <c:showVal val="0"/>
          <c:showCatName val="0"/>
          <c:showSerName val="0"/>
          <c:showPercent val="0"/>
          <c:showBubbleSize val="0"/>
        </c:dLbls>
        <c:marker val="1"/>
        <c:smooth val="0"/>
        <c:axId val="210644783"/>
        <c:axId val="160555951"/>
      </c:lineChart>
      <c:catAx>
        <c:axId val="21064478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ru-RU"/>
          </a:p>
        </c:txPr>
        <c:crossAx val="160555951"/>
        <c:crosses val="autoZero"/>
        <c:auto val="1"/>
        <c:lblAlgn val="ctr"/>
        <c:lblOffset val="100"/>
        <c:noMultiLvlLbl val="0"/>
      </c:catAx>
      <c:valAx>
        <c:axId val="160555951"/>
        <c:scaling>
          <c:orientation val="minMax"/>
          <c:max val="7000"/>
          <c:min val="-4000"/>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ru-RU"/>
          </a:p>
        </c:txPr>
        <c:crossAx val="210644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5559958280290052"/>
          <c:h val="0.68698806749446573"/>
        </c:manualLayout>
      </c:layout>
      <c:lineChart>
        <c:grouping val="standard"/>
        <c:varyColors val="0"/>
        <c:ser>
          <c:idx val="0"/>
          <c:order val="0"/>
          <c:tx>
            <c:strRef>
              <c:f>'Анализ рисков'!$C$34</c:f>
              <c:strCache>
                <c:ptCount val="1"/>
                <c:pt idx="0">
                  <c:v>IRR, %</c:v>
                </c:pt>
              </c:strCache>
            </c:strRef>
          </c:tx>
          <c:spPr>
            <a:ln>
              <a:solidFill>
                <a:srgbClr val="00B050"/>
              </a:solidFill>
            </a:ln>
          </c:spPr>
          <c:marker>
            <c:spPr>
              <a:solidFill>
                <a:srgbClr val="00B050"/>
              </a:solidFill>
              <a:ln>
                <a:solidFill>
                  <a:srgbClr val="00B050"/>
                </a:solidFill>
              </a:ln>
            </c:spPr>
          </c:marker>
          <c:cat>
            <c:numRef>
              <c:f>'Анализ рисков'!$D$33:$H$33</c:f>
              <c:numCache>
                <c:formatCode>0.0%</c:formatCode>
                <c:ptCount val="5"/>
                <c:pt idx="0">
                  <c:v>-0.1</c:v>
                </c:pt>
                <c:pt idx="1">
                  <c:v>-0.05</c:v>
                </c:pt>
                <c:pt idx="2">
                  <c:v>0</c:v>
                </c:pt>
                <c:pt idx="3">
                  <c:v>0.05</c:v>
                </c:pt>
                <c:pt idx="4">
                  <c:v>0.1</c:v>
                </c:pt>
              </c:numCache>
            </c:numRef>
          </c:cat>
          <c:val>
            <c:numRef>
              <c:f>'Анализ рисков'!$D$34:$H$34</c:f>
              <c:numCache>
                <c:formatCode>0.00%</c:formatCode>
                <c:ptCount val="5"/>
                <c:pt idx="0">
                  <c:v>0.76841938299943413</c:v>
                </c:pt>
                <c:pt idx="1">
                  <c:v>0.75697647990472583</c:v>
                </c:pt>
                <c:pt idx="2">
                  <c:v>0.74555409104576698</c:v>
                </c:pt>
                <c:pt idx="3">
                  <c:v>0.73415174452231624</c:v>
                </c:pt>
                <c:pt idx="4">
                  <c:v>0.72276895008706665</c:v>
                </c:pt>
              </c:numCache>
            </c:numRef>
          </c:val>
          <c:smooth val="0"/>
          <c:extLst>
            <c:ext xmlns:c16="http://schemas.microsoft.com/office/drawing/2014/chart" uri="{C3380CC4-5D6E-409C-BE32-E72D297353CC}">
              <c16:uniqueId val="{00000000-EB76-401D-A7CD-892891C4F528}"/>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рисков'!$C$35</c:f>
              <c:strCache>
                <c:ptCount val="1"/>
                <c:pt idx="0">
                  <c:v>NPV, USD</c:v>
                </c:pt>
              </c:strCache>
            </c:strRef>
          </c:tx>
          <c:spPr>
            <a:ln>
              <a:solidFill>
                <a:srgbClr val="0070C0"/>
              </a:solidFill>
            </a:ln>
          </c:spPr>
          <c:marker>
            <c:spPr>
              <a:solidFill>
                <a:srgbClr val="0070C0"/>
              </a:solidFill>
              <a:ln>
                <a:solidFill>
                  <a:srgbClr val="0070C0"/>
                </a:solidFill>
              </a:ln>
            </c:spPr>
          </c:marker>
          <c:cat>
            <c:numRef>
              <c:f>'Анализ рисков'!$D$33:$H$33</c:f>
              <c:numCache>
                <c:formatCode>0.0%</c:formatCode>
                <c:ptCount val="5"/>
                <c:pt idx="0">
                  <c:v>-0.1</c:v>
                </c:pt>
                <c:pt idx="1">
                  <c:v>-0.05</c:v>
                </c:pt>
                <c:pt idx="2">
                  <c:v>0</c:v>
                </c:pt>
                <c:pt idx="3">
                  <c:v>0.05</c:v>
                </c:pt>
                <c:pt idx="4">
                  <c:v>0.1</c:v>
                </c:pt>
              </c:numCache>
            </c:numRef>
          </c:cat>
          <c:val>
            <c:numRef>
              <c:f>'Анализ рисков'!$D$35:$H$35</c:f>
              <c:numCache>
                <c:formatCode>#,##0</c:formatCode>
                <c:ptCount val="5"/>
                <c:pt idx="0">
                  <c:v>1835427.7953050111</c:v>
                </c:pt>
                <c:pt idx="1">
                  <c:v>1801763.0851356958</c:v>
                </c:pt>
                <c:pt idx="2">
                  <c:v>1768098.3749663811</c:v>
                </c:pt>
                <c:pt idx="3">
                  <c:v>1734433.6647970655</c:v>
                </c:pt>
                <c:pt idx="4">
                  <c:v>1700768.9546277507</c:v>
                </c:pt>
              </c:numCache>
            </c:numRef>
          </c:val>
          <c:smooth val="0"/>
          <c:extLst>
            <c:ext xmlns:c16="http://schemas.microsoft.com/office/drawing/2014/chart" uri="{C3380CC4-5D6E-409C-BE32-E72D297353CC}">
              <c16:uniqueId val="{00000000-51E8-47BD-A807-15E5841A9240}"/>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рисков'!$C$36</c:f>
              <c:strCache>
                <c:ptCount val="1"/>
                <c:pt idx="0">
                  <c:v>DPB, лет</c:v>
                </c:pt>
              </c:strCache>
            </c:strRef>
          </c:tx>
          <c:spPr>
            <a:ln>
              <a:solidFill>
                <a:srgbClr val="FF0000"/>
              </a:solidFill>
            </a:ln>
          </c:spPr>
          <c:marker>
            <c:spPr>
              <a:solidFill>
                <a:srgbClr val="FF0000"/>
              </a:solidFill>
              <a:ln>
                <a:solidFill>
                  <a:srgbClr val="FF0000"/>
                </a:solidFill>
              </a:ln>
            </c:spPr>
          </c:marker>
          <c:cat>
            <c:numRef>
              <c:f>'Анализ рисков'!$D$33:$H$33</c:f>
              <c:numCache>
                <c:formatCode>0.0%</c:formatCode>
                <c:ptCount val="5"/>
                <c:pt idx="0">
                  <c:v>-0.1</c:v>
                </c:pt>
                <c:pt idx="1">
                  <c:v>-0.05</c:v>
                </c:pt>
                <c:pt idx="2">
                  <c:v>0</c:v>
                </c:pt>
                <c:pt idx="3">
                  <c:v>0.05</c:v>
                </c:pt>
                <c:pt idx="4">
                  <c:v>0.1</c:v>
                </c:pt>
              </c:numCache>
            </c:numRef>
          </c:cat>
          <c:val>
            <c:numRef>
              <c:f>'Анализ рисков'!$D$36:$H$36</c:f>
              <c:numCache>
                <c:formatCode>#,##0.00</c:formatCode>
                <c:ptCount val="5"/>
                <c:pt idx="0">
                  <c:v>2.1306842484334991</c:v>
                </c:pt>
                <c:pt idx="1">
                  <c:v>2.1372752931932699</c:v>
                </c:pt>
                <c:pt idx="2">
                  <c:v>2.1439023808509301</c:v>
                </c:pt>
                <c:pt idx="3">
                  <c:v>2.1505658078660597</c:v>
                </c:pt>
                <c:pt idx="4">
                  <c:v>2.157265873958425</c:v>
                </c:pt>
              </c:numCache>
            </c:numRef>
          </c:val>
          <c:smooth val="0"/>
          <c:extLst>
            <c:ext xmlns:c16="http://schemas.microsoft.com/office/drawing/2014/chart" uri="{C3380CC4-5D6E-409C-BE32-E72D297353CC}">
              <c16:uniqueId val="{00000000-7229-4058-BEB4-B9A68BBBD39B}"/>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5559958280290052"/>
          <c:h val="0.68698806749446573"/>
        </c:manualLayout>
      </c:layout>
      <c:lineChart>
        <c:grouping val="standard"/>
        <c:varyColors val="0"/>
        <c:ser>
          <c:idx val="0"/>
          <c:order val="0"/>
          <c:tx>
            <c:strRef>
              <c:f>'Анализ рисков'!$C$44</c:f>
              <c:strCache>
                <c:ptCount val="1"/>
                <c:pt idx="0">
                  <c:v>IRR, %</c:v>
                </c:pt>
              </c:strCache>
            </c:strRef>
          </c:tx>
          <c:spPr>
            <a:ln>
              <a:solidFill>
                <a:srgbClr val="00B050"/>
              </a:solidFill>
            </a:ln>
          </c:spPr>
          <c:marker>
            <c:spPr>
              <a:solidFill>
                <a:srgbClr val="00B050"/>
              </a:solidFill>
              <a:ln>
                <a:solidFill>
                  <a:srgbClr val="00B050"/>
                </a:solidFill>
              </a:ln>
            </c:spPr>
          </c:marker>
          <c:val>
            <c:numRef>
              <c:f>'Анализ рисков'!$D$44:$H$44</c:f>
              <c:numCache>
                <c:formatCode>0.00%</c:formatCode>
                <c:ptCount val="5"/>
                <c:pt idx="0">
                  <c:v>0.76164308328737684</c:v>
                </c:pt>
                <c:pt idx="1">
                  <c:v>0.75361074107109305</c:v>
                </c:pt>
                <c:pt idx="2">
                  <c:v>0.74555409104576698</c:v>
                </c:pt>
                <c:pt idx="3">
                  <c:v>0.73747232820976549</c:v>
                </c:pt>
                <c:pt idx="4">
                  <c:v>0.72936246254514914</c:v>
                </c:pt>
              </c:numCache>
            </c:numRef>
          </c:val>
          <c:smooth val="0"/>
          <c:extLst>
            <c:ext xmlns:c15="http://schemas.microsoft.com/office/drawing/2012/chart" uri="{02D57815-91ED-43cb-92C2-25804820EDAC}">
              <c15:filteredCategoryTitle>
                <c15:cat>
                  <c:numRef>
                    <c:extLst>
                      <c:ext uri="{02D57815-91ED-43cb-92C2-25804820EDAC}">
                        <c15:formulaRef>
                          <c15:sqref>'Анализ рисков'!$D$43:$H$43</c15:sqref>
                        </c15:formulaRef>
                      </c:ext>
                    </c:extLst>
                    <c:numCache>
                      <c:formatCode>0.0%</c:formatCode>
                      <c:ptCount val="5"/>
                      <c:pt idx="0">
                        <c:v>-0.1</c:v>
                      </c:pt>
                      <c:pt idx="1">
                        <c:v>-0.05</c:v>
                      </c:pt>
                      <c:pt idx="2">
                        <c:v>0</c:v>
                      </c:pt>
                      <c:pt idx="3">
                        <c:v>0.05</c:v>
                      </c:pt>
                      <c:pt idx="4">
                        <c:v>0.1</c:v>
                      </c:pt>
                    </c:numCache>
                  </c:numRef>
                </c15:cat>
              </c15:filteredCategoryTitle>
            </c:ext>
            <c:ext xmlns:c16="http://schemas.microsoft.com/office/drawing/2014/chart" uri="{C3380CC4-5D6E-409C-BE32-E72D297353CC}">
              <c16:uniqueId val="{00000000-823E-439A-88CC-BFC92EA86519}"/>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рисков'!$C$45</c:f>
              <c:strCache>
                <c:ptCount val="1"/>
                <c:pt idx="0">
                  <c:v>NPV, USD</c:v>
                </c:pt>
              </c:strCache>
            </c:strRef>
          </c:tx>
          <c:spPr>
            <a:ln>
              <a:solidFill>
                <a:srgbClr val="0070C0"/>
              </a:solidFill>
            </a:ln>
          </c:spPr>
          <c:marker>
            <c:spPr>
              <a:solidFill>
                <a:srgbClr val="0070C0"/>
              </a:solidFill>
              <a:ln>
                <a:solidFill>
                  <a:srgbClr val="0070C0"/>
                </a:solidFill>
              </a:ln>
            </c:spPr>
          </c:marker>
          <c:val>
            <c:numRef>
              <c:f>'Анализ рисков'!$D$45:$H$45</c:f>
              <c:numCache>
                <c:formatCode>#,##0</c:formatCode>
                <c:ptCount val="5"/>
                <c:pt idx="0">
                  <c:v>1826555.9447889894</c:v>
                </c:pt>
                <c:pt idx="1">
                  <c:v>1797327.1598776851</c:v>
                </c:pt>
                <c:pt idx="2">
                  <c:v>1768098.3749663811</c:v>
                </c:pt>
                <c:pt idx="3">
                  <c:v>1738868.6623666943</c:v>
                </c:pt>
                <c:pt idx="4">
                  <c:v>1709626.6819182315</c:v>
                </c:pt>
              </c:numCache>
            </c:numRef>
          </c:val>
          <c:smooth val="0"/>
          <c:extLst>
            <c:ext xmlns:c15="http://schemas.microsoft.com/office/drawing/2012/chart" uri="{02D57815-91ED-43cb-92C2-25804820EDAC}">
              <c15:filteredCategoryTitle>
                <c15:cat>
                  <c:numRef>
                    <c:extLst>
                      <c:ext uri="{02D57815-91ED-43cb-92C2-25804820EDAC}">
                        <c15:formulaRef>
                          <c15:sqref>'Анализ рисков'!$D$43:$H$43</c15:sqref>
                        </c15:formulaRef>
                      </c:ext>
                    </c:extLst>
                    <c:numCache>
                      <c:formatCode>0.0%</c:formatCode>
                      <c:ptCount val="5"/>
                      <c:pt idx="0">
                        <c:v>-0.1</c:v>
                      </c:pt>
                      <c:pt idx="1">
                        <c:v>-0.05</c:v>
                      </c:pt>
                      <c:pt idx="2">
                        <c:v>0</c:v>
                      </c:pt>
                      <c:pt idx="3">
                        <c:v>0.05</c:v>
                      </c:pt>
                      <c:pt idx="4">
                        <c:v>0.1</c:v>
                      </c:pt>
                    </c:numCache>
                  </c:numRef>
                </c15:cat>
              </c15:filteredCategoryTitle>
            </c:ext>
            <c:ext xmlns:c16="http://schemas.microsoft.com/office/drawing/2014/chart" uri="{C3380CC4-5D6E-409C-BE32-E72D297353CC}">
              <c16:uniqueId val="{00000000-47BF-44B4-8299-02D20640861F}"/>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рисков'!$C$46</c:f>
              <c:strCache>
                <c:ptCount val="1"/>
                <c:pt idx="0">
                  <c:v>DPB, лет</c:v>
                </c:pt>
              </c:strCache>
            </c:strRef>
          </c:tx>
          <c:spPr>
            <a:ln>
              <a:solidFill>
                <a:srgbClr val="FF0000"/>
              </a:solidFill>
            </a:ln>
          </c:spPr>
          <c:marker>
            <c:spPr>
              <a:solidFill>
                <a:srgbClr val="FF0000"/>
              </a:solidFill>
              <a:ln>
                <a:solidFill>
                  <a:srgbClr val="FF0000"/>
                </a:solidFill>
              </a:ln>
            </c:spPr>
          </c:marker>
          <c:val>
            <c:numRef>
              <c:f>'Анализ рисков'!$D$46:$H$46</c:f>
              <c:numCache>
                <c:formatCode>#,##0.00</c:formatCode>
                <c:ptCount val="5"/>
                <c:pt idx="0">
                  <c:v>2.1355822280129115</c:v>
                </c:pt>
                <c:pt idx="1">
                  <c:v>2.1397274805383821</c:v>
                </c:pt>
                <c:pt idx="2">
                  <c:v>2.1439023808509301</c:v>
                </c:pt>
                <c:pt idx="3">
                  <c:v>2.1481072836418313</c:v>
                </c:pt>
                <c:pt idx="4">
                  <c:v>2.1523429638601832</c:v>
                </c:pt>
              </c:numCache>
            </c:numRef>
          </c:val>
          <c:smooth val="0"/>
          <c:extLst>
            <c:ext xmlns:c15="http://schemas.microsoft.com/office/drawing/2012/chart" uri="{02D57815-91ED-43cb-92C2-25804820EDAC}">
              <c15:filteredCategoryTitle>
                <c15:cat>
                  <c:numRef>
                    <c:extLst>
                      <c:ext uri="{02D57815-91ED-43cb-92C2-25804820EDAC}">
                        <c15:formulaRef>
                          <c15:sqref>'Анализ рисков'!$D$43:$H$43</c15:sqref>
                        </c15:formulaRef>
                      </c:ext>
                    </c:extLst>
                    <c:numCache>
                      <c:formatCode>0.0%</c:formatCode>
                      <c:ptCount val="5"/>
                      <c:pt idx="0">
                        <c:v>-0.1</c:v>
                      </c:pt>
                      <c:pt idx="1">
                        <c:v>-0.05</c:v>
                      </c:pt>
                      <c:pt idx="2">
                        <c:v>0</c:v>
                      </c:pt>
                      <c:pt idx="3">
                        <c:v>0.05</c:v>
                      </c:pt>
                      <c:pt idx="4">
                        <c:v>0.1</c:v>
                      </c:pt>
                    </c:numCache>
                  </c:numRef>
                </c15:cat>
              </c15:filteredCategoryTitle>
            </c:ext>
            <c:ext xmlns:c16="http://schemas.microsoft.com/office/drawing/2014/chart" uri="{C3380CC4-5D6E-409C-BE32-E72D297353CC}">
              <c16:uniqueId val="{00000000-27E4-49B1-BA27-363E19A5609F}"/>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56624866336152"/>
          <c:y val="5.0925925925925923E-2"/>
          <c:w val="0.63976232137649458"/>
          <c:h val="0.78148950131233597"/>
        </c:manualLayout>
      </c:layout>
      <c:scatterChart>
        <c:scatterStyle val="lineMarker"/>
        <c:varyColors val="0"/>
        <c:ser>
          <c:idx val="0"/>
          <c:order val="0"/>
          <c:tx>
            <c:strRef>
              <c:f>'Анализ рисков'!$C$55</c:f>
              <c:strCache>
                <c:ptCount val="1"/>
                <c:pt idx="0">
                  <c:v>Цена реализации</c:v>
                </c:pt>
              </c:strCache>
            </c:strRef>
          </c:tx>
          <c:spPr>
            <a:ln w="28575" cap="rnd">
              <a:solidFill>
                <a:srgbClr val="0070C0"/>
              </a:solidFill>
              <a:round/>
            </a:ln>
            <a:effectLst/>
          </c:spPr>
          <c:marker>
            <c:symbol val="circle"/>
            <c:size val="5"/>
            <c:spPr>
              <a:solidFill>
                <a:srgbClr val="0070C0"/>
              </a:solidFill>
              <a:ln w="9525">
                <a:solidFill>
                  <a:srgbClr val="0070C0"/>
                </a:solidFill>
              </a:ln>
              <a:effectLst/>
            </c:spPr>
          </c:marker>
          <c:xVal>
            <c:numRef>
              <c:f>'Анализ рисков'!$D$54:$H$54</c:f>
              <c:numCache>
                <c:formatCode>0.0%</c:formatCode>
                <c:ptCount val="5"/>
                <c:pt idx="0">
                  <c:v>-0.1</c:v>
                </c:pt>
                <c:pt idx="1">
                  <c:v>-0.05</c:v>
                </c:pt>
                <c:pt idx="2">
                  <c:v>0</c:v>
                </c:pt>
                <c:pt idx="3">
                  <c:v>0.05</c:v>
                </c:pt>
                <c:pt idx="4">
                  <c:v>0.1</c:v>
                </c:pt>
              </c:numCache>
            </c:numRef>
          </c:xVal>
          <c:yVal>
            <c:numRef>
              <c:f>'Анализ рисков'!$D$55:$H$55</c:f>
              <c:numCache>
                <c:formatCode>#,##0</c:formatCode>
                <c:ptCount val="5"/>
                <c:pt idx="0">
                  <c:v>1131.4669554740674</c:v>
                </c:pt>
                <c:pt idx="1">
                  <c:v>1285.6006100689651</c:v>
                </c:pt>
                <c:pt idx="2">
                  <c:v>1768.098374966381</c:v>
                </c:pt>
                <c:pt idx="3">
                  <c:v>1922.1353597232585</c:v>
                </c:pt>
                <c:pt idx="4">
                  <c:v>2076.1767628675084</c:v>
                </c:pt>
              </c:numCache>
            </c:numRef>
          </c:yVal>
          <c:smooth val="0"/>
          <c:extLst>
            <c:ext xmlns:c16="http://schemas.microsoft.com/office/drawing/2014/chart" uri="{C3380CC4-5D6E-409C-BE32-E72D297353CC}">
              <c16:uniqueId val="{00000000-3EEF-4591-A590-27DB9BAA0705}"/>
            </c:ext>
          </c:extLst>
        </c:ser>
        <c:ser>
          <c:idx val="1"/>
          <c:order val="1"/>
          <c:tx>
            <c:strRef>
              <c:f>'Анализ рисков'!$C$56</c:f>
              <c:strCache>
                <c:ptCount val="1"/>
                <c:pt idx="0">
                  <c:v>Валютный курс</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xVal>
            <c:numRef>
              <c:f>'Анализ рисков'!$D$54:$H$54</c:f>
              <c:numCache>
                <c:formatCode>0.0%</c:formatCode>
                <c:ptCount val="5"/>
                <c:pt idx="0">
                  <c:v>-0.1</c:v>
                </c:pt>
                <c:pt idx="1">
                  <c:v>-0.05</c:v>
                </c:pt>
                <c:pt idx="2">
                  <c:v>0</c:v>
                </c:pt>
                <c:pt idx="3">
                  <c:v>0.05</c:v>
                </c:pt>
                <c:pt idx="4">
                  <c:v>0.1</c:v>
                </c:pt>
              </c:numCache>
            </c:numRef>
          </c:xVal>
          <c:yVal>
            <c:numRef>
              <c:f>'Анализ рисков'!$D$56:$H$56</c:f>
              <c:numCache>
                <c:formatCode>#,##0</c:formatCode>
                <c:ptCount val="5"/>
                <c:pt idx="0">
                  <c:v>2318.4952758157669</c:v>
                </c:pt>
                <c:pt idx="1">
                  <c:v>2028.8126964213529</c:v>
                </c:pt>
                <c:pt idx="2">
                  <c:v>1768.098374966381</c:v>
                </c:pt>
                <c:pt idx="3">
                  <c:v>1532.2139888880736</c:v>
                </c:pt>
                <c:pt idx="4">
                  <c:v>1317.7736379077933</c:v>
                </c:pt>
              </c:numCache>
            </c:numRef>
          </c:yVal>
          <c:smooth val="0"/>
          <c:extLst>
            <c:ext xmlns:c16="http://schemas.microsoft.com/office/drawing/2014/chart" uri="{C3380CC4-5D6E-409C-BE32-E72D297353CC}">
              <c16:uniqueId val="{00000001-3EEF-4591-A590-27DB9BAA0705}"/>
            </c:ext>
          </c:extLst>
        </c:ser>
        <c:ser>
          <c:idx val="2"/>
          <c:order val="2"/>
          <c:tx>
            <c:strRef>
              <c:f>'Анализ рисков'!$C$57</c:f>
              <c:strCache>
                <c:ptCount val="1"/>
                <c:pt idx="0">
                  <c:v>Ставка по кредиту</c:v>
                </c:pt>
              </c:strCache>
            </c:strRef>
          </c:tx>
          <c:spPr>
            <a:ln w="28575" cap="rnd">
              <a:solidFill>
                <a:srgbClr val="00B050"/>
              </a:solidFill>
              <a:round/>
            </a:ln>
            <a:effectLst/>
          </c:spPr>
          <c:marker>
            <c:symbol val="circle"/>
            <c:size val="5"/>
            <c:spPr>
              <a:solidFill>
                <a:srgbClr val="00B050"/>
              </a:solidFill>
              <a:ln w="9525">
                <a:solidFill>
                  <a:srgbClr val="00B050"/>
                </a:solidFill>
              </a:ln>
              <a:effectLst/>
            </c:spPr>
          </c:marker>
          <c:xVal>
            <c:numRef>
              <c:f>'Анализ рисков'!$D$54:$H$54</c:f>
              <c:numCache>
                <c:formatCode>0.0%</c:formatCode>
                <c:ptCount val="5"/>
                <c:pt idx="0">
                  <c:v>-0.1</c:v>
                </c:pt>
                <c:pt idx="1">
                  <c:v>-0.05</c:v>
                </c:pt>
                <c:pt idx="2">
                  <c:v>0</c:v>
                </c:pt>
                <c:pt idx="3">
                  <c:v>0.05</c:v>
                </c:pt>
                <c:pt idx="4">
                  <c:v>0.1</c:v>
                </c:pt>
              </c:numCache>
            </c:numRef>
          </c:xVal>
          <c:yVal>
            <c:numRef>
              <c:f>'Анализ рисков'!$D$57:$H$57</c:f>
              <c:numCache>
                <c:formatCode>#,##0</c:formatCode>
                <c:ptCount val="5"/>
                <c:pt idx="0">
                  <c:v>1835.4277953050112</c:v>
                </c:pt>
                <c:pt idx="1">
                  <c:v>1801.7630851356957</c:v>
                </c:pt>
                <c:pt idx="2">
                  <c:v>1768.098374966381</c:v>
                </c:pt>
                <c:pt idx="3">
                  <c:v>1734.4336647970656</c:v>
                </c:pt>
                <c:pt idx="4">
                  <c:v>1700.7689546277506</c:v>
                </c:pt>
              </c:numCache>
            </c:numRef>
          </c:yVal>
          <c:smooth val="0"/>
          <c:extLst>
            <c:ext xmlns:c16="http://schemas.microsoft.com/office/drawing/2014/chart" uri="{C3380CC4-5D6E-409C-BE32-E72D297353CC}">
              <c16:uniqueId val="{00000002-3EEF-4591-A590-27DB9BAA0705}"/>
            </c:ext>
          </c:extLst>
        </c:ser>
        <c:ser>
          <c:idx val="3"/>
          <c:order val="3"/>
          <c:tx>
            <c:strRef>
              <c:f>'Анализ рисков'!$C$58</c:f>
              <c:strCache>
                <c:ptCount val="1"/>
                <c:pt idx="0">
                  <c:v>Неучтенные затраты</c:v>
                </c:pt>
              </c:strCache>
            </c:strRef>
          </c:tx>
          <c:spPr>
            <a:ln w="28575" cap="rnd">
              <a:solidFill>
                <a:srgbClr val="FFC000"/>
              </a:solidFill>
              <a:round/>
            </a:ln>
            <a:effectLst/>
          </c:spPr>
          <c:marker>
            <c:symbol val="circle"/>
            <c:size val="5"/>
            <c:spPr>
              <a:solidFill>
                <a:srgbClr val="FFC000"/>
              </a:solidFill>
              <a:ln w="9525">
                <a:solidFill>
                  <a:srgbClr val="FFC000"/>
                </a:solidFill>
              </a:ln>
              <a:effectLst/>
            </c:spPr>
          </c:marker>
          <c:xVal>
            <c:numRef>
              <c:f>'Анализ рисков'!$D$54:$H$54</c:f>
              <c:numCache>
                <c:formatCode>0.0%</c:formatCode>
                <c:ptCount val="5"/>
                <c:pt idx="0">
                  <c:v>-0.1</c:v>
                </c:pt>
                <c:pt idx="1">
                  <c:v>-0.05</c:v>
                </c:pt>
                <c:pt idx="2">
                  <c:v>0</c:v>
                </c:pt>
                <c:pt idx="3">
                  <c:v>0.05</c:v>
                </c:pt>
                <c:pt idx="4">
                  <c:v>0.1</c:v>
                </c:pt>
              </c:numCache>
            </c:numRef>
          </c:xVal>
          <c:yVal>
            <c:numRef>
              <c:f>'Анализ рисков'!$D$58:$H$58</c:f>
              <c:numCache>
                <c:formatCode>#,##0</c:formatCode>
                <c:ptCount val="5"/>
                <c:pt idx="0">
                  <c:v>1826.5559447889893</c:v>
                </c:pt>
                <c:pt idx="1">
                  <c:v>1797.3271598776851</c:v>
                </c:pt>
                <c:pt idx="2">
                  <c:v>1768.098374966381</c:v>
                </c:pt>
                <c:pt idx="3">
                  <c:v>1738.8686623666943</c:v>
                </c:pt>
                <c:pt idx="4">
                  <c:v>1709.6266819182315</c:v>
                </c:pt>
              </c:numCache>
            </c:numRef>
          </c:yVal>
          <c:smooth val="0"/>
          <c:extLst>
            <c:ext xmlns:c16="http://schemas.microsoft.com/office/drawing/2014/chart" uri="{C3380CC4-5D6E-409C-BE32-E72D297353CC}">
              <c16:uniqueId val="{00000003-3EEF-4591-A590-27DB9BAA0705}"/>
            </c:ext>
          </c:extLst>
        </c:ser>
        <c:dLbls>
          <c:showLegendKey val="0"/>
          <c:showVal val="0"/>
          <c:showCatName val="0"/>
          <c:showSerName val="0"/>
          <c:showPercent val="0"/>
          <c:showBubbleSize val="0"/>
        </c:dLbls>
        <c:axId val="320596688"/>
        <c:axId val="320601264"/>
      </c:scatterChart>
      <c:valAx>
        <c:axId val="320596688"/>
        <c:scaling>
          <c:orientation val="minMax"/>
          <c:max val="0.15000000000000002"/>
          <c:min val="-0.15000000000000002"/>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ru-RU" sz="1200" b="1" i="0" baseline="0">
                    <a:solidFill>
                      <a:sysClr val="windowText" lastClr="000000"/>
                    </a:solidFill>
                    <a:effectLst/>
                  </a:rPr>
                  <a:t>Изменение анализируемых параметров</a:t>
                </a:r>
                <a:endParaRPr lang="ru-RU" sz="12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ru-RU"/>
            </a:p>
          </c:txPr>
        </c:title>
        <c:numFmt formatCode="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ru-RU"/>
          </a:p>
        </c:txPr>
        <c:crossAx val="320601264"/>
        <c:crosses val="autoZero"/>
        <c:crossBetween val="midCat"/>
        <c:majorUnit val="5.000000000000001E-2"/>
      </c:valAx>
      <c:valAx>
        <c:axId val="320601264"/>
        <c:scaling>
          <c:orientation val="minMax"/>
          <c:min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ru-RU" sz="1200" b="1" i="0" baseline="0">
                    <a:solidFill>
                      <a:sysClr val="windowText" lastClr="000000"/>
                    </a:solidFill>
                    <a:effectLst/>
                  </a:rPr>
                  <a:t>Чистая приведенная стоимость, </a:t>
                </a:r>
                <a:endParaRPr lang="ru-RU" sz="1200">
                  <a:solidFill>
                    <a:sysClr val="windowText" lastClr="000000"/>
                  </a:solidFill>
                  <a:effectLst/>
                </a:endParaRPr>
              </a:p>
              <a:p>
                <a:pPr>
                  <a:defRPr>
                    <a:solidFill>
                      <a:sysClr val="windowText" lastClr="000000"/>
                    </a:solidFill>
                  </a:defRPr>
                </a:pPr>
                <a:r>
                  <a:rPr lang="ru-RU" sz="1200" b="1" i="0" baseline="0">
                    <a:solidFill>
                      <a:sysClr val="windowText" lastClr="000000"/>
                    </a:solidFill>
                    <a:effectLst/>
                  </a:rPr>
                  <a:t>тыс.</a:t>
                </a:r>
                <a:r>
                  <a:rPr lang="en-US" sz="1200" b="1" i="0" baseline="0">
                    <a:solidFill>
                      <a:sysClr val="windowText" lastClr="000000"/>
                    </a:solidFill>
                    <a:effectLst/>
                  </a:rPr>
                  <a:t> USD</a:t>
                </a:r>
                <a:r>
                  <a:rPr lang="ru-RU" sz="1200" b="1" i="0" baseline="0">
                    <a:solidFill>
                      <a:sysClr val="windowText" lastClr="000000"/>
                    </a:solidFill>
                    <a:effectLst/>
                  </a:rPr>
                  <a:t>.</a:t>
                </a:r>
                <a:endParaRPr lang="ru-RU" sz="1200">
                  <a:solidFill>
                    <a:sysClr val="windowText" lastClr="000000"/>
                  </a:solidFill>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ru-RU"/>
            </a:p>
          </c:txPr>
        </c:title>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ru-RU"/>
          </a:p>
        </c:txPr>
        <c:crossAx val="320596688"/>
        <c:crossesAt val="-0.15000000000000002"/>
        <c:crossBetween val="midCat"/>
        <c:majorUnit val="250"/>
      </c:valAx>
      <c:spPr>
        <a:noFill/>
        <a:ln>
          <a:noFill/>
        </a:ln>
        <a:effectLst/>
      </c:spPr>
    </c:plotArea>
    <c:legend>
      <c:legendPos val="r"/>
      <c:layout>
        <c:manualLayout>
          <c:xMode val="edge"/>
          <c:yMode val="edge"/>
          <c:x val="0.81541103658339009"/>
          <c:y val="0.16026173811606884"/>
          <c:w val="0.17223372541395288"/>
          <c:h val="0.58688393117526971"/>
        </c:manualLayout>
      </c:layout>
      <c:overlay val="0"/>
      <c:spPr>
        <a:noFill/>
        <a:ln>
          <a:solidFill>
            <a:schemeClr val="tx2">
              <a:lumMod val="75000"/>
            </a:schemeClr>
          </a:solid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ru-RU" sz="1200" b="1">
                <a:solidFill>
                  <a:sysClr val="windowText" lastClr="000000"/>
                </a:solidFill>
              </a:rPr>
              <a:t>Накопленный чистый дисконтированный денежный поток, </a:t>
            </a:r>
            <a:r>
              <a:rPr lang="en-US" sz="1200" b="1">
                <a:solidFill>
                  <a:sysClr val="windowText" lastClr="000000"/>
                </a:solidFill>
              </a:rPr>
              <a:t>USD</a:t>
            </a:r>
          </a:p>
        </c:rich>
      </c:tx>
      <c:layout>
        <c:manualLayout>
          <c:xMode val="edge"/>
          <c:yMode val="edge"/>
          <c:x val="0.10815266841644793"/>
          <c:y val="1.1420411422569611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ru-RU"/>
        </a:p>
      </c:txPr>
    </c:title>
    <c:autoTitleDeleted val="0"/>
    <c:plotArea>
      <c:layout>
        <c:manualLayout>
          <c:layoutTarget val="inner"/>
          <c:xMode val="edge"/>
          <c:yMode val="edge"/>
          <c:x val="0.16973840769903761"/>
          <c:y val="0.21357608152195418"/>
          <c:w val="0.79970603674540686"/>
          <c:h val="0.723026247162882"/>
        </c:manualLayout>
      </c:layout>
      <c:barChart>
        <c:barDir val="col"/>
        <c:grouping val="clustered"/>
        <c:varyColors val="0"/>
        <c:ser>
          <c:idx val="0"/>
          <c:order val="0"/>
          <c:tx>
            <c:strRef>
              <c:f>'Эффективность проекта'!$C$23</c:f>
              <c:strCache>
                <c:ptCount val="1"/>
                <c:pt idx="0">
                  <c:v>Накопленный чистый дисконтированный денежный поток</c:v>
                </c:pt>
              </c:strCache>
            </c:strRef>
          </c:tx>
          <c:spPr>
            <a:solidFill>
              <a:srgbClr val="00B050"/>
            </a:solidFill>
            <a:ln>
              <a:noFill/>
            </a:ln>
            <a:effectLst/>
          </c:spPr>
          <c:invertIfNegative val="1"/>
          <c:cat>
            <c:strRef>
              <c:f>'Эффективность проекта'!$F$5:$J$5</c:f>
              <c:strCache>
                <c:ptCount val="5"/>
                <c:pt idx="0">
                  <c:v>Начало</c:v>
                </c:pt>
                <c:pt idx="1">
                  <c:v>1-й год </c:v>
                </c:pt>
                <c:pt idx="2">
                  <c:v>2-й год</c:v>
                </c:pt>
                <c:pt idx="3">
                  <c:v>3-й год</c:v>
                </c:pt>
                <c:pt idx="4">
                  <c:v>4-й год</c:v>
                </c:pt>
              </c:strCache>
            </c:strRef>
          </c:cat>
          <c:val>
            <c:numRef>
              <c:f>'Эффективность проекта'!$F$23:$J$23</c:f>
              <c:numCache>
                <c:formatCode>#\ ##0_ ;[Red]\-#\ ##0\ </c:formatCode>
                <c:ptCount val="5"/>
                <c:pt idx="0">
                  <c:v>-690909.19099968649</c:v>
                </c:pt>
                <c:pt idx="1">
                  <c:v>-1517152.3990012566</c:v>
                </c:pt>
                <c:pt idx="2">
                  <c:v>-587863.58666478074</c:v>
                </c:pt>
                <c:pt idx="3">
                  <c:v>3270953.2025655294</c:v>
                </c:pt>
                <c:pt idx="4">
                  <c:v>1709626.6819182315</c:v>
                </c:pt>
              </c:numCache>
            </c:numRef>
          </c:val>
          <c:extLst>
            <c:ext xmlns:c14="http://schemas.microsoft.com/office/drawing/2007/8/2/chart" uri="{6F2FDCE9-48DA-4B69-8628-5D25D57E5C99}">
              <c14:invertSolidFillFmt>
                <c14:spPr xmlns:c14="http://schemas.microsoft.com/office/drawing/2007/8/2/chart">
                  <a:solidFill>
                    <a:srgbClr val="D99694"/>
                  </a:solidFill>
                  <a:ln>
                    <a:noFill/>
                  </a:ln>
                  <a:effectLst/>
                </c14:spPr>
              </c14:invertSolidFillFmt>
            </c:ext>
            <c:ext xmlns:c16="http://schemas.microsoft.com/office/drawing/2014/chart" uri="{C3380CC4-5D6E-409C-BE32-E72D297353CC}">
              <c16:uniqueId val="{00000000-7E0C-471F-AC72-D8D3C3CD5479}"/>
            </c:ext>
          </c:extLst>
        </c:ser>
        <c:dLbls>
          <c:showLegendKey val="0"/>
          <c:showVal val="0"/>
          <c:showCatName val="0"/>
          <c:showSerName val="0"/>
          <c:showPercent val="0"/>
          <c:showBubbleSize val="0"/>
        </c:dLbls>
        <c:gapWidth val="219"/>
        <c:overlap val="-27"/>
        <c:axId val="473489344"/>
        <c:axId val="473476864"/>
      </c:barChart>
      <c:catAx>
        <c:axId val="47348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ru-RU"/>
          </a:p>
        </c:txPr>
        <c:crossAx val="473476864"/>
        <c:crossesAt val="0"/>
        <c:auto val="1"/>
        <c:lblAlgn val="ctr"/>
        <c:lblOffset val="100"/>
        <c:noMultiLvlLbl val="0"/>
      </c:catAx>
      <c:valAx>
        <c:axId val="473476864"/>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ru-RU"/>
          </a:p>
        </c:txPr>
        <c:crossAx val="473489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ru-RU" sz="1200" b="1">
                <a:solidFill>
                  <a:sysClr val="windowText" lastClr="000000"/>
                </a:solidFill>
              </a:rPr>
              <a:t>Накопленный чистый дисконтированный денежный поток, </a:t>
            </a:r>
            <a:r>
              <a:rPr lang="en-US" sz="1200" b="1">
                <a:solidFill>
                  <a:sysClr val="windowText" lastClr="000000"/>
                </a:solidFill>
              </a:rPr>
              <a:t>USD</a:t>
            </a:r>
          </a:p>
        </c:rich>
      </c:tx>
      <c:layout>
        <c:manualLayout>
          <c:xMode val="edge"/>
          <c:yMode val="edge"/>
          <c:x val="0.10815266841644793"/>
          <c:y val="1.1420411422569611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ru-RU"/>
        </a:p>
      </c:txPr>
    </c:title>
    <c:autoTitleDeleted val="0"/>
    <c:plotArea>
      <c:layout>
        <c:manualLayout>
          <c:layoutTarget val="inner"/>
          <c:xMode val="edge"/>
          <c:yMode val="edge"/>
          <c:x val="0.16973840769903761"/>
          <c:y val="0.21357608152195418"/>
          <c:w val="0.79970603674540686"/>
          <c:h val="0.723026247162882"/>
        </c:manualLayout>
      </c:layout>
      <c:barChart>
        <c:barDir val="col"/>
        <c:grouping val="clustered"/>
        <c:varyColors val="0"/>
        <c:ser>
          <c:idx val="0"/>
          <c:order val="0"/>
          <c:spPr>
            <a:solidFill>
              <a:srgbClr val="00B050"/>
            </a:solidFill>
            <a:ln>
              <a:noFill/>
            </a:ln>
            <a:effectLst/>
          </c:spPr>
          <c:invertIfNegative val="1"/>
          <c:cat>
            <c:strRef>
              <c:f>'Эффективность ТРАДИЦИОНННЫЙ'!$F$5:$J$5</c:f>
              <c:strCache>
                <c:ptCount val="5"/>
                <c:pt idx="0">
                  <c:v>Начало</c:v>
                </c:pt>
                <c:pt idx="1">
                  <c:v>1-й год </c:v>
                </c:pt>
                <c:pt idx="2">
                  <c:v>2-й год</c:v>
                </c:pt>
                <c:pt idx="3">
                  <c:v>3-й год</c:v>
                </c:pt>
                <c:pt idx="4">
                  <c:v>4-й год</c:v>
                </c:pt>
              </c:strCache>
            </c:strRef>
          </c:cat>
          <c:val>
            <c:numRef>
              <c:f>'Эффективность ТРАДИЦИОНННЫЙ'!$F$23:$J$23</c:f>
              <c:numCache>
                <c:formatCode>#\ ##0_ ;[Red]\-#\ ##0\ </c:formatCode>
                <c:ptCount val="5"/>
                <c:pt idx="0">
                  <c:v>-3362134.1900626193</c:v>
                </c:pt>
                <c:pt idx="1">
                  <c:v>-3975239.401844908</c:v>
                </c:pt>
                <c:pt idx="2">
                  <c:v>-2778012.7247923976</c:v>
                </c:pt>
                <c:pt idx="3">
                  <c:v>1320940.4275869871</c:v>
                </c:pt>
                <c:pt idx="4">
                  <c:v>1361765.2878752507</c:v>
                </c:pt>
              </c:numCache>
            </c:numRef>
          </c:val>
          <c:extLst>
            <c:ext xmlns:c14="http://schemas.microsoft.com/office/drawing/2007/8/2/chart" uri="{6F2FDCE9-48DA-4B69-8628-5D25D57E5C99}">
              <c14:invertSolidFillFmt>
                <c14:spPr xmlns:c14="http://schemas.microsoft.com/office/drawing/2007/8/2/chart">
                  <a:solidFill>
                    <a:srgbClr val="D99694"/>
                  </a:solidFill>
                  <a:ln>
                    <a:noFill/>
                  </a:ln>
                  <a:effectLst/>
                </c14:spPr>
              </c14:invertSolidFillFmt>
            </c:ext>
            <c:ext xmlns:c16="http://schemas.microsoft.com/office/drawing/2014/chart" uri="{C3380CC4-5D6E-409C-BE32-E72D297353CC}">
              <c16:uniqueId val="{00000000-62F4-4948-AFC5-D9ECF87075E6}"/>
            </c:ext>
          </c:extLst>
        </c:ser>
        <c:dLbls>
          <c:showLegendKey val="0"/>
          <c:showVal val="0"/>
          <c:showCatName val="0"/>
          <c:showSerName val="0"/>
          <c:showPercent val="0"/>
          <c:showBubbleSize val="0"/>
        </c:dLbls>
        <c:gapWidth val="219"/>
        <c:overlap val="-27"/>
        <c:axId val="473489344"/>
        <c:axId val="473476864"/>
      </c:barChart>
      <c:catAx>
        <c:axId val="47348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ru-RU"/>
          </a:p>
        </c:txPr>
        <c:crossAx val="473476864"/>
        <c:crossesAt val="0"/>
        <c:auto val="1"/>
        <c:lblAlgn val="ctr"/>
        <c:lblOffset val="100"/>
        <c:noMultiLvlLbl val="0"/>
      </c:catAx>
      <c:valAx>
        <c:axId val="473476864"/>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ru-RU"/>
          </a:p>
        </c:txPr>
        <c:crossAx val="473489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7412863144116394"/>
          <c:y val="0.14862185908932379"/>
          <c:w val="0.75559958280290052"/>
          <c:h val="0.68698806749446573"/>
        </c:manualLayout>
      </c:layout>
      <c:lineChart>
        <c:grouping val="standard"/>
        <c:varyColors val="0"/>
        <c:ser>
          <c:idx val="0"/>
          <c:order val="0"/>
          <c:tx>
            <c:strRef>
              <c:f>'Анализ рисков'!$C$14</c:f>
              <c:strCache>
                <c:ptCount val="1"/>
                <c:pt idx="0">
                  <c:v>IRR, %</c:v>
                </c:pt>
              </c:strCache>
            </c:strRef>
          </c:tx>
          <c:spPr>
            <a:ln>
              <a:solidFill>
                <a:srgbClr val="00B050"/>
              </a:solidFill>
            </a:ln>
          </c:spPr>
          <c:marker>
            <c:spPr>
              <a:solidFill>
                <a:srgbClr val="00B050"/>
              </a:solidFill>
              <a:ln>
                <a:solidFill>
                  <a:srgbClr val="00B050"/>
                </a:solidFill>
              </a:ln>
            </c:spPr>
          </c:marker>
          <c:cat>
            <c:numRef>
              <c:f>'Анализ рисков'!$D$13:$H$13</c:f>
              <c:numCache>
                <c:formatCode>0%</c:formatCode>
                <c:ptCount val="5"/>
                <c:pt idx="0">
                  <c:v>-0.1</c:v>
                </c:pt>
                <c:pt idx="1">
                  <c:v>-0.05</c:v>
                </c:pt>
                <c:pt idx="2">
                  <c:v>0</c:v>
                </c:pt>
                <c:pt idx="3">
                  <c:v>0.05</c:v>
                </c:pt>
                <c:pt idx="4">
                  <c:v>0.1</c:v>
                </c:pt>
              </c:numCache>
            </c:numRef>
          </c:cat>
          <c:val>
            <c:numRef>
              <c:f>'Анализ рисков'!$D$14:$H$14</c:f>
              <c:numCache>
                <c:formatCode>0.00%</c:formatCode>
                <c:ptCount val="5"/>
                <c:pt idx="0">
                  <c:v>0.57153934259622718</c:v>
                </c:pt>
                <c:pt idx="1">
                  <c:v>0.63108571318058604</c:v>
                </c:pt>
                <c:pt idx="2">
                  <c:v>0.74555409104576698</c:v>
                </c:pt>
                <c:pt idx="3">
                  <c:v>0.80377188676307765</c:v>
                </c:pt>
                <c:pt idx="4">
                  <c:v>0.8630651566577805</c:v>
                </c:pt>
              </c:numCache>
            </c:numRef>
          </c:val>
          <c:smooth val="0"/>
          <c:extLst>
            <c:ext xmlns:c16="http://schemas.microsoft.com/office/drawing/2014/chart" uri="{C3380CC4-5D6E-409C-BE32-E72D297353CC}">
              <c16:uniqueId val="{00000001-13DF-4BC2-A43F-167EECCC3777}"/>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рисков'!$C$15</c:f>
              <c:strCache>
                <c:ptCount val="1"/>
                <c:pt idx="0">
                  <c:v>NPV, USD</c:v>
                </c:pt>
              </c:strCache>
            </c:strRef>
          </c:tx>
          <c:cat>
            <c:numRef>
              <c:f>'Анализ рисков'!$D$13:$H$13</c:f>
              <c:numCache>
                <c:formatCode>0%</c:formatCode>
                <c:ptCount val="5"/>
                <c:pt idx="0">
                  <c:v>-0.1</c:v>
                </c:pt>
                <c:pt idx="1">
                  <c:v>-0.05</c:v>
                </c:pt>
                <c:pt idx="2">
                  <c:v>0</c:v>
                </c:pt>
                <c:pt idx="3">
                  <c:v>0.05</c:v>
                </c:pt>
                <c:pt idx="4">
                  <c:v>0.1</c:v>
                </c:pt>
              </c:numCache>
            </c:numRef>
          </c:cat>
          <c:val>
            <c:numRef>
              <c:f>'Анализ рисков'!$D$15:$H$15</c:f>
              <c:numCache>
                <c:formatCode>#,##0</c:formatCode>
                <c:ptCount val="5"/>
                <c:pt idx="0">
                  <c:v>1131466.9554740675</c:v>
                </c:pt>
                <c:pt idx="1">
                  <c:v>1285600.6100689652</c:v>
                </c:pt>
                <c:pt idx="2">
                  <c:v>1768098.3749663811</c:v>
                </c:pt>
                <c:pt idx="3">
                  <c:v>1922135.3597232585</c:v>
                </c:pt>
                <c:pt idx="4">
                  <c:v>2076176.7628675085</c:v>
                </c:pt>
              </c:numCache>
            </c:numRef>
          </c:val>
          <c:smooth val="0"/>
          <c:extLst>
            <c:ext xmlns:c16="http://schemas.microsoft.com/office/drawing/2014/chart" uri="{C3380CC4-5D6E-409C-BE32-E72D297353CC}">
              <c16:uniqueId val="{00000001-A739-4030-8BAC-CC7D5139AB67}"/>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рисков'!$C$16</c:f>
              <c:strCache>
                <c:ptCount val="1"/>
                <c:pt idx="0">
                  <c:v>DPB, лет</c:v>
                </c:pt>
              </c:strCache>
            </c:strRef>
          </c:tx>
          <c:spPr>
            <a:ln>
              <a:solidFill>
                <a:srgbClr val="FF0000"/>
              </a:solidFill>
            </a:ln>
          </c:spPr>
          <c:marker>
            <c:spPr>
              <a:solidFill>
                <a:srgbClr val="FF0000"/>
              </a:solidFill>
              <a:ln>
                <a:solidFill>
                  <a:srgbClr val="FF0000"/>
                </a:solidFill>
              </a:ln>
            </c:spPr>
          </c:marker>
          <c:cat>
            <c:numRef>
              <c:f>'Анализ рисков'!$D$13:$H$13</c:f>
              <c:numCache>
                <c:formatCode>0%</c:formatCode>
                <c:ptCount val="5"/>
                <c:pt idx="0">
                  <c:v>-0.1</c:v>
                </c:pt>
                <c:pt idx="1">
                  <c:v>-0.05</c:v>
                </c:pt>
                <c:pt idx="2">
                  <c:v>0</c:v>
                </c:pt>
                <c:pt idx="3">
                  <c:v>0.05</c:v>
                </c:pt>
                <c:pt idx="4">
                  <c:v>0.1</c:v>
                </c:pt>
              </c:numCache>
            </c:numRef>
          </c:cat>
          <c:val>
            <c:numRef>
              <c:f>'Анализ рисков'!$D$16:$H$16</c:f>
              <c:numCache>
                <c:formatCode>#,##0.00</c:formatCode>
                <c:ptCount val="5"/>
                <c:pt idx="0">
                  <c:v>2.231425199662147</c:v>
                </c:pt>
                <c:pt idx="1">
                  <c:v>2.1893538321964585</c:v>
                </c:pt>
                <c:pt idx="2">
                  <c:v>2.1439023808509301</c:v>
                </c:pt>
                <c:pt idx="3">
                  <c:v>2.1037329206615731</c:v>
                </c:pt>
                <c:pt idx="4">
                  <c:v>2.0638585685708972</c:v>
                </c:pt>
              </c:numCache>
            </c:numRef>
          </c:val>
          <c:smooth val="0"/>
          <c:extLst>
            <c:ext xmlns:c16="http://schemas.microsoft.com/office/drawing/2014/chart" uri="{C3380CC4-5D6E-409C-BE32-E72D297353CC}">
              <c16:uniqueId val="{00000001-BBA3-4C4A-9EE4-E3EA3F28DEAB}"/>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5559958280290052"/>
          <c:h val="0.68698806749446573"/>
        </c:manualLayout>
      </c:layout>
      <c:lineChart>
        <c:grouping val="standard"/>
        <c:varyColors val="0"/>
        <c:ser>
          <c:idx val="0"/>
          <c:order val="0"/>
          <c:tx>
            <c:strRef>
              <c:f>'Анализ рисков'!$C$24</c:f>
              <c:strCache>
                <c:ptCount val="1"/>
                <c:pt idx="0">
                  <c:v>IRR, %</c:v>
                </c:pt>
              </c:strCache>
            </c:strRef>
          </c:tx>
          <c:spPr>
            <a:ln>
              <a:solidFill>
                <a:srgbClr val="00B050"/>
              </a:solidFill>
            </a:ln>
          </c:spPr>
          <c:marker>
            <c:spPr>
              <a:solidFill>
                <a:srgbClr val="00B050"/>
              </a:solidFill>
              <a:ln>
                <a:solidFill>
                  <a:srgbClr val="00B050"/>
                </a:solidFill>
              </a:ln>
            </c:spPr>
          </c:marker>
          <c:cat>
            <c:numRef>
              <c:f>'Анализ рисков'!$D$23:$H$23</c:f>
              <c:numCache>
                <c:formatCode>0.0%</c:formatCode>
                <c:ptCount val="5"/>
                <c:pt idx="0">
                  <c:v>-0.1</c:v>
                </c:pt>
                <c:pt idx="1">
                  <c:v>-0.05</c:v>
                </c:pt>
                <c:pt idx="2">
                  <c:v>0</c:v>
                </c:pt>
                <c:pt idx="3">
                  <c:v>0.05</c:v>
                </c:pt>
                <c:pt idx="4">
                  <c:v>0.1</c:v>
                </c:pt>
              </c:numCache>
            </c:numRef>
          </c:cat>
          <c:val>
            <c:numRef>
              <c:f>'Анализ рисков'!$D$24:$H$24</c:f>
              <c:numCache>
                <c:formatCode>0.00%</c:formatCode>
                <c:ptCount val="5"/>
                <c:pt idx="0">
                  <c:v>0.86483860000250612</c:v>
                </c:pt>
                <c:pt idx="1">
                  <c:v>0.80377194338579128</c:v>
                </c:pt>
                <c:pt idx="2">
                  <c:v>0.74555409104576698</c:v>
                </c:pt>
                <c:pt idx="3">
                  <c:v>0.68971258569991778</c:v>
                </c:pt>
                <c:pt idx="4">
                  <c:v>0.63581873036931857</c:v>
                </c:pt>
              </c:numCache>
            </c:numRef>
          </c:val>
          <c:smooth val="0"/>
          <c:extLst>
            <c:ext xmlns:c16="http://schemas.microsoft.com/office/drawing/2014/chart" uri="{C3380CC4-5D6E-409C-BE32-E72D297353CC}">
              <c16:uniqueId val="{00000000-4E76-4F30-B045-F61705006F7E}"/>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рисков'!$C$25</c:f>
              <c:strCache>
                <c:ptCount val="1"/>
                <c:pt idx="0">
                  <c:v>NPV, USD</c:v>
                </c:pt>
              </c:strCache>
            </c:strRef>
          </c:tx>
          <c:spPr>
            <a:ln>
              <a:solidFill>
                <a:srgbClr val="0070C0"/>
              </a:solidFill>
            </a:ln>
          </c:spPr>
          <c:marker>
            <c:spPr>
              <a:solidFill>
                <a:srgbClr val="0070C0"/>
              </a:solidFill>
              <a:ln>
                <a:solidFill>
                  <a:srgbClr val="0070C0"/>
                </a:solidFill>
              </a:ln>
            </c:spPr>
          </c:marker>
          <c:cat>
            <c:numRef>
              <c:f>'Анализ рисков'!$D$23:$H$23</c:f>
              <c:numCache>
                <c:formatCode>0.0%</c:formatCode>
                <c:ptCount val="5"/>
                <c:pt idx="0">
                  <c:v>-0.1</c:v>
                </c:pt>
                <c:pt idx="1">
                  <c:v>-0.05</c:v>
                </c:pt>
                <c:pt idx="2">
                  <c:v>0</c:v>
                </c:pt>
                <c:pt idx="3">
                  <c:v>0.05</c:v>
                </c:pt>
                <c:pt idx="4">
                  <c:v>0.1</c:v>
                </c:pt>
              </c:numCache>
            </c:numRef>
          </c:cat>
          <c:val>
            <c:numRef>
              <c:f>'Анализ рисков'!$D$25:$H$25</c:f>
              <c:numCache>
                <c:formatCode>#,##0</c:formatCode>
                <c:ptCount val="5"/>
                <c:pt idx="0">
                  <c:v>2318495.2758157668</c:v>
                </c:pt>
                <c:pt idx="1">
                  <c:v>2028812.6964213529</c:v>
                </c:pt>
                <c:pt idx="2">
                  <c:v>1768098.3749663811</c:v>
                </c:pt>
                <c:pt idx="3">
                  <c:v>1532213.9888880735</c:v>
                </c:pt>
                <c:pt idx="4">
                  <c:v>1317773.6379077933</c:v>
                </c:pt>
              </c:numCache>
            </c:numRef>
          </c:val>
          <c:smooth val="0"/>
          <c:extLst>
            <c:ext xmlns:c16="http://schemas.microsoft.com/office/drawing/2014/chart" uri="{C3380CC4-5D6E-409C-BE32-E72D297353CC}">
              <c16:uniqueId val="{00000000-ACE2-41F9-B365-D9D209A4CE06}"/>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42903290934789"/>
          <c:y val="1.117763908899601E-2"/>
        </c:manualLayout>
      </c:layout>
      <c:overlay val="0"/>
    </c:title>
    <c:autoTitleDeleted val="0"/>
    <c:plotArea>
      <c:layout>
        <c:manualLayout>
          <c:layoutTarget val="inner"/>
          <c:xMode val="edge"/>
          <c:yMode val="edge"/>
          <c:x val="0.17412863144116394"/>
          <c:y val="0.14862185908932379"/>
          <c:w val="0.70906448115977116"/>
          <c:h val="0.68698806749446573"/>
        </c:manualLayout>
      </c:layout>
      <c:lineChart>
        <c:grouping val="standard"/>
        <c:varyColors val="0"/>
        <c:ser>
          <c:idx val="0"/>
          <c:order val="0"/>
          <c:tx>
            <c:strRef>
              <c:f>'Анализ рисков'!$C$26</c:f>
              <c:strCache>
                <c:ptCount val="1"/>
                <c:pt idx="0">
                  <c:v>DPB, лет</c:v>
                </c:pt>
              </c:strCache>
            </c:strRef>
          </c:tx>
          <c:spPr>
            <a:ln>
              <a:solidFill>
                <a:srgbClr val="FF0000"/>
              </a:solidFill>
            </a:ln>
          </c:spPr>
          <c:marker>
            <c:spPr>
              <a:solidFill>
                <a:srgbClr val="FF0000"/>
              </a:solidFill>
              <a:ln>
                <a:solidFill>
                  <a:srgbClr val="FF0000"/>
                </a:solidFill>
              </a:ln>
            </c:spPr>
          </c:marker>
          <c:cat>
            <c:numRef>
              <c:f>'Анализ рисков'!$D$23:$H$23</c:f>
              <c:numCache>
                <c:formatCode>0.0%</c:formatCode>
                <c:ptCount val="5"/>
                <c:pt idx="0">
                  <c:v>-0.1</c:v>
                </c:pt>
                <c:pt idx="1">
                  <c:v>-0.05</c:v>
                </c:pt>
                <c:pt idx="2">
                  <c:v>0</c:v>
                </c:pt>
                <c:pt idx="3">
                  <c:v>0.05</c:v>
                </c:pt>
                <c:pt idx="4">
                  <c:v>0.1</c:v>
                </c:pt>
              </c:numCache>
            </c:numRef>
          </c:cat>
          <c:val>
            <c:numRef>
              <c:f>'Анализ рисков'!$D$26:$H$26</c:f>
              <c:numCache>
                <c:formatCode>#,##0.00</c:formatCode>
                <c:ptCount val="5"/>
                <c:pt idx="0">
                  <c:v>2.0986344999947488</c:v>
                </c:pt>
                <c:pt idx="1">
                  <c:v>2.1212154403462988</c:v>
                </c:pt>
                <c:pt idx="2">
                  <c:v>2.1439023808509301</c:v>
                </c:pt>
                <c:pt idx="3">
                  <c:v>2.1666960696484403</c:v>
                </c:pt>
                <c:pt idx="4">
                  <c:v>2.1895972619356368</c:v>
                </c:pt>
              </c:numCache>
            </c:numRef>
          </c:val>
          <c:smooth val="0"/>
          <c:extLst>
            <c:ext xmlns:c16="http://schemas.microsoft.com/office/drawing/2014/chart" uri="{C3380CC4-5D6E-409C-BE32-E72D297353CC}">
              <c16:uniqueId val="{00000000-B5A6-4149-B309-BDCB2DE73336}"/>
            </c:ext>
          </c:extLst>
        </c:ser>
        <c:dLbls>
          <c:showLegendKey val="0"/>
          <c:showVal val="0"/>
          <c:showCatName val="0"/>
          <c:showSerName val="0"/>
          <c:showPercent val="0"/>
          <c:showBubbleSize val="0"/>
        </c:dLbls>
        <c:marker val="1"/>
        <c:smooth val="0"/>
        <c:axId val="147655680"/>
        <c:axId val="147670144"/>
      </c:lineChart>
      <c:catAx>
        <c:axId val="147655680"/>
        <c:scaling>
          <c:orientation val="minMax"/>
        </c:scaling>
        <c:delete val="0"/>
        <c:axPos val="b"/>
        <c:numFmt formatCode="0.0%" sourceLinked="0"/>
        <c:majorTickMark val="out"/>
        <c:minorTickMark val="none"/>
        <c:tickLblPos val="nextTo"/>
        <c:crossAx val="147670144"/>
        <c:crosses val="autoZero"/>
        <c:auto val="1"/>
        <c:lblAlgn val="ctr"/>
        <c:lblOffset val="100"/>
        <c:noMultiLvlLbl val="0"/>
      </c:catAx>
      <c:valAx>
        <c:axId val="147670144"/>
        <c:scaling>
          <c:orientation val="minMax"/>
        </c:scaling>
        <c:delete val="0"/>
        <c:axPos val="l"/>
        <c:majorGridlines/>
        <c:numFmt formatCode="#,##0.00" sourceLinked="0"/>
        <c:majorTickMark val="out"/>
        <c:minorTickMark val="none"/>
        <c:tickLblPos val="nextTo"/>
        <c:crossAx val="147655680"/>
        <c:crosses val="autoZero"/>
        <c:crossBetween val="between"/>
      </c:valAx>
      <c:spPr>
        <a:ln>
          <a:solidFill>
            <a:schemeClr val="tx1">
              <a:lumMod val="50000"/>
              <a:lumOff val="50000"/>
            </a:schemeClr>
          </a:solidFill>
        </a:ln>
      </c:spPr>
    </c:plotArea>
    <c:plotVisOnly val="1"/>
    <c:dispBlanksAs val="gap"/>
    <c:showDLblsOverMax val="0"/>
  </c:chart>
  <c:printSettings>
    <c:headerFooter/>
    <c:pageMargins b="0.75000000000001155" l="0.70000000000000062" r="0.70000000000000062" t="0.750000000000011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E$10"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D$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0" Type="http://schemas.openxmlformats.org/officeDocument/2006/relationships/chart" Target="../charts/chart13.xml"/><Relationship Id="rId4" Type="http://schemas.openxmlformats.org/officeDocument/2006/relationships/chart" Target="../charts/chart7.xml"/><Relationship Id="rId9"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95250</xdr:colOff>
      <xdr:row>8</xdr:row>
      <xdr:rowOff>47625</xdr:rowOff>
    </xdr:from>
    <xdr:to>
      <xdr:col>8</xdr:col>
      <xdr:colOff>142876</xdr:colOff>
      <xdr:row>10</xdr:row>
      <xdr:rowOff>161925</xdr:rowOff>
    </xdr:to>
    <xdr:grpSp>
      <xdr:nvGrpSpPr>
        <xdr:cNvPr id="3" name="Группа 2">
          <a:extLst>
            <a:ext uri="{FF2B5EF4-FFF2-40B4-BE49-F238E27FC236}">
              <a16:creationId xmlns:a16="http://schemas.microsoft.com/office/drawing/2014/main" id="{00000000-0008-0000-0000-000003000000}"/>
            </a:ext>
          </a:extLst>
        </xdr:cNvPr>
        <xdr:cNvGrpSpPr/>
      </xdr:nvGrpSpPr>
      <xdr:grpSpPr>
        <a:xfrm>
          <a:off x="1352550" y="2552700"/>
          <a:ext cx="3819526" cy="495300"/>
          <a:chOff x="1752600" y="2638432"/>
          <a:chExt cx="3819526" cy="495299"/>
        </a:xfrm>
      </xdr:grpSpPr>
      <mc:AlternateContent xmlns:mc="http://schemas.openxmlformats.org/markup-compatibility/2006">
        <mc:Choice xmlns:a14="http://schemas.microsoft.com/office/drawing/2010/main" Requires="a14">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000-000001B00000}"/>
                  </a:ext>
                </a:extLst>
              </xdr:cNvPr>
              <xdr:cNvSpPr/>
            </xdr:nvSpPr>
            <xdr:spPr bwMode="auto">
              <a:xfrm>
                <a:off x="1752600" y="2638432"/>
                <a:ext cx="3819526" cy="495299"/>
              </a:xfrm>
              <a:prstGeom prst="rect">
                <a:avLst/>
              </a:prstGeom>
              <a:solidFill>
                <a:srgbClr val="E5E0EC"/>
              </a:solidFill>
              <a:ln w="9525">
                <a:solidFill>
                  <a:srgbClr val="5F4B79"/>
                </a:solidFill>
                <a:miter lim="800000"/>
                <a:headEnd/>
                <a:tailEnd/>
              </a:ln>
            </xdr:spPr>
          </xdr:sp>
        </mc:Choice>
        <mc:Fallback/>
      </mc:AlternateContent>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52650" y="2667000"/>
            <a:ext cx="3209925" cy="428625"/>
          </a:xfrm>
          <a:prstGeom prst="rect">
            <a:avLst/>
          </a:prstGeom>
          <a:solidFill>
            <a:schemeClr val="accent4">
              <a:lumMod val="20000"/>
              <a:lumOff val="80000"/>
            </a:schemeClr>
          </a:solidFill>
          <a:ln w="9525" cmpd="sng">
            <a:solidFill>
              <a:schemeClr val="accent4">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ru-RU" sz="2000" b="1">
                <a:solidFill>
                  <a:schemeClr val="accent4">
                    <a:lumMod val="75000"/>
                  </a:schemeClr>
                </a:solidFill>
              </a:rPr>
              <a:t>Расчет</a:t>
            </a:r>
            <a:r>
              <a:rPr lang="ru-RU" sz="2000" b="1" baseline="0">
                <a:solidFill>
                  <a:schemeClr val="accent4">
                    <a:lumMod val="75000"/>
                  </a:schemeClr>
                </a:solidFill>
              </a:rPr>
              <a:t> для апартаментов</a:t>
            </a:r>
            <a:endParaRPr lang="ru-RU" sz="2000" b="1">
              <a:solidFill>
                <a:schemeClr val="accent4">
                  <a:lumMod val="75000"/>
                </a:schemeClr>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4</xdr:row>
          <xdr:rowOff>0</xdr:rowOff>
        </xdr:from>
        <xdr:to>
          <xdr:col>1</xdr:col>
          <xdr:colOff>504825</xdr:colOff>
          <xdr:row>4</xdr:row>
          <xdr:rowOff>276225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5</xdr:row>
          <xdr:rowOff>190500</xdr:rowOff>
        </xdr:from>
        <xdr:to>
          <xdr:col>1</xdr:col>
          <xdr:colOff>504825</xdr:colOff>
          <xdr:row>5</xdr:row>
          <xdr:rowOff>466725</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xdr:row>
          <xdr:rowOff>57150</xdr:rowOff>
        </xdr:from>
        <xdr:to>
          <xdr:col>1</xdr:col>
          <xdr:colOff>504825</xdr:colOff>
          <xdr:row>6</xdr:row>
          <xdr:rowOff>333375</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7</xdr:row>
          <xdr:rowOff>257175</xdr:rowOff>
        </xdr:from>
        <xdr:to>
          <xdr:col>1</xdr:col>
          <xdr:colOff>504825</xdr:colOff>
          <xdr:row>7</xdr:row>
          <xdr:rowOff>533400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xdr:row>
          <xdr:rowOff>257175</xdr:rowOff>
        </xdr:from>
        <xdr:to>
          <xdr:col>1</xdr:col>
          <xdr:colOff>504825</xdr:colOff>
          <xdr:row>8</xdr:row>
          <xdr:rowOff>533400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4</xdr:row>
          <xdr:rowOff>19050</xdr:rowOff>
        </xdr:from>
        <xdr:to>
          <xdr:col>1</xdr:col>
          <xdr:colOff>466725</xdr:colOff>
          <xdr:row>5</xdr:row>
          <xdr:rowOff>104775</xdr:rowOff>
        </xdr:to>
        <xdr:sp macro="" textlink="">
          <xdr:nvSpPr>
            <xdr:cNvPr id="41990" name="Option Button 6" hidden="1">
              <a:extLst>
                <a:ext uri="{63B3BB69-23CF-44E3-9099-C40C66FF867C}">
                  <a14:compatExt spid="_x0000_s41990"/>
                </a:ext>
                <a:ext uri="{FF2B5EF4-FFF2-40B4-BE49-F238E27FC236}">
                  <a16:creationId xmlns:a16="http://schemas.microsoft.com/office/drawing/2014/main" id="{00000000-0008-0000-06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18</xdr:row>
          <xdr:rowOff>47625</xdr:rowOff>
        </xdr:from>
        <xdr:to>
          <xdr:col>1</xdr:col>
          <xdr:colOff>485775</xdr:colOff>
          <xdr:row>19</xdr:row>
          <xdr:rowOff>133350</xdr:rowOff>
        </xdr:to>
        <xdr:sp macro="" textlink="">
          <xdr:nvSpPr>
            <xdr:cNvPr id="41993" name="Option Button 9" hidden="1">
              <a:extLst>
                <a:ext uri="{63B3BB69-23CF-44E3-9099-C40C66FF867C}">
                  <a14:compatExt spid="_x0000_s41993"/>
                </a:ext>
                <a:ext uri="{FF2B5EF4-FFF2-40B4-BE49-F238E27FC236}">
                  <a16:creationId xmlns:a16="http://schemas.microsoft.com/office/drawing/2014/main" id="{00000000-0008-0000-0600-00000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32</xdr:row>
          <xdr:rowOff>76200</xdr:rowOff>
        </xdr:from>
        <xdr:to>
          <xdr:col>1</xdr:col>
          <xdr:colOff>457200</xdr:colOff>
          <xdr:row>33</xdr:row>
          <xdr:rowOff>161925</xdr:rowOff>
        </xdr:to>
        <xdr:sp macro="" textlink="">
          <xdr:nvSpPr>
            <xdr:cNvPr id="41994" name="Option Button 10" hidden="1">
              <a:extLst>
                <a:ext uri="{63B3BB69-23CF-44E3-9099-C40C66FF867C}">
                  <a14:compatExt spid="_x0000_s41994"/>
                </a:ext>
                <a:ext uri="{FF2B5EF4-FFF2-40B4-BE49-F238E27FC236}">
                  <a16:creationId xmlns:a16="http://schemas.microsoft.com/office/drawing/2014/main" id="{00000000-0008-0000-0600-00000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46</xdr:row>
          <xdr:rowOff>76200</xdr:rowOff>
        </xdr:from>
        <xdr:to>
          <xdr:col>1</xdr:col>
          <xdr:colOff>457200</xdr:colOff>
          <xdr:row>47</xdr:row>
          <xdr:rowOff>161925</xdr:rowOff>
        </xdr:to>
        <xdr:sp macro="" textlink="">
          <xdr:nvSpPr>
            <xdr:cNvPr id="41995" name="Option Button 11" hidden="1">
              <a:extLst>
                <a:ext uri="{63B3BB69-23CF-44E3-9099-C40C66FF867C}">
                  <a14:compatExt spid="_x0000_s41995"/>
                </a:ext>
                <a:ext uri="{FF2B5EF4-FFF2-40B4-BE49-F238E27FC236}">
                  <a16:creationId xmlns:a16="http://schemas.microsoft.com/office/drawing/2014/main" id="{00000000-0008-0000-0600-00000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60</xdr:row>
          <xdr:rowOff>76200</xdr:rowOff>
        </xdr:from>
        <xdr:to>
          <xdr:col>1</xdr:col>
          <xdr:colOff>457200</xdr:colOff>
          <xdr:row>61</xdr:row>
          <xdr:rowOff>161925</xdr:rowOff>
        </xdr:to>
        <xdr:sp macro="" textlink="">
          <xdr:nvSpPr>
            <xdr:cNvPr id="41996" name="Option Button 12" hidden="1">
              <a:extLst>
                <a:ext uri="{63B3BB69-23CF-44E3-9099-C40C66FF867C}">
                  <a14:compatExt spid="_x0000_s41996"/>
                </a:ext>
                <a:ext uri="{FF2B5EF4-FFF2-40B4-BE49-F238E27FC236}">
                  <a16:creationId xmlns:a16="http://schemas.microsoft.com/office/drawing/2014/main" id="{00000000-0008-0000-0600-00000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xdr:col>
      <xdr:colOff>981075</xdr:colOff>
      <xdr:row>23</xdr:row>
      <xdr:rowOff>71436</xdr:rowOff>
    </xdr:from>
    <xdr:to>
      <xdr:col>15</xdr:col>
      <xdr:colOff>381001</xdr:colOff>
      <xdr:row>40</xdr:row>
      <xdr:rowOff>171450</xdr:rowOff>
    </xdr:to>
    <xdr:graphicFrame macro="">
      <xdr:nvGraphicFramePr>
        <xdr:cNvPr id="2" name="Диаграмма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104774</xdr:colOff>
      <xdr:row>23</xdr:row>
      <xdr:rowOff>76199</xdr:rowOff>
    </xdr:from>
    <xdr:to>
      <xdr:col>12</xdr:col>
      <xdr:colOff>561975</xdr:colOff>
      <xdr:row>33</xdr:row>
      <xdr:rowOff>161926</xdr:rowOff>
    </xdr:to>
    <xdr:graphicFrame macro="">
      <xdr:nvGraphicFramePr>
        <xdr:cNvPr id="2" name="Диаграмма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119062</xdr:colOff>
      <xdr:row>23</xdr:row>
      <xdr:rowOff>166687</xdr:rowOff>
    </xdr:from>
    <xdr:to>
      <xdr:col>9</xdr:col>
      <xdr:colOff>952500</xdr:colOff>
      <xdr:row>31</xdr:row>
      <xdr:rowOff>38100</xdr:rowOff>
    </xdr:to>
    <xdr:graphicFrame macro="">
      <xdr:nvGraphicFramePr>
        <xdr:cNvPr id="2" name="Диаграмма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12927</xdr:colOff>
      <xdr:row>16</xdr:row>
      <xdr:rowOff>47626</xdr:rowOff>
    </xdr:from>
    <xdr:to>
      <xdr:col>4</xdr:col>
      <xdr:colOff>0</xdr:colOff>
      <xdr:row>18</xdr:row>
      <xdr:rowOff>142876</xdr:rowOff>
    </xdr:to>
    <xdr:graphicFrame macro="">
      <xdr:nvGraphicFramePr>
        <xdr:cNvPr id="4" name="Диаграмма 3">
          <a:extLst>
            <a:ext uri="{FF2B5EF4-FFF2-40B4-BE49-F238E27FC236}">
              <a16:creationId xmlns:a16="http://schemas.microsoft.com/office/drawing/2014/main" id="{00000000-0008-0000-1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60552</xdr:colOff>
      <xdr:row>16</xdr:row>
      <xdr:rowOff>57151</xdr:rowOff>
    </xdr:from>
    <xdr:to>
      <xdr:col>7</xdr:col>
      <xdr:colOff>323850</xdr:colOff>
      <xdr:row>18</xdr:row>
      <xdr:rowOff>152401</xdr:rowOff>
    </xdr:to>
    <xdr:graphicFrame macro="">
      <xdr:nvGraphicFramePr>
        <xdr:cNvPr id="5" name="Диаграмма 4">
          <a:extLst>
            <a:ext uri="{FF2B5EF4-FFF2-40B4-BE49-F238E27FC236}">
              <a16:creationId xmlns:a16="http://schemas.microsoft.com/office/drawing/2014/main" id="{00000000-0008-0000-1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393927</xdr:colOff>
      <xdr:row>16</xdr:row>
      <xdr:rowOff>57151</xdr:rowOff>
    </xdr:from>
    <xdr:to>
      <xdr:col>11</xdr:col>
      <xdr:colOff>600075</xdr:colOff>
      <xdr:row>18</xdr:row>
      <xdr:rowOff>152401</xdr:rowOff>
    </xdr:to>
    <xdr:graphicFrame macro="">
      <xdr:nvGraphicFramePr>
        <xdr:cNvPr id="6" name="Диаграмма 5">
          <a:extLst>
            <a:ext uri="{FF2B5EF4-FFF2-40B4-BE49-F238E27FC236}">
              <a16:creationId xmlns:a16="http://schemas.microsoft.com/office/drawing/2014/main" id="{00000000-0008-0000-1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26</xdr:row>
      <xdr:rowOff>57150</xdr:rowOff>
    </xdr:from>
    <xdr:to>
      <xdr:col>3</xdr:col>
      <xdr:colOff>920523</xdr:colOff>
      <xdr:row>28</xdr:row>
      <xdr:rowOff>152400</xdr:rowOff>
    </xdr:to>
    <xdr:graphicFrame macro="">
      <xdr:nvGraphicFramePr>
        <xdr:cNvPr id="7" name="Диаграмма 6">
          <a:extLst>
            <a:ext uri="{FF2B5EF4-FFF2-40B4-BE49-F238E27FC236}">
              <a16:creationId xmlns:a16="http://schemas.microsoft.com/office/drawing/2014/main" id="{00000000-0008-0000-1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47625</xdr:colOff>
      <xdr:row>26</xdr:row>
      <xdr:rowOff>66675</xdr:rowOff>
    </xdr:from>
    <xdr:to>
      <xdr:col>7</xdr:col>
      <xdr:colOff>310923</xdr:colOff>
      <xdr:row>28</xdr:row>
      <xdr:rowOff>161925</xdr:rowOff>
    </xdr:to>
    <xdr:graphicFrame macro="">
      <xdr:nvGraphicFramePr>
        <xdr:cNvPr id="8" name="Диаграмма 7">
          <a:extLst>
            <a:ext uri="{FF2B5EF4-FFF2-40B4-BE49-F238E27FC236}">
              <a16:creationId xmlns:a16="http://schemas.microsoft.com/office/drawing/2014/main" id="{00000000-0008-0000-1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381000</xdr:colOff>
      <xdr:row>26</xdr:row>
      <xdr:rowOff>66675</xdr:rowOff>
    </xdr:from>
    <xdr:to>
      <xdr:col>11</xdr:col>
      <xdr:colOff>587148</xdr:colOff>
      <xdr:row>28</xdr:row>
      <xdr:rowOff>161925</xdr:rowOff>
    </xdr:to>
    <xdr:graphicFrame macro="">
      <xdr:nvGraphicFramePr>
        <xdr:cNvPr id="9" name="Диаграмма 8">
          <a:extLst>
            <a:ext uri="{FF2B5EF4-FFF2-40B4-BE49-F238E27FC236}">
              <a16:creationId xmlns:a16="http://schemas.microsoft.com/office/drawing/2014/main" id="{00000000-0008-0000-1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36</xdr:row>
      <xdr:rowOff>57150</xdr:rowOff>
    </xdr:from>
    <xdr:to>
      <xdr:col>3</xdr:col>
      <xdr:colOff>920523</xdr:colOff>
      <xdr:row>38</xdr:row>
      <xdr:rowOff>152400</xdr:rowOff>
    </xdr:to>
    <xdr:graphicFrame macro="">
      <xdr:nvGraphicFramePr>
        <xdr:cNvPr id="10" name="Диаграмма 9">
          <a:extLst>
            <a:ext uri="{FF2B5EF4-FFF2-40B4-BE49-F238E27FC236}">
              <a16:creationId xmlns:a16="http://schemas.microsoft.com/office/drawing/2014/main" id="{00000000-0008-0000-1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47625</xdr:colOff>
      <xdr:row>36</xdr:row>
      <xdr:rowOff>66675</xdr:rowOff>
    </xdr:from>
    <xdr:to>
      <xdr:col>7</xdr:col>
      <xdr:colOff>310923</xdr:colOff>
      <xdr:row>38</xdr:row>
      <xdr:rowOff>161925</xdr:rowOff>
    </xdr:to>
    <xdr:graphicFrame macro="">
      <xdr:nvGraphicFramePr>
        <xdr:cNvPr id="11" name="Диаграмма 10">
          <a:extLst>
            <a:ext uri="{FF2B5EF4-FFF2-40B4-BE49-F238E27FC236}">
              <a16:creationId xmlns:a16="http://schemas.microsoft.com/office/drawing/2014/main" id="{00000000-0008-0000-1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381000</xdr:colOff>
      <xdr:row>36</xdr:row>
      <xdr:rowOff>66675</xdr:rowOff>
    </xdr:from>
    <xdr:to>
      <xdr:col>11</xdr:col>
      <xdr:colOff>587148</xdr:colOff>
      <xdr:row>38</xdr:row>
      <xdr:rowOff>161925</xdr:rowOff>
    </xdr:to>
    <xdr:graphicFrame macro="">
      <xdr:nvGraphicFramePr>
        <xdr:cNvPr id="12" name="Диаграмма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46</xdr:row>
      <xdr:rowOff>66675</xdr:rowOff>
    </xdr:from>
    <xdr:to>
      <xdr:col>3</xdr:col>
      <xdr:colOff>920523</xdr:colOff>
      <xdr:row>48</xdr:row>
      <xdr:rowOff>161925</xdr:rowOff>
    </xdr:to>
    <xdr:graphicFrame macro="">
      <xdr:nvGraphicFramePr>
        <xdr:cNvPr id="13" name="Диаграмма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47625</xdr:colOff>
      <xdr:row>46</xdr:row>
      <xdr:rowOff>76200</xdr:rowOff>
    </xdr:from>
    <xdr:to>
      <xdr:col>7</xdr:col>
      <xdr:colOff>310923</xdr:colOff>
      <xdr:row>48</xdr:row>
      <xdr:rowOff>171450</xdr:rowOff>
    </xdr:to>
    <xdr:graphicFrame macro="">
      <xdr:nvGraphicFramePr>
        <xdr:cNvPr id="14" name="Диаграмма 13">
          <a:extLst>
            <a:ext uri="{FF2B5EF4-FFF2-40B4-BE49-F238E27FC236}">
              <a16:creationId xmlns:a16="http://schemas.microsoft.com/office/drawing/2014/main" id="{00000000-0008-0000-1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381000</xdr:colOff>
      <xdr:row>46</xdr:row>
      <xdr:rowOff>76200</xdr:rowOff>
    </xdr:from>
    <xdr:to>
      <xdr:col>11</xdr:col>
      <xdr:colOff>587148</xdr:colOff>
      <xdr:row>48</xdr:row>
      <xdr:rowOff>171450</xdr:rowOff>
    </xdr:to>
    <xdr:graphicFrame macro="">
      <xdr:nvGraphicFramePr>
        <xdr:cNvPr id="15" name="Диаграмма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4762</xdr:colOff>
      <xdr:row>58</xdr:row>
      <xdr:rowOff>60324</xdr:rowOff>
    </xdr:from>
    <xdr:to>
      <xdr:col>7</xdr:col>
      <xdr:colOff>771525</xdr:colOff>
      <xdr:row>72</xdr:row>
      <xdr:rowOff>136524</xdr:rowOff>
    </xdr:to>
    <xdr:graphicFrame macro="">
      <xdr:nvGraphicFramePr>
        <xdr:cNvPr id="18" name="Диаграмма 17">
          <a:extLst>
            <a:ext uri="{FF2B5EF4-FFF2-40B4-BE49-F238E27FC236}">
              <a16:creationId xmlns:a16="http://schemas.microsoft.com/office/drawing/2014/main" id="{00000000-0008-0000-15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381000</xdr:colOff>
      <xdr:row>8</xdr:row>
      <xdr:rowOff>9525</xdr:rowOff>
    </xdr:from>
    <xdr:to>
      <xdr:col>14</xdr:col>
      <xdr:colOff>342900</xdr:colOff>
      <xdr:row>27</xdr:row>
      <xdr:rowOff>170944</xdr:rowOff>
    </xdr:to>
    <xdr:pic>
      <xdr:nvPicPr>
        <xdr:cNvPr id="2" name="Рисунок 1">
          <a:extLst>
            <a:ext uri="{FF2B5EF4-FFF2-40B4-BE49-F238E27FC236}">
              <a16:creationId xmlns:a16="http://schemas.microsoft.com/office/drawing/2014/main" id="{00000000-0008-0000-1600-000002000000}"/>
            </a:ext>
          </a:extLst>
        </xdr:cNvPr>
        <xdr:cNvPicPr>
          <a:picLocks noChangeAspect="1"/>
        </xdr:cNvPicPr>
      </xdr:nvPicPr>
      <xdr:blipFill rotWithShape="1">
        <a:blip xmlns:r="http://schemas.openxmlformats.org/officeDocument/2006/relationships" r:embed="rId1"/>
        <a:srcRect t="6589" r="8081"/>
        <a:stretch/>
      </xdr:blipFill>
      <xdr:spPr>
        <a:xfrm>
          <a:off x="2819400" y="1533525"/>
          <a:ext cx="6057900" cy="3780919"/>
        </a:xfrm>
        <a:prstGeom prst="rect">
          <a:avLst/>
        </a:prstGeom>
        <a:ln>
          <a:solidFill>
            <a:schemeClr val="tx1">
              <a:lumMod val="65000"/>
              <a:lumOff val="35000"/>
            </a:schemeClr>
          </a:solid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494476</xdr:colOff>
      <xdr:row>22</xdr:row>
      <xdr:rowOff>47119</xdr:rowOff>
    </xdr:to>
    <xdr:pic>
      <xdr:nvPicPr>
        <xdr:cNvPr id="6" name="Рисунок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1"/>
        <a:stretch>
          <a:fillRect/>
        </a:stretch>
      </xdr:blipFill>
      <xdr:spPr>
        <a:xfrm>
          <a:off x="0" y="190500"/>
          <a:ext cx="6590476" cy="4047619"/>
        </a:xfrm>
        <a:prstGeom prst="rect">
          <a:avLst/>
        </a:prstGeom>
      </xdr:spPr>
    </xdr:pic>
    <xdr:clientData/>
  </xdr:twoCellAnchor>
  <xdr:twoCellAnchor editAs="oneCell">
    <xdr:from>
      <xdr:col>0</xdr:col>
      <xdr:colOff>9525</xdr:colOff>
      <xdr:row>22</xdr:row>
      <xdr:rowOff>142875</xdr:rowOff>
    </xdr:from>
    <xdr:to>
      <xdr:col>10</xdr:col>
      <xdr:colOff>504001</xdr:colOff>
      <xdr:row>43</xdr:row>
      <xdr:rowOff>189994</xdr:rowOff>
    </xdr:to>
    <xdr:pic>
      <xdr:nvPicPr>
        <xdr:cNvPr id="7" name="Рисунок 6">
          <a:extLst>
            <a:ext uri="{FF2B5EF4-FFF2-40B4-BE49-F238E27FC236}">
              <a16:creationId xmlns:a16="http://schemas.microsoft.com/office/drawing/2014/main" id="{00000000-0008-0000-1700-000007000000}"/>
            </a:ext>
          </a:extLst>
        </xdr:cNvPr>
        <xdr:cNvPicPr>
          <a:picLocks noChangeAspect="1"/>
        </xdr:cNvPicPr>
      </xdr:nvPicPr>
      <xdr:blipFill>
        <a:blip xmlns:r="http://schemas.openxmlformats.org/officeDocument/2006/relationships" r:embed="rId2"/>
        <a:stretch>
          <a:fillRect/>
        </a:stretch>
      </xdr:blipFill>
      <xdr:spPr>
        <a:xfrm>
          <a:off x="9525" y="4333875"/>
          <a:ext cx="6590476" cy="4047619"/>
        </a:xfrm>
        <a:prstGeom prst="rect">
          <a:avLst/>
        </a:prstGeom>
      </xdr:spPr>
    </xdr:pic>
    <xdr:clientData/>
  </xdr:twoCellAnchor>
  <xdr:twoCellAnchor editAs="oneCell">
    <xdr:from>
      <xdr:col>14</xdr:col>
      <xdr:colOff>0</xdr:colOff>
      <xdr:row>1</xdr:row>
      <xdr:rowOff>0</xdr:rowOff>
    </xdr:from>
    <xdr:to>
      <xdr:col>24</xdr:col>
      <xdr:colOff>494476</xdr:colOff>
      <xdr:row>22</xdr:row>
      <xdr:rowOff>47119</xdr:rowOff>
    </xdr:to>
    <xdr:pic>
      <xdr:nvPicPr>
        <xdr:cNvPr id="8" name="Рисунок 7">
          <a:extLst>
            <a:ext uri="{FF2B5EF4-FFF2-40B4-BE49-F238E27FC236}">
              <a16:creationId xmlns:a16="http://schemas.microsoft.com/office/drawing/2014/main" id="{00000000-0008-0000-1700-000008000000}"/>
            </a:ext>
          </a:extLst>
        </xdr:cNvPr>
        <xdr:cNvPicPr>
          <a:picLocks noChangeAspect="1"/>
        </xdr:cNvPicPr>
      </xdr:nvPicPr>
      <xdr:blipFill>
        <a:blip xmlns:r="http://schemas.openxmlformats.org/officeDocument/2006/relationships" r:embed="rId3"/>
        <a:stretch>
          <a:fillRect/>
        </a:stretch>
      </xdr:blipFill>
      <xdr:spPr>
        <a:xfrm>
          <a:off x="8534400" y="190500"/>
          <a:ext cx="6590476" cy="4047619"/>
        </a:xfrm>
        <a:prstGeom prst="rect">
          <a:avLst/>
        </a:prstGeom>
      </xdr:spPr>
    </xdr:pic>
    <xdr:clientData/>
  </xdr:twoCellAnchor>
  <xdr:twoCellAnchor editAs="oneCell">
    <xdr:from>
      <xdr:col>14</xdr:col>
      <xdr:colOff>0</xdr:colOff>
      <xdr:row>24</xdr:row>
      <xdr:rowOff>0</xdr:rowOff>
    </xdr:from>
    <xdr:to>
      <xdr:col>24</xdr:col>
      <xdr:colOff>494476</xdr:colOff>
      <xdr:row>45</xdr:row>
      <xdr:rowOff>47119</xdr:rowOff>
    </xdr:to>
    <xdr:pic>
      <xdr:nvPicPr>
        <xdr:cNvPr id="9" name="Рисунок 8">
          <a:extLst>
            <a:ext uri="{FF2B5EF4-FFF2-40B4-BE49-F238E27FC236}">
              <a16:creationId xmlns:a16="http://schemas.microsoft.com/office/drawing/2014/main" id="{00000000-0008-0000-1700-000009000000}"/>
            </a:ext>
          </a:extLst>
        </xdr:cNvPr>
        <xdr:cNvPicPr>
          <a:picLocks noChangeAspect="1"/>
        </xdr:cNvPicPr>
      </xdr:nvPicPr>
      <xdr:blipFill>
        <a:blip xmlns:r="http://schemas.openxmlformats.org/officeDocument/2006/relationships" r:embed="rId4"/>
        <a:stretch>
          <a:fillRect/>
        </a:stretch>
      </xdr:blipFill>
      <xdr:spPr>
        <a:xfrm>
          <a:off x="8534400" y="4572000"/>
          <a:ext cx="6590476" cy="4047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wnloads\Telegram%20Desktop\&#1048;&#1053;&#1042;&#1045;&#1057;&#1058;&#1055;&#1056;&#1054;&#1045;&#1050;&#1058;_&#1058;&#1069;&#1056;%20&#1041;&#1072;&#1085;&#1075;%20&#1058;&#1072;&#1086;%2013,5%20&#1088;&#1072;&#1080;&#774;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Содержание"/>
      <sheetName val="Справочник"/>
      <sheetName val="Строительные расходы"/>
      <sheetName val="Себестоимость"/>
      <sheetName val="Реализация вилл"/>
      <sheetName val="НДС"/>
      <sheetName val="Схема продаж"/>
      <sheetName val="ТЭР 13,5рай"/>
      <sheetName val="концепция"/>
      <sheetName val="Графики"/>
      <sheetName val="Лист3"/>
      <sheetName val="CF"/>
      <sheetName val="P&amp;L"/>
      <sheetName val=""/>
      <sheetName val="Шаблон"/>
      <sheetName val="Анализ рисков"/>
    </sheetNames>
    <sheetDataSet>
      <sheetData sheetId="0">
        <row r="8">
          <cell r="C8">
            <v>45474</v>
          </cell>
        </row>
      </sheetData>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refreshError="1"/>
      <sheetData sheetId="15"/>
      <sheetData sheetId="16">
        <row r="2">
          <cell r="D2">
            <v>0.05</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J18"/>
  <sheetViews>
    <sheetView tabSelected="1" workbookViewId="0">
      <selection activeCell="N8" sqref="N8"/>
    </sheetView>
  </sheetViews>
  <sheetFormatPr defaultRowHeight="15" x14ac:dyDescent="0.25"/>
  <cols>
    <col min="1" max="10" width="9.42578125" customWidth="1"/>
    <col min="11" max="12" width="8.7109375" customWidth="1"/>
  </cols>
  <sheetData>
    <row r="1" spans="1:10" ht="18.75" x14ac:dyDescent="0.3">
      <c r="A1" s="139" t="s">
        <v>235</v>
      </c>
    </row>
    <row r="4" spans="1:10" ht="82.5" customHeight="1" x14ac:dyDescent="0.25">
      <c r="A4" s="321" t="s">
        <v>189</v>
      </c>
      <c r="B4" s="321"/>
      <c r="C4" s="321"/>
      <c r="D4" s="321"/>
      <c r="E4" s="321"/>
      <c r="F4" s="321"/>
      <c r="G4" s="321"/>
      <c r="H4" s="321"/>
      <c r="I4" s="321"/>
      <c r="J4" s="321"/>
    </row>
    <row r="6" spans="1:10" ht="21" x14ac:dyDescent="0.35">
      <c r="C6" s="322" t="s">
        <v>190</v>
      </c>
      <c r="D6" s="322"/>
      <c r="E6" s="322"/>
      <c r="F6" s="322"/>
      <c r="G6" s="323">
        <v>45444</v>
      </c>
      <c r="H6" s="323"/>
    </row>
    <row r="10" spans="1:10" x14ac:dyDescent="0.25">
      <c r="E10" t="b">
        <v>1</v>
      </c>
    </row>
    <row r="14" spans="1:10" ht="26.25" x14ac:dyDescent="0.4">
      <c r="B14" s="400" t="s">
        <v>524</v>
      </c>
    </row>
    <row r="15" spans="1:10" ht="26.25" x14ac:dyDescent="0.4">
      <c r="B15" s="400" t="s">
        <v>525</v>
      </c>
    </row>
    <row r="16" spans="1:10" ht="26.25" x14ac:dyDescent="0.4">
      <c r="B16" s="400" t="s">
        <v>526</v>
      </c>
    </row>
    <row r="17" spans="2:2" ht="26.25" x14ac:dyDescent="0.4">
      <c r="B17" s="400"/>
    </row>
    <row r="18" spans="2:2" ht="26.25" x14ac:dyDescent="0.4">
      <c r="B18" s="400" t="s">
        <v>527</v>
      </c>
    </row>
  </sheetData>
  <mergeCells count="3">
    <mergeCell ref="A4:J4"/>
    <mergeCell ref="C6:F6"/>
    <mergeCell ref="G6:H6"/>
  </mergeCells>
  <hyperlinks>
    <hyperlink ref="A1" location="Содержание!A1" display="В Содержание" xr:uid="{00000000-0004-0000-0000-000000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5057" r:id="rId3" name="Check Box 1">
              <controlPr defaultSize="0" autoFill="0" autoLine="0" autoPict="0">
                <anchor moveWithCells="1">
                  <from>
                    <xdr:col>2</xdr:col>
                    <xdr:colOff>95250</xdr:colOff>
                    <xdr:row>8</xdr:row>
                    <xdr:rowOff>47625</xdr:rowOff>
                  </from>
                  <to>
                    <xdr:col>8</xdr:col>
                    <xdr:colOff>142875</xdr:colOff>
                    <xdr:row>10</xdr:row>
                    <xdr:rowOff>161925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7"/>
  <dimension ref="A1:BS18"/>
  <sheetViews>
    <sheetView zoomScale="90" zoomScaleNormal="90" workbookViewId="0">
      <pane xSplit="6" ySplit="5" topLeftCell="G6" activePane="bottomRight" state="frozen"/>
      <selection pane="topRight"/>
      <selection pane="bottomLeft"/>
      <selection pane="bottomRight" activeCell="E32" sqref="E32"/>
    </sheetView>
  </sheetViews>
  <sheetFormatPr defaultRowHeight="15" outlineLevelCol="1" x14ac:dyDescent="0.25"/>
  <cols>
    <col min="1" max="1" width="4.85546875" customWidth="1"/>
    <col min="2" max="2" width="4.7109375" customWidth="1"/>
    <col min="3" max="3" width="49.7109375" customWidth="1"/>
    <col min="4" max="4" width="8.85546875" customWidth="1"/>
    <col min="5" max="5" width="13" customWidth="1"/>
    <col min="6" max="6" width="5.5703125" customWidth="1"/>
    <col min="7" max="7" width="15.5703125" customWidth="1" outlineLevel="1"/>
    <col min="8" max="8" width="12.5703125" customWidth="1" outlineLevel="1"/>
    <col min="9" max="10" width="15.5703125" customWidth="1" outlineLevel="1"/>
    <col min="11" max="11" width="14.7109375" customWidth="1" outlineLevel="1"/>
    <col min="12" max="15" width="15" customWidth="1" outlineLevel="1"/>
    <col min="16" max="16" width="15.5703125" customWidth="1" outlineLevel="1"/>
    <col min="17" max="17" width="13.7109375" customWidth="1" outlineLevel="1"/>
    <col min="18" max="18" width="11.7109375" customWidth="1" outlineLevel="1"/>
    <col min="19" max="19" width="11.7109375" customWidth="1"/>
    <col min="20" max="20" width="11.5703125" customWidth="1" outlineLevel="1"/>
    <col min="21" max="21" width="12.5703125" customWidth="1" outlineLevel="1"/>
    <col min="22" max="23" width="15.5703125" customWidth="1" outlineLevel="1"/>
    <col min="24" max="24" width="14.7109375" customWidth="1" outlineLevel="1"/>
    <col min="25" max="28" width="15" customWidth="1" outlineLevel="1"/>
    <col min="29" max="30" width="13.7109375" customWidth="1" outlineLevel="1"/>
    <col min="31" max="31" width="11.7109375" customWidth="1" outlineLevel="1"/>
    <col min="32" max="32" width="11.7109375" customWidth="1"/>
    <col min="33" max="33" width="11.5703125" customWidth="1" outlineLevel="1"/>
    <col min="34" max="34" width="12.5703125" customWidth="1" outlineLevel="1"/>
    <col min="35" max="36" width="15.5703125" customWidth="1" outlineLevel="1"/>
    <col min="37" max="37" width="14.7109375" customWidth="1" outlineLevel="1"/>
    <col min="38" max="41" width="15" customWidth="1" outlineLevel="1"/>
    <col min="42" max="43" width="13.7109375" customWidth="1" outlineLevel="1"/>
    <col min="44" max="44" width="11.7109375" customWidth="1" outlineLevel="1"/>
    <col min="45" max="45" width="11.7109375" customWidth="1"/>
    <col min="46" max="46" width="11.5703125" customWidth="1" outlineLevel="1"/>
    <col min="47" max="47" width="12.5703125" customWidth="1" outlineLevel="1"/>
    <col min="48" max="49" width="15.5703125" customWidth="1" outlineLevel="1"/>
    <col min="50" max="50" width="14.7109375" customWidth="1" outlineLevel="1"/>
    <col min="51" max="54" width="15" customWidth="1" outlineLevel="1"/>
    <col min="55" max="56" width="13.7109375" customWidth="1" outlineLevel="1"/>
    <col min="57" max="57" width="11.7109375" customWidth="1" outlineLevel="1"/>
    <col min="58" max="58" width="11.7109375" customWidth="1"/>
  </cols>
  <sheetData>
    <row r="1" spans="1:71" ht="18.75" x14ac:dyDescent="0.3">
      <c r="A1" s="157" t="s">
        <v>235</v>
      </c>
      <c r="C1" s="14" t="s">
        <v>498</v>
      </c>
    </row>
    <row r="2" spans="1:71" ht="21" x14ac:dyDescent="0.35">
      <c r="C2" s="21" t="s">
        <v>466</v>
      </c>
    </row>
    <row r="3" spans="1:71" ht="15.75" x14ac:dyDescent="0.25">
      <c r="G3" s="326" t="s">
        <v>64</v>
      </c>
      <c r="H3" s="327"/>
      <c r="I3" s="327"/>
      <c r="J3" s="327"/>
    </row>
    <row r="4" spans="1:71" ht="15.75" customHeight="1" x14ac:dyDescent="0.25">
      <c r="B4" s="334" t="s">
        <v>17</v>
      </c>
      <c r="C4" s="334" t="s">
        <v>18</v>
      </c>
      <c r="D4" s="334" t="s">
        <v>15</v>
      </c>
      <c r="E4" s="334" t="s">
        <v>24</v>
      </c>
      <c r="F4" s="334"/>
      <c r="G4" s="156">
        <v>1</v>
      </c>
      <c r="H4" s="156">
        <v>2</v>
      </c>
      <c r="I4" s="156">
        <v>3</v>
      </c>
      <c r="J4" s="156">
        <v>4</v>
      </c>
      <c r="K4" s="156">
        <v>5</v>
      </c>
      <c r="L4" s="156">
        <v>6</v>
      </c>
      <c r="M4" s="156">
        <v>7</v>
      </c>
      <c r="N4" s="156">
        <v>8</v>
      </c>
      <c r="O4" s="156">
        <v>9</v>
      </c>
      <c r="P4" s="156">
        <v>10</v>
      </c>
      <c r="Q4" s="156">
        <v>11</v>
      </c>
      <c r="R4" s="156">
        <v>12</v>
      </c>
      <c r="S4" s="344" t="s">
        <v>462</v>
      </c>
      <c r="T4" s="156">
        <v>13</v>
      </c>
      <c r="U4" s="156">
        <v>14</v>
      </c>
      <c r="V4" s="156">
        <v>15</v>
      </c>
      <c r="W4" s="156">
        <v>16</v>
      </c>
      <c r="X4" s="156">
        <v>17</v>
      </c>
      <c r="Y4" s="156">
        <v>18</v>
      </c>
      <c r="Z4" s="156">
        <v>19</v>
      </c>
      <c r="AA4" s="156">
        <v>20</v>
      </c>
      <c r="AB4" s="156">
        <v>21</v>
      </c>
      <c r="AC4" s="156">
        <v>22</v>
      </c>
      <c r="AD4" s="156">
        <v>23</v>
      </c>
      <c r="AE4" s="156">
        <v>24</v>
      </c>
      <c r="AF4" s="344" t="s">
        <v>463</v>
      </c>
      <c r="AG4" s="156">
        <v>25</v>
      </c>
      <c r="AH4" s="156">
        <v>26</v>
      </c>
      <c r="AI4" s="156">
        <v>27</v>
      </c>
      <c r="AJ4" s="156">
        <v>28</v>
      </c>
      <c r="AK4" s="156">
        <v>29</v>
      </c>
      <c r="AL4" s="156">
        <v>30</v>
      </c>
      <c r="AM4" s="156">
        <v>31</v>
      </c>
      <c r="AN4" s="156">
        <v>32</v>
      </c>
      <c r="AO4" s="156">
        <v>33</v>
      </c>
      <c r="AP4" s="156">
        <v>34</v>
      </c>
      <c r="AQ4" s="156">
        <v>35</v>
      </c>
      <c r="AR4" s="156">
        <v>36</v>
      </c>
      <c r="AS4" s="344" t="s">
        <v>464</v>
      </c>
      <c r="AT4" s="156">
        <v>37</v>
      </c>
      <c r="AU4" s="156">
        <v>38</v>
      </c>
      <c r="AV4" s="156">
        <v>39</v>
      </c>
      <c r="AW4" s="156">
        <v>40</v>
      </c>
      <c r="AX4" s="156">
        <v>41</v>
      </c>
      <c r="AY4" s="156">
        <v>42</v>
      </c>
      <c r="AZ4" s="156">
        <v>43</v>
      </c>
      <c r="BA4" s="156">
        <v>44</v>
      </c>
      <c r="BB4" s="156">
        <v>45</v>
      </c>
      <c r="BC4" s="156">
        <v>46</v>
      </c>
      <c r="BD4" s="156">
        <v>47</v>
      </c>
      <c r="BE4" s="156">
        <v>48</v>
      </c>
      <c r="BF4" s="344" t="s">
        <v>465</v>
      </c>
    </row>
    <row r="5" spans="1:71" ht="15.75" x14ac:dyDescent="0.25">
      <c r="B5" s="334"/>
      <c r="C5" s="334"/>
      <c r="D5" s="334"/>
      <c r="E5" s="334"/>
      <c r="F5" s="334"/>
      <c r="G5" s="15">
        <v>45444</v>
      </c>
      <c r="H5" s="15">
        <v>45474</v>
      </c>
      <c r="I5" s="15">
        <v>45505</v>
      </c>
      <c r="J5" s="15">
        <v>45536</v>
      </c>
      <c r="K5" s="15">
        <v>45566</v>
      </c>
      <c r="L5" s="15">
        <v>45597</v>
      </c>
      <c r="M5" s="15">
        <v>45627</v>
      </c>
      <c r="N5" s="15">
        <v>45658</v>
      </c>
      <c r="O5" s="15">
        <v>45689</v>
      </c>
      <c r="P5" s="15">
        <v>45717</v>
      </c>
      <c r="Q5" s="15">
        <v>45748</v>
      </c>
      <c r="R5" s="15">
        <v>45778</v>
      </c>
      <c r="S5" s="345"/>
      <c r="T5" s="15">
        <v>45809</v>
      </c>
      <c r="U5" s="15">
        <v>45839</v>
      </c>
      <c r="V5" s="15">
        <v>45870</v>
      </c>
      <c r="W5" s="15">
        <v>45901</v>
      </c>
      <c r="X5" s="15">
        <v>45931</v>
      </c>
      <c r="Y5" s="15">
        <v>45962</v>
      </c>
      <c r="Z5" s="15">
        <v>45992</v>
      </c>
      <c r="AA5" s="15">
        <v>46023</v>
      </c>
      <c r="AB5" s="15">
        <v>46054</v>
      </c>
      <c r="AC5" s="15">
        <v>46082</v>
      </c>
      <c r="AD5" s="15">
        <v>46113</v>
      </c>
      <c r="AE5" s="15">
        <v>46143</v>
      </c>
      <c r="AF5" s="345"/>
      <c r="AG5" s="15">
        <v>46174</v>
      </c>
      <c r="AH5" s="15">
        <v>46204</v>
      </c>
      <c r="AI5" s="15">
        <v>46235</v>
      </c>
      <c r="AJ5" s="15">
        <v>46266</v>
      </c>
      <c r="AK5" s="15">
        <v>46296</v>
      </c>
      <c r="AL5" s="15">
        <v>46327</v>
      </c>
      <c r="AM5" s="15">
        <v>46357</v>
      </c>
      <c r="AN5" s="15">
        <v>46388</v>
      </c>
      <c r="AO5" s="15">
        <v>46419</v>
      </c>
      <c r="AP5" s="15">
        <v>46447</v>
      </c>
      <c r="AQ5" s="15">
        <v>46478</v>
      </c>
      <c r="AR5" s="15">
        <v>46508</v>
      </c>
      <c r="AS5" s="345"/>
      <c r="AT5" s="15">
        <v>46539</v>
      </c>
      <c r="AU5" s="15">
        <v>46569</v>
      </c>
      <c r="AV5" s="15">
        <v>46600</v>
      </c>
      <c r="AW5" s="15">
        <v>46631</v>
      </c>
      <c r="AX5" s="15">
        <v>46661</v>
      </c>
      <c r="AY5" s="15">
        <v>46692</v>
      </c>
      <c r="AZ5" s="15">
        <v>46722</v>
      </c>
      <c r="BA5" s="15">
        <v>46753</v>
      </c>
      <c r="BB5" s="15">
        <v>46784</v>
      </c>
      <c r="BC5" s="15">
        <v>46813</v>
      </c>
      <c r="BD5" s="15">
        <v>46844</v>
      </c>
      <c r="BE5" s="15">
        <v>46874</v>
      </c>
      <c r="BF5" s="345"/>
    </row>
    <row r="6" spans="1:71" ht="18.75" x14ac:dyDescent="0.25">
      <c r="B6" s="90">
        <v>1</v>
      </c>
      <c r="C6" s="135" t="s">
        <v>269</v>
      </c>
      <c r="F6" s="2"/>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row>
    <row r="7" spans="1:71" ht="15.75" x14ac:dyDescent="0.25">
      <c r="B7" s="90">
        <v>2</v>
      </c>
      <c r="C7" s="224" t="s">
        <v>270</v>
      </c>
      <c r="D7" s="9"/>
      <c r="E7" s="9"/>
      <c r="F7" s="2"/>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row>
    <row r="8" spans="1:71" ht="15.75" x14ac:dyDescent="0.25">
      <c r="B8" s="90">
        <v>3</v>
      </c>
      <c r="C8" s="364" t="s">
        <v>347</v>
      </c>
      <c r="D8" s="9" t="s">
        <v>22</v>
      </c>
      <c r="E8" s="9" t="s">
        <v>27</v>
      </c>
      <c r="F8" s="2"/>
      <c r="G8" s="113"/>
      <c r="H8" s="113"/>
      <c r="I8" s="113"/>
      <c r="J8" s="113"/>
      <c r="K8" s="113"/>
      <c r="L8" s="113"/>
      <c r="M8" s="113"/>
      <c r="N8" s="113"/>
      <c r="O8" s="113"/>
      <c r="P8" s="113"/>
      <c r="Q8" s="113"/>
      <c r="R8" s="113"/>
      <c r="S8" s="118">
        <v>0</v>
      </c>
      <c r="T8" s="113"/>
      <c r="U8" s="113"/>
      <c r="V8" s="113"/>
      <c r="W8" s="113"/>
      <c r="X8" s="113"/>
      <c r="Y8" s="113"/>
      <c r="Z8" s="113"/>
      <c r="AA8" s="113"/>
      <c r="AB8" s="113"/>
      <c r="AC8" s="113"/>
      <c r="AD8" s="113"/>
      <c r="AE8" s="113"/>
      <c r="AF8" s="118">
        <v>0</v>
      </c>
      <c r="AG8" s="113"/>
      <c r="AH8" s="113"/>
      <c r="AI8" s="113"/>
      <c r="AJ8" s="113"/>
      <c r="AK8" s="113"/>
      <c r="AL8" s="113"/>
      <c r="AM8" s="113"/>
      <c r="AN8" s="113"/>
      <c r="AO8" s="113"/>
      <c r="AP8" s="113"/>
      <c r="AQ8" s="113"/>
      <c r="AR8" s="113"/>
      <c r="AS8" s="118">
        <v>0</v>
      </c>
      <c r="AT8" s="113"/>
      <c r="AU8" s="113">
        <v>50000</v>
      </c>
      <c r="AV8" s="113">
        <v>50000</v>
      </c>
      <c r="AW8" s="113">
        <v>50000</v>
      </c>
      <c r="AX8" s="113">
        <v>50000</v>
      </c>
      <c r="AY8" s="113">
        <v>50000</v>
      </c>
      <c r="AZ8" s="113">
        <v>50000</v>
      </c>
      <c r="BA8" s="113">
        <v>50000</v>
      </c>
      <c r="BB8" s="113">
        <v>50000</v>
      </c>
      <c r="BC8" s="113">
        <v>50000</v>
      </c>
      <c r="BD8" s="113">
        <v>50000</v>
      </c>
      <c r="BE8" s="113">
        <v>50000</v>
      </c>
      <c r="BF8" s="118">
        <v>550000</v>
      </c>
    </row>
    <row r="9" spans="1:71" ht="15.75" x14ac:dyDescent="0.25">
      <c r="B9" s="90">
        <v>4</v>
      </c>
      <c r="C9" s="365"/>
      <c r="D9" s="9"/>
      <c r="E9" s="9" t="s">
        <v>29</v>
      </c>
      <c r="F9" s="2"/>
      <c r="G9" s="113"/>
      <c r="H9" s="113"/>
      <c r="I9" s="113"/>
      <c r="J9" s="113"/>
      <c r="K9" s="113"/>
      <c r="L9" s="113"/>
      <c r="M9" s="113"/>
      <c r="N9" s="113"/>
      <c r="O9" s="113"/>
      <c r="P9" s="113"/>
      <c r="Q9" s="113"/>
      <c r="R9" s="113"/>
      <c r="S9" s="118">
        <v>0</v>
      </c>
      <c r="T9" s="113"/>
      <c r="U9" s="113"/>
      <c r="V9" s="113"/>
      <c r="W9" s="113"/>
      <c r="X9" s="113"/>
      <c r="Y9" s="113"/>
      <c r="Z9" s="113"/>
      <c r="AA9" s="113"/>
      <c r="AB9" s="113"/>
      <c r="AC9" s="113"/>
      <c r="AD9" s="113"/>
      <c r="AE9" s="113"/>
      <c r="AF9" s="118">
        <v>0</v>
      </c>
      <c r="AG9" s="113"/>
      <c r="AH9" s="113"/>
      <c r="AI9" s="113"/>
      <c r="AJ9" s="113"/>
      <c r="AK9" s="113"/>
      <c r="AL9" s="113"/>
      <c r="AM9" s="113"/>
      <c r="AN9" s="113"/>
      <c r="AO9" s="113"/>
      <c r="AP9" s="113"/>
      <c r="AQ9" s="113"/>
      <c r="AR9" s="113"/>
      <c r="AS9" s="118">
        <v>0</v>
      </c>
      <c r="AT9" s="113"/>
      <c r="AU9" s="113">
        <v>50000</v>
      </c>
      <c r="AV9" s="113">
        <v>50000</v>
      </c>
      <c r="AW9" s="113">
        <v>50000</v>
      </c>
      <c r="AX9" s="113">
        <v>50000</v>
      </c>
      <c r="AY9" s="113">
        <v>50000</v>
      </c>
      <c r="AZ9" s="113">
        <v>50000</v>
      </c>
      <c r="BA9" s="113">
        <v>50000</v>
      </c>
      <c r="BB9" s="113">
        <v>50000</v>
      </c>
      <c r="BC9" s="113">
        <v>50000</v>
      </c>
      <c r="BD9" s="113">
        <v>50000</v>
      </c>
      <c r="BE9" s="113">
        <v>50000</v>
      </c>
      <c r="BF9" s="118">
        <v>550000</v>
      </c>
    </row>
    <row r="10" spans="1:71" ht="15.75" x14ac:dyDescent="0.25">
      <c r="B10" s="90">
        <v>5</v>
      </c>
      <c r="C10" s="364" t="s">
        <v>348</v>
      </c>
      <c r="D10" s="9" t="s">
        <v>22</v>
      </c>
      <c r="E10" s="9" t="s">
        <v>27</v>
      </c>
      <c r="F10" s="2"/>
      <c r="G10" s="113"/>
      <c r="H10" s="113"/>
      <c r="I10" s="113"/>
      <c r="J10" s="113"/>
      <c r="K10" s="113"/>
      <c r="L10" s="113"/>
      <c r="M10" s="113"/>
      <c r="N10" s="113"/>
      <c r="O10" s="113"/>
      <c r="P10" s="113"/>
      <c r="Q10" s="113"/>
      <c r="R10" s="113"/>
      <c r="S10" s="118">
        <v>0</v>
      </c>
      <c r="T10" s="113"/>
      <c r="U10" s="113"/>
      <c r="V10" s="113"/>
      <c r="W10" s="113"/>
      <c r="X10" s="113"/>
      <c r="Y10" s="113"/>
      <c r="Z10" s="113"/>
      <c r="AA10" s="113"/>
      <c r="AB10" s="113"/>
      <c r="AC10" s="113"/>
      <c r="AD10" s="113"/>
      <c r="AE10" s="113"/>
      <c r="AF10" s="118">
        <v>0</v>
      </c>
      <c r="AG10" s="113"/>
      <c r="AH10" s="113"/>
      <c r="AI10" s="113"/>
      <c r="AJ10" s="113"/>
      <c r="AK10" s="113"/>
      <c r="AL10" s="113"/>
      <c r="AM10" s="113"/>
      <c r="AN10" s="113"/>
      <c r="AO10" s="113"/>
      <c r="AP10" s="113"/>
      <c r="AQ10" s="113"/>
      <c r="AR10" s="113"/>
      <c r="AS10" s="118">
        <v>0</v>
      </c>
      <c r="AT10" s="113"/>
      <c r="AU10" s="113">
        <v>300000</v>
      </c>
      <c r="AV10" s="113">
        <v>300000</v>
      </c>
      <c r="AW10" s="113">
        <v>300000</v>
      </c>
      <c r="AX10" s="113">
        <v>300000</v>
      </c>
      <c r="AY10" s="113">
        <v>300000</v>
      </c>
      <c r="AZ10" s="113">
        <v>300000</v>
      </c>
      <c r="BA10" s="113">
        <v>300000</v>
      </c>
      <c r="BB10" s="113">
        <v>300000</v>
      </c>
      <c r="BC10" s="113">
        <v>300000</v>
      </c>
      <c r="BD10" s="113">
        <v>300000</v>
      </c>
      <c r="BE10" s="113">
        <v>300000</v>
      </c>
      <c r="BF10" s="118">
        <v>3300000</v>
      </c>
    </row>
    <row r="11" spans="1:71" ht="15.75" x14ac:dyDescent="0.25">
      <c r="B11" s="90">
        <v>6</v>
      </c>
      <c r="C11" s="365"/>
      <c r="D11" s="9"/>
      <c r="E11" s="9" t="s">
        <v>29</v>
      </c>
      <c r="F11" s="2"/>
      <c r="G11" s="113"/>
      <c r="H11" s="113"/>
      <c r="I11" s="113"/>
      <c r="J11" s="113"/>
      <c r="K11" s="113"/>
      <c r="L11" s="113"/>
      <c r="M11" s="113"/>
      <c r="N11" s="113"/>
      <c r="O11" s="113"/>
      <c r="P11" s="113"/>
      <c r="Q11" s="113"/>
      <c r="R11" s="113"/>
      <c r="S11" s="118">
        <v>0</v>
      </c>
      <c r="T11" s="113"/>
      <c r="U11" s="113"/>
      <c r="V11" s="113"/>
      <c r="W11" s="113"/>
      <c r="X11" s="113"/>
      <c r="Y11" s="113"/>
      <c r="Z11" s="113"/>
      <c r="AA11" s="113"/>
      <c r="AB11" s="113"/>
      <c r="AC11" s="113"/>
      <c r="AD11" s="113"/>
      <c r="AE11" s="113"/>
      <c r="AF11" s="118">
        <v>0</v>
      </c>
      <c r="AG11" s="113"/>
      <c r="AH11" s="113"/>
      <c r="AI11" s="113"/>
      <c r="AJ11" s="113"/>
      <c r="AK11" s="113"/>
      <c r="AL11" s="113"/>
      <c r="AM11" s="113"/>
      <c r="AN11" s="113"/>
      <c r="AO11" s="113"/>
      <c r="AP11" s="113"/>
      <c r="AQ11" s="113"/>
      <c r="AR11" s="113"/>
      <c r="AS11" s="118">
        <v>0</v>
      </c>
      <c r="AT11" s="113"/>
      <c r="AU11" s="113">
        <v>300000</v>
      </c>
      <c r="AV11" s="113">
        <v>300000</v>
      </c>
      <c r="AW11" s="113">
        <v>300000</v>
      </c>
      <c r="AX11" s="113">
        <v>300000</v>
      </c>
      <c r="AY11" s="113">
        <v>300000</v>
      </c>
      <c r="AZ11" s="113">
        <v>300000</v>
      </c>
      <c r="BA11" s="113">
        <v>300000</v>
      </c>
      <c r="BB11" s="113">
        <v>300000</v>
      </c>
      <c r="BC11" s="113">
        <v>300000</v>
      </c>
      <c r="BD11" s="113">
        <v>300000</v>
      </c>
      <c r="BE11" s="113">
        <v>300000</v>
      </c>
      <c r="BF11" s="118">
        <v>3300000</v>
      </c>
    </row>
    <row r="12" spans="1:71" x14ac:dyDescent="0.25">
      <c r="B12" s="90">
        <v>7</v>
      </c>
      <c r="C12" s="2"/>
      <c r="D12" s="9"/>
      <c r="E12" s="9"/>
      <c r="F12" s="2"/>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row>
    <row r="13" spans="1:71" ht="15.75" x14ac:dyDescent="0.25">
      <c r="B13" s="90">
        <v>8</v>
      </c>
      <c r="C13" s="366" t="s">
        <v>272</v>
      </c>
      <c r="D13" s="9" t="s">
        <v>22</v>
      </c>
      <c r="E13" s="9" t="s">
        <v>27</v>
      </c>
      <c r="F13" s="2"/>
      <c r="G13" s="20"/>
      <c r="H13" s="20"/>
      <c r="I13" s="20"/>
      <c r="J13" s="20"/>
      <c r="K13" s="20"/>
      <c r="L13" s="20"/>
      <c r="M13" s="20"/>
      <c r="N13" s="20"/>
      <c r="O13" s="20"/>
      <c r="P13" s="20"/>
      <c r="Q13" s="20"/>
      <c r="R13" s="20"/>
      <c r="S13" s="118">
        <v>0</v>
      </c>
      <c r="T13" s="20"/>
      <c r="U13" s="20"/>
      <c r="V13" s="20"/>
      <c r="W13" s="20"/>
      <c r="X13" s="20"/>
      <c r="Y13" s="20"/>
      <c r="Z13" s="20"/>
      <c r="AA13" s="20"/>
      <c r="AB13" s="20"/>
      <c r="AC13" s="20"/>
      <c r="AD13" s="20"/>
      <c r="AE13" s="20"/>
      <c r="AF13" s="118">
        <v>0</v>
      </c>
      <c r="AG13" s="20"/>
      <c r="AH13" s="20"/>
      <c r="AI13" s="20"/>
      <c r="AJ13" s="20"/>
      <c r="AK13" s="20"/>
      <c r="AL13" s="20"/>
      <c r="AM13" s="20"/>
      <c r="AN13" s="20"/>
      <c r="AO13" s="20"/>
      <c r="AP13" s="20"/>
      <c r="AQ13" s="20"/>
      <c r="AR13" s="20"/>
      <c r="AS13" s="118">
        <v>0</v>
      </c>
      <c r="AT13" s="20"/>
      <c r="AU13" s="20"/>
      <c r="AV13" s="20"/>
      <c r="AW13" s="20"/>
      <c r="AX13" s="20"/>
      <c r="AY13" s="20"/>
      <c r="AZ13" s="20"/>
      <c r="BA13" s="20"/>
      <c r="BB13" s="20"/>
      <c r="BC13" s="20"/>
      <c r="BD13" s="20"/>
      <c r="BE13" s="20"/>
      <c r="BF13" s="118">
        <v>0</v>
      </c>
      <c r="BG13" s="183"/>
      <c r="BH13" s="183"/>
      <c r="BI13" s="183"/>
      <c r="BJ13" s="183"/>
      <c r="BK13" s="183"/>
      <c r="BL13" s="183"/>
      <c r="BM13" s="183"/>
      <c r="BN13" s="183"/>
      <c r="BO13" s="183"/>
      <c r="BP13" s="183"/>
      <c r="BQ13" s="183"/>
      <c r="BR13" s="183"/>
      <c r="BS13" s="183"/>
    </row>
    <row r="14" spans="1:71" ht="15.75" x14ac:dyDescent="0.25">
      <c r="B14" s="90">
        <v>9</v>
      </c>
      <c r="C14" s="367"/>
      <c r="D14" s="9"/>
      <c r="E14" s="9" t="s">
        <v>29</v>
      </c>
      <c r="F14" s="2"/>
      <c r="G14" s="20"/>
      <c r="H14" s="20"/>
      <c r="I14" s="20"/>
      <c r="J14" s="20"/>
      <c r="K14" s="20"/>
      <c r="L14" s="20"/>
      <c r="M14" s="20"/>
      <c r="N14" s="20"/>
      <c r="O14" s="20"/>
      <c r="P14" s="20"/>
      <c r="Q14" s="20"/>
      <c r="R14" s="20"/>
      <c r="S14" s="118">
        <v>0</v>
      </c>
      <c r="T14" s="20"/>
      <c r="U14" s="20"/>
      <c r="V14" s="20"/>
      <c r="W14" s="20"/>
      <c r="X14" s="20"/>
      <c r="Y14" s="20"/>
      <c r="Z14" s="20"/>
      <c r="AA14" s="20"/>
      <c r="AB14" s="20"/>
      <c r="AC14" s="20"/>
      <c r="AD14" s="20"/>
      <c r="AE14" s="20"/>
      <c r="AF14" s="118">
        <v>0</v>
      </c>
      <c r="AG14" s="20">
        <v>0</v>
      </c>
      <c r="AH14" s="20">
        <v>0</v>
      </c>
      <c r="AI14" s="20">
        <v>0</v>
      </c>
      <c r="AJ14" s="20">
        <v>0</v>
      </c>
      <c r="AK14" s="20">
        <v>0</v>
      </c>
      <c r="AL14" s="20">
        <v>0</v>
      </c>
      <c r="AM14" s="20">
        <v>0</v>
      </c>
      <c r="AN14" s="20">
        <v>0</v>
      </c>
      <c r="AO14" s="20">
        <v>0</v>
      </c>
      <c r="AP14" s="20">
        <v>0</v>
      </c>
      <c r="AQ14" s="20">
        <v>0</v>
      </c>
      <c r="AR14" s="20">
        <v>0</v>
      </c>
      <c r="AS14" s="118">
        <v>0</v>
      </c>
      <c r="AT14" s="20">
        <v>0</v>
      </c>
      <c r="AU14" s="20">
        <v>0</v>
      </c>
      <c r="AV14" s="20">
        <v>0</v>
      </c>
      <c r="AW14" s="20">
        <v>0</v>
      </c>
      <c r="AX14" s="20">
        <v>0</v>
      </c>
      <c r="AY14" s="20">
        <v>0</v>
      </c>
      <c r="AZ14" s="20">
        <v>0</v>
      </c>
      <c r="BA14" s="20">
        <v>0</v>
      </c>
      <c r="BB14" s="20">
        <v>0</v>
      </c>
      <c r="BC14" s="20">
        <v>0</v>
      </c>
      <c r="BD14" s="20">
        <v>0</v>
      </c>
      <c r="BE14" s="20">
        <v>0</v>
      </c>
      <c r="BF14" s="118">
        <v>0</v>
      </c>
      <c r="BG14" s="183"/>
      <c r="BH14" s="183"/>
      <c r="BI14" s="183"/>
      <c r="BJ14" s="183"/>
      <c r="BK14" s="183"/>
      <c r="BL14" s="183"/>
      <c r="BM14" s="183"/>
      <c r="BN14" s="183"/>
      <c r="BO14" s="183"/>
      <c r="BP14" s="183"/>
      <c r="BQ14" s="183"/>
      <c r="BR14" s="183"/>
      <c r="BS14" s="183"/>
    </row>
    <row r="15" spans="1:71" ht="15" customHeight="1" x14ac:dyDescent="0.25">
      <c r="B15" s="90">
        <v>10</v>
      </c>
      <c r="C15" s="2"/>
      <c r="D15" s="9"/>
      <c r="E15" s="9"/>
      <c r="F15" s="2"/>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row>
    <row r="16" spans="1:71" ht="15" customHeight="1" x14ac:dyDescent="0.25">
      <c r="B16" s="90">
        <v>11</v>
      </c>
      <c r="C16" s="366" t="s">
        <v>274</v>
      </c>
      <c r="D16" s="9" t="s">
        <v>22</v>
      </c>
      <c r="E16" s="9" t="s">
        <v>27</v>
      </c>
      <c r="F16" s="2"/>
      <c r="G16" s="20"/>
      <c r="H16" s="37">
        <v>0</v>
      </c>
      <c r="I16" s="37">
        <v>0</v>
      </c>
      <c r="J16" s="37">
        <v>0</v>
      </c>
      <c r="K16" s="37">
        <v>0</v>
      </c>
      <c r="L16" s="37">
        <v>0</v>
      </c>
      <c r="M16" s="37">
        <v>0</v>
      </c>
      <c r="N16" s="37">
        <v>0</v>
      </c>
      <c r="O16" s="37">
        <v>0</v>
      </c>
      <c r="P16" s="37">
        <v>0</v>
      </c>
      <c r="Q16" s="37">
        <v>0</v>
      </c>
      <c r="R16" s="37">
        <v>0</v>
      </c>
      <c r="S16" s="118">
        <v>0</v>
      </c>
      <c r="T16" s="37">
        <v>0</v>
      </c>
      <c r="U16" s="37">
        <v>0</v>
      </c>
      <c r="V16" s="37">
        <v>0</v>
      </c>
      <c r="W16" s="37">
        <v>0</v>
      </c>
      <c r="X16" s="37">
        <v>0</v>
      </c>
      <c r="Y16" s="37">
        <v>0</v>
      </c>
      <c r="Z16" s="37">
        <v>0</v>
      </c>
      <c r="AA16" s="37">
        <v>0</v>
      </c>
      <c r="AB16" s="37">
        <v>0</v>
      </c>
      <c r="AC16" s="37">
        <v>0</v>
      </c>
      <c r="AD16" s="37">
        <v>0</v>
      </c>
      <c r="AE16" s="37">
        <v>0</v>
      </c>
      <c r="AF16" s="118">
        <v>0</v>
      </c>
      <c r="AG16" s="37">
        <v>0</v>
      </c>
      <c r="AH16" s="37">
        <v>0</v>
      </c>
      <c r="AI16" s="37">
        <v>0</v>
      </c>
      <c r="AJ16" s="37">
        <v>0</v>
      </c>
      <c r="AK16" s="37">
        <v>0</v>
      </c>
      <c r="AL16" s="37">
        <v>0</v>
      </c>
      <c r="AM16" s="37">
        <v>0</v>
      </c>
      <c r="AN16" s="37">
        <v>0</v>
      </c>
      <c r="AO16" s="37">
        <v>0</v>
      </c>
      <c r="AP16" s="37">
        <v>0</v>
      </c>
      <c r="AQ16" s="37">
        <v>0</v>
      </c>
      <c r="AR16" s="37">
        <v>0</v>
      </c>
      <c r="AS16" s="118">
        <v>0</v>
      </c>
      <c r="AT16" s="37">
        <v>244800</v>
      </c>
      <c r="AU16" s="37">
        <v>803400</v>
      </c>
      <c r="AV16" s="37">
        <v>803400</v>
      </c>
      <c r="AW16" s="37">
        <v>803400</v>
      </c>
      <c r="AX16" s="37">
        <v>803400</v>
      </c>
      <c r="AY16" s="37">
        <v>803400</v>
      </c>
      <c r="AZ16" s="37">
        <v>803400</v>
      </c>
      <c r="BA16" s="37">
        <v>803400</v>
      </c>
      <c r="BB16" s="37">
        <v>803400</v>
      </c>
      <c r="BC16" s="37">
        <v>803400</v>
      </c>
      <c r="BD16" s="37">
        <v>803400</v>
      </c>
      <c r="BE16" s="37">
        <v>803400</v>
      </c>
      <c r="BF16" s="118">
        <v>9082200</v>
      </c>
      <c r="BG16" s="183"/>
      <c r="BH16" s="183"/>
      <c r="BI16" s="183"/>
      <c r="BJ16" s="183"/>
      <c r="BK16" s="183"/>
      <c r="BL16" s="183"/>
      <c r="BM16" s="183"/>
      <c r="BN16" s="183"/>
      <c r="BO16" s="183"/>
      <c r="BP16" s="183"/>
      <c r="BQ16" s="183"/>
      <c r="BR16" s="183"/>
    </row>
    <row r="17" spans="2:70" ht="15" customHeight="1" x14ac:dyDescent="0.25">
      <c r="B17" s="90">
        <v>12</v>
      </c>
      <c r="C17" s="367"/>
      <c r="D17" s="9"/>
      <c r="E17" s="9" t="s">
        <v>29</v>
      </c>
      <c r="F17" s="2"/>
      <c r="G17" s="20"/>
      <c r="H17" s="20">
        <v>0</v>
      </c>
      <c r="I17" s="20">
        <v>0</v>
      </c>
      <c r="J17" s="20">
        <v>0</v>
      </c>
      <c r="K17" s="20">
        <v>0</v>
      </c>
      <c r="L17" s="20">
        <v>0</v>
      </c>
      <c r="M17" s="20">
        <v>0</v>
      </c>
      <c r="N17" s="20">
        <v>0</v>
      </c>
      <c r="O17" s="20">
        <v>0</v>
      </c>
      <c r="P17" s="20">
        <v>0</v>
      </c>
      <c r="Q17" s="20">
        <v>0</v>
      </c>
      <c r="R17" s="20">
        <v>0</v>
      </c>
      <c r="S17" s="118">
        <v>0</v>
      </c>
      <c r="T17" s="20">
        <v>0</v>
      </c>
      <c r="U17" s="20">
        <v>0</v>
      </c>
      <c r="V17" s="20">
        <v>0</v>
      </c>
      <c r="W17" s="20">
        <v>0</v>
      </c>
      <c r="X17" s="20">
        <v>0</v>
      </c>
      <c r="Y17" s="20">
        <v>0</v>
      </c>
      <c r="Z17" s="20">
        <v>0</v>
      </c>
      <c r="AA17" s="20">
        <v>0</v>
      </c>
      <c r="AB17" s="20">
        <v>0</v>
      </c>
      <c r="AC17" s="20">
        <v>0</v>
      </c>
      <c r="AD17" s="20">
        <v>0</v>
      </c>
      <c r="AE17" s="20">
        <v>0</v>
      </c>
      <c r="AF17" s="118">
        <v>0</v>
      </c>
      <c r="AG17" s="20">
        <v>0</v>
      </c>
      <c r="AH17" s="20">
        <v>0</v>
      </c>
      <c r="AI17" s="20">
        <v>0</v>
      </c>
      <c r="AJ17" s="20">
        <v>0</v>
      </c>
      <c r="AK17" s="20">
        <v>0</v>
      </c>
      <c r="AL17" s="20">
        <v>0</v>
      </c>
      <c r="AM17" s="20">
        <v>0</v>
      </c>
      <c r="AN17" s="20">
        <v>0</v>
      </c>
      <c r="AO17" s="20">
        <v>0</v>
      </c>
      <c r="AP17" s="20">
        <v>0</v>
      </c>
      <c r="AQ17" s="20">
        <v>0</v>
      </c>
      <c r="AR17" s="20">
        <v>0</v>
      </c>
      <c r="AS17" s="118">
        <v>0</v>
      </c>
      <c r="AT17" s="20">
        <v>244800</v>
      </c>
      <c r="AU17" s="20">
        <v>803400</v>
      </c>
      <c r="AV17" s="20">
        <v>803400</v>
      </c>
      <c r="AW17" s="20">
        <v>803400</v>
      </c>
      <c r="AX17" s="20">
        <v>803400</v>
      </c>
      <c r="AY17" s="20">
        <v>803400</v>
      </c>
      <c r="AZ17" s="20">
        <v>803400</v>
      </c>
      <c r="BA17" s="20">
        <v>803400</v>
      </c>
      <c r="BB17" s="20">
        <v>803400</v>
      </c>
      <c r="BC17" s="20">
        <v>803400</v>
      </c>
      <c r="BD17" s="20">
        <v>803400</v>
      </c>
      <c r="BE17" s="20">
        <v>803400</v>
      </c>
      <c r="BF17" s="118">
        <v>9082200</v>
      </c>
      <c r="BG17" s="183"/>
      <c r="BH17" s="183"/>
      <c r="BI17" s="183"/>
      <c r="BJ17" s="183"/>
      <c r="BK17" s="183"/>
      <c r="BL17" s="183"/>
      <c r="BM17" s="183"/>
      <c r="BN17" s="183"/>
      <c r="BO17" s="183"/>
      <c r="BP17" s="183"/>
      <c r="BQ17" s="183"/>
      <c r="BR17" s="183"/>
    </row>
    <row r="18" spans="2:70" x14ac:dyDescent="0.25">
      <c r="B18" s="2"/>
      <c r="C18" s="2"/>
      <c r="D18" s="9"/>
      <c r="E18" s="9"/>
      <c r="F18" s="2"/>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row>
  </sheetData>
  <mergeCells count="14">
    <mergeCell ref="BF4:BF5"/>
    <mergeCell ref="AS4:AS5"/>
    <mergeCell ref="AF4:AF5"/>
    <mergeCell ref="S4:S5"/>
    <mergeCell ref="C8:C9"/>
    <mergeCell ref="C10:C11"/>
    <mergeCell ref="C13:C14"/>
    <mergeCell ref="C16:C17"/>
    <mergeCell ref="G3:J3"/>
    <mergeCell ref="B4:B5"/>
    <mergeCell ref="C4:C5"/>
    <mergeCell ref="D4:D5"/>
    <mergeCell ref="E4:E5"/>
    <mergeCell ref="F4:F5"/>
  </mergeCells>
  <dataValidations count="2">
    <dataValidation type="list" allowBlank="1" showInputMessage="1" showErrorMessage="1" sqref="E7:E18" xr:uid="{00000000-0002-0000-0A00-000000000000}">
      <formula1>"Доходы,Поступления,Затраты,Выплаты"</formula1>
    </dataValidation>
    <dataValidation type="list" allowBlank="1" showInputMessage="1" showErrorMessage="1" sqref="D7:D18" xr:uid="{00000000-0002-0000-0A00-000002000000}">
      <formula1>"с НДС,без НДС"</formula1>
    </dataValidation>
  </dataValidations>
  <hyperlinks>
    <hyperlink ref="A1" location="Содержание!A1" display="В Содержание"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8"/>
  <dimension ref="A1:BG61"/>
  <sheetViews>
    <sheetView zoomScale="90" zoomScaleNormal="90" workbookViewId="0">
      <pane xSplit="7" ySplit="5" topLeftCell="H16" activePane="bottomRight" state="frozen"/>
      <selection pane="topRight"/>
      <selection pane="bottomLeft"/>
      <selection pane="bottomRight" activeCell="H46" sqref="H46"/>
    </sheetView>
  </sheetViews>
  <sheetFormatPr defaultRowHeight="15" outlineLevelCol="1" x14ac:dyDescent="0.25"/>
  <cols>
    <col min="1" max="1" width="4.85546875" customWidth="1"/>
    <col min="2" max="2" width="4.7109375" customWidth="1"/>
    <col min="3" max="3" width="47.140625" customWidth="1"/>
    <col min="4" max="4" width="14.42578125" customWidth="1"/>
    <col min="5" max="5" width="8.85546875" customWidth="1"/>
    <col min="6" max="6" width="11.7109375" customWidth="1"/>
    <col min="7" max="7" width="11.5703125" bestFit="1" customWidth="1"/>
    <col min="8" max="8" width="15.5703125" customWidth="1" outlineLevel="1"/>
    <col min="9" max="9" width="12.5703125" customWidth="1" outlineLevel="1"/>
    <col min="10" max="11" width="15.5703125" customWidth="1" outlineLevel="1"/>
    <col min="12" max="12" width="14.7109375" customWidth="1" outlineLevel="1"/>
    <col min="13" max="16" width="15" customWidth="1" outlineLevel="1"/>
    <col min="17" max="17" width="15.5703125" customWidth="1" outlineLevel="1"/>
    <col min="18" max="18" width="13.7109375" customWidth="1" outlineLevel="1"/>
    <col min="19" max="19" width="11.7109375" customWidth="1" outlineLevel="1"/>
    <col min="20" max="20" width="11.7109375" customWidth="1"/>
    <col min="21" max="21" width="11.5703125" customWidth="1" outlineLevel="1"/>
    <col min="22" max="22" width="12.5703125" customWidth="1" outlineLevel="1"/>
    <col min="23" max="24" width="15.5703125" customWidth="1" outlineLevel="1"/>
    <col min="25" max="25" width="14.7109375" customWidth="1" outlineLevel="1"/>
    <col min="26" max="29" width="15" customWidth="1" outlineLevel="1"/>
    <col min="30" max="31" width="13.7109375" customWidth="1" outlineLevel="1"/>
    <col min="32" max="32" width="11.7109375" customWidth="1" outlineLevel="1"/>
    <col min="33" max="33" width="11.7109375" customWidth="1"/>
    <col min="34" max="34" width="11.5703125" customWidth="1" outlineLevel="1"/>
    <col min="35" max="35" width="12.5703125" customWidth="1" outlineLevel="1"/>
    <col min="36" max="37" width="15.5703125" customWidth="1" outlineLevel="1"/>
    <col min="38" max="38" width="14.7109375" customWidth="1" outlineLevel="1"/>
    <col min="39" max="42" width="15" customWidth="1" outlineLevel="1"/>
    <col min="43" max="44" width="13.7109375" customWidth="1" outlineLevel="1"/>
    <col min="45" max="45" width="11.7109375" customWidth="1" outlineLevel="1"/>
    <col min="46" max="46" width="11.7109375" customWidth="1"/>
    <col min="47" max="47" width="11.5703125" customWidth="1" outlineLevel="1"/>
    <col min="48" max="48" width="12.5703125" customWidth="1" outlineLevel="1"/>
    <col min="49" max="50" width="15.5703125" customWidth="1" outlineLevel="1"/>
    <col min="51" max="51" width="14.7109375" customWidth="1" outlineLevel="1"/>
    <col min="52" max="55" width="15" customWidth="1" outlineLevel="1"/>
    <col min="56" max="57" width="13.7109375" customWidth="1" outlineLevel="1"/>
    <col min="58" max="58" width="11.7109375" customWidth="1" outlineLevel="1"/>
    <col min="59" max="59" width="11.7109375" customWidth="1"/>
  </cols>
  <sheetData>
    <row r="1" spans="1:59" ht="18.75" x14ac:dyDescent="0.3">
      <c r="A1" s="157" t="s">
        <v>235</v>
      </c>
      <c r="C1" s="14" t="s">
        <v>499</v>
      </c>
    </row>
    <row r="2" spans="1:59" ht="21" x14ac:dyDescent="0.35">
      <c r="C2" s="21" t="s">
        <v>231</v>
      </c>
    </row>
    <row r="3" spans="1:59" ht="15.75" x14ac:dyDescent="0.25">
      <c r="H3" s="326" t="s">
        <v>64</v>
      </c>
      <c r="I3" s="327"/>
      <c r="J3" s="327"/>
      <c r="K3" s="327"/>
    </row>
    <row r="4" spans="1:59" ht="15.75" customHeight="1" x14ac:dyDescent="0.25">
      <c r="B4" s="334" t="s">
        <v>17</v>
      </c>
      <c r="C4" s="334" t="s">
        <v>18</v>
      </c>
      <c r="D4" s="344" t="s">
        <v>19</v>
      </c>
      <c r="E4" s="334" t="s">
        <v>15</v>
      </c>
      <c r="F4" s="334" t="s">
        <v>24</v>
      </c>
      <c r="G4" s="334"/>
      <c r="H4" s="75">
        <v>1</v>
      </c>
      <c r="I4" s="75">
        <v>2</v>
      </c>
      <c r="J4" s="75">
        <v>3</v>
      </c>
      <c r="K4" s="75">
        <v>4</v>
      </c>
      <c r="L4" s="75">
        <v>5</v>
      </c>
      <c r="M4" s="75">
        <v>6</v>
      </c>
      <c r="N4" s="75">
        <v>7</v>
      </c>
      <c r="O4" s="75">
        <v>8</v>
      </c>
      <c r="P4" s="75">
        <v>9</v>
      </c>
      <c r="Q4" s="75">
        <v>10</v>
      </c>
      <c r="R4" s="75">
        <v>11</v>
      </c>
      <c r="S4" s="75">
        <v>12</v>
      </c>
      <c r="T4" s="344" t="s">
        <v>462</v>
      </c>
      <c r="U4" s="75">
        <v>13</v>
      </c>
      <c r="V4" s="75">
        <v>14</v>
      </c>
      <c r="W4" s="75">
        <v>15</v>
      </c>
      <c r="X4" s="75">
        <v>16</v>
      </c>
      <c r="Y4" s="75">
        <v>17</v>
      </c>
      <c r="Z4" s="75">
        <v>18</v>
      </c>
      <c r="AA4" s="75">
        <v>19</v>
      </c>
      <c r="AB4" s="75">
        <v>20</v>
      </c>
      <c r="AC4" s="75">
        <v>21</v>
      </c>
      <c r="AD4" s="75">
        <v>22</v>
      </c>
      <c r="AE4" s="75">
        <v>23</v>
      </c>
      <c r="AF4" s="75">
        <v>24</v>
      </c>
      <c r="AG4" s="344" t="s">
        <v>463</v>
      </c>
      <c r="AH4" s="75">
        <v>25</v>
      </c>
      <c r="AI4" s="75">
        <v>26</v>
      </c>
      <c r="AJ4" s="75">
        <v>27</v>
      </c>
      <c r="AK4" s="75">
        <v>28</v>
      </c>
      <c r="AL4" s="75">
        <v>29</v>
      </c>
      <c r="AM4" s="75">
        <v>30</v>
      </c>
      <c r="AN4" s="75">
        <v>31</v>
      </c>
      <c r="AO4" s="75">
        <v>32</v>
      </c>
      <c r="AP4" s="75">
        <v>33</v>
      </c>
      <c r="AQ4" s="75">
        <v>34</v>
      </c>
      <c r="AR4" s="75">
        <v>35</v>
      </c>
      <c r="AS4" s="75">
        <v>36</v>
      </c>
      <c r="AT4" s="344" t="s">
        <v>464</v>
      </c>
      <c r="AU4" s="75">
        <v>37</v>
      </c>
      <c r="AV4" s="75">
        <v>38</v>
      </c>
      <c r="AW4" s="75">
        <v>39</v>
      </c>
      <c r="AX4" s="75">
        <v>40</v>
      </c>
      <c r="AY4" s="75">
        <v>41</v>
      </c>
      <c r="AZ4" s="75">
        <v>42</v>
      </c>
      <c r="BA4" s="75">
        <v>43</v>
      </c>
      <c r="BB4" s="75">
        <v>44</v>
      </c>
      <c r="BC4" s="75">
        <v>45</v>
      </c>
      <c r="BD4" s="75">
        <v>46</v>
      </c>
      <c r="BE4" s="75">
        <v>47</v>
      </c>
      <c r="BF4" s="75">
        <v>48</v>
      </c>
      <c r="BG4" s="344" t="s">
        <v>465</v>
      </c>
    </row>
    <row r="5" spans="1:59" ht="15.75" x14ac:dyDescent="0.25">
      <c r="B5" s="334"/>
      <c r="C5" s="334"/>
      <c r="D5" s="345"/>
      <c r="E5" s="334"/>
      <c r="F5" s="334"/>
      <c r="G5" s="334"/>
      <c r="H5" s="15">
        <v>45444</v>
      </c>
      <c r="I5" s="15">
        <v>45474</v>
      </c>
      <c r="J5" s="15">
        <v>45505</v>
      </c>
      <c r="K5" s="15">
        <v>45536</v>
      </c>
      <c r="L5" s="15">
        <v>45566</v>
      </c>
      <c r="M5" s="15">
        <v>45597</v>
      </c>
      <c r="N5" s="15">
        <v>45627</v>
      </c>
      <c r="O5" s="15">
        <v>45658</v>
      </c>
      <c r="P5" s="15">
        <v>45689</v>
      </c>
      <c r="Q5" s="15">
        <v>45717</v>
      </c>
      <c r="R5" s="15">
        <v>45748</v>
      </c>
      <c r="S5" s="15">
        <v>45778</v>
      </c>
      <c r="T5" s="345"/>
      <c r="U5" s="15">
        <v>45809</v>
      </c>
      <c r="V5" s="15">
        <v>45839</v>
      </c>
      <c r="W5" s="15">
        <v>45870</v>
      </c>
      <c r="X5" s="15">
        <v>45901</v>
      </c>
      <c r="Y5" s="15">
        <v>45931</v>
      </c>
      <c r="Z5" s="15">
        <v>45962</v>
      </c>
      <c r="AA5" s="15">
        <v>45992</v>
      </c>
      <c r="AB5" s="15">
        <v>46023</v>
      </c>
      <c r="AC5" s="15">
        <v>46054</v>
      </c>
      <c r="AD5" s="15">
        <v>46082</v>
      </c>
      <c r="AE5" s="15">
        <v>46113</v>
      </c>
      <c r="AF5" s="15">
        <v>46143</v>
      </c>
      <c r="AG5" s="345"/>
      <c r="AH5" s="15">
        <v>46174</v>
      </c>
      <c r="AI5" s="15">
        <v>46204</v>
      </c>
      <c r="AJ5" s="15">
        <v>46235</v>
      </c>
      <c r="AK5" s="15">
        <v>46266</v>
      </c>
      <c r="AL5" s="15">
        <v>46296</v>
      </c>
      <c r="AM5" s="15">
        <v>46327</v>
      </c>
      <c r="AN5" s="15">
        <v>46357</v>
      </c>
      <c r="AO5" s="15">
        <v>46388</v>
      </c>
      <c r="AP5" s="15">
        <v>46419</v>
      </c>
      <c r="AQ5" s="15">
        <v>46447</v>
      </c>
      <c r="AR5" s="15">
        <v>46478</v>
      </c>
      <c r="AS5" s="15">
        <v>46508</v>
      </c>
      <c r="AT5" s="345"/>
      <c r="AU5" s="15">
        <v>46539</v>
      </c>
      <c r="AV5" s="15">
        <v>46569</v>
      </c>
      <c r="AW5" s="15">
        <v>46600</v>
      </c>
      <c r="AX5" s="15">
        <v>46631</v>
      </c>
      <c r="AY5" s="15">
        <v>46661</v>
      </c>
      <c r="AZ5" s="15">
        <v>46692</v>
      </c>
      <c r="BA5" s="15">
        <v>46722</v>
      </c>
      <c r="BB5" s="15">
        <v>46753</v>
      </c>
      <c r="BC5" s="15">
        <v>46784</v>
      </c>
      <c r="BD5" s="15">
        <v>46813</v>
      </c>
      <c r="BE5" s="15">
        <v>46844</v>
      </c>
      <c r="BF5" s="15">
        <v>46874</v>
      </c>
      <c r="BG5" s="345"/>
    </row>
    <row r="6" spans="1:59" ht="18.75" x14ac:dyDescent="0.25">
      <c r="B6" s="90">
        <v>1</v>
      </c>
      <c r="C6" s="135" t="s">
        <v>225</v>
      </c>
      <c r="G6" s="2"/>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row>
    <row r="7" spans="1:59" x14ac:dyDescent="0.25">
      <c r="B7" s="90">
        <v>2</v>
      </c>
      <c r="C7" s="2" t="s">
        <v>250</v>
      </c>
      <c r="D7" s="9"/>
      <c r="E7" s="9" t="s">
        <v>34</v>
      </c>
      <c r="F7" s="9" t="s">
        <v>28</v>
      </c>
      <c r="G7" s="19" t="s">
        <v>365</v>
      </c>
      <c r="H7" s="113">
        <v>200000</v>
      </c>
      <c r="I7" s="113">
        <v>200000</v>
      </c>
      <c r="J7" s="113">
        <v>250000</v>
      </c>
      <c r="K7" s="113">
        <v>250000</v>
      </c>
      <c r="L7" s="113">
        <v>250000</v>
      </c>
      <c r="M7" s="113">
        <v>300000</v>
      </c>
      <c r="N7" s="113">
        <v>300001</v>
      </c>
      <c r="O7" s="113">
        <v>300002</v>
      </c>
      <c r="P7" s="113">
        <v>300003</v>
      </c>
      <c r="Q7" s="113">
        <v>300004</v>
      </c>
      <c r="R7" s="113">
        <v>300005</v>
      </c>
      <c r="S7" s="113">
        <v>300006</v>
      </c>
      <c r="T7" s="113">
        <v>3250021</v>
      </c>
      <c r="U7" s="113">
        <v>300007</v>
      </c>
      <c r="V7" s="113">
        <v>300008</v>
      </c>
      <c r="W7" s="113">
        <v>300009</v>
      </c>
      <c r="X7" s="113">
        <v>300010</v>
      </c>
      <c r="Y7" s="113">
        <v>300011</v>
      </c>
      <c r="Z7" s="113">
        <v>300012</v>
      </c>
      <c r="AA7" s="113">
        <v>300013</v>
      </c>
      <c r="AB7" s="113">
        <v>300014</v>
      </c>
      <c r="AC7" s="113">
        <v>300015</v>
      </c>
      <c r="AD7" s="113">
        <v>300016</v>
      </c>
      <c r="AE7" s="113">
        <v>300017</v>
      </c>
      <c r="AF7" s="113">
        <v>300018</v>
      </c>
      <c r="AG7" s="113">
        <v>3600150</v>
      </c>
      <c r="AH7" s="113">
        <v>300019</v>
      </c>
      <c r="AI7" s="113">
        <v>350000</v>
      </c>
      <c r="AJ7" s="113">
        <v>350001</v>
      </c>
      <c r="AK7" s="113">
        <v>350002</v>
      </c>
      <c r="AL7" s="113">
        <v>350003</v>
      </c>
      <c r="AM7" s="113">
        <v>350004</v>
      </c>
      <c r="AN7" s="113">
        <v>350005</v>
      </c>
      <c r="AO7" s="113">
        <v>350006</v>
      </c>
      <c r="AP7" s="113">
        <v>350007</v>
      </c>
      <c r="AQ7" s="113">
        <v>350008</v>
      </c>
      <c r="AR7" s="113">
        <v>350009</v>
      </c>
      <c r="AS7" s="113">
        <v>350010</v>
      </c>
      <c r="AT7" s="113">
        <v>4150074</v>
      </c>
      <c r="AU7" s="113">
        <v>350011</v>
      </c>
      <c r="AV7" s="113">
        <v>450000</v>
      </c>
      <c r="AW7" s="113">
        <v>450001</v>
      </c>
      <c r="AX7" s="113">
        <v>450002</v>
      </c>
      <c r="AY7" s="113">
        <v>450003</v>
      </c>
      <c r="AZ7" s="113">
        <v>450004</v>
      </c>
      <c r="BA7" s="113">
        <v>450005</v>
      </c>
      <c r="BB7" s="113">
        <v>450006</v>
      </c>
      <c r="BC7" s="113">
        <v>450007</v>
      </c>
      <c r="BD7" s="113">
        <v>450008</v>
      </c>
      <c r="BE7" s="113">
        <v>450009</v>
      </c>
      <c r="BF7" s="113">
        <v>450010</v>
      </c>
      <c r="BG7" s="113">
        <v>5300066</v>
      </c>
    </row>
    <row r="8" spans="1:59" x14ac:dyDescent="0.25">
      <c r="B8" s="90">
        <v>3</v>
      </c>
      <c r="C8" s="2" t="s">
        <v>251</v>
      </c>
      <c r="D8" s="9"/>
      <c r="E8" s="9" t="s">
        <v>34</v>
      </c>
      <c r="F8" s="9" t="s">
        <v>28</v>
      </c>
      <c r="G8" s="19" t="s">
        <v>365</v>
      </c>
      <c r="H8" s="113">
        <v>37500</v>
      </c>
      <c r="I8" s="113">
        <v>37500</v>
      </c>
      <c r="J8" s="113">
        <v>37500</v>
      </c>
      <c r="K8" s="113">
        <v>37500</v>
      </c>
      <c r="L8" s="113">
        <v>37500</v>
      </c>
      <c r="M8" s="113">
        <v>45000</v>
      </c>
      <c r="N8" s="113">
        <v>45000.15</v>
      </c>
      <c r="O8" s="113">
        <v>45000.299999999996</v>
      </c>
      <c r="P8" s="113">
        <v>45000.45</v>
      </c>
      <c r="Q8" s="113">
        <v>45000.6</v>
      </c>
      <c r="R8" s="113">
        <v>45000.75</v>
      </c>
      <c r="S8" s="113">
        <v>45000.9</v>
      </c>
      <c r="T8" s="113">
        <v>502503.15</v>
      </c>
      <c r="U8" s="113">
        <v>45001.049999999996</v>
      </c>
      <c r="V8" s="113">
        <v>45001.2</v>
      </c>
      <c r="W8" s="113">
        <v>45001.35</v>
      </c>
      <c r="X8" s="113">
        <v>45001.5</v>
      </c>
      <c r="Y8" s="113">
        <v>45001.65</v>
      </c>
      <c r="Z8" s="113">
        <v>45001.799999999996</v>
      </c>
      <c r="AA8" s="113">
        <v>45001.95</v>
      </c>
      <c r="AB8" s="113">
        <v>45002.1</v>
      </c>
      <c r="AC8" s="113">
        <v>45002.25</v>
      </c>
      <c r="AD8" s="113">
        <v>45002.400000000001</v>
      </c>
      <c r="AE8" s="113">
        <v>45002.549999999996</v>
      </c>
      <c r="AF8" s="113">
        <v>45002.7</v>
      </c>
      <c r="AG8" s="113">
        <v>540022.5</v>
      </c>
      <c r="AH8" s="113">
        <v>45002.85</v>
      </c>
      <c r="AI8" s="113">
        <v>52500</v>
      </c>
      <c r="AJ8" s="113">
        <v>52500.15</v>
      </c>
      <c r="AK8" s="113">
        <v>52500.299999999996</v>
      </c>
      <c r="AL8" s="113">
        <v>52500.45</v>
      </c>
      <c r="AM8" s="113">
        <v>52500.6</v>
      </c>
      <c r="AN8" s="113">
        <v>52500.75</v>
      </c>
      <c r="AO8" s="113">
        <v>52500.9</v>
      </c>
      <c r="AP8" s="113">
        <v>52501.049999999996</v>
      </c>
      <c r="AQ8" s="113">
        <v>52501.2</v>
      </c>
      <c r="AR8" s="113">
        <v>52501.35</v>
      </c>
      <c r="AS8" s="113">
        <v>52501.5</v>
      </c>
      <c r="AT8" s="113">
        <v>622511.1</v>
      </c>
      <c r="AU8" s="113">
        <v>52501.65</v>
      </c>
      <c r="AV8" s="113">
        <v>67500</v>
      </c>
      <c r="AW8" s="113">
        <v>67500.149999999994</v>
      </c>
      <c r="AX8" s="113">
        <v>67500.3</v>
      </c>
      <c r="AY8" s="113">
        <v>67500.45</v>
      </c>
      <c r="AZ8" s="113">
        <v>67500.599999999991</v>
      </c>
      <c r="BA8" s="113">
        <v>67500.75</v>
      </c>
      <c r="BB8" s="113">
        <v>67500.899999999994</v>
      </c>
      <c r="BC8" s="113">
        <v>67501.05</v>
      </c>
      <c r="BD8" s="113">
        <v>67501.2</v>
      </c>
      <c r="BE8" s="113">
        <v>67501.349999999991</v>
      </c>
      <c r="BF8" s="113">
        <v>67501.5</v>
      </c>
      <c r="BG8" s="113">
        <v>795009.89999999991</v>
      </c>
    </row>
    <row r="9" spans="1:59" x14ac:dyDescent="0.25">
      <c r="B9" s="90">
        <v>4</v>
      </c>
      <c r="C9" s="2" t="s">
        <v>252</v>
      </c>
      <c r="D9" s="9"/>
      <c r="E9" s="9" t="s">
        <v>34</v>
      </c>
      <c r="F9" s="9" t="s">
        <v>28</v>
      </c>
      <c r="G9" s="19" t="s">
        <v>365</v>
      </c>
      <c r="H9" s="113">
        <v>100000</v>
      </c>
      <c r="I9" s="113">
        <v>10000</v>
      </c>
      <c r="J9" s="113">
        <v>10000</v>
      </c>
      <c r="K9" s="113">
        <v>10000</v>
      </c>
      <c r="L9" s="113">
        <v>10000</v>
      </c>
      <c r="M9" s="113">
        <v>10000</v>
      </c>
      <c r="N9" s="113">
        <v>15000</v>
      </c>
      <c r="O9" s="113">
        <v>15000</v>
      </c>
      <c r="P9" s="113">
        <v>15000</v>
      </c>
      <c r="Q9" s="113">
        <v>15000</v>
      </c>
      <c r="R9" s="113">
        <v>15000</v>
      </c>
      <c r="S9" s="113">
        <v>15000</v>
      </c>
      <c r="T9" s="113">
        <v>240000</v>
      </c>
      <c r="U9" s="113">
        <v>15000</v>
      </c>
      <c r="V9" s="113">
        <v>15000</v>
      </c>
      <c r="W9" s="113">
        <v>15000</v>
      </c>
      <c r="X9" s="113">
        <v>15000</v>
      </c>
      <c r="Y9" s="113">
        <v>15000</v>
      </c>
      <c r="Z9" s="113">
        <v>15000</v>
      </c>
      <c r="AA9" s="113">
        <v>15000</v>
      </c>
      <c r="AB9" s="113">
        <v>15000</v>
      </c>
      <c r="AC9" s="113">
        <v>15000</v>
      </c>
      <c r="AD9" s="113">
        <v>15000</v>
      </c>
      <c r="AE9" s="113">
        <v>15000</v>
      </c>
      <c r="AF9" s="113">
        <v>15000</v>
      </c>
      <c r="AG9" s="113">
        <v>180000</v>
      </c>
      <c r="AH9" s="113">
        <v>15000</v>
      </c>
      <c r="AI9" s="113">
        <v>15000</v>
      </c>
      <c r="AJ9" s="113">
        <v>15000</v>
      </c>
      <c r="AK9" s="113">
        <v>15000</v>
      </c>
      <c r="AL9" s="113">
        <v>15000</v>
      </c>
      <c r="AM9" s="113">
        <v>15000</v>
      </c>
      <c r="AN9" s="113">
        <v>15000</v>
      </c>
      <c r="AO9" s="113">
        <v>15000</v>
      </c>
      <c r="AP9" s="113">
        <v>15000</v>
      </c>
      <c r="AQ9" s="113">
        <v>15000</v>
      </c>
      <c r="AR9" s="113">
        <v>15000</v>
      </c>
      <c r="AS9" s="113">
        <v>15000</v>
      </c>
      <c r="AT9" s="113">
        <v>180000</v>
      </c>
      <c r="AU9" s="113">
        <v>15000</v>
      </c>
      <c r="AV9" s="113">
        <v>15000</v>
      </c>
      <c r="AW9" s="113">
        <v>15000</v>
      </c>
      <c r="AX9" s="113">
        <v>15000</v>
      </c>
      <c r="AY9" s="113">
        <v>15000</v>
      </c>
      <c r="AZ9" s="113">
        <v>15000</v>
      </c>
      <c r="BA9" s="113">
        <v>15000</v>
      </c>
      <c r="BB9" s="113">
        <v>15000</v>
      </c>
      <c r="BC9" s="113">
        <v>15000</v>
      </c>
      <c r="BD9" s="113">
        <v>15000</v>
      </c>
      <c r="BE9" s="113">
        <v>15000</v>
      </c>
      <c r="BF9" s="113">
        <v>15000</v>
      </c>
      <c r="BG9" s="113">
        <v>180000</v>
      </c>
    </row>
    <row r="10" spans="1:59" ht="15.75" x14ac:dyDescent="0.25">
      <c r="B10" s="90">
        <v>5</v>
      </c>
      <c r="C10" s="23" t="s">
        <v>407</v>
      </c>
      <c r="D10" s="9"/>
      <c r="E10" s="9" t="s">
        <v>34</v>
      </c>
      <c r="F10" s="9" t="s">
        <v>28</v>
      </c>
      <c r="G10" s="19" t="s">
        <v>365</v>
      </c>
      <c r="H10" s="113">
        <v>400000</v>
      </c>
      <c r="I10" s="113">
        <v>0</v>
      </c>
      <c r="J10" s="113">
        <v>0</v>
      </c>
      <c r="K10" s="113">
        <v>0</v>
      </c>
      <c r="L10" s="113">
        <v>0</v>
      </c>
      <c r="M10" s="113">
        <v>0</v>
      </c>
      <c r="N10" s="113">
        <v>0</v>
      </c>
      <c r="O10" s="113">
        <v>0</v>
      </c>
      <c r="P10" s="113">
        <v>0</v>
      </c>
      <c r="Q10" s="113">
        <v>0</v>
      </c>
      <c r="R10" s="113">
        <v>0</v>
      </c>
      <c r="S10" s="113">
        <v>0</v>
      </c>
      <c r="T10" s="113">
        <v>400000</v>
      </c>
      <c r="U10" s="113">
        <v>0</v>
      </c>
      <c r="V10" s="113">
        <v>0</v>
      </c>
      <c r="W10" s="113">
        <v>0</v>
      </c>
      <c r="X10" s="113">
        <v>0</v>
      </c>
      <c r="Y10" s="113">
        <v>0</v>
      </c>
      <c r="Z10" s="113">
        <v>0</v>
      </c>
      <c r="AA10" s="113">
        <v>0</v>
      </c>
      <c r="AB10" s="113">
        <v>0</v>
      </c>
      <c r="AC10" s="113">
        <v>0</v>
      </c>
      <c r="AD10" s="113">
        <v>0</v>
      </c>
      <c r="AE10" s="113">
        <v>0</v>
      </c>
      <c r="AF10" s="113">
        <v>0</v>
      </c>
      <c r="AG10" s="113">
        <v>0</v>
      </c>
      <c r="AH10" s="113">
        <v>0</v>
      </c>
      <c r="AI10" s="113">
        <v>0</v>
      </c>
      <c r="AJ10" s="113">
        <v>0</v>
      </c>
      <c r="AK10" s="113">
        <v>0</v>
      </c>
      <c r="AL10" s="113">
        <v>0</v>
      </c>
      <c r="AM10" s="113">
        <v>0</v>
      </c>
      <c r="AN10" s="113">
        <v>0</v>
      </c>
      <c r="AO10" s="113">
        <v>0</v>
      </c>
      <c r="AP10" s="113">
        <v>0</v>
      </c>
      <c r="AQ10" s="113">
        <v>0</v>
      </c>
      <c r="AR10" s="113">
        <v>0</v>
      </c>
      <c r="AS10" s="113">
        <v>0</v>
      </c>
      <c r="AT10" s="113">
        <v>0</v>
      </c>
      <c r="AU10" s="113">
        <v>0</v>
      </c>
      <c r="AV10" s="113">
        <v>0</v>
      </c>
      <c r="AW10" s="113">
        <v>0</v>
      </c>
      <c r="AX10" s="113">
        <v>0</v>
      </c>
      <c r="AY10" s="113">
        <v>0</v>
      </c>
      <c r="AZ10" s="113">
        <v>0</v>
      </c>
      <c r="BA10" s="113">
        <v>0</v>
      </c>
      <c r="BB10" s="113">
        <v>0</v>
      </c>
      <c r="BC10" s="113">
        <v>0</v>
      </c>
      <c r="BD10" s="113">
        <v>0</v>
      </c>
      <c r="BE10" s="113">
        <v>0</v>
      </c>
      <c r="BF10" s="113">
        <v>0</v>
      </c>
      <c r="BG10" s="113">
        <v>0</v>
      </c>
    </row>
    <row r="11" spans="1:59" ht="15.75" x14ac:dyDescent="0.25">
      <c r="B11" s="90">
        <v>6</v>
      </c>
      <c r="C11" s="23" t="s">
        <v>373</v>
      </c>
      <c r="D11" s="9"/>
      <c r="E11" s="9" t="s">
        <v>34</v>
      </c>
      <c r="F11" s="9" t="s">
        <v>28</v>
      </c>
      <c r="G11" s="19" t="s">
        <v>365</v>
      </c>
      <c r="H11" s="113">
        <v>60000</v>
      </c>
      <c r="I11" s="113">
        <v>0</v>
      </c>
      <c r="J11" s="113">
        <v>0</v>
      </c>
      <c r="K11" s="113">
        <v>0</v>
      </c>
      <c r="L11" s="113">
        <v>0</v>
      </c>
      <c r="M11" s="113">
        <v>0</v>
      </c>
      <c r="N11" s="113">
        <v>0</v>
      </c>
      <c r="O11" s="113">
        <v>0</v>
      </c>
      <c r="P11" s="113">
        <v>0</v>
      </c>
      <c r="Q11" s="113">
        <v>0</v>
      </c>
      <c r="R11" s="113">
        <v>0</v>
      </c>
      <c r="S11" s="113">
        <v>0</v>
      </c>
      <c r="T11" s="113">
        <v>60000</v>
      </c>
      <c r="U11" s="113">
        <v>0</v>
      </c>
      <c r="V11" s="113">
        <v>0</v>
      </c>
      <c r="W11" s="113">
        <v>0</v>
      </c>
      <c r="X11" s="113">
        <v>0</v>
      </c>
      <c r="Y11" s="113">
        <v>0</v>
      </c>
      <c r="Z11" s="113">
        <v>0</v>
      </c>
      <c r="AA11" s="113">
        <v>0</v>
      </c>
      <c r="AB11" s="113">
        <v>0</v>
      </c>
      <c r="AC11" s="113">
        <v>0</v>
      </c>
      <c r="AD11" s="113">
        <v>0</v>
      </c>
      <c r="AE11" s="113">
        <v>0</v>
      </c>
      <c r="AF11" s="113">
        <v>0</v>
      </c>
      <c r="AG11" s="113">
        <v>0</v>
      </c>
      <c r="AH11" s="113">
        <v>0</v>
      </c>
      <c r="AI11" s="113">
        <v>0</v>
      </c>
      <c r="AJ11" s="113">
        <v>0</v>
      </c>
      <c r="AK11" s="113">
        <v>0</v>
      </c>
      <c r="AL11" s="113">
        <v>0</v>
      </c>
      <c r="AM11" s="113">
        <v>0</v>
      </c>
      <c r="AN11" s="113">
        <v>0</v>
      </c>
      <c r="AO11" s="113">
        <v>0</v>
      </c>
      <c r="AP11" s="113">
        <v>0</v>
      </c>
      <c r="AQ11" s="113">
        <v>0</v>
      </c>
      <c r="AR11" s="113">
        <v>0</v>
      </c>
      <c r="AS11" s="113">
        <v>0</v>
      </c>
      <c r="AT11" s="113">
        <v>0</v>
      </c>
      <c r="AU11" s="113">
        <v>0</v>
      </c>
      <c r="AV11" s="113">
        <v>0</v>
      </c>
      <c r="AW11" s="113">
        <v>0</v>
      </c>
      <c r="AX11" s="113">
        <v>0</v>
      </c>
      <c r="AY11" s="113">
        <v>0</v>
      </c>
      <c r="AZ11" s="113">
        <v>0</v>
      </c>
      <c r="BA11" s="113">
        <v>0</v>
      </c>
      <c r="BB11" s="113">
        <v>0</v>
      </c>
      <c r="BC11" s="113">
        <v>0</v>
      </c>
      <c r="BD11" s="113">
        <v>0</v>
      </c>
      <c r="BE11" s="113">
        <v>0</v>
      </c>
      <c r="BF11" s="113">
        <v>0</v>
      </c>
      <c r="BG11" s="113">
        <v>0</v>
      </c>
    </row>
    <row r="12" spans="1:59" x14ac:dyDescent="0.25">
      <c r="B12" s="90">
        <v>7</v>
      </c>
      <c r="C12" s="2" t="s">
        <v>11</v>
      </c>
      <c r="D12" s="9"/>
      <c r="E12" s="9" t="s">
        <v>34</v>
      </c>
      <c r="F12" s="9" t="s">
        <v>28</v>
      </c>
      <c r="G12" s="19" t="s">
        <v>365</v>
      </c>
      <c r="H12" s="113"/>
      <c r="I12" s="113"/>
      <c r="J12" s="113"/>
      <c r="K12" s="113">
        <v>1000000</v>
      </c>
      <c r="L12" s="113"/>
      <c r="M12" s="113"/>
      <c r="N12" s="113"/>
      <c r="O12" s="113"/>
      <c r="P12" s="113">
        <v>1000000</v>
      </c>
      <c r="Q12" s="113"/>
      <c r="R12" s="113"/>
      <c r="S12" s="113"/>
      <c r="T12" s="113">
        <v>2000000</v>
      </c>
      <c r="U12" s="113"/>
      <c r="V12" s="113"/>
      <c r="W12" s="113"/>
      <c r="X12" s="113"/>
      <c r="Y12" s="113"/>
      <c r="Z12" s="113"/>
      <c r="AA12" s="113"/>
      <c r="AB12" s="113"/>
      <c r="AC12" s="113"/>
      <c r="AD12" s="113"/>
      <c r="AE12" s="113"/>
      <c r="AF12" s="113"/>
      <c r="AG12" s="113">
        <v>0</v>
      </c>
      <c r="AH12" s="113"/>
      <c r="AI12" s="113"/>
      <c r="AJ12" s="113"/>
      <c r="AK12" s="113"/>
      <c r="AL12" s="113"/>
      <c r="AM12" s="113"/>
      <c r="AN12" s="113"/>
      <c r="AO12" s="113"/>
      <c r="AP12" s="113"/>
      <c r="AQ12" s="113"/>
      <c r="AR12" s="113"/>
      <c r="AS12" s="113"/>
      <c r="AT12" s="113">
        <v>0</v>
      </c>
      <c r="AU12" s="113"/>
      <c r="AV12" s="113"/>
      <c r="AW12" s="113"/>
      <c r="AX12" s="113"/>
      <c r="AY12" s="113"/>
      <c r="AZ12" s="113"/>
      <c r="BA12" s="113"/>
      <c r="BB12" s="113"/>
      <c r="BC12" s="113"/>
      <c r="BD12" s="113"/>
      <c r="BE12" s="113"/>
      <c r="BF12" s="113"/>
      <c r="BG12" s="113">
        <v>0</v>
      </c>
    </row>
    <row r="13" spans="1:59" x14ac:dyDescent="0.25">
      <c r="B13" s="90">
        <v>8</v>
      </c>
      <c r="C13" s="2" t="s">
        <v>2</v>
      </c>
      <c r="D13" s="9"/>
      <c r="E13" s="9" t="s">
        <v>34</v>
      </c>
      <c r="F13" s="9" t="s">
        <v>28</v>
      </c>
      <c r="G13" s="19" t="s">
        <v>365</v>
      </c>
      <c r="H13" s="113">
        <v>200000</v>
      </c>
      <c r="I13" s="113">
        <v>50000</v>
      </c>
      <c r="J13" s="113">
        <v>50000</v>
      </c>
      <c r="K13" s="113">
        <v>50000</v>
      </c>
      <c r="L13" s="113">
        <v>50000</v>
      </c>
      <c r="M13" s="113">
        <v>50000</v>
      </c>
      <c r="N13" s="113">
        <v>50000</v>
      </c>
      <c r="O13" s="113">
        <v>50000</v>
      </c>
      <c r="P13" s="113">
        <v>50000</v>
      </c>
      <c r="Q13" s="113">
        <v>50000</v>
      </c>
      <c r="R13" s="113">
        <v>20000</v>
      </c>
      <c r="S13" s="113">
        <v>20000</v>
      </c>
      <c r="T13" s="113">
        <v>690000</v>
      </c>
      <c r="U13" s="113">
        <v>20000</v>
      </c>
      <c r="V13" s="113">
        <v>20000</v>
      </c>
      <c r="W13" s="113">
        <v>20000</v>
      </c>
      <c r="X13" s="113">
        <v>20000</v>
      </c>
      <c r="Y13" s="113">
        <v>20000</v>
      </c>
      <c r="Z13" s="113">
        <v>20000</v>
      </c>
      <c r="AA13" s="113">
        <v>20000</v>
      </c>
      <c r="AB13" s="113">
        <v>20000</v>
      </c>
      <c r="AC13" s="113">
        <v>20000</v>
      </c>
      <c r="AD13" s="113">
        <v>20000</v>
      </c>
      <c r="AE13" s="113">
        <v>20000</v>
      </c>
      <c r="AF13" s="113">
        <v>20000</v>
      </c>
      <c r="AG13" s="113">
        <v>240000</v>
      </c>
      <c r="AH13" s="113">
        <v>20000</v>
      </c>
      <c r="AI13" s="113">
        <v>20000</v>
      </c>
      <c r="AJ13" s="113">
        <v>20000</v>
      </c>
      <c r="AK13" s="113">
        <v>20000</v>
      </c>
      <c r="AL13" s="113">
        <v>20000</v>
      </c>
      <c r="AM13" s="113">
        <v>20000</v>
      </c>
      <c r="AN13" s="113">
        <v>20000</v>
      </c>
      <c r="AO13" s="113">
        <v>20000</v>
      </c>
      <c r="AP13" s="113">
        <v>20000</v>
      </c>
      <c r="AQ13" s="113">
        <v>20000</v>
      </c>
      <c r="AR13" s="113">
        <v>20000</v>
      </c>
      <c r="AS13" s="113">
        <v>20000</v>
      </c>
      <c r="AT13" s="113">
        <v>240000</v>
      </c>
      <c r="AU13" s="113">
        <v>20000</v>
      </c>
      <c r="AV13" s="113">
        <v>20000</v>
      </c>
      <c r="AW13" s="113">
        <v>20000</v>
      </c>
      <c r="AX13" s="113">
        <v>20000</v>
      </c>
      <c r="AY13" s="113">
        <v>20000</v>
      </c>
      <c r="AZ13" s="113">
        <v>20000</v>
      </c>
      <c r="BA13" s="113"/>
      <c r="BB13" s="113"/>
      <c r="BC13" s="113"/>
      <c r="BD13" s="113"/>
      <c r="BE13" s="113"/>
      <c r="BF13" s="113"/>
      <c r="BG13" s="113">
        <v>120000</v>
      </c>
    </row>
    <row r="14" spans="1:59" x14ac:dyDescent="0.25">
      <c r="B14" s="90">
        <v>9</v>
      </c>
      <c r="C14" s="2" t="s">
        <v>358</v>
      </c>
      <c r="D14" s="9"/>
      <c r="E14" s="9" t="s">
        <v>34</v>
      </c>
      <c r="F14" s="9" t="s">
        <v>28</v>
      </c>
      <c r="G14" s="19" t="s">
        <v>365</v>
      </c>
      <c r="H14" s="113"/>
      <c r="I14" s="113">
        <v>0</v>
      </c>
      <c r="J14" s="113">
        <v>0</v>
      </c>
      <c r="K14" s="113">
        <v>0</v>
      </c>
      <c r="L14" s="113">
        <v>0</v>
      </c>
      <c r="M14" s="113">
        <v>0</v>
      </c>
      <c r="N14" s="113">
        <v>762187.5</v>
      </c>
      <c r="O14" s="113">
        <v>0</v>
      </c>
      <c r="P14" s="113">
        <v>0</v>
      </c>
      <c r="Q14" s="113">
        <v>0</v>
      </c>
      <c r="R14" s="113">
        <v>0</v>
      </c>
      <c r="S14" s="113">
        <v>0</v>
      </c>
      <c r="T14" s="113">
        <v>762187.5</v>
      </c>
      <c r="U14" s="113">
        <v>0</v>
      </c>
      <c r="V14" s="113">
        <v>0</v>
      </c>
      <c r="W14" s="113">
        <v>0</v>
      </c>
      <c r="X14" s="113">
        <v>0</v>
      </c>
      <c r="Y14" s="113">
        <v>0</v>
      </c>
      <c r="Z14" s="113">
        <v>0</v>
      </c>
      <c r="AA14" s="113">
        <v>1524375</v>
      </c>
      <c r="AB14" s="113">
        <v>0</v>
      </c>
      <c r="AC14" s="113">
        <v>0</v>
      </c>
      <c r="AD14" s="113">
        <v>0</v>
      </c>
      <c r="AE14" s="113">
        <v>0</v>
      </c>
      <c r="AF14" s="113">
        <v>0</v>
      </c>
      <c r="AG14" s="113">
        <v>1524375</v>
      </c>
      <c r="AH14" s="113">
        <v>0</v>
      </c>
      <c r="AI14" s="113">
        <v>0</v>
      </c>
      <c r="AJ14" s="113">
        <v>0</v>
      </c>
      <c r="AK14" s="113">
        <v>0</v>
      </c>
      <c r="AL14" s="113">
        <v>0</v>
      </c>
      <c r="AM14" s="113">
        <v>0</v>
      </c>
      <c r="AN14" s="113">
        <v>1524375</v>
      </c>
      <c r="AO14" s="113">
        <v>0</v>
      </c>
      <c r="AP14" s="113">
        <v>0</v>
      </c>
      <c r="AQ14" s="113">
        <v>0</v>
      </c>
      <c r="AR14" s="113">
        <v>0</v>
      </c>
      <c r="AS14" s="113">
        <v>0</v>
      </c>
      <c r="AT14" s="113">
        <v>1524375</v>
      </c>
      <c r="AU14" s="113">
        <v>0</v>
      </c>
      <c r="AV14" s="113">
        <v>0</v>
      </c>
      <c r="AW14" s="113">
        <v>0</v>
      </c>
      <c r="AX14" s="113">
        <v>0</v>
      </c>
      <c r="AY14" s="113">
        <v>0</v>
      </c>
      <c r="AZ14" s="113">
        <v>0</v>
      </c>
      <c r="BA14" s="113">
        <v>1524375</v>
      </c>
      <c r="BB14" s="113">
        <v>0</v>
      </c>
      <c r="BC14" s="113">
        <v>0</v>
      </c>
      <c r="BD14" s="113">
        <v>0</v>
      </c>
      <c r="BE14" s="113">
        <v>0</v>
      </c>
      <c r="BF14" s="113">
        <v>0</v>
      </c>
      <c r="BG14" s="113">
        <v>1524375</v>
      </c>
    </row>
    <row r="15" spans="1:59" x14ac:dyDescent="0.25">
      <c r="B15" s="90">
        <v>10</v>
      </c>
      <c r="C15" s="2" t="s">
        <v>78</v>
      </c>
      <c r="D15" s="9"/>
      <c r="E15" s="9" t="s">
        <v>34</v>
      </c>
      <c r="F15" s="9" t="s">
        <v>28</v>
      </c>
      <c r="G15" s="19" t="s">
        <v>365</v>
      </c>
      <c r="H15" s="113">
        <v>656250</v>
      </c>
      <c r="I15" s="113">
        <v>700000</v>
      </c>
      <c r="J15" s="113">
        <v>700000</v>
      </c>
      <c r="K15" s="113">
        <v>783124.99999999988</v>
      </c>
      <c r="L15" s="113">
        <v>875000</v>
      </c>
      <c r="M15" s="113">
        <v>875000</v>
      </c>
      <c r="N15" s="113">
        <v>875000</v>
      </c>
      <c r="O15" s="113">
        <v>875000</v>
      </c>
      <c r="P15" s="113">
        <v>875000</v>
      </c>
      <c r="Q15" s="113">
        <v>875000</v>
      </c>
      <c r="R15" s="113">
        <v>875000</v>
      </c>
      <c r="S15" s="113">
        <v>901250</v>
      </c>
      <c r="T15" s="113">
        <v>9865625</v>
      </c>
      <c r="U15" s="113">
        <v>918750</v>
      </c>
      <c r="V15" s="113">
        <v>1093750</v>
      </c>
      <c r="W15" s="113">
        <v>1224999.9999999998</v>
      </c>
      <c r="X15" s="113">
        <v>1224999.9999999998</v>
      </c>
      <c r="Y15" s="113">
        <v>1224999.9999999998</v>
      </c>
      <c r="Z15" s="113">
        <v>1224999.9999999998</v>
      </c>
      <c r="AA15" s="113">
        <v>1224999.9999999998</v>
      </c>
      <c r="AB15" s="113">
        <v>1224999.9999999998</v>
      </c>
      <c r="AC15" s="113">
        <v>1224999.9999999998</v>
      </c>
      <c r="AD15" s="113">
        <v>1224999.9999999998</v>
      </c>
      <c r="AE15" s="113">
        <v>1224999.9999999998</v>
      </c>
      <c r="AF15" s="113">
        <v>1224999.9999999998</v>
      </c>
      <c r="AG15" s="113">
        <v>14262500</v>
      </c>
      <c r="AH15" s="113">
        <v>1224999.9999999998</v>
      </c>
      <c r="AI15" s="113">
        <v>1224999.9999999998</v>
      </c>
      <c r="AJ15" s="113">
        <v>1224999.9999999998</v>
      </c>
      <c r="AK15" s="113">
        <v>1224999.9999999998</v>
      </c>
      <c r="AL15" s="113">
        <v>1224999.9999999998</v>
      </c>
      <c r="AM15" s="113">
        <v>1224999.9999999998</v>
      </c>
      <c r="AN15" s="113">
        <v>1224999.9999999998</v>
      </c>
      <c r="AO15" s="113">
        <v>1224999.9999999998</v>
      </c>
      <c r="AP15" s="113">
        <v>1224999.9999999998</v>
      </c>
      <c r="AQ15" s="113">
        <v>1224999.9999999998</v>
      </c>
      <c r="AR15" s="113">
        <v>1224999.9999999998</v>
      </c>
      <c r="AS15" s="113">
        <v>1224999.9999999998</v>
      </c>
      <c r="AT15" s="113">
        <v>14699999.999999998</v>
      </c>
      <c r="AU15" s="113">
        <v>1224999.9999999998</v>
      </c>
      <c r="AV15" s="113">
        <v>0</v>
      </c>
      <c r="AW15" s="113">
        <v>0</v>
      </c>
      <c r="AX15" s="113">
        <v>0</v>
      </c>
      <c r="AY15" s="113">
        <v>0</v>
      </c>
      <c r="AZ15" s="113">
        <v>0</v>
      </c>
      <c r="BA15" s="113">
        <v>0</v>
      </c>
      <c r="BB15" s="113">
        <v>0</v>
      </c>
      <c r="BC15" s="113">
        <v>0</v>
      </c>
      <c r="BD15" s="113">
        <v>0</v>
      </c>
      <c r="BE15" s="113">
        <v>0</v>
      </c>
      <c r="BF15" s="113">
        <v>0</v>
      </c>
      <c r="BG15" s="113">
        <v>1224999.9999999998</v>
      </c>
    </row>
    <row r="16" spans="1:59" x14ac:dyDescent="0.25">
      <c r="B16" s="90">
        <v>11</v>
      </c>
      <c r="C16" s="2" t="s">
        <v>448</v>
      </c>
      <c r="D16" s="9"/>
      <c r="E16" s="9" t="s">
        <v>34</v>
      </c>
      <c r="F16" s="9" t="s">
        <v>28</v>
      </c>
      <c r="G16" s="19" t="s">
        <v>365</v>
      </c>
      <c r="H16" s="113">
        <v>0</v>
      </c>
      <c r="I16" s="113">
        <v>0</v>
      </c>
      <c r="J16" s="113">
        <v>0</v>
      </c>
      <c r="K16" s="113">
        <v>0</v>
      </c>
      <c r="L16" s="113">
        <v>0</v>
      </c>
      <c r="M16" s="113">
        <v>0</v>
      </c>
      <c r="N16" s="113">
        <v>0</v>
      </c>
      <c r="O16" s="113">
        <v>0</v>
      </c>
      <c r="P16" s="113">
        <v>0</v>
      </c>
      <c r="Q16" s="113">
        <v>0</v>
      </c>
      <c r="R16" s="113">
        <v>0</v>
      </c>
      <c r="S16" s="113">
        <v>986562.5</v>
      </c>
      <c r="T16" s="113">
        <v>986562.5</v>
      </c>
      <c r="U16" s="113">
        <v>0</v>
      </c>
      <c r="V16" s="113">
        <v>0</v>
      </c>
      <c r="W16" s="113">
        <v>0</v>
      </c>
      <c r="X16" s="113">
        <v>0</v>
      </c>
      <c r="Y16" s="113">
        <v>0</v>
      </c>
      <c r="Z16" s="113">
        <v>0</v>
      </c>
      <c r="AA16" s="113">
        <v>0</v>
      </c>
      <c r="AB16" s="113">
        <v>0</v>
      </c>
      <c r="AC16" s="113">
        <v>0</v>
      </c>
      <c r="AD16" s="113">
        <v>0</v>
      </c>
      <c r="AE16" s="113">
        <v>0</v>
      </c>
      <c r="AF16" s="113">
        <v>1426250</v>
      </c>
      <c r="AG16" s="113">
        <v>1426250</v>
      </c>
      <c r="AH16" s="113">
        <v>0</v>
      </c>
      <c r="AI16" s="113">
        <v>0</v>
      </c>
      <c r="AJ16" s="113">
        <v>0</v>
      </c>
      <c r="AK16" s="113">
        <v>0</v>
      </c>
      <c r="AL16" s="113">
        <v>0</v>
      </c>
      <c r="AM16" s="113">
        <v>0</v>
      </c>
      <c r="AN16" s="113">
        <v>0</v>
      </c>
      <c r="AO16" s="113">
        <v>0</v>
      </c>
      <c r="AP16" s="113">
        <v>0</v>
      </c>
      <c r="AQ16" s="113">
        <v>0</v>
      </c>
      <c r="AR16" s="113">
        <v>0</v>
      </c>
      <c r="AS16" s="113">
        <v>1470000</v>
      </c>
      <c r="AT16" s="113">
        <v>1470000</v>
      </c>
      <c r="AU16" s="113">
        <v>122499.99999999999</v>
      </c>
      <c r="AV16" s="113">
        <v>0</v>
      </c>
      <c r="AW16" s="113">
        <v>0</v>
      </c>
      <c r="AX16" s="113">
        <v>0</v>
      </c>
      <c r="AY16" s="113">
        <v>0</v>
      </c>
      <c r="AZ16" s="113">
        <v>0</v>
      </c>
      <c r="BA16" s="113">
        <v>0</v>
      </c>
      <c r="BB16" s="113">
        <v>0</v>
      </c>
      <c r="BC16" s="113">
        <v>0</v>
      </c>
      <c r="BD16" s="113">
        <v>0</v>
      </c>
      <c r="BE16" s="113">
        <v>0</v>
      </c>
      <c r="BF16" s="113">
        <v>0</v>
      </c>
      <c r="BG16" s="113">
        <v>122499.99999999999</v>
      </c>
    </row>
    <row r="17" spans="2:59" x14ac:dyDescent="0.25">
      <c r="B17" s="90">
        <v>12</v>
      </c>
      <c r="C17" s="2" t="s">
        <v>354</v>
      </c>
      <c r="D17" s="9"/>
      <c r="E17" s="9" t="s">
        <v>34</v>
      </c>
      <c r="F17" s="9" t="s">
        <v>28</v>
      </c>
      <c r="G17" s="19" t="s">
        <v>365</v>
      </c>
      <c r="H17" s="113">
        <v>1400000</v>
      </c>
      <c r="I17" s="113">
        <v>70000</v>
      </c>
      <c r="J17" s="113">
        <v>70000</v>
      </c>
      <c r="K17" s="113">
        <v>133000</v>
      </c>
      <c r="L17" s="113">
        <v>217000</v>
      </c>
      <c r="M17" s="113">
        <v>0</v>
      </c>
      <c r="N17" s="113">
        <v>0</v>
      </c>
      <c r="O17" s="113">
        <v>0</v>
      </c>
      <c r="P17" s="113">
        <v>0</v>
      </c>
      <c r="Q17" s="113">
        <v>0</v>
      </c>
      <c r="R17" s="113">
        <v>0</v>
      </c>
      <c r="S17" s="113">
        <v>42000</v>
      </c>
      <c r="T17" s="113">
        <v>1932000</v>
      </c>
      <c r="U17" s="113">
        <v>28000</v>
      </c>
      <c r="V17" s="113">
        <v>280000</v>
      </c>
      <c r="W17" s="113">
        <v>210000</v>
      </c>
      <c r="X17" s="113">
        <v>0</v>
      </c>
      <c r="Y17" s="113">
        <v>0</v>
      </c>
      <c r="Z17" s="113">
        <v>0</v>
      </c>
      <c r="AA17" s="113">
        <v>0</v>
      </c>
      <c r="AB17" s="113">
        <v>0</v>
      </c>
      <c r="AC17" s="113">
        <v>0</v>
      </c>
      <c r="AD17" s="113">
        <v>0</v>
      </c>
      <c r="AE17" s="113">
        <v>0</v>
      </c>
      <c r="AF17" s="113">
        <v>0</v>
      </c>
      <c r="AG17" s="113">
        <v>518000</v>
      </c>
      <c r="AH17" s="113">
        <v>0</v>
      </c>
      <c r="AI17" s="113">
        <v>0</v>
      </c>
      <c r="AJ17" s="113">
        <v>0</v>
      </c>
      <c r="AK17" s="113">
        <v>0</v>
      </c>
      <c r="AL17" s="113">
        <v>0</v>
      </c>
      <c r="AM17" s="113">
        <v>0</v>
      </c>
      <c r="AN17" s="113">
        <v>0</v>
      </c>
      <c r="AO17" s="113">
        <v>0</v>
      </c>
      <c r="AP17" s="113">
        <v>0</v>
      </c>
      <c r="AQ17" s="113">
        <v>0</v>
      </c>
      <c r="AR17" s="113">
        <v>0</v>
      </c>
      <c r="AS17" s="113">
        <v>0</v>
      </c>
      <c r="AT17" s="113">
        <v>0</v>
      </c>
      <c r="AU17" s="113">
        <v>1960000</v>
      </c>
      <c r="AV17" s="113">
        <v>0</v>
      </c>
      <c r="AW17" s="113">
        <v>0</v>
      </c>
      <c r="AX17" s="113">
        <v>0</v>
      </c>
      <c r="AY17" s="113">
        <v>0</v>
      </c>
      <c r="AZ17" s="113">
        <v>0</v>
      </c>
      <c r="BA17" s="113">
        <v>0</v>
      </c>
      <c r="BB17" s="113">
        <v>0</v>
      </c>
      <c r="BC17" s="113">
        <v>0</v>
      </c>
      <c r="BD17" s="113">
        <v>0</v>
      </c>
      <c r="BE17" s="113">
        <v>0</v>
      </c>
      <c r="BF17" s="113">
        <v>0</v>
      </c>
      <c r="BG17" s="113">
        <v>1960000</v>
      </c>
    </row>
    <row r="18" spans="2:59" x14ac:dyDescent="0.25">
      <c r="B18" s="90">
        <v>13</v>
      </c>
      <c r="C18" s="2" t="s">
        <v>353</v>
      </c>
      <c r="D18" s="9"/>
      <c r="E18" s="9" t="s">
        <v>34</v>
      </c>
      <c r="F18" s="9" t="s">
        <v>28</v>
      </c>
      <c r="G18" s="19" t="s">
        <v>365</v>
      </c>
      <c r="H18" s="113"/>
      <c r="I18" s="113"/>
      <c r="J18" s="113"/>
      <c r="K18" s="113"/>
      <c r="L18" s="113"/>
      <c r="M18" s="113"/>
      <c r="N18" s="113"/>
      <c r="O18" s="113"/>
      <c r="P18" s="113"/>
      <c r="Q18" s="113"/>
      <c r="R18" s="113"/>
      <c r="S18" s="113"/>
      <c r="T18" s="113">
        <v>0</v>
      </c>
      <c r="U18" s="113"/>
      <c r="V18" s="113"/>
      <c r="W18" s="113"/>
      <c r="X18" s="113"/>
      <c r="Y18" s="113"/>
      <c r="Z18" s="113"/>
      <c r="AA18" s="113"/>
      <c r="AB18" s="113"/>
      <c r="AC18" s="113"/>
      <c r="AD18" s="113"/>
      <c r="AE18" s="113"/>
      <c r="AF18" s="113"/>
      <c r="AG18" s="113">
        <v>0</v>
      </c>
      <c r="AH18" s="113"/>
      <c r="AI18" s="113"/>
      <c r="AJ18" s="113"/>
      <c r="AK18" s="113"/>
      <c r="AL18" s="113"/>
      <c r="AM18" s="113"/>
      <c r="AN18" s="113"/>
      <c r="AO18" s="113"/>
      <c r="AP18" s="113"/>
      <c r="AQ18" s="113"/>
      <c r="AR18" s="113"/>
      <c r="AS18" s="113"/>
      <c r="AT18" s="113">
        <v>0</v>
      </c>
      <c r="AU18" s="113"/>
      <c r="AV18" s="113"/>
      <c r="AW18" s="113"/>
      <c r="AX18" s="113"/>
      <c r="AY18" s="113"/>
      <c r="AZ18" s="113"/>
      <c r="BA18" s="113"/>
      <c r="BB18" s="113"/>
      <c r="BC18" s="113"/>
      <c r="BD18" s="113"/>
      <c r="BE18" s="113"/>
      <c r="BF18" s="113"/>
      <c r="BG18" s="113">
        <v>0</v>
      </c>
    </row>
    <row r="19" spans="2:59" ht="30" x14ac:dyDescent="0.25">
      <c r="B19" s="90">
        <v>14</v>
      </c>
      <c r="C19" s="292" t="s">
        <v>271</v>
      </c>
      <c r="D19" s="9"/>
      <c r="E19" s="9" t="s">
        <v>22</v>
      </c>
      <c r="F19" s="9" t="s">
        <v>28</v>
      </c>
      <c r="G19" s="19" t="s">
        <v>365</v>
      </c>
      <c r="H19" s="20">
        <v>100000</v>
      </c>
      <c r="I19" s="20">
        <v>100000</v>
      </c>
      <c r="J19" s="20">
        <v>100000</v>
      </c>
      <c r="K19" s="20">
        <v>100000</v>
      </c>
      <c r="L19" s="20">
        <v>100000</v>
      </c>
      <c r="M19" s="20">
        <v>100000</v>
      </c>
      <c r="N19" s="20">
        <v>100000</v>
      </c>
      <c r="O19" s="20">
        <v>100000</v>
      </c>
      <c r="P19" s="20">
        <v>100000</v>
      </c>
      <c r="Q19" s="20">
        <v>100000</v>
      </c>
      <c r="R19" s="20">
        <v>100000</v>
      </c>
      <c r="S19" s="20">
        <v>100000</v>
      </c>
      <c r="T19" s="113">
        <v>1200000</v>
      </c>
      <c r="U19" s="20">
        <v>100000</v>
      </c>
      <c r="V19" s="20">
        <v>100000</v>
      </c>
      <c r="W19" s="20">
        <v>100000</v>
      </c>
      <c r="X19" s="20">
        <v>100000</v>
      </c>
      <c r="Y19" s="20">
        <v>100000</v>
      </c>
      <c r="Z19" s="20">
        <v>100000</v>
      </c>
      <c r="AA19" s="20">
        <v>100000</v>
      </c>
      <c r="AB19" s="20">
        <v>100000</v>
      </c>
      <c r="AC19" s="20"/>
      <c r="AD19" s="20"/>
      <c r="AE19" s="20"/>
      <c r="AF19" s="20"/>
      <c r="AG19" s="113">
        <v>800000</v>
      </c>
      <c r="AH19" s="20"/>
      <c r="AI19" s="20">
        <v>0</v>
      </c>
      <c r="AJ19" s="20">
        <v>0</v>
      </c>
      <c r="AK19" s="20">
        <v>0</v>
      </c>
      <c r="AL19" s="20">
        <v>0</v>
      </c>
      <c r="AM19" s="20">
        <v>0</v>
      </c>
      <c r="AN19" s="20">
        <v>0</v>
      </c>
      <c r="AO19" s="20">
        <v>0</v>
      </c>
      <c r="AP19" s="20">
        <v>0</v>
      </c>
      <c r="AQ19" s="20">
        <v>0</v>
      </c>
      <c r="AR19" s="20">
        <v>0</v>
      </c>
      <c r="AS19" s="20">
        <v>0</v>
      </c>
      <c r="AT19" s="113">
        <v>0</v>
      </c>
      <c r="AU19" s="20">
        <v>0</v>
      </c>
      <c r="AV19" s="20">
        <v>0</v>
      </c>
      <c r="AW19" s="20">
        <v>0</v>
      </c>
      <c r="AX19" s="20">
        <v>0</v>
      </c>
      <c r="AY19" s="20">
        <v>0</v>
      </c>
      <c r="AZ19" s="20">
        <v>0</v>
      </c>
      <c r="BA19" s="20">
        <v>0</v>
      </c>
      <c r="BB19" s="20">
        <v>0</v>
      </c>
      <c r="BC19" s="20">
        <v>0</v>
      </c>
      <c r="BD19" s="20">
        <v>0</v>
      </c>
      <c r="BE19" s="20">
        <v>0</v>
      </c>
      <c r="BF19" s="20">
        <v>0</v>
      </c>
      <c r="BG19" s="113">
        <v>0</v>
      </c>
    </row>
    <row r="20" spans="2:59" ht="30" x14ac:dyDescent="0.25">
      <c r="B20" s="90">
        <v>15</v>
      </c>
      <c r="C20" s="292" t="s">
        <v>275</v>
      </c>
      <c r="D20" s="9"/>
      <c r="E20" s="9" t="s">
        <v>34</v>
      </c>
      <c r="F20" s="9" t="s">
        <v>28</v>
      </c>
      <c r="G20" s="19" t="s">
        <v>365</v>
      </c>
      <c r="H20" s="20"/>
      <c r="I20" s="20">
        <v>0</v>
      </c>
      <c r="J20" s="20">
        <v>0</v>
      </c>
      <c r="K20" s="20">
        <v>0</v>
      </c>
      <c r="L20" s="20">
        <v>0</v>
      </c>
      <c r="M20" s="20">
        <v>0</v>
      </c>
      <c r="N20" s="20">
        <v>0</v>
      </c>
      <c r="O20" s="20">
        <v>0</v>
      </c>
      <c r="P20" s="20">
        <v>0</v>
      </c>
      <c r="Q20" s="20">
        <v>0</v>
      </c>
      <c r="R20" s="20">
        <v>0</v>
      </c>
      <c r="S20" s="20">
        <v>0</v>
      </c>
      <c r="T20" s="113">
        <v>0</v>
      </c>
      <c r="U20" s="20">
        <v>0</v>
      </c>
      <c r="V20" s="20">
        <v>0</v>
      </c>
      <c r="W20" s="20">
        <v>0</v>
      </c>
      <c r="X20" s="20">
        <v>0</v>
      </c>
      <c r="Y20" s="20">
        <v>0</v>
      </c>
      <c r="Z20" s="20">
        <v>0</v>
      </c>
      <c r="AA20" s="20">
        <v>0</v>
      </c>
      <c r="AB20" s="20">
        <v>0</v>
      </c>
      <c r="AC20" s="20">
        <v>0</v>
      </c>
      <c r="AD20" s="20">
        <v>0</v>
      </c>
      <c r="AE20" s="20">
        <v>0</v>
      </c>
      <c r="AF20" s="20">
        <v>0</v>
      </c>
      <c r="AG20" s="113">
        <v>0</v>
      </c>
      <c r="AH20" s="20">
        <v>0</v>
      </c>
      <c r="AI20" s="20">
        <v>0</v>
      </c>
      <c r="AJ20" s="20">
        <v>0</v>
      </c>
      <c r="AK20" s="20">
        <v>0</v>
      </c>
      <c r="AL20" s="20">
        <v>0</v>
      </c>
      <c r="AM20" s="20">
        <v>0</v>
      </c>
      <c r="AN20" s="20">
        <v>0</v>
      </c>
      <c r="AO20" s="20">
        <v>0</v>
      </c>
      <c r="AP20" s="20">
        <v>0</v>
      </c>
      <c r="AQ20" s="20">
        <v>0</v>
      </c>
      <c r="AR20" s="20">
        <v>0</v>
      </c>
      <c r="AS20" s="20">
        <v>0</v>
      </c>
      <c r="AT20" s="113">
        <v>0</v>
      </c>
      <c r="AU20" s="20">
        <v>163200</v>
      </c>
      <c r="AV20" s="20">
        <v>535600</v>
      </c>
      <c r="AW20" s="20">
        <v>535600</v>
      </c>
      <c r="AX20" s="20">
        <v>535600</v>
      </c>
      <c r="AY20" s="20">
        <v>535600</v>
      </c>
      <c r="AZ20" s="20">
        <v>535600</v>
      </c>
      <c r="BA20" s="20">
        <v>535600</v>
      </c>
      <c r="BB20" s="20">
        <v>535600</v>
      </c>
      <c r="BC20" s="20">
        <v>535600</v>
      </c>
      <c r="BD20" s="20">
        <v>535600</v>
      </c>
      <c r="BE20" s="20">
        <v>535600</v>
      </c>
      <c r="BF20" s="20">
        <v>535600</v>
      </c>
      <c r="BG20" s="113">
        <v>6054800</v>
      </c>
    </row>
    <row r="21" spans="2:59" ht="21.75" hidden="1" customHeight="1" x14ac:dyDescent="0.25">
      <c r="B21" s="90">
        <v>16</v>
      </c>
      <c r="C21" s="18" t="s">
        <v>273</v>
      </c>
      <c r="D21" s="9"/>
      <c r="E21" s="9" t="s">
        <v>34</v>
      </c>
      <c r="F21" s="9" t="s">
        <v>28</v>
      </c>
      <c r="G21" s="19" t="s">
        <v>365</v>
      </c>
      <c r="H21" s="20"/>
      <c r="I21" s="20"/>
      <c r="J21" s="20"/>
      <c r="K21" s="20"/>
      <c r="L21" s="20"/>
      <c r="M21" s="20"/>
      <c r="N21" s="20"/>
      <c r="O21" s="20"/>
      <c r="P21" s="20"/>
      <c r="Q21" s="20"/>
      <c r="R21" s="20"/>
      <c r="S21" s="20"/>
      <c r="T21" s="113">
        <v>0</v>
      </c>
      <c r="U21" s="20"/>
      <c r="V21" s="20"/>
      <c r="W21" s="20"/>
      <c r="X21" s="20"/>
      <c r="Y21" s="20"/>
      <c r="Z21" s="20"/>
      <c r="AA21" s="20"/>
      <c r="AB21" s="20"/>
      <c r="AC21" s="20"/>
      <c r="AD21" s="20"/>
      <c r="AE21" s="20"/>
      <c r="AF21" s="20"/>
      <c r="AG21" s="113">
        <v>0</v>
      </c>
      <c r="AH21" s="20"/>
      <c r="AI21" s="20"/>
      <c r="AJ21" s="20"/>
      <c r="AK21" s="20"/>
      <c r="AL21" s="20"/>
      <c r="AM21" s="20"/>
      <c r="AN21" s="20"/>
      <c r="AO21" s="20"/>
      <c r="AP21" s="20"/>
      <c r="AQ21" s="20"/>
      <c r="AR21" s="20"/>
      <c r="AS21" s="20"/>
      <c r="AT21" s="113">
        <v>0</v>
      </c>
      <c r="AU21" s="20"/>
      <c r="AV21" s="20"/>
      <c r="AW21" s="20"/>
      <c r="AX21" s="20"/>
      <c r="AY21" s="20"/>
      <c r="AZ21" s="20"/>
      <c r="BA21" s="20"/>
      <c r="BB21" s="20"/>
      <c r="BC21" s="20"/>
      <c r="BD21" s="20"/>
      <c r="BE21" s="20"/>
      <c r="BF21" s="20"/>
      <c r="BG21" s="113">
        <v>0</v>
      </c>
    </row>
    <row r="22" spans="2:59" x14ac:dyDescent="0.25">
      <c r="B22" s="90">
        <v>17</v>
      </c>
      <c r="C22" s="2"/>
      <c r="D22" s="9"/>
      <c r="E22" s="9"/>
      <c r="F22" s="9"/>
      <c r="G22" s="2"/>
      <c r="H22" s="113"/>
      <c r="I22" s="113"/>
      <c r="J22" s="113"/>
      <c r="K22" s="113"/>
      <c r="L22" s="113"/>
      <c r="M22" s="113"/>
      <c r="N22" s="113"/>
      <c r="O22" s="113"/>
      <c r="P22" s="113"/>
      <c r="Q22" s="113"/>
      <c r="R22" s="113"/>
      <c r="S22" s="113"/>
      <c r="T22" s="113">
        <v>0</v>
      </c>
      <c r="U22" s="113"/>
      <c r="V22" s="113"/>
      <c r="W22" s="113"/>
      <c r="X22" s="113"/>
      <c r="Y22" s="113"/>
      <c r="Z22" s="113"/>
      <c r="AA22" s="113"/>
      <c r="AB22" s="113"/>
      <c r="AC22" s="113"/>
      <c r="AD22" s="113"/>
      <c r="AE22" s="113"/>
      <c r="AF22" s="113"/>
      <c r="AG22" s="113">
        <v>0</v>
      </c>
      <c r="AH22" s="113"/>
      <c r="AI22" s="113"/>
      <c r="AJ22" s="113"/>
      <c r="AK22" s="113"/>
      <c r="AL22" s="113"/>
      <c r="AM22" s="113"/>
      <c r="AN22" s="113"/>
      <c r="AO22" s="113"/>
      <c r="AP22" s="113"/>
      <c r="AQ22" s="113"/>
      <c r="AR22" s="113"/>
      <c r="AS22" s="113"/>
      <c r="AT22" s="113">
        <v>0</v>
      </c>
      <c r="AU22" s="113"/>
      <c r="AV22" s="113"/>
      <c r="AW22" s="113"/>
      <c r="AX22" s="113"/>
      <c r="AY22" s="113"/>
      <c r="AZ22" s="113"/>
      <c r="BA22" s="113"/>
      <c r="BB22" s="113"/>
      <c r="BC22" s="113"/>
      <c r="BD22" s="113"/>
      <c r="BE22" s="113"/>
      <c r="BF22" s="113"/>
      <c r="BG22" s="113">
        <v>0</v>
      </c>
    </row>
    <row r="23" spans="2:59" ht="15.75" x14ac:dyDescent="0.25">
      <c r="B23" s="90">
        <v>18</v>
      </c>
      <c r="C23" s="23" t="s">
        <v>356</v>
      </c>
      <c r="D23" s="9"/>
      <c r="E23" s="9" t="s">
        <v>34</v>
      </c>
      <c r="F23" s="9" t="s">
        <v>28</v>
      </c>
      <c r="G23" s="19" t="s">
        <v>365</v>
      </c>
      <c r="H23" s="118">
        <v>3053750</v>
      </c>
      <c r="I23" s="118">
        <v>1067500</v>
      </c>
      <c r="J23" s="118">
        <v>1117500</v>
      </c>
      <c r="K23" s="118">
        <v>2263625</v>
      </c>
      <c r="L23" s="118">
        <v>1439500</v>
      </c>
      <c r="M23" s="118">
        <v>1280000</v>
      </c>
      <c r="N23" s="118">
        <v>2047188.65</v>
      </c>
      <c r="O23" s="118">
        <v>1285002.3</v>
      </c>
      <c r="P23" s="118">
        <v>2285003.4500000002</v>
      </c>
      <c r="Q23" s="118">
        <v>1285004.6000000001</v>
      </c>
      <c r="R23" s="118">
        <v>1255005.75</v>
      </c>
      <c r="S23" s="118">
        <v>2309819.4</v>
      </c>
      <c r="T23" s="118">
        <v>20688899.150000002</v>
      </c>
      <c r="U23" s="118">
        <v>1326758.05</v>
      </c>
      <c r="V23" s="118">
        <v>1753759.2</v>
      </c>
      <c r="W23" s="118">
        <v>1815010.3499999996</v>
      </c>
      <c r="X23" s="118">
        <v>1605011.4999999998</v>
      </c>
      <c r="Y23" s="118">
        <v>1605012.65</v>
      </c>
      <c r="Z23" s="118">
        <v>1605013.7999999998</v>
      </c>
      <c r="AA23" s="118">
        <v>3129389.9499999997</v>
      </c>
      <c r="AB23" s="118">
        <v>1605016.0999999996</v>
      </c>
      <c r="AC23" s="118">
        <v>1605017.2499999998</v>
      </c>
      <c r="AD23" s="118">
        <v>1605018.4</v>
      </c>
      <c r="AE23" s="118">
        <v>1605019.5499999998</v>
      </c>
      <c r="AF23" s="118">
        <v>3031270.6999999997</v>
      </c>
      <c r="AG23" s="118">
        <v>22291297.5</v>
      </c>
      <c r="AH23" s="118">
        <v>1605021.8499999996</v>
      </c>
      <c r="AI23" s="118">
        <v>1662499.9999999998</v>
      </c>
      <c r="AJ23" s="118">
        <v>1662501.15</v>
      </c>
      <c r="AK23" s="118">
        <v>1662502.2999999998</v>
      </c>
      <c r="AL23" s="118">
        <v>1662503.4499999997</v>
      </c>
      <c r="AM23" s="118">
        <v>1662504.5999999996</v>
      </c>
      <c r="AN23" s="118">
        <v>3186880.75</v>
      </c>
      <c r="AO23" s="118">
        <v>1662506.9</v>
      </c>
      <c r="AP23" s="118">
        <v>1662508.0499999998</v>
      </c>
      <c r="AQ23" s="118">
        <v>1662509.1999999997</v>
      </c>
      <c r="AR23" s="118">
        <v>1662510.3499999996</v>
      </c>
      <c r="AS23" s="118">
        <v>3132511.5</v>
      </c>
      <c r="AT23" s="118">
        <v>22886960.100000001</v>
      </c>
      <c r="AU23" s="118">
        <v>3908212.65</v>
      </c>
      <c r="AV23" s="118">
        <v>1088100</v>
      </c>
      <c r="AW23" s="118">
        <v>1088101.1499999999</v>
      </c>
      <c r="AX23" s="118">
        <v>1088102.3</v>
      </c>
      <c r="AY23" s="118">
        <v>1088103.45</v>
      </c>
      <c r="AZ23" s="118">
        <v>1088104.6000000001</v>
      </c>
      <c r="BA23" s="118">
        <v>2592480.75</v>
      </c>
      <c r="BB23" s="118">
        <v>1068106.8999999999</v>
      </c>
      <c r="BC23" s="118">
        <v>1068108.05</v>
      </c>
      <c r="BD23" s="118">
        <v>1068109.2</v>
      </c>
      <c r="BE23" s="118">
        <v>1068110.3500000001</v>
      </c>
      <c r="BF23" s="118">
        <v>1068111.5</v>
      </c>
      <c r="BG23" s="118">
        <v>17281750.899999999</v>
      </c>
    </row>
    <row r="24" spans="2:59" ht="15.75" x14ac:dyDescent="0.25">
      <c r="B24" s="90">
        <v>19</v>
      </c>
      <c r="C24" s="23" t="s">
        <v>357</v>
      </c>
      <c r="D24" s="9"/>
      <c r="E24" s="9" t="s">
        <v>22</v>
      </c>
      <c r="F24" s="9" t="s">
        <v>28</v>
      </c>
      <c r="G24" s="19" t="s">
        <v>365</v>
      </c>
      <c r="H24" s="118">
        <v>100000</v>
      </c>
      <c r="I24" s="118">
        <v>100000</v>
      </c>
      <c r="J24" s="118">
        <v>100000</v>
      </c>
      <c r="K24" s="118">
        <v>100000</v>
      </c>
      <c r="L24" s="118">
        <v>100000</v>
      </c>
      <c r="M24" s="118">
        <v>100000</v>
      </c>
      <c r="N24" s="118">
        <v>100000</v>
      </c>
      <c r="O24" s="118">
        <v>100000</v>
      </c>
      <c r="P24" s="118">
        <v>100000</v>
      </c>
      <c r="Q24" s="118">
        <v>100000</v>
      </c>
      <c r="R24" s="118">
        <v>100000</v>
      </c>
      <c r="S24" s="118">
        <v>100000</v>
      </c>
      <c r="T24" s="118">
        <v>1200000</v>
      </c>
      <c r="U24" s="118">
        <v>100000</v>
      </c>
      <c r="V24" s="118">
        <v>100000</v>
      </c>
      <c r="W24" s="118">
        <v>100000</v>
      </c>
      <c r="X24" s="118">
        <v>100000</v>
      </c>
      <c r="Y24" s="118">
        <v>100000</v>
      </c>
      <c r="Z24" s="118">
        <v>100000</v>
      </c>
      <c r="AA24" s="118">
        <v>100000</v>
      </c>
      <c r="AB24" s="118">
        <v>100000</v>
      </c>
      <c r="AC24" s="118">
        <v>0</v>
      </c>
      <c r="AD24" s="118">
        <v>0</v>
      </c>
      <c r="AE24" s="118">
        <v>0</v>
      </c>
      <c r="AF24" s="118">
        <v>0</v>
      </c>
      <c r="AG24" s="118">
        <v>800000</v>
      </c>
      <c r="AH24" s="118">
        <v>0</v>
      </c>
      <c r="AI24" s="118">
        <v>0</v>
      </c>
      <c r="AJ24" s="118">
        <v>0</v>
      </c>
      <c r="AK24" s="118">
        <v>0</v>
      </c>
      <c r="AL24" s="118">
        <v>0</v>
      </c>
      <c r="AM24" s="118">
        <v>0</v>
      </c>
      <c r="AN24" s="118">
        <v>0</v>
      </c>
      <c r="AO24" s="118">
        <v>0</v>
      </c>
      <c r="AP24" s="118">
        <v>0</v>
      </c>
      <c r="AQ24" s="118">
        <v>0</v>
      </c>
      <c r="AR24" s="118">
        <v>0</v>
      </c>
      <c r="AS24" s="118">
        <v>0</v>
      </c>
      <c r="AT24" s="118">
        <v>0</v>
      </c>
      <c r="AU24" s="118">
        <v>0</v>
      </c>
      <c r="AV24" s="118">
        <v>0</v>
      </c>
      <c r="AW24" s="118">
        <v>0</v>
      </c>
      <c r="AX24" s="118">
        <v>0</v>
      </c>
      <c r="AY24" s="118">
        <v>0</v>
      </c>
      <c r="AZ24" s="118">
        <v>0</v>
      </c>
      <c r="BA24" s="118">
        <v>0</v>
      </c>
      <c r="BB24" s="118">
        <v>0</v>
      </c>
      <c r="BC24" s="118">
        <v>0</v>
      </c>
      <c r="BD24" s="118">
        <v>0</v>
      </c>
      <c r="BE24" s="118">
        <v>0</v>
      </c>
      <c r="BF24" s="118">
        <v>0</v>
      </c>
      <c r="BG24" s="118">
        <v>0</v>
      </c>
    </row>
    <row r="25" spans="2:59" ht="18.75" x14ac:dyDescent="0.3">
      <c r="B25" s="90">
        <v>20</v>
      </c>
      <c r="C25" s="22" t="s">
        <v>355</v>
      </c>
      <c r="D25" s="9"/>
      <c r="E25" s="9" t="s">
        <v>34</v>
      </c>
      <c r="F25" s="9" t="s">
        <v>28</v>
      </c>
      <c r="G25" s="19" t="s">
        <v>365</v>
      </c>
      <c r="H25" s="118">
        <v>3147207.9439252336</v>
      </c>
      <c r="I25" s="118">
        <v>1160957.9439252336</v>
      </c>
      <c r="J25" s="118">
        <v>1210957.9439252336</v>
      </c>
      <c r="K25" s="118">
        <v>2357082.9439252336</v>
      </c>
      <c r="L25" s="118">
        <v>1532957.9439252336</v>
      </c>
      <c r="M25" s="118">
        <v>1373457.9439252336</v>
      </c>
      <c r="N25" s="118">
        <v>2140646.5939252335</v>
      </c>
      <c r="O25" s="118">
        <v>1378460.2439252336</v>
      </c>
      <c r="P25" s="118">
        <v>2378461.3939252337</v>
      </c>
      <c r="Q25" s="118">
        <v>1378462.5439252337</v>
      </c>
      <c r="R25" s="118">
        <v>1348463.6939252336</v>
      </c>
      <c r="S25" s="118">
        <v>2403277.3439252335</v>
      </c>
      <c r="T25" s="118">
        <v>21810394.477102805</v>
      </c>
      <c r="U25" s="118">
        <v>1420215.9939252336</v>
      </c>
      <c r="V25" s="118">
        <v>1847217.1439252335</v>
      </c>
      <c r="W25" s="118">
        <v>1908468.2939252332</v>
      </c>
      <c r="X25" s="118">
        <v>1698469.4439252333</v>
      </c>
      <c r="Y25" s="118">
        <v>1698470.5939252335</v>
      </c>
      <c r="Z25" s="118">
        <v>1698471.7439252334</v>
      </c>
      <c r="AA25" s="118">
        <v>3222847.8939252333</v>
      </c>
      <c r="AB25" s="118">
        <v>1698474.0439252332</v>
      </c>
      <c r="AC25" s="118">
        <v>1605017.2499999998</v>
      </c>
      <c r="AD25" s="118">
        <v>1605018.4</v>
      </c>
      <c r="AE25" s="118">
        <v>1605019.5499999998</v>
      </c>
      <c r="AF25" s="118">
        <v>3031270.6999999997</v>
      </c>
      <c r="AG25" s="118">
        <v>23038961.051401865</v>
      </c>
      <c r="AH25" s="118">
        <v>1605021.8499999996</v>
      </c>
      <c r="AI25" s="118">
        <v>1662499.9999999998</v>
      </c>
      <c r="AJ25" s="118">
        <v>1662501.15</v>
      </c>
      <c r="AK25" s="118">
        <v>1662502.2999999998</v>
      </c>
      <c r="AL25" s="118">
        <v>1662503.4499999997</v>
      </c>
      <c r="AM25" s="118">
        <v>1662504.5999999996</v>
      </c>
      <c r="AN25" s="118">
        <v>3186880.75</v>
      </c>
      <c r="AO25" s="118">
        <v>1662506.9</v>
      </c>
      <c r="AP25" s="118">
        <v>1662508.0499999998</v>
      </c>
      <c r="AQ25" s="118">
        <v>1662509.1999999997</v>
      </c>
      <c r="AR25" s="118">
        <v>1662510.3499999996</v>
      </c>
      <c r="AS25" s="118">
        <v>3132511.5</v>
      </c>
      <c r="AT25" s="118">
        <v>22886960.100000001</v>
      </c>
      <c r="AU25" s="118">
        <v>3908212.65</v>
      </c>
      <c r="AV25" s="118">
        <v>1088100</v>
      </c>
      <c r="AW25" s="118">
        <v>1088101.1499999999</v>
      </c>
      <c r="AX25" s="118">
        <v>1088102.3</v>
      </c>
      <c r="AY25" s="118">
        <v>1088103.45</v>
      </c>
      <c r="AZ25" s="118">
        <v>1088104.6000000001</v>
      </c>
      <c r="BA25" s="118">
        <v>2592480.75</v>
      </c>
      <c r="BB25" s="118">
        <v>1068106.8999999999</v>
      </c>
      <c r="BC25" s="118">
        <v>1068108.05</v>
      </c>
      <c r="BD25" s="118">
        <v>1068109.2</v>
      </c>
      <c r="BE25" s="118">
        <v>1068110.3500000001</v>
      </c>
      <c r="BF25" s="118">
        <v>1068111.5</v>
      </c>
      <c r="BG25" s="118">
        <v>17281750.899999999</v>
      </c>
    </row>
    <row r="26" spans="2:59" ht="18.75" x14ac:dyDescent="0.25">
      <c r="B26" s="90">
        <v>21</v>
      </c>
      <c r="C26" s="135" t="s">
        <v>226</v>
      </c>
      <c r="D26" s="2"/>
      <c r="E26" s="2"/>
      <c r="F26" s="2"/>
      <c r="G26" s="2"/>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row>
    <row r="27" spans="2:59" ht="15.75" x14ac:dyDescent="0.25">
      <c r="B27" s="90">
        <v>22</v>
      </c>
      <c r="C27" s="23" t="s">
        <v>227</v>
      </c>
      <c r="D27" s="2"/>
      <c r="E27" s="2"/>
      <c r="F27" s="2"/>
      <c r="G27" s="2"/>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row>
    <row r="28" spans="2:59" x14ac:dyDescent="0.25">
      <c r="B28" s="90">
        <v>23</v>
      </c>
      <c r="C28" s="371" t="s">
        <v>228</v>
      </c>
      <c r="D28" s="136">
        <v>150000</v>
      </c>
      <c r="E28" s="9" t="s">
        <v>34</v>
      </c>
      <c r="F28" s="9" t="s">
        <v>28</v>
      </c>
      <c r="G28" s="19" t="s">
        <v>365</v>
      </c>
      <c r="H28" s="137">
        <v>750000</v>
      </c>
      <c r="I28" s="137"/>
      <c r="J28" s="137"/>
      <c r="K28" s="137">
        <v>1000000</v>
      </c>
      <c r="L28" s="137"/>
      <c r="M28" s="137">
        <v>3500000</v>
      </c>
      <c r="N28" s="276"/>
      <c r="O28" s="276"/>
      <c r="P28" s="276"/>
      <c r="Q28" s="113"/>
      <c r="R28" s="113"/>
      <c r="S28" s="113"/>
      <c r="T28" s="113">
        <v>5250000</v>
      </c>
      <c r="U28" s="113"/>
      <c r="V28" s="113"/>
      <c r="W28" s="113"/>
      <c r="X28" s="113"/>
      <c r="Y28" s="113"/>
      <c r="Z28" s="113"/>
      <c r="AA28" s="113"/>
      <c r="AB28" s="113"/>
      <c r="AC28" s="113"/>
      <c r="AD28" s="113"/>
      <c r="AE28" s="113"/>
      <c r="AF28" s="113"/>
      <c r="AG28" s="113">
        <v>0</v>
      </c>
      <c r="AH28" s="113"/>
      <c r="AI28" s="113"/>
      <c r="AJ28" s="113"/>
      <c r="AK28" s="113"/>
      <c r="AL28" s="113"/>
      <c r="AM28" s="113"/>
      <c r="AN28" s="113"/>
      <c r="AO28" s="113"/>
      <c r="AP28" s="113"/>
      <c r="AQ28" s="113"/>
      <c r="AR28" s="113"/>
      <c r="AS28" s="113"/>
      <c r="AT28" s="113">
        <v>0</v>
      </c>
      <c r="AU28" s="113"/>
      <c r="AV28" s="113"/>
      <c r="AW28" s="113"/>
      <c r="AX28" s="113"/>
      <c r="AY28" s="113"/>
      <c r="AZ28" s="113"/>
      <c r="BA28" s="113"/>
      <c r="BB28" s="113"/>
      <c r="BC28" s="113"/>
      <c r="BD28" s="113"/>
      <c r="BE28" s="113"/>
      <c r="BF28" s="113"/>
      <c r="BG28" s="113">
        <v>0</v>
      </c>
    </row>
    <row r="29" spans="2:59" x14ac:dyDescent="0.25">
      <c r="B29" s="90">
        <v>24</v>
      </c>
      <c r="C29" s="372"/>
      <c r="D29" s="9"/>
      <c r="E29" s="9"/>
      <c r="F29" s="9" t="s">
        <v>63</v>
      </c>
      <c r="G29" s="19" t="s">
        <v>365</v>
      </c>
      <c r="H29" s="113">
        <v>750000</v>
      </c>
      <c r="I29" s="113"/>
      <c r="J29" s="113"/>
      <c r="K29" s="113">
        <v>1000000</v>
      </c>
      <c r="L29" s="113">
        <v>3500000</v>
      </c>
      <c r="M29" s="113"/>
      <c r="N29" s="113"/>
      <c r="O29" s="113"/>
      <c r="P29" s="113"/>
      <c r="Q29" s="113"/>
      <c r="R29" s="113"/>
      <c r="S29" s="113"/>
      <c r="T29" s="113">
        <v>5250000</v>
      </c>
      <c r="U29" s="113"/>
      <c r="V29" s="113"/>
      <c r="W29" s="113"/>
      <c r="X29" s="113"/>
      <c r="Y29" s="113"/>
      <c r="Z29" s="113"/>
      <c r="AA29" s="113"/>
      <c r="AB29" s="113"/>
      <c r="AC29" s="113"/>
      <c r="AD29" s="113"/>
      <c r="AE29" s="113"/>
      <c r="AF29" s="113"/>
      <c r="AG29" s="113">
        <v>0</v>
      </c>
      <c r="AH29" s="113"/>
      <c r="AI29" s="113"/>
      <c r="AJ29" s="113"/>
      <c r="AK29" s="113"/>
      <c r="AL29" s="113"/>
      <c r="AM29" s="113"/>
      <c r="AN29" s="113"/>
      <c r="AO29" s="113"/>
      <c r="AP29" s="113"/>
      <c r="AQ29" s="113"/>
      <c r="AR29" s="113"/>
      <c r="AS29" s="113"/>
      <c r="AT29" s="113">
        <v>0</v>
      </c>
      <c r="AU29" s="113"/>
      <c r="AV29" s="113"/>
      <c r="AW29" s="113"/>
      <c r="AX29" s="113"/>
      <c r="AY29" s="113"/>
      <c r="AZ29" s="113"/>
      <c r="BA29" s="113"/>
      <c r="BB29" s="113"/>
      <c r="BC29" s="113"/>
      <c r="BD29" s="113"/>
      <c r="BE29" s="113"/>
      <c r="BF29" s="113"/>
      <c r="BG29" s="113">
        <v>0</v>
      </c>
    </row>
    <row r="30" spans="2:59" ht="23.25" customHeight="1" x14ac:dyDescent="0.25">
      <c r="B30" s="90">
        <v>25</v>
      </c>
      <c r="C30" s="371" t="s">
        <v>229</v>
      </c>
      <c r="D30" s="136">
        <v>100000</v>
      </c>
      <c r="E30" s="9" t="s">
        <v>34</v>
      </c>
      <c r="F30" s="9" t="s">
        <v>28</v>
      </c>
      <c r="G30" s="19" t="s">
        <v>365</v>
      </c>
      <c r="H30" s="113"/>
      <c r="I30" s="113"/>
      <c r="J30" s="113"/>
      <c r="K30" s="113"/>
      <c r="L30" s="113"/>
      <c r="M30" s="113"/>
      <c r="N30" s="113"/>
      <c r="O30" s="113"/>
      <c r="P30" s="276"/>
      <c r="Q30" s="276"/>
      <c r="R30" s="276"/>
      <c r="S30" s="276"/>
      <c r="T30" s="113">
        <v>0</v>
      </c>
      <c r="U30" s="276"/>
      <c r="V30" s="276"/>
      <c r="W30" s="276"/>
      <c r="X30" s="276"/>
      <c r="Y30" s="276"/>
      <c r="Z30" s="137">
        <v>3500000</v>
      </c>
      <c r="AA30" s="113"/>
      <c r="AB30" s="113"/>
      <c r="AC30" s="113"/>
      <c r="AD30" s="113"/>
      <c r="AE30" s="113"/>
      <c r="AF30" s="113"/>
      <c r="AG30" s="113">
        <v>3500000</v>
      </c>
      <c r="AH30" s="113"/>
      <c r="AI30" s="113"/>
      <c r="AJ30" s="113"/>
      <c r="AK30" s="113"/>
      <c r="AL30" s="113"/>
      <c r="AM30" s="113"/>
      <c r="AN30" s="113"/>
      <c r="AO30" s="113"/>
      <c r="AP30" s="113"/>
      <c r="AQ30" s="113"/>
      <c r="AR30" s="113"/>
      <c r="AS30" s="113"/>
      <c r="AT30" s="113">
        <v>0</v>
      </c>
      <c r="AU30" s="113"/>
      <c r="AV30" s="113"/>
      <c r="AW30" s="113"/>
      <c r="AX30" s="113"/>
      <c r="AY30" s="113"/>
      <c r="AZ30" s="113"/>
      <c r="BA30" s="113"/>
      <c r="BB30" s="113"/>
      <c r="BC30" s="113"/>
      <c r="BD30" s="113"/>
      <c r="BE30" s="113"/>
      <c r="BF30" s="113"/>
      <c r="BG30" s="113">
        <v>0</v>
      </c>
    </row>
    <row r="31" spans="2:59" ht="23.25" customHeight="1" x14ac:dyDescent="0.25">
      <c r="B31" s="90">
        <v>26</v>
      </c>
      <c r="C31" s="372"/>
      <c r="D31" s="9"/>
      <c r="E31" s="9"/>
      <c r="F31" s="9" t="s">
        <v>63</v>
      </c>
      <c r="G31" s="19" t="s">
        <v>365</v>
      </c>
      <c r="H31" s="113"/>
      <c r="I31" s="113"/>
      <c r="J31" s="113"/>
      <c r="K31" s="113"/>
      <c r="L31" s="113"/>
      <c r="M31" s="113"/>
      <c r="N31" s="113"/>
      <c r="O31" s="113"/>
      <c r="P31" s="113"/>
      <c r="Q31" s="113"/>
      <c r="R31" s="113"/>
      <c r="S31" s="113"/>
      <c r="T31" s="113">
        <v>0</v>
      </c>
      <c r="U31" s="113"/>
      <c r="V31" s="113"/>
      <c r="W31" s="113"/>
      <c r="X31" s="113"/>
      <c r="Y31" s="113">
        <v>3500000</v>
      </c>
      <c r="Z31" s="113"/>
      <c r="AA31" s="113"/>
      <c r="AB31" s="113"/>
      <c r="AC31" s="113"/>
      <c r="AD31" s="113"/>
      <c r="AE31" s="113"/>
      <c r="AF31" s="113"/>
      <c r="AG31" s="113">
        <v>3500000</v>
      </c>
      <c r="AH31" s="113"/>
      <c r="AI31" s="113"/>
      <c r="AJ31" s="113"/>
      <c r="AK31" s="113"/>
      <c r="AL31" s="113"/>
      <c r="AM31" s="113"/>
      <c r="AN31" s="113"/>
      <c r="AO31" s="113"/>
      <c r="AP31" s="113"/>
      <c r="AQ31" s="113"/>
      <c r="AR31" s="113"/>
      <c r="AS31" s="113"/>
      <c r="AT31" s="113">
        <v>0</v>
      </c>
      <c r="AU31" s="113"/>
      <c r="AV31" s="113"/>
      <c r="AW31" s="113"/>
      <c r="AX31" s="113"/>
      <c r="AY31" s="113"/>
      <c r="AZ31" s="113"/>
      <c r="BA31" s="113"/>
      <c r="BB31" s="113"/>
      <c r="BC31" s="113"/>
      <c r="BD31" s="113"/>
      <c r="BE31" s="113"/>
      <c r="BF31" s="113"/>
      <c r="BG31" s="113">
        <v>0</v>
      </c>
    </row>
    <row r="32" spans="2:59" ht="23.25" customHeight="1" x14ac:dyDescent="0.25">
      <c r="B32" s="90">
        <v>27</v>
      </c>
      <c r="C32" s="371" t="s">
        <v>230</v>
      </c>
      <c r="D32" s="136">
        <v>50000</v>
      </c>
      <c r="E32" s="9" t="s">
        <v>34</v>
      </c>
      <c r="F32" s="9" t="s">
        <v>28</v>
      </c>
      <c r="G32" s="19" t="s">
        <v>365</v>
      </c>
      <c r="H32" s="113"/>
      <c r="I32" s="113"/>
      <c r="J32" s="113"/>
      <c r="K32" s="113"/>
      <c r="L32" s="113"/>
      <c r="M32" s="113"/>
      <c r="N32" s="113"/>
      <c r="O32" s="113"/>
      <c r="P32" s="113"/>
      <c r="Q32" s="113"/>
      <c r="R32" s="113"/>
      <c r="S32" s="113"/>
      <c r="T32" s="113">
        <v>0</v>
      </c>
      <c r="U32" s="113"/>
      <c r="V32" s="113"/>
      <c r="W32" s="113"/>
      <c r="X32" s="113"/>
      <c r="Y32" s="113"/>
      <c r="Z32" s="276"/>
      <c r="AA32" s="276"/>
      <c r="AB32" s="276"/>
      <c r="AC32" s="113"/>
      <c r="AD32" s="137">
        <v>1750000</v>
      </c>
      <c r="AE32" s="113"/>
      <c r="AF32" s="113"/>
      <c r="AG32" s="113">
        <v>1750000</v>
      </c>
      <c r="AH32" s="113"/>
      <c r="AI32" s="113"/>
      <c r="AJ32" s="113"/>
      <c r="AK32" s="113"/>
      <c r="AL32" s="113"/>
      <c r="AM32" s="113"/>
      <c r="AN32" s="113"/>
      <c r="AO32" s="113"/>
      <c r="AP32" s="113"/>
      <c r="AQ32" s="113"/>
      <c r="AR32" s="113"/>
      <c r="AS32" s="113"/>
      <c r="AT32" s="113">
        <v>0</v>
      </c>
      <c r="AU32" s="113"/>
      <c r="AV32" s="113"/>
      <c r="AW32" s="113"/>
      <c r="AX32" s="113"/>
      <c r="AY32" s="113"/>
      <c r="AZ32" s="113"/>
      <c r="BA32" s="113"/>
      <c r="BB32" s="113"/>
      <c r="BC32" s="113"/>
      <c r="BD32" s="113"/>
      <c r="BE32" s="113"/>
      <c r="BF32" s="113"/>
      <c r="BG32" s="113">
        <v>0</v>
      </c>
    </row>
    <row r="33" spans="2:59" ht="23.25" customHeight="1" x14ac:dyDescent="0.25">
      <c r="B33" s="90">
        <v>28</v>
      </c>
      <c r="C33" s="372"/>
      <c r="D33" s="9"/>
      <c r="E33" s="9"/>
      <c r="F33" s="9" t="s">
        <v>63</v>
      </c>
      <c r="G33" s="19" t="s">
        <v>365</v>
      </c>
      <c r="H33" s="113"/>
      <c r="I33" s="113"/>
      <c r="J33" s="113"/>
      <c r="K33" s="113"/>
      <c r="L33" s="113"/>
      <c r="M33" s="113"/>
      <c r="N33" s="113"/>
      <c r="O33" s="113"/>
      <c r="P33" s="113"/>
      <c r="Q33" s="113"/>
      <c r="R33" s="113"/>
      <c r="S33" s="113"/>
      <c r="T33" s="113">
        <v>0</v>
      </c>
      <c r="U33" s="113"/>
      <c r="V33" s="113"/>
      <c r="W33" s="113"/>
      <c r="X33" s="113"/>
      <c r="Y33" s="113"/>
      <c r="Z33" s="113"/>
      <c r="AA33" s="113"/>
      <c r="AB33" s="113"/>
      <c r="AC33" s="113"/>
      <c r="AD33" s="113">
        <v>1750000</v>
      </c>
      <c r="AE33" s="113"/>
      <c r="AF33" s="113"/>
      <c r="AG33" s="113">
        <v>1750000</v>
      </c>
      <c r="AH33" s="113"/>
      <c r="AI33" s="113"/>
      <c r="AJ33" s="113"/>
      <c r="AK33" s="113"/>
      <c r="AL33" s="113"/>
      <c r="AM33" s="113"/>
      <c r="AN33" s="113"/>
      <c r="AO33" s="113"/>
      <c r="AP33" s="113"/>
      <c r="AQ33" s="113"/>
      <c r="AR33" s="113"/>
      <c r="AS33" s="113"/>
      <c r="AT33" s="113">
        <v>0</v>
      </c>
      <c r="AU33" s="113"/>
      <c r="AV33" s="113"/>
      <c r="AW33" s="113"/>
      <c r="AX33" s="113"/>
      <c r="AY33" s="113"/>
      <c r="AZ33" s="113"/>
      <c r="BA33" s="113"/>
      <c r="BB33" s="113"/>
      <c r="BC33" s="113"/>
      <c r="BD33" s="113"/>
      <c r="BE33" s="113"/>
      <c r="BF33" s="113"/>
      <c r="BG33" s="113">
        <v>0</v>
      </c>
    </row>
    <row r="34" spans="2:59" ht="23.25" customHeight="1" x14ac:dyDescent="0.25">
      <c r="B34" s="90">
        <v>29</v>
      </c>
      <c r="C34" s="371" t="s">
        <v>232</v>
      </c>
      <c r="D34" s="136">
        <v>100000</v>
      </c>
      <c r="E34" s="9" t="s">
        <v>34</v>
      </c>
      <c r="F34" s="9" t="s">
        <v>28</v>
      </c>
      <c r="G34" s="19" t="s">
        <v>365</v>
      </c>
      <c r="H34" s="113"/>
      <c r="I34" s="113"/>
      <c r="J34" s="113"/>
      <c r="K34" s="113"/>
      <c r="L34" s="113"/>
      <c r="M34" s="113"/>
      <c r="N34" s="113"/>
      <c r="O34" s="113"/>
      <c r="P34" s="113"/>
      <c r="Q34" s="113"/>
      <c r="R34" s="113"/>
      <c r="S34" s="113"/>
      <c r="T34" s="113">
        <v>0</v>
      </c>
      <c r="U34" s="113"/>
      <c r="V34" s="113"/>
      <c r="W34" s="113"/>
      <c r="X34" s="113"/>
      <c r="Y34" s="113"/>
      <c r="Z34" s="113"/>
      <c r="AA34" s="113"/>
      <c r="AB34" s="113"/>
      <c r="AC34" s="113"/>
      <c r="AD34" s="113"/>
      <c r="AE34" s="113"/>
      <c r="AF34" s="113"/>
      <c r="AG34" s="113">
        <v>0</v>
      </c>
      <c r="AH34" s="113"/>
      <c r="AI34" s="113"/>
      <c r="AJ34" s="113"/>
      <c r="AK34" s="113"/>
      <c r="AL34" s="113"/>
      <c r="AM34" s="113"/>
      <c r="AN34" s="113"/>
      <c r="AO34" s="113"/>
      <c r="AP34" s="113"/>
      <c r="AQ34" s="113"/>
      <c r="AR34" s="113"/>
      <c r="AS34" s="113"/>
      <c r="AT34" s="113">
        <v>0</v>
      </c>
      <c r="AU34" s="137">
        <v>3500000</v>
      </c>
      <c r="AV34" s="113"/>
      <c r="AW34" s="113"/>
      <c r="AX34" s="113"/>
      <c r="AY34" s="113"/>
      <c r="AZ34" s="113"/>
      <c r="BA34" s="113"/>
      <c r="BB34" s="113"/>
      <c r="BC34" s="113"/>
      <c r="BD34" s="113"/>
      <c r="BE34" s="113"/>
      <c r="BF34" s="113"/>
      <c r="BG34" s="113">
        <v>3500000</v>
      </c>
    </row>
    <row r="35" spans="2:59" ht="23.25" customHeight="1" x14ac:dyDescent="0.25">
      <c r="B35" s="90">
        <v>30</v>
      </c>
      <c r="C35" s="372"/>
      <c r="D35" s="9"/>
      <c r="E35" s="9"/>
      <c r="F35" s="9" t="s">
        <v>63</v>
      </c>
      <c r="G35" s="19" t="s">
        <v>365</v>
      </c>
      <c r="H35" s="113"/>
      <c r="I35" s="113"/>
      <c r="J35" s="113"/>
      <c r="K35" s="113"/>
      <c r="L35" s="113"/>
      <c r="M35" s="113"/>
      <c r="N35" s="113"/>
      <c r="O35" s="113"/>
      <c r="P35" s="113"/>
      <c r="Q35" s="113"/>
      <c r="R35" s="113"/>
      <c r="S35" s="113"/>
      <c r="T35" s="113">
        <v>0</v>
      </c>
      <c r="U35" s="113"/>
      <c r="V35" s="113"/>
      <c r="W35" s="113"/>
      <c r="X35" s="113"/>
      <c r="Y35" s="113"/>
      <c r="Z35" s="113"/>
      <c r="AA35" s="113"/>
      <c r="AB35" s="113"/>
      <c r="AC35" s="113"/>
      <c r="AD35" s="113"/>
      <c r="AE35" s="113"/>
      <c r="AF35" s="113"/>
      <c r="AG35" s="113">
        <v>0</v>
      </c>
      <c r="AH35" s="113"/>
      <c r="AI35" s="113"/>
      <c r="AJ35" s="113"/>
      <c r="AK35" s="113"/>
      <c r="AL35" s="113"/>
      <c r="AM35" s="113"/>
      <c r="AN35" s="113"/>
      <c r="AO35" s="113"/>
      <c r="AP35" s="113"/>
      <c r="AQ35" s="113"/>
      <c r="AR35" s="113"/>
      <c r="AS35" s="113"/>
      <c r="AT35" s="113">
        <v>0</v>
      </c>
      <c r="AU35" s="113">
        <v>3500000</v>
      </c>
      <c r="AV35" s="113"/>
      <c r="AW35" s="113"/>
      <c r="AX35" s="113"/>
      <c r="AY35" s="113"/>
      <c r="AZ35" s="113"/>
      <c r="BA35" s="113"/>
      <c r="BB35" s="113"/>
      <c r="BC35" s="113"/>
      <c r="BD35" s="113"/>
      <c r="BE35" s="113"/>
      <c r="BF35" s="113"/>
      <c r="BG35" s="113">
        <v>3500000</v>
      </c>
    </row>
    <row r="36" spans="2:59" hidden="1" x14ac:dyDescent="0.25">
      <c r="B36" s="90">
        <v>31</v>
      </c>
      <c r="C36" s="369" t="s">
        <v>253</v>
      </c>
      <c r="D36" s="9"/>
      <c r="E36" s="9" t="s">
        <v>34</v>
      </c>
      <c r="F36" s="9" t="s">
        <v>28</v>
      </c>
      <c r="G36" s="19" t="s">
        <v>365</v>
      </c>
      <c r="H36" s="113">
        <v>0</v>
      </c>
      <c r="I36" s="113">
        <v>0</v>
      </c>
      <c r="J36" s="113">
        <v>0</v>
      </c>
      <c r="K36" s="113">
        <v>0</v>
      </c>
      <c r="L36" s="113">
        <v>0</v>
      </c>
      <c r="M36" s="113">
        <v>0</v>
      </c>
      <c r="N36" s="113">
        <v>0</v>
      </c>
      <c r="O36" s="113">
        <v>0</v>
      </c>
      <c r="P36" s="113">
        <v>0</v>
      </c>
      <c r="Q36" s="113">
        <v>0</v>
      </c>
      <c r="R36" s="113">
        <v>0</v>
      </c>
      <c r="S36" s="113">
        <v>0</v>
      </c>
      <c r="T36" s="113">
        <v>0</v>
      </c>
      <c r="U36" s="113">
        <v>0</v>
      </c>
      <c r="V36" s="113">
        <v>0</v>
      </c>
      <c r="W36" s="113">
        <v>0</v>
      </c>
      <c r="X36" s="113">
        <v>0</v>
      </c>
      <c r="Y36" s="113">
        <v>0</v>
      </c>
      <c r="Z36" s="113">
        <v>0</v>
      </c>
      <c r="AA36" s="113">
        <v>0</v>
      </c>
      <c r="AB36" s="113">
        <v>0</v>
      </c>
      <c r="AC36" s="113">
        <v>0</v>
      </c>
      <c r="AD36" s="113">
        <v>0</v>
      </c>
      <c r="AE36" s="113">
        <v>0</v>
      </c>
      <c r="AF36" s="113">
        <v>0</v>
      </c>
      <c r="AG36" s="113">
        <v>0</v>
      </c>
      <c r="AH36" s="113">
        <v>0</v>
      </c>
      <c r="AI36" s="113">
        <v>0</v>
      </c>
      <c r="AJ36" s="113">
        <v>0</v>
      </c>
      <c r="AK36" s="113">
        <v>0</v>
      </c>
      <c r="AL36" s="113">
        <v>0</v>
      </c>
      <c r="AM36" s="113">
        <v>0</v>
      </c>
      <c r="AN36" s="113">
        <v>0</v>
      </c>
      <c r="AO36" s="113">
        <v>0</v>
      </c>
      <c r="AP36" s="113">
        <v>0</v>
      </c>
      <c r="AQ36" s="113">
        <v>0</v>
      </c>
      <c r="AR36" s="113">
        <v>0</v>
      </c>
      <c r="AS36" s="113">
        <v>0</v>
      </c>
      <c r="AT36" s="113">
        <v>0</v>
      </c>
      <c r="AU36" s="113">
        <v>0</v>
      </c>
      <c r="AV36" s="113">
        <v>0</v>
      </c>
      <c r="AW36" s="113">
        <v>0</v>
      </c>
      <c r="AX36" s="113">
        <v>0</v>
      </c>
      <c r="AY36" s="113">
        <v>0</v>
      </c>
      <c r="AZ36" s="113">
        <v>0</v>
      </c>
      <c r="BA36" s="113">
        <v>0</v>
      </c>
      <c r="BB36" s="113">
        <v>0</v>
      </c>
      <c r="BC36" s="113">
        <v>0</v>
      </c>
      <c r="BD36" s="113">
        <v>0</v>
      </c>
      <c r="BE36" s="113">
        <v>0</v>
      </c>
      <c r="BF36" s="113">
        <v>0</v>
      </c>
      <c r="BG36" s="113">
        <v>0</v>
      </c>
    </row>
    <row r="37" spans="2:59" hidden="1" x14ac:dyDescent="0.25">
      <c r="B37" s="90">
        <v>32</v>
      </c>
      <c r="C37" s="370"/>
      <c r="D37" s="9"/>
      <c r="E37" s="9"/>
      <c r="F37" s="9" t="s">
        <v>63</v>
      </c>
      <c r="G37" s="19" t="s">
        <v>365</v>
      </c>
      <c r="H37" s="113">
        <v>0</v>
      </c>
      <c r="I37" s="113">
        <v>0</v>
      </c>
      <c r="J37" s="113">
        <v>0</v>
      </c>
      <c r="K37" s="113">
        <v>0</v>
      </c>
      <c r="L37" s="113">
        <v>0</v>
      </c>
      <c r="M37" s="113">
        <v>0</v>
      </c>
      <c r="N37" s="113">
        <v>0</v>
      </c>
      <c r="O37" s="113">
        <v>0</v>
      </c>
      <c r="P37" s="113">
        <v>0</v>
      </c>
      <c r="Q37" s="113">
        <v>0</v>
      </c>
      <c r="R37" s="113">
        <v>0</v>
      </c>
      <c r="S37" s="113">
        <v>0</v>
      </c>
      <c r="T37" s="113">
        <v>0</v>
      </c>
      <c r="U37" s="113">
        <v>0</v>
      </c>
      <c r="V37" s="113">
        <v>0</v>
      </c>
      <c r="W37" s="113">
        <v>0</v>
      </c>
      <c r="X37" s="113">
        <v>0</v>
      </c>
      <c r="Y37" s="113">
        <v>0</v>
      </c>
      <c r="Z37" s="113">
        <v>0</v>
      </c>
      <c r="AA37" s="113">
        <v>0</v>
      </c>
      <c r="AB37" s="113">
        <v>0</v>
      </c>
      <c r="AC37" s="113">
        <v>0</v>
      </c>
      <c r="AD37" s="113">
        <v>0</v>
      </c>
      <c r="AE37" s="113">
        <v>0</v>
      </c>
      <c r="AF37" s="113">
        <v>0</v>
      </c>
      <c r="AG37" s="113">
        <v>0</v>
      </c>
      <c r="AH37" s="113">
        <v>0</v>
      </c>
      <c r="AI37" s="113">
        <v>0</v>
      </c>
      <c r="AJ37" s="113">
        <v>0</v>
      </c>
      <c r="AK37" s="113">
        <v>0</v>
      </c>
      <c r="AL37" s="113">
        <v>0</v>
      </c>
      <c r="AM37" s="113">
        <v>0</v>
      </c>
      <c r="AN37" s="113">
        <v>0</v>
      </c>
      <c r="AO37" s="113">
        <v>0</v>
      </c>
      <c r="AP37" s="113">
        <v>0</v>
      </c>
      <c r="AQ37" s="113">
        <v>0</v>
      </c>
      <c r="AR37" s="113">
        <v>0</v>
      </c>
      <c r="AS37" s="113">
        <v>0</v>
      </c>
      <c r="AT37" s="113">
        <v>0</v>
      </c>
      <c r="AU37" s="113">
        <v>0</v>
      </c>
      <c r="AV37" s="113">
        <v>0</v>
      </c>
      <c r="AW37" s="113">
        <v>0</v>
      </c>
      <c r="AX37" s="113">
        <v>0</v>
      </c>
      <c r="AY37" s="113">
        <v>0</v>
      </c>
      <c r="AZ37" s="113">
        <v>0</v>
      </c>
      <c r="BA37" s="113">
        <v>0</v>
      </c>
      <c r="BB37" s="113">
        <v>0</v>
      </c>
      <c r="BC37" s="113">
        <v>0</v>
      </c>
      <c r="BD37" s="113">
        <v>0</v>
      </c>
      <c r="BE37" s="113">
        <v>0</v>
      </c>
      <c r="BF37" s="113">
        <v>0</v>
      </c>
      <c r="BG37" s="113">
        <v>0</v>
      </c>
    </row>
    <row r="38" spans="2:59" hidden="1" x14ac:dyDescent="0.25">
      <c r="B38" s="90">
        <v>33</v>
      </c>
      <c r="C38" s="369" t="s">
        <v>254</v>
      </c>
      <c r="D38" s="9"/>
      <c r="E38" s="9" t="s">
        <v>34</v>
      </c>
      <c r="F38" s="9" t="s">
        <v>28</v>
      </c>
      <c r="G38" s="19" t="s">
        <v>365</v>
      </c>
      <c r="H38" s="113">
        <v>0</v>
      </c>
      <c r="I38" s="113">
        <v>0</v>
      </c>
      <c r="J38" s="113">
        <v>0</v>
      </c>
      <c r="K38" s="113">
        <v>0</v>
      </c>
      <c r="L38" s="113">
        <v>0</v>
      </c>
      <c r="M38" s="113">
        <v>0</v>
      </c>
      <c r="N38" s="113">
        <v>0</v>
      </c>
      <c r="O38" s="113">
        <v>0</v>
      </c>
      <c r="P38" s="113">
        <v>0</v>
      </c>
      <c r="Q38" s="113">
        <v>0</v>
      </c>
      <c r="R38" s="113">
        <v>0</v>
      </c>
      <c r="S38" s="113">
        <v>0</v>
      </c>
      <c r="T38" s="113">
        <v>0</v>
      </c>
      <c r="U38" s="113">
        <v>0</v>
      </c>
      <c r="V38" s="113">
        <v>0</v>
      </c>
      <c r="W38" s="113">
        <v>0</v>
      </c>
      <c r="X38" s="113">
        <v>0</v>
      </c>
      <c r="Y38" s="113">
        <v>0</v>
      </c>
      <c r="Z38" s="113">
        <v>0</v>
      </c>
      <c r="AA38" s="113">
        <v>0</v>
      </c>
      <c r="AB38" s="113">
        <v>0</v>
      </c>
      <c r="AC38" s="113">
        <v>0</v>
      </c>
      <c r="AD38" s="113">
        <v>0</v>
      </c>
      <c r="AE38" s="113">
        <v>0</v>
      </c>
      <c r="AF38" s="113">
        <v>0</v>
      </c>
      <c r="AG38" s="113">
        <v>0</v>
      </c>
      <c r="AH38" s="113">
        <v>0</v>
      </c>
      <c r="AI38" s="113">
        <v>0</v>
      </c>
      <c r="AJ38" s="113">
        <v>0</v>
      </c>
      <c r="AK38" s="113">
        <v>0</v>
      </c>
      <c r="AL38" s="113">
        <v>0</v>
      </c>
      <c r="AM38" s="113">
        <v>0</v>
      </c>
      <c r="AN38" s="113">
        <v>0</v>
      </c>
      <c r="AO38" s="113">
        <v>0</v>
      </c>
      <c r="AP38" s="113">
        <v>0</v>
      </c>
      <c r="AQ38" s="113">
        <v>0</v>
      </c>
      <c r="AR38" s="113">
        <v>0</v>
      </c>
      <c r="AS38" s="113">
        <v>0</v>
      </c>
      <c r="AT38" s="113">
        <v>0</v>
      </c>
      <c r="AU38" s="113">
        <v>0</v>
      </c>
      <c r="AV38" s="113">
        <v>0</v>
      </c>
      <c r="AW38" s="113">
        <v>0</v>
      </c>
      <c r="AX38" s="113">
        <v>0</v>
      </c>
      <c r="AY38" s="113">
        <v>0</v>
      </c>
      <c r="AZ38" s="113">
        <v>0</v>
      </c>
      <c r="BA38" s="113">
        <v>0</v>
      </c>
      <c r="BB38" s="113">
        <v>0</v>
      </c>
      <c r="BC38" s="113">
        <v>0</v>
      </c>
      <c r="BD38" s="113">
        <v>0</v>
      </c>
      <c r="BE38" s="113">
        <v>0</v>
      </c>
      <c r="BF38" s="113">
        <v>0</v>
      </c>
      <c r="BG38" s="113">
        <v>0</v>
      </c>
    </row>
    <row r="39" spans="2:59" hidden="1" x14ac:dyDescent="0.25">
      <c r="B39" s="90">
        <v>34</v>
      </c>
      <c r="C39" s="370"/>
      <c r="D39" s="9"/>
      <c r="E39" s="9"/>
      <c r="F39" s="9" t="s">
        <v>63</v>
      </c>
      <c r="G39" s="19" t="s">
        <v>365</v>
      </c>
      <c r="H39" s="113">
        <v>0</v>
      </c>
      <c r="I39" s="113">
        <v>0</v>
      </c>
      <c r="J39" s="113">
        <v>0</v>
      </c>
      <c r="K39" s="113">
        <v>0</v>
      </c>
      <c r="L39" s="113">
        <v>0</v>
      </c>
      <c r="M39" s="113">
        <v>0</v>
      </c>
      <c r="N39" s="113">
        <v>0</v>
      </c>
      <c r="O39" s="113">
        <v>0</v>
      </c>
      <c r="P39" s="113">
        <v>0</v>
      </c>
      <c r="Q39" s="113">
        <v>0</v>
      </c>
      <c r="R39" s="113">
        <v>0</v>
      </c>
      <c r="S39" s="113">
        <v>0</v>
      </c>
      <c r="T39" s="113">
        <v>0</v>
      </c>
      <c r="U39" s="113">
        <v>0</v>
      </c>
      <c r="V39" s="113">
        <v>0</v>
      </c>
      <c r="W39" s="113">
        <v>0</v>
      </c>
      <c r="X39" s="113">
        <v>0</v>
      </c>
      <c r="Y39" s="113">
        <v>0</v>
      </c>
      <c r="Z39" s="113">
        <v>0</v>
      </c>
      <c r="AA39" s="113">
        <v>0</v>
      </c>
      <c r="AB39" s="113">
        <v>0</v>
      </c>
      <c r="AC39" s="113">
        <v>0</v>
      </c>
      <c r="AD39" s="113">
        <v>0</v>
      </c>
      <c r="AE39" s="113">
        <v>0</v>
      </c>
      <c r="AF39" s="113">
        <v>0</v>
      </c>
      <c r="AG39" s="113">
        <v>0</v>
      </c>
      <c r="AH39" s="113">
        <v>0</v>
      </c>
      <c r="AI39" s="113">
        <v>0</v>
      </c>
      <c r="AJ39" s="113">
        <v>0</v>
      </c>
      <c r="AK39" s="113">
        <v>0</v>
      </c>
      <c r="AL39" s="113">
        <v>0</v>
      </c>
      <c r="AM39" s="113">
        <v>0</v>
      </c>
      <c r="AN39" s="113">
        <v>0</v>
      </c>
      <c r="AO39" s="113">
        <v>0</v>
      </c>
      <c r="AP39" s="113">
        <v>0</v>
      </c>
      <c r="AQ39" s="113">
        <v>0</v>
      </c>
      <c r="AR39" s="113">
        <v>0</v>
      </c>
      <c r="AS39" s="113">
        <v>0</v>
      </c>
      <c r="AT39" s="113">
        <v>0</v>
      </c>
      <c r="AU39" s="113">
        <v>0</v>
      </c>
      <c r="AV39" s="113">
        <v>0</v>
      </c>
      <c r="AW39" s="113">
        <v>0</v>
      </c>
      <c r="AX39" s="113">
        <v>0</v>
      </c>
      <c r="AY39" s="113">
        <v>0</v>
      </c>
      <c r="AZ39" s="113">
        <v>0</v>
      </c>
      <c r="BA39" s="113">
        <v>0</v>
      </c>
      <c r="BB39" s="113">
        <v>0</v>
      </c>
      <c r="BC39" s="113">
        <v>0</v>
      </c>
      <c r="BD39" s="113">
        <v>0</v>
      </c>
      <c r="BE39" s="113">
        <v>0</v>
      </c>
      <c r="BF39" s="113">
        <v>0</v>
      </c>
      <c r="BG39" s="113">
        <v>0</v>
      </c>
    </row>
    <row r="40" spans="2:59" x14ac:dyDescent="0.25">
      <c r="B40" s="90">
        <v>35</v>
      </c>
      <c r="C40" s="366" t="s">
        <v>345</v>
      </c>
      <c r="D40" s="9"/>
      <c r="E40" s="9" t="s">
        <v>34</v>
      </c>
      <c r="F40" s="9" t="s">
        <v>28</v>
      </c>
      <c r="G40" s="19" t="s">
        <v>365</v>
      </c>
      <c r="H40" s="113">
        <v>0</v>
      </c>
      <c r="I40" s="113">
        <v>0</v>
      </c>
      <c r="J40" s="113">
        <v>450000</v>
      </c>
      <c r="K40" s="113">
        <v>450000</v>
      </c>
      <c r="L40" s="113">
        <v>450000</v>
      </c>
      <c r="M40" s="113">
        <v>5750000</v>
      </c>
      <c r="N40" s="113">
        <v>6650000</v>
      </c>
      <c r="O40" s="113">
        <v>6650000</v>
      </c>
      <c r="P40" s="113">
        <v>6200000</v>
      </c>
      <c r="Q40" s="113">
        <v>1450000</v>
      </c>
      <c r="R40" s="113">
        <v>900000</v>
      </c>
      <c r="S40" s="113">
        <v>900000</v>
      </c>
      <c r="T40" s="113">
        <v>29850000</v>
      </c>
      <c r="U40" s="113">
        <v>900000</v>
      </c>
      <c r="V40" s="113">
        <v>900000</v>
      </c>
      <c r="W40" s="113">
        <v>4100000</v>
      </c>
      <c r="X40" s="113">
        <v>3850000</v>
      </c>
      <c r="Y40" s="113">
        <v>11650000</v>
      </c>
      <c r="Z40" s="113">
        <v>14850000</v>
      </c>
      <c r="AA40" s="113">
        <v>14950000</v>
      </c>
      <c r="AB40" s="113">
        <v>10900000</v>
      </c>
      <c r="AC40" s="113">
        <v>5750000</v>
      </c>
      <c r="AD40" s="113">
        <v>3550000</v>
      </c>
      <c r="AE40" s="113">
        <v>1900000</v>
      </c>
      <c r="AF40" s="113">
        <v>1900000</v>
      </c>
      <c r="AG40" s="113">
        <v>75200000</v>
      </c>
      <c r="AH40" s="113">
        <v>1900000</v>
      </c>
      <c r="AI40" s="113">
        <v>1900000</v>
      </c>
      <c r="AJ40" s="113">
        <v>1900000</v>
      </c>
      <c r="AK40" s="113">
        <v>1900000</v>
      </c>
      <c r="AL40" s="113">
        <v>8150000</v>
      </c>
      <c r="AM40" s="113">
        <v>8150000</v>
      </c>
      <c r="AN40" s="113">
        <v>8150000</v>
      </c>
      <c r="AO40" s="113">
        <v>2700000</v>
      </c>
      <c r="AP40" s="113">
        <v>2700000</v>
      </c>
      <c r="AQ40" s="113">
        <v>900000</v>
      </c>
      <c r="AR40" s="113">
        <v>0</v>
      </c>
      <c r="AS40" s="113">
        <v>0</v>
      </c>
      <c r="AT40" s="113">
        <v>38350000</v>
      </c>
      <c r="AU40" s="113">
        <v>0</v>
      </c>
      <c r="AV40" s="113">
        <v>0</v>
      </c>
      <c r="AW40" s="113">
        <v>0</v>
      </c>
      <c r="AX40" s="113">
        <v>0</v>
      </c>
      <c r="AY40" s="113">
        <v>0</v>
      </c>
      <c r="AZ40" s="113">
        <v>0</v>
      </c>
      <c r="BA40" s="113">
        <v>0</v>
      </c>
      <c r="BB40" s="113">
        <v>0</v>
      </c>
      <c r="BC40" s="113">
        <v>0</v>
      </c>
      <c r="BD40" s="113">
        <v>0</v>
      </c>
      <c r="BE40" s="113">
        <v>0</v>
      </c>
      <c r="BF40" s="113">
        <v>0</v>
      </c>
      <c r="BG40" s="113">
        <v>0</v>
      </c>
    </row>
    <row r="41" spans="2:59" x14ac:dyDescent="0.25">
      <c r="B41" s="90">
        <v>36</v>
      </c>
      <c r="C41" s="367"/>
      <c r="D41" s="9"/>
      <c r="E41" s="9"/>
      <c r="F41" s="9" t="s">
        <v>63</v>
      </c>
      <c r="G41" s="19" t="s">
        <v>365</v>
      </c>
      <c r="H41" s="113">
        <v>0</v>
      </c>
      <c r="I41" s="113">
        <v>0</v>
      </c>
      <c r="J41" s="113">
        <v>0</v>
      </c>
      <c r="K41" s="113">
        <v>0</v>
      </c>
      <c r="L41" s="113">
        <v>450000</v>
      </c>
      <c r="M41" s="113">
        <v>450000</v>
      </c>
      <c r="N41" s="113">
        <v>450000</v>
      </c>
      <c r="O41" s="113">
        <v>5750000</v>
      </c>
      <c r="P41" s="113">
        <v>6650000</v>
      </c>
      <c r="Q41" s="113">
        <v>6650000</v>
      </c>
      <c r="R41" s="113">
        <v>6200000</v>
      </c>
      <c r="S41" s="113">
        <v>1450000</v>
      </c>
      <c r="T41" s="113">
        <v>28050000</v>
      </c>
      <c r="U41" s="113">
        <v>900000</v>
      </c>
      <c r="V41" s="113">
        <v>900000</v>
      </c>
      <c r="W41" s="113">
        <v>900000</v>
      </c>
      <c r="X41" s="113">
        <v>900000</v>
      </c>
      <c r="Y41" s="113">
        <v>4100000</v>
      </c>
      <c r="Z41" s="113">
        <v>3850000</v>
      </c>
      <c r="AA41" s="113">
        <v>11650000</v>
      </c>
      <c r="AB41" s="113">
        <v>14850000</v>
      </c>
      <c r="AC41" s="113">
        <v>14950000</v>
      </c>
      <c r="AD41" s="113">
        <v>10900000</v>
      </c>
      <c r="AE41" s="113">
        <v>5750000</v>
      </c>
      <c r="AF41" s="113">
        <v>3550000</v>
      </c>
      <c r="AG41" s="113">
        <v>73200000</v>
      </c>
      <c r="AH41" s="113">
        <v>1900000</v>
      </c>
      <c r="AI41" s="113">
        <v>1900000</v>
      </c>
      <c r="AJ41" s="113">
        <v>1900000</v>
      </c>
      <c r="AK41" s="113">
        <v>1900000</v>
      </c>
      <c r="AL41" s="113">
        <v>1900000</v>
      </c>
      <c r="AM41" s="113">
        <v>1900000</v>
      </c>
      <c r="AN41" s="113">
        <v>8150000</v>
      </c>
      <c r="AO41" s="113">
        <v>8150000</v>
      </c>
      <c r="AP41" s="113">
        <v>8150000</v>
      </c>
      <c r="AQ41" s="113">
        <v>2700000</v>
      </c>
      <c r="AR41" s="113">
        <v>2700000</v>
      </c>
      <c r="AS41" s="113">
        <v>900000</v>
      </c>
      <c r="AT41" s="113">
        <v>42150000</v>
      </c>
      <c r="AU41" s="113">
        <v>0</v>
      </c>
      <c r="AV41" s="113">
        <v>0</v>
      </c>
      <c r="AW41" s="113">
        <v>0</v>
      </c>
      <c r="AX41" s="113">
        <v>0</v>
      </c>
      <c r="AY41" s="113">
        <v>0</v>
      </c>
      <c r="AZ41" s="113">
        <v>0</v>
      </c>
      <c r="BA41" s="113">
        <v>0</v>
      </c>
      <c r="BB41" s="113">
        <v>0</v>
      </c>
      <c r="BC41" s="113">
        <v>0</v>
      </c>
      <c r="BD41" s="113">
        <v>0</v>
      </c>
      <c r="BE41" s="113">
        <v>0</v>
      </c>
      <c r="BF41" s="113">
        <v>0</v>
      </c>
      <c r="BG41" s="113">
        <v>0</v>
      </c>
    </row>
    <row r="42" spans="2:59" x14ac:dyDescent="0.25">
      <c r="B42" s="90">
        <v>37</v>
      </c>
      <c r="C42" s="369" t="s">
        <v>255</v>
      </c>
      <c r="D42" s="9"/>
      <c r="E42" s="9" t="s">
        <v>34</v>
      </c>
      <c r="F42" s="9" t="s">
        <v>28</v>
      </c>
      <c r="G42" s="19" t="s">
        <v>365</v>
      </c>
      <c r="H42" s="113">
        <v>0</v>
      </c>
      <c r="I42" s="113">
        <v>0</v>
      </c>
      <c r="J42" s="113">
        <v>90000</v>
      </c>
      <c r="K42" s="113">
        <v>90000</v>
      </c>
      <c r="L42" s="113">
        <v>90000</v>
      </c>
      <c r="M42" s="113">
        <v>1150000</v>
      </c>
      <c r="N42" s="113">
        <v>1330000</v>
      </c>
      <c r="O42" s="113">
        <v>1330000</v>
      </c>
      <c r="P42" s="113">
        <v>1240000</v>
      </c>
      <c r="Q42" s="113">
        <v>290000</v>
      </c>
      <c r="R42" s="113">
        <v>180000</v>
      </c>
      <c r="S42" s="113">
        <v>180000</v>
      </c>
      <c r="T42" s="113">
        <v>5970000</v>
      </c>
      <c r="U42" s="113">
        <v>180000</v>
      </c>
      <c r="V42" s="113">
        <v>180000</v>
      </c>
      <c r="W42" s="113">
        <v>820000</v>
      </c>
      <c r="X42" s="113">
        <v>770000</v>
      </c>
      <c r="Y42" s="113">
        <v>2330000</v>
      </c>
      <c r="Z42" s="113">
        <v>2970000</v>
      </c>
      <c r="AA42" s="113">
        <v>2990000</v>
      </c>
      <c r="AB42" s="113">
        <v>2180000</v>
      </c>
      <c r="AC42" s="113">
        <v>1150000</v>
      </c>
      <c r="AD42" s="113">
        <v>710000</v>
      </c>
      <c r="AE42" s="113">
        <v>380000</v>
      </c>
      <c r="AF42" s="113">
        <v>380000</v>
      </c>
      <c r="AG42" s="113">
        <v>15040000</v>
      </c>
      <c r="AH42" s="113">
        <v>380000</v>
      </c>
      <c r="AI42" s="113">
        <v>380000</v>
      </c>
      <c r="AJ42" s="113">
        <v>380000</v>
      </c>
      <c r="AK42" s="113">
        <v>380000</v>
      </c>
      <c r="AL42" s="113">
        <v>1630000</v>
      </c>
      <c r="AM42" s="113">
        <v>1630000</v>
      </c>
      <c r="AN42" s="113">
        <v>1630000</v>
      </c>
      <c r="AO42" s="113">
        <v>540000</v>
      </c>
      <c r="AP42" s="113">
        <v>540000</v>
      </c>
      <c r="AQ42" s="113">
        <v>180000</v>
      </c>
      <c r="AR42" s="113">
        <v>0</v>
      </c>
      <c r="AS42" s="113">
        <v>0</v>
      </c>
      <c r="AT42" s="113">
        <v>7670000</v>
      </c>
      <c r="AU42" s="113">
        <v>0</v>
      </c>
      <c r="AV42" s="113">
        <v>0</v>
      </c>
      <c r="AW42" s="113">
        <v>0</v>
      </c>
      <c r="AX42" s="113">
        <v>0</v>
      </c>
      <c r="AY42" s="113">
        <v>0</v>
      </c>
      <c r="AZ42" s="113">
        <v>0</v>
      </c>
      <c r="BA42" s="113">
        <v>0</v>
      </c>
      <c r="BB42" s="113">
        <v>0</v>
      </c>
      <c r="BC42" s="113">
        <v>0</v>
      </c>
      <c r="BD42" s="113">
        <v>0</v>
      </c>
      <c r="BE42" s="113">
        <v>0</v>
      </c>
      <c r="BF42" s="113">
        <v>0</v>
      </c>
      <c r="BG42" s="113">
        <v>0</v>
      </c>
    </row>
    <row r="43" spans="2:59" x14ac:dyDescent="0.25">
      <c r="B43" s="90">
        <v>38</v>
      </c>
      <c r="C43" s="370"/>
      <c r="D43" s="9"/>
      <c r="E43" s="9"/>
      <c r="F43" s="9" t="s">
        <v>63</v>
      </c>
      <c r="G43" s="19" t="s">
        <v>365</v>
      </c>
      <c r="H43" s="113">
        <v>0</v>
      </c>
      <c r="I43" s="113">
        <v>0</v>
      </c>
      <c r="J43" s="113">
        <v>0</v>
      </c>
      <c r="K43" s="113">
        <v>0</v>
      </c>
      <c r="L43" s="113">
        <v>90000</v>
      </c>
      <c r="M43" s="113">
        <v>90000</v>
      </c>
      <c r="N43" s="113">
        <v>90000</v>
      </c>
      <c r="O43" s="113">
        <v>1150000</v>
      </c>
      <c r="P43" s="113">
        <v>1330000</v>
      </c>
      <c r="Q43" s="113">
        <v>1330000</v>
      </c>
      <c r="R43" s="113">
        <v>1240000</v>
      </c>
      <c r="S43" s="113">
        <v>290000</v>
      </c>
      <c r="T43" s="113">
        <v>5610000</v>
      </c>
      <c r="U43" s="113">
        <v>180000</v>
      </c>
      <c r="V43" s="113">
        <v>180000</v>
      </c>
      <c r="W43" s="113">
        <v>180000</v>
      </c>
      <c r="X43" s="113">
        <v>180000</v>
      </c>
      <c r="Y43" s="113">
        <v>820000</v>
      </c>
      <c r="Z43" s="113">
        <v>770000</v>
      </c>
      <c r="AA43" s="113">
        <v>2330000</v>
      </c>
      <c r="AB43" s="113">
        <v>2970000</v>
      </c>
      <c r="AC43" s="113">
        <v>2990000</v>
      </c>
      <c r="AD43" s="113">
        <v>2180000</v>
      </c>
      <c r="AE43" s="113">
        <v>1150000</v>
      </c>
      <c r="AF43" s="113">
        <v>710000</v>
      </c>
      <c r="AG43" s="113">
        <v>14640000</v>
      </c>
      <c r="AH43" s="113">
        <v>380000</v>
      </c>
      <c r="AI43" s="113">
        <v>380000</v>
      </c>
      <c r="AJ43" s="113">
        <v>380000</v>
      </c>
      <c r="AK43" s="113">
        <v>380000</v>
      </c>
      <c r="AL43" s="113">
        <v>380000</v>
      </c>
      <c r="AM43" s="113">
        <v>380000</v>
      </c>
      <c r="AN43" s="113">
        <v>1630000</v>
      </c>
      <c r="AO43" s="113">
        <v>1630000</v>
      </c>
      <c r="AP43" s="113">
        <v>1630000</v>
      </c>
      <c r="AQ43" s="113">
        <v>540000</v>
      </c>
      <c r="AR43" s="113">
        <v>540000</v>
      </c>
      <c r="AS43" s="113">
        <v>180000</v>
      </c>
      <c r="AT43" s="113">
        <v>8430000</v>
      </c>
      <c r="AU43" s="113">
        <v>0</v>
      </c>
      <c r="AV43" s="113">
        <v>0</v>
      </c>
      <c r="AW43" s="113">
        <v>0</v>
      </c>
      <c r="AX43" s="113">
        <v>0</v>
      </c>
      <c r="AY43" s="113">
        <v>0</v>
      </c>
      <c r="AZ43" s="113">
        <v>0</v>
      </c>
      <c r="BA43" s="113">
        <v>0</v>
      </c>
      <c r="BB43" s="113">
        <v>0</v>
      </c>
      <c r="BC43" s="113">
        <v>0</v>
      </c>
      <c r="BD43" s="113">
        <v>0</v>
      </c>
      <c r="BE43" s="113">
        <v>0</v>
      </c>
      <c r="BF43" s="113">
        <v>0</v>
      </c>
      <c r="BG43" s="113">
        <v>0</v>
      </c>
    </row>
    <row r="44" spans="2:59" ht="15.75" x14ac:dyDescent="0.25">
      <c r="B44" s="90">
        <v>39</v>
      </c>
      <c r="C44" s="23" t="s">
        <v>363</v>
      </c>
      <c r="D44" s="9"/>
      <c r="E44" s="9" t="s">
        <v>34</v>
      </c>
      <c r="F44" s="9" t="s">
        <v>28</v>
      </c>
      <c r="G44" s="19" t="s">
        <v>365</v>
      </c>
      <c r="H44" s="118">
        <v>750000</v>
      </c>
      <c r="I44" s="118">
        <v>0</v>
      </c>
      <c r="J44" s="118">
        <v>540000</v>
      </c>
      <c r="K44" s="118">
        <v>1540000</v>
      </c>
      <c r="L44" s="118">
        <v>540000</v>
      </c>
      <c r="M44" s="118">
        <v>10400000</v>
      </c>
      <c r="N44" s="118">
        <v>7980000</v>
      </c>
      <c r="O44" s="118">
        <v>7980000</v>
      </c>
      <c r="P44" s="118">
        <v>7440000</v>
      </c>
      <c r="Q44" s="118">
        <v>1740000</v>
      </c>
      <c r="R44" s="118">
        <v>1080000</v>
      </c>
      <c r="S44" s="118">
        <v>1080000</v>
      </c>
      <c r="T44" s="118">
        <v>41070000</v>
      </c>
      <c r="U44" s="118">
        <v>1080000</v>
      </c>
      <c r="V44" s="118">
        <v>1080000</v>
      </c>
      <c r="W44" s="118">
        <v>4920000</v>
      </c>
      <c r="X44" s="118">
        <v>4620000</v>
      </c>
      <c r="Y44" s="118">
        <v>13980000</v>
      </c>
      <c r="Z44" s="118">
        <v>21320000</v>
      </c>
      <c r="AA44" s="118">
        <v>17940000</v>
      </c>
      <c r="AB44" s="118">
        <v>13080000</v>
      </c>
      <c r="AC44" s="118">
        <v>6900000</v>
      </c>
      <c r="AD44" s="118">
        <v>6010000</v>
      </c>
      <c r="AE44" s="118">
        <v>2280000</v>
      </c>
      <c r="AF44" s="118">
        <v>2280000</v>
      </c>
      <c r="AG44" s="118">
        <v>95490000</v>
      </c>
      <c r="AH44" s="118">
        <v>2280000</v>
      </c>
      <c r="AI44" s="118">
        <v>2280000</v>
      </c>
      <c r="AJ44" s="118">
        <v>2280000</v>
      </c>
      <c r="AK44" s="118">
        <v>2280000</v>
      </c>
      <c r="AL44" s="118">
        <v>9780000</v>
      </c>
      <c r="AM44" s="118">
        <v>9780000</v>
      </c>
      <c r="AN44" s="118">
        <v>9780000</v>
      </c>
      <c r="AO44" s="118">
        <v>3240000</v>
      </c>
      <c r="AP44" s="118">
        <v>3240000</v>
      </c>
      <c r="AQ44" s="118">
        <v>1080000</v>
      </c>
      <c r="AR44" s="118">
        <v>0</v>
      </c>
      <c r="AS44" s="118">
        <v>0</v>
      </c>
      <c r="AT44" s="118">
        <v>46020000</v>
      </c>
      <c r="AU44" s="118">
        <v>3500000</v>
      </c>
      <c r="AV44" s="118">
        <v>0</v>
      </c>
      <c r="AW44" s="118">
        <v>0</v>
      </c>
      <c r="AX44" s="118">
        <v>0</v>
      </c>
      <c r="AY44" s="118">
        <v>0</v>
      </c>
      <c r="AZ44" s="118">
        <v>0</v>
      </c>
      <c r="BA44" s="118">
        <v>0</v>
      </c>
      <c r="BB44" s="118">
        <v>0</v>
      </c>
      <c r="BC44" s="118">
        <v>0</v>
      </c>
      <c r="BD44" s="118">
        <v>0</v>
      </c>
      <c r="BE44" s="118">
        <v>0</v>
      </c>
      <c r="BF44" s="118">
        <v>0</v>
      </c>
      <c r="BG44" s="118">
        <v>3500000</v>
      </c>
    </row>
    <row r="45" spans="2:59" ht="15.75" x14ac:dyDescent="0.25">
      <c r="B45" s="90">
        <v>40</v>
      </c>
      <c r="C45" s="23" t="s">
        <v>364</v>
      </c>
      <c r="D45" s="9"/>
      <c r="E45" s="9" t="s">
        <v>22</v>
      </c>
      <c r="F45" s="9" t="s">
        <v>28</v>
      </c>
      <c r="G45" s="19" t="s">
        <v>365</v>
      </c>
      <c r="H45" s="118">
        <v>0</v>
      </c>
      <c r="I45" s="118">
        <v>0</v>
      </c>
      <c r="J45" s="118">
        <v>0</v>
      </c>
      <c r="K45" s="118">
        <v>0</v>
      </c>
      <c r="L45" s="118">
        <v>0</v>
      </c>
      <c r="M45" s="118">
        <v>0</v>
      </c>
      <c r="N45" s="118">
        <v>0</v>
      </c>
      <c r="O45" s="118">
        <v>0</v>
      </c>
      <c r="P45" s="118">
        <v>0</v>
      </c>
      <c r="Q45" s="118">
        <v>0</v>
      </c>
      <c r="R45" s="118">
        <v>0</v>
      </c>
      <c r="S45" s="118">
        <v>0</v>
      </c>
      <c r="T45" s="118">
        <v>0</v>
      </c>
      <c r="U45" s="118">
        <v>0</v>
      </c>
      <c r="V45" s="118">
        <v>0</v>
      </c>
      <c r="W45" s="118">
        <v>0</v>
      </c>
      <c r="X45" s="118">
        <v>0</v>
      </c>
      <c r="Y45" s="118">
        <v>0</v>
      </c>
      <c r="Z45" s="118">
        <v>0</v>
      </c>
      <c r="AA45" s="118">
        <v>0</v>
      </c>
      <c r="AB45" s="118">
        <v>0</v>
      </c>
      <c r="AC45" s="118">
        <v>0</v>
      </c>
      <c r="AD45" s="118">
        <v>0</v>
      </c>
      <c r="AE45" s="118">
        <v>0</v>
      </c>
      <c r="AF45" s="118">
        <v>0</v>
      </c>
      <c r="AG45" s="118">
        <v>0</v>
      </c>
      <c r="AH45" s="118">
        <v>0</v>
      </c>
      <c r="AI45" s="118">
        <v>0</v>
      </c>
      <c r="AJ45" s="118">
        <v>0</v>
      </c>
      <c r="AK45" s="118">
        <v>0</v>
      </c>
      <c r="AL45" s="118">
        <v>0</v>
      </c>
      <c r="AM45" s="118">
        <v>0</v>
      </c>
      <c r="AN45" s="118">
        <v>0</v>
      </c>
      <c r="AO45" s="118">
        <v>0</v>
      </c>
      <c r="AP45" s="118">
        <v>0</v>
      </c>
      <c r="AQ45" s="118">
        <v>0</v>
      </c>
      <c r="AR45" s="118">
        <v>0</v>
      </c>
      <c r="AS45" s="118">
        <v>0</v>
      </c>
      <c r="AT45" s="118">
        <v>0</v>
      </c>
      <c r="AU45" s="118">
        <v>0</v>
      </c>
      <c r="AV45" s="118">
        <v>0</v>
      </c>
      <c r="AW45" s="118">
        <v>0</v>
      </c>
      <c r="AX45" s="118">
        <v>0</v>
      </c>
      <c r="AY45" s="118">
        <v>0</v>
      </c>
      <c r="AZ45" s="118">
        <v>0</v>
      </c>
      <c r="BA45" s="118">
        <v>0</v>
      </c>
      <c r="BB45" s="118">
        <v>0</v>
      </c>
      <c r="BC45" s="118">
        <v>0</v>
      </c>
      <c r="BD45" s="118">
        <v>0</v>
      </c>
      <c r="BE45" s="118">
        <v>0</v>
      </c>
      <c r="BF45" s="118">
        <v>0</v>
      </c>
      <c r="BG45" s="118">
        <v>0</v>
      </c>
    </row>
    <row r="46" spans="2:59" ht="18.75" x14ac:dyDescent="0.3">
      <c r="B46" s="90">
        <v>41</v>
      </c>
      <c r="C46" s="22" t="s">
        <v>362</v>
      </c>
      <c r="D46" s="9"/>
      <c r="E46" s="9" t="s">
        <v>34</v>
      </c>
      <c r="F46" s="9" t="s">
        <v>28</v>
      </c>
      <c r="G46" s="19" t="s">
        <v>365</v>
      </c>
      <c r="H46" s="118">
        <v>750000</v>
      </c>
      <c r="I46" s="118">
        <v>0</v>
      </c>
      <c r="J46" s="118">
        <v>540000</v>
      </c>
      <c r="K46" s="118">
        <v>1540000</v>
      </c>
      <c r="L46" s="118">
        <v>540000</v>
      </c>
      <c r="M46" s="118">
        <v>10400000</v>
      </c>
      <c r="N46" s="118">
        <v>7980000</v>
      </c>
      <c r="O46" s="118">
        <v>7980000</v>
      </c>
      <c r="P46" s="118">
        <v>7440000</v>
      </c>
      <c r="Q46" s="118">
        <v>1740000</v>
      </c>
      <c r="R46" s="118">
        <v>1080000</v>
      </c>
      <c r="S46" s="118">
        <v>1080000</v>
      </c>
      <c r="T46" s="118">
        <v>41070000</v>
      </c>
      <c r="U46" s="118">
        <v>1080000</v>
      </c>
      <c r="V46" s="118">
        <v>1080000</v>
      </c>
      <c r="W46" s="118">
        <v>4920000</v>
      </c>
      <c r="X46" s="118">
        <v>4620000</v>
      </c>
      <c r="Y46" s="118">
        <v>13980000</v>
      </c>
      <c r="Z46" s="118">
        <v>21320000</v>
      </c>
      <c r="AA46" s="118">
        <v>17940000</v>
      </c>
      <c r="AB46" s="118">
        <v>13080000</v>
      </c>
      <c r="AC46" s="118">
        <v>6900000</v>
      </c>
      <c r="AD46" s="118">
        <v>6010000</v>
      </c>
      <c r="AE46" s="118">
        <v>2280000</v>
      </c>
      <c r="AF46" s="118">
        <v>2280000</v>
      </c>
      <c r="AG46" s="118">
        <v>95490000</v>
      </c>
      <c r="AH46" s="118">
        <v>2280000</v>
      </c>
      <c r="AI46" s="118">
        <v>2280000</v>
      </c>
      <c r="AJ46" s="118">
        <v>2280000</v>
      </c>
      <c r="AK46" s="118">
        <v>2280000</v>
      </c>
      <c r="AL46" s="118">
        <v>9780000</v>
      </c>
      <c r="AM46" s="118">
        <v>9780000</v>
      </c>
      <c r="AN46" s="118">
        <v>9780000</v>
      </c>
      <c r="AO46" s="118">
        <v>3240000</v>
      </c>
      <c r="AP46" s="118">
        <v>3240000</v>
      </c>
      <c r="AQ46" s="118">
        <v>1080000</v>
      </c>
      <c r="AR46" s="118">
        <v>0</v>
      </c>
      <c r="AS46" s="118">
        <v>0</v>
      </c>
      <c r="AT46" s="118">
        <v>46020000</v>
      </c>
      <c r="AU46" s="118">
        <v>3500000</v>
      </c>
      <c r="AV46" s="118">
        <v>0</v>
      </c>
      <c r="AW46" s="118">
        <v>0</v>
      </c>
      <c r="AX46" s="118">
        <v>0</v>
      </c>
      <c r="AY46" s="118">
        <v>0</v>
      </c>
      <c r="AZ46" s="118">
        <v>0</v>
      </c>
      <c r="BA46" s="118">
        <v>0</v>
      </c>
      <c r="BB46" s="118">
        <v>0</v>
      </c>
      <c r="BC46" s="118">
        <v>0</v>
      </c>
      <c r="BD46" s="118">
        <v>0</v>
      </c>
      <c r="BE46" s="118">
        <v>0</v>
      </c>
      <c r="BF46" s="118">
        <v>0</v>
      </c>
      <c r="BG46" s="118">
        <v>3500000</v>
      </c>
    </row>
    <row r="47" spans="2:59" x14ac:dyDescent="0.25">
      <c r="B47" s="90">
        <v>42</v>
      </c>
      <c r="C47" s="2"/>
      <c r="D47" s="2"/>
      <c r="E47" s="2"/>
      <c r="F47" s="2"/>
      <c r="G47" s="2"/>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row>
    <row r="48" spans="2:59" x14ac:dyDescent="0.25">
      <c r="B48" s="90">
        <v>43</v>
      </c>
      <c r="C48" s="2"/>
      <c r="D48" s="2"/>
      <c r="E48" s="2"/>
      <c r="F48" s="2"/>
      <c r="G48" s="2"/>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row>
    <row r="49" spans="2:59" ht="18.75" x14ac:dyDescent="0.25">
      <c r="B49" s="90">
        <v>44</v>
      </c>
      <c r="C49" s="135" t="s">
        <v>246</v>
      </c>
      <c r="D49" s="2"/>
      <c r="E49" s="2"/>
      <c r="F49" s="2"/>
      <c r="G49" s="2"/>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row>
    <row r="50" spans="2:59" ht="15" customHeight="1" x14ac:dyDescent="0.25">
      <c r="B50" s="90">
        <v>45</v>
      </c>
      <c r="C50" s="366" t="s">
        <v>429</v>
      </c>
      <c r="D50" s="2"/>
      <c r="E50" s="2"/>
      <c r="F50" s="2"/>
      <c r="G50" s="2" t="s">
        <v>247</v>
      </c>
      <c r="H50" s="152">
        <v>3.3875000000000002</v>
      </c>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row>
    <row r="51" spans="2:59" ht="15.75" customHeight="1" x14ac:dyDescent="0.25">
      <c r="B51" s="90">
        <v>46</v>
      </c>
      <c r="C51" s="368"/>
      <c r="D51" s="2"/>
      <c r="E51" s="2"/>
      <c r="F51" s="2"/>
      <c r="G51" s="2" t="s">
        <v>248</v>
      </c>
      <c r="H51" s="153">
        <v>15000000</v>
      </c>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row>
    <row r="52" spans="2:59" ht="15.75" customHeight="1" x14ac:dyDescent="0.25">
      <c r="B52" s="90">
        <v>47</v>
      </c>
      <c r="C52" s="368"/>
      <c r="D52" s="2"/>
      <c r="E52" s="9" t="s">
        <v>34</v>
      </c>
      <c r="F52" s="9" t="s">
        <v>28</v>
      </c>
      <c r="G52" s="19" t="s">
        <v>233</v>
      </c>
      <c r="H52" s="113">
        <v>50812500</v>
      </c>
      <c r="I52" s="113"/>
      <c r="J52" s="113"/>
      <c r="K52" s="113"/>
      <c r="L52" s="113"/>
      <c r="M52" s="113"/>
      <c r="N52" s="113"/>
      <c r="O52" s="113"/>
      <c r="P52" s="113"/>
      <c r="Q52" s="113"/>
      <c r="R52" s="113"/>
      <c r="S52" s="113"/>
      <c r="T52" s="113">
        <v>50812500</v>
      </c>
      <c r="U52" s="113"/>
      <c r="V52" s="113"/>
      <c r="W52" s="113"/>
      <c r="X52" s="113"/>
      <c r="Y52" s="113"/>
      <c r="Z52" s="113"/>
      <c r="AA52" s="113"/>
      <c r="AB52" s="113"/>
      <c r="AC52" s="113"/>
      <c r="AD52" s="113"/>
      <c r="AE52" s="113"/>
      <c r="AF52" s="113"/>
      <c r="AG52" s="113">
        <v>0</v>
      </c>
      <c r="AH52" s="113"/>
      <c r="AI52" s="113"/>
      <c r="AJ52" s="113"/>
      <c r="AK52" s="113"/>
      <c r="AL52" s="113"/>
      <c r="AM52" s="113"/>
      <c r="AN52" s="113"/>
      <c r="AO52" s="113"/>
      <c r="AP52" s="113"/>
      <c r="AQ52" s="113"/>
      <c r="AR52" s="113"/>
      <c r="AS52" s="113"/>
      <c r="AT52" s="113">
        <v>0</v>
      </c>
      <c r="AU52" s="113"/>
      <c r="AV52" s="113"/>
      <c r="AW52" s="113"/>
      <c r="AX52" s="113"/>
      <c r="AY52" s="113"/>
      <c r="AZ52" s="113"/>
      <c r="BA52" s="113"/>
      <c r="BB52" s="113"/>
      <c r="BC52" s="113"/>
      <c r="BD52" s="113"/>
      <c r="BE52" s="113"/>
      <c r="BF52" s="113"/>
      <c r="BG52" s="113">
        <v>0</v>
      </c>
    </row>
    <row r="53" spans="2:59" ht="15.75" customHeight="1" x14ac:dyDescent="0.25">
      <c r="B53" s="90">
        <v>48</v>
      </c>
      <c r="C53" s="367"/>
      <c r="D53" s="2"/>
      <c r="E53" s="2"/>
      <c r="F53" s="9" t="s">
        <v>63</v>
      </c>
      <c r="G53" s="19" t="s">
        <v>233</v>
      </c>
      <c r="H53" s="113">
        <v>50812500</v>
      </c>
      <c r="I53" s="113"/>
      <c r="J53" s="113"/>
      <c r="K53" s="113"/>
      <c r="L53" s="113"/>
      <c r="M53" s="113"/>
      <c r="N53" s="113"/>
      <c r="O53" s="113"/>
      <c r="P53" s="113"/>
      <c r="Q53" s="113"/>
      <c r="R53" s="113"/>
      <c r="S53" s="113"/>
      <c r="T53" s="113">
        <v>50812500</v>
      </c>
      <c r="U53" s="113"/>
      <c r="V53" s="113"/>
      <c r="W53" s="113"/>
      <c r="X53" s="113"/>
      <c r="Y53" s="113"/>
      <c r="Z53" s="113"/>
      <c r="AA53" s="113"/>
      <c r="AB53" s="113"/>
      <c r="AC53" s="113"/>
      <c r="AD53" s="113"/>
      <c r="AE53" s="113"/>
      <c r="AF53" s="113"/>
      <c r="AG53" s="113">
        <v>0</v>
      </c>
      <c r="AH53" s="113"/>
      <c r="AI53" s="113"/>
      <c r="AJ53" s="113"/>
      <c r="AK53" s="113"/>
      <c r="AL53" s="113"/>
      <c r="AM53" s="113"/>
      <c r="AN53" s="113"/>
      <c r="AO53" s="113"/>
      <c r="AP53" s="113"/>
      <c r="AQ53" s="113"/>
      <c r="AR53" s="113"/>
      <c r="AS53" s="113"/>
      <c r="AT53" s="113">
        <v>0</v>
      </c>
      <c r="AU53" s="113"/>
      <c r="AV53" s="113"/>
      <c r="AW53" s="113"/>
      <c r="AX53" s="113"/>
      <c r="AY53" s="113"/>
      <c r="AZ53" s="113"/>
      <c r="BA53" s="113"/>
      <c r="BB53" s="113"/>
      <c r="BC53" s="113"/>
      <c r="BD53" s="113"/>
      <c r="BE53" s="113"/>
      <c r="BF53" s="113"/>
      <c r="BG53" s="113">
        <v>0</v>
      </c>
    </row>
    <row r="54" spans="2:59" x14ac:dyDescent="0.25">
      <c r="B54" s="90">
        <v>49</v>
      </c>
      <c r="C54" s="369" t="s">
        <v>446</v>
      </c>
      <c r="D54" s="2"/>
      <c r="E54" s="9" t="s">
        <v>34</v>
      </c>
      <c r="F54" s="9" t="s">
        <v>28</v>
      </c>
      <c r="G54" s="19" t="s">
        <v>233</v>
      </c>
      <c r="H54" s="113">
        <v>2540625</v>
      </c>
      <c r="I54" s="113"/>
      <c r="J54" s="113"/>
      <c r="K54" s="113"/>
      <c r="L54" s="113"/>
      <c r="M54" s="113"/>
      <c r="N54" s="113"/>
      <c r="O54" s="113"/>
      <c r="P54" s="113"/>
      <c r="Q54" s="113"/>
      <c r="R54" s="113"/>
      <c r="S54" s="113"/>
      <c r="T54" s="113">
        <v>2540625</v>
      </c>
      <c r="U54" s="113"/>
      <c r="V54" s="113"/>
      <c r="W54" s="113"/>
      <c r="X54" s="113"/>
      <c r="Y54" s="113"/>
      <c r="Z54" s="113"/>
      <c r="AA54" s="113"/>
      <c r="AB54" s="113"/>
      <c r="AC54" s="113"/>
      <c r="AD54" s="113"/>
      <c r="AE54" s="113"/>
      <c r="AF54" s="113"/>
      <c r="AG54" s="113">
        <v>0</v>
      </c>
      <c r="AH54" s="113"/>
      <c r="AI54" s="113"/>
      <c r="AJ54" s="113"/>
      <c r="AK54" s="113"/>
      <c r="AL54" s="113"/>
      <c r="AM54" s="113"/>
      <c r="AN54" s="113"/>
      <c r="AO54" s="113"/>
      <c r="AP54" s="113"/>
      <c r="AQ54" s="113"/>
      <c r="AR54" s="113"/>
      <c r="AS54" s="113"/>
      <c r="AT54" s="113">
        <v>0</v>
      </c>
      <c r="AU54" s="113"/>
      <c r="AV54" s="113"/>
      <c r="AW54" s="113"/>
      <c r="AX54" s="113"/>
      <c r="AY54" s="113"/>
      <c r="AZ54" s="113"/>
      <c r="BA54" s="113"/>
      <c r="BB54" s="113"/>
      <c r="BC54" s="113"/>
      <c r="BD54" s="113"/>
      <c r="BE54" s="113"/>
      <c r="BF54" s="113"/>
      <c r="BG54" s="113">
        <v>0</v>
      </c>
    </row>
    <row r="55" spans="2:59" x14ac:dyDescent="0.25">
      <c r="B55" s="90">
        <v>50</v>
      </c>
      <c r="C55" s="370"/>
      <c r="D55" s="2"/>
      <c r="E55" s="2"/>
      <c r="F55" s="9" t="s">
        <v>63</v>
      </c>
      <c r="G55" s="19" t="s">
        <v>233</v>
      </c>
      <c r="H55" s="113">
        <v>2540625</v>
      </c>
      <c r="I55" s="113"/>
      <c r="J55" s="113"/>
      <c r="K55" s="113"/>
      <c r="L55" s="113"/>
      <c r="M55" s="113"/>
      <c r="N55" s="113"/>
      <c r="O55" s="113"/>
      <c r="P55" s="113"/>
      <c r="Q55" s="113"/>
      <c r="R55" s="113"/>
      <c r="S55" s="113"/>
      <c r="T55" s="113">
        <v>2540625</v>
      </c>
      <c r="U55" s="113"/>
      <c r="V55" s="113"/>
      <c r="W55" s="113"/>
      <c r="X55" s="113"/>
      <c r="Y55" s="113"/>
      <c r="Z55" s="113"/>
      <c r="AA55" s="113"/>
      <c r="AB55" s="113"/>
      <c r="AC55" s="113"/>
      <c r="AD55" s="113"/>
      <c r="AE55" s="113"/>
      <c r="AF55" s="113"/>
      <c r="AG55" s="113">
        <v>0</v>
      </c>
      <c r="AH55" s="113"/>
      <c r="AI55" s="113"/>
      <c r="AJ55" s="113"/>
      <c r="AK55" s="113"/>
      <c r="AL55" s="113"/>
      <c r="AM55" s="113"/>
      <c r="AN55" s="113"/>
      <c r="AO55" s="113"/>
      <c r="AP55" s="113"/>
      <c r="AQ55" s="113"/>
      <c r="AR55" s="113"/>
      <c r="AS55" s="113"/>
      <c r="AT55" s="113">
        <v>0</v>
      </c>
      <c r="AU55" s="113"/>
      <c r="AV55" s="113"/>
      <c r="AW55" s="113"/>
      <c r="AX55" s="113"/>
      <c r="AY55" s="113"/>
      <c r="AZ55" s="113"/>
      <c r="BA55" s="113"/>
      <c r="BB55" s="113"/>
      <c r="BC55" s="113"/>
      <c r="BD55" s="113"/>
      <c r="BE55" s="113"/>
      <c r="BF55" s="113"/>
      <c r="BG55" s="113">
        <v>0</v>
      </c>
    </row>
    <row r="56" spans="2:59" x14ac:dyDescent="0.25">
      <c r="B56" s="90">
        <v>51</v>
      </c>
      <c r="C56" s="366" t="s">
        <v>1</v>
      </c>
      <c r="D56" s="2"/>
      <c r="E56" s="2"/>
      <c r="F56" s="2"/>
      <c r="G56" s="19" t="s">
        <v>36</v>
      </c>
      <c r="H56" s="153">
        <v>1</v>
      </c>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row>
    <row r="57" spans="2:59" x14ac:dyDescent="0.25">
      <c r="B57" s="90">
        <v>52</v>
      </c>
      <c r="C57" s="368"/>
      <c r="D57" s="2"/>
      <c r="E57" s="2"/>
      <c r="F57" s="2"/>
      <c r="G57" s="2" t="s">
        <v>248</v>
      </c>
      <c r="H57" s="153">
        <v>500000</v>
      </c>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113"/>
    </row>
    <row r="58" spans="2:59" x14ac:dyDescent="0.25">
      <c r="B58" s="90">
        <v>53</v>
      </c>
      <c r="C58" s="368"/>
      <c r="D58" s="2"/>
      <c r="E58" s="9" t="s">
        <v>34</v>
      </c>
      <c r="F58" s="9" t="s">
        <v>28</v>
      </c>
      <c r="G58" s="19" t="s">
        <v>233</v>
      </c>
      <c r="H58" s="113">
        <v>500000</v>
      </c>
      <c r="I58" s="113"/>
      <c r="J58" s="113"/>
      <c r="K58" s="113"/>
      <c r="L58" s="113"/>
      <c r="M58" s="113"/>
      <c r="N58" s="113"/>
      <c r="O58" s="113"/>
      <c r="P58" s="113"/>
      <c r="Q58" s="113"/>
      <c r="R58" s="113"/>
      <c r="S58" s="113"/>
      <c r="T58" s="113">
        <v>500000</v>
      </c>
      <c r="U58" s="113"/>
      <c r="V58" s="113"/>
      <c r="W58" s="113"/>
      <c r="X58" s="113"/>
      <c r="Y58" s="113"/>
      <c r="Z58" s="113"/>
      <c r="AA58" s="113"/>
      <c r="AB58" s="113"/>
      <c r="AC58" s="113"/>
      <c r="AD58" s="113"/>
      <c r="AE58" s="113"/>
      <c r="AF58" s="113"/>
      <c r="AG58" s="113">
        <v>0</v>
      </c>
      <c r="AH58" s="113"/>
      <c r="AI58" s="113"/>
      <c r="AJ58" s="113"/>
      <c r="AK58" s="113"/>
      <c r="AL58" s="113"/>
      <c r="AM58" s="113"/>
      <c r="AN58" s="113"/>
      <c r="AO58" s="113"/>
      <c r="AP58" s="113"/>
      <c r="AQ58" s="113"/>
      <c r="AR58" s="113"/>
      <c r="AS58" s="113"/>
      <c r="AT58" s="113">
        <v>0</v>
      </c>
      <c r="AU58" s="113"/>
      <c r="AV58" s="113"/>
      <c r="AW58" s="113"/>
      <c r="AX58" s="113"/>
      <c r="AY58" s="113"/>
      <c r="AZ58" s="113"/>
      <c r="BA58" s="113"/>
      <c r="BB58" s="113"/>
      <c r="BC58" s="113"/>
      <c r="BD58" s="113"/>
      <c r="BE58" s="113"/>
      <c r="BF58" s="113"/>
      <c r="BG58" s="113">
        <v>0</v>
      </c>
    </row>
    <row r="59" spans="2:59" x14ac:dyDescent="0.25">
      <c r="B59" s="90">
        <v>54</v>
      </c>
      <c r="C59" s="367"/>
      <c r="D59" s="2"/>
      <c r="E59" s="2"/>
      <c r="F59" s="9" t="s">
        <v>63</v>
      </c>
      <c r="G59" s="19" t="s">
        <v>233</v>
      </c>
      <c r="H59" s="113">
        <v>500000</v>
      </c>
      <c r="I59" s="113"/>
      <c r="J59" s="113"/>
      <c r="K59" s="113"/>
      <c r="L59" s="113"/>
      <c r="M59" s="113"/>
      <c r="N59" s="113"/>
      <c r="O59" s="113"/>
      <c r="P59" s="113"/>
      <c r="Q59" s="113"/>
      <c r="R59" s="113"/>
      <c r="S59" s="113"/>
      <c r="T59" s="113">
        <v>500000</v>
      </c>
      <c r="U59" s="113"/>
      <c r="V59" s="113"/>
      <c r="W59" s="113"/>
      <c r="X59" s="113"/>
      <c r="Y59" s="113"/>
      <c r="Z59" s="113"/>
      <c r="AA59" s="113"/>
      <c r="AB59" s="113"/>
      <c r="AC59" s="113"/>
      <c r="AD59" s="113"/>
      <c r="AE59" s="113"/>
      <c r="AF59" s="113"/>
      <c r="AG59" s="113">
        <v>0</v>
      </c>
      <c r="AH59" s="113"/>
      <c r="AI59" s="113"/>
      <c r="AJ59" s="113"/>
      <c r="AK59" s="113"/>
      <c r="AL59" s="113"/>
      <c r="AM59" s="113"/>
      <c r="AN59" s="113"/>
      <c r="AO59" s="113"/>
      <c r="AP59" s="113"/>
      <c r="AQ59" s="113"/>
      <c r="AR59" s="113"/>
      <c r="AS59" s="113"/>
      <c r="AT59" s="113">
        <v>0</v>
      </c>
      <c r="AU59" s="113"/>
      <c r="AV59" s="113"/>
      <c r="AW59" s="113"/>
      <c r="AX59" s="113"/>
      <c r="AY59" s="113"/>
      <c r="AZ59" s="113"/>
      <c r="BA59" s="113"/>
      <c r="BB59" s="113"/>
      <c r="BC59" s="113"/>
      <c r="BD59" s="113"/>
      <c r="BE59" s="113"/>
      <c r="BF59" s="113"/>
      <c r="BG59" s="113">
        <v>0</v>
      </c>
    </row>
    <row r="60" spans="2:59" ht="47.25" x14ac:dyDescent="0.25">
      <c r="B60" s="90">
        <v>55</v>
      </c>
      <c r="C60" s="154" t="s">
        <v>249</v>
      </c>
      <c r="D60" s="2"/>
      <c r="E60" s="2"/>
      <c r="F60" s="2"/>
      <c r="G60" s="2"/>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row>
    <row r="61" spans="2:59" x14ac:dyDescent="0.25">
      <c r="B61" s="2"/>
      <c r="C61" s="2"/>
      <c r="D61" s="2"/>
      <c r="E61" s="2"/>
      <c r="F61" s="2"/>
      <c r="G61" s="2"/>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row>
  </sheetData>
  <mergeCells count="22">
    <mergeCell ref="BG4:BG5"/>
    <mergeCell ref="AT4:AT5"/>
    <mergeCell ref="AG4:AG5"/>
    <mergeCell ref="T4:T5"/>
    <mergeCell ref="C38:C39"/>
    <mergeCell ref="G4:G5"/>
    <mergeCell ref="C50:C53"/>
    <mergeCell ref="C54:C55"/>
    <mergeCell ref="C56:C59"/>
    <mergeCell ref="C28:C29"/>
    <mergeCell ref="C30:C31"/>
    <mergeCell ref="C40:C41"/>
    <mergeCell ref="C42:C43"/>
    <mergeCell ref="C32:C33"/>
    <mergeCell ref="C34:C35"/>
    <mergeCell ref="C36:C37"/>
    <mergeCell ref="H3:K3"/>
    <mergeCell ref="B4:B5"/>
    <mergeCell ref="C4:C5"/>
    <mergeCell ref="D4:D5"/>
    <mergeCell ref="E4:E5"/>
    <mergeCell ref="F4:F5"/>
  </mergeCells>
  <dataValidations disablePrompts="1" count="3">
    <dataValidation type="list" allowBlank="1" showInputMessage="1" showErrorMessage="1" sqref="E58 E52 E54 E28:E46 E7:E25" xr:uid="{00000000-0002-0000-0B00-000000000000}">
      <formula1>"с НДС,без НДС"</formula1>
    </dataValidation>
    <dataValidation type="list" allowBlank="1" showInputMessage="1" showErrorMessage="1" sqref="D28:D46 D7:D25" xr:uid="{00000000-0002-0000-0B00-000001000000}">
      <formula1>"Виллы,Кондоминимум,Распределение"</formula1>
    </dataValidation>
    <dataValidation type="list" allowBlank="1" showInputMessage="1" showErrorMessage="1" sqref="F58:F59 F52:F55 F28:F46 F7:F25" xr:uid="{00000000-0002-0000-0B00-000002000000}">
      <formula1>"Доходы,Поступления,Затраты,Выплаты"</formula1>
    </dataValidation>
  </dataValidations>
  <hyperlinks>
    <hyperlink ref="C60" location="'Строительные расходы'!A1" display="Инвестиционные затраты на строительство вилл и кондоминимума приведены в таблице Строительные расходы" xr:uid="{00000000-0004-0000-0B00-000000000000}"/>
    <hyperlink ref="A1" location="Содержание!A1" display="В Содержание" xr:uid="{00000000-0004-0000-0B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9"/>
  <dimension ref="A1:X33"/>
  <sheetViews>
    <sheetView workbookViewId="0">
      <selection activeCell="C1" sqref="C1"/>
    </sheetView>
  </sheetViews>
  <sheetFormatPr defaultRowHeight="15" x14ac:dyDescent="0.25"/>
  <cols>
    <col min="1" max="1" width="4.85546875" customWidth="1"/>
    <col min="2" max="2" width="4.7109375" customWidth="1"/>
    <col min="3" max="3" width="43.140625" customWidth="1"/>
    <col min="4" max="4" width="17.5703125" customWidth="1"/>
    <col min="5" max="5" width="8.140625" customWidth="1"/>
    <col min="6" max="6" width="13.140625" customWidth="1"/>
    <col min="8" max="8" width="11.5703125" bestFit="1" customWidth="1"/>
    <col min="9" max="9" width="12.5703125" bestFit="1" customWidth="1"/>
    <col min="10" max="10" width="15.5703125" bestFit="1" customWidth="1"/>
    <col min="11" max="11" width="14.7109375" bestFit="1" customWidth="1"/>
    <col min="12" max="12" width="13.85546875" bestFit="1" customWidth="1"/>
    <col min="13" max="13" width="15" bestFit="1" customWidth="1"/>
    <col min="14" max="14" width="13.5703125" bestFit="1" customWidth="1"/>
    <col min="15" max="15" width="15" bestFit="1" customWidth="1"/>
    <col min="16" max="16" width="11.42578125" bestFit="1" customWidth="1"/>
    <col min="17" max="17" width="13.7109375" bestFit="1" customWidth="1"/>
    <col min="18" max="18" width="10.5703125" bestFit="1" customWidth="1"/>
    <col min="19" max="19" width="11.7109375" bestFit="1" customWidth="1"/>
    <col min="20" max="20" width="11.5703125" bestFit="1" customWidth="1"/>
    <col min="21" max="21" width="12.5703125" bestFit="1" customWidth="1"/>
    <col min="22" max="22" width="15.5703125" bestFit="1" customWidth="1"/>
    <col min="23" max="23" width="14.7109375" bestFit="1" customWidth="1"/>
    <col min="24" max="24" width="13.85546875" bestFit="1" customWidth="1"/>
  </cols>
  <sheetData>
    <row r="1" spans="1:24" ht="18.75" x14ac:dyDescent="0.3">
      <c r="A1" s="157" t="s">
        <v>235</v>
      </c>
      <c r="C1" s="14" t="s">
        <v>25</v>
      </c>
    </row>
    <row r="2" spans="1:24" ht="18.75" x14ac:dyDescent="0.3">
      <c r="C2" s="14" t="s">
        <v>26</v>
      </c>
    </row>
    <row r="3" spans="1:24" ht="15.75" x14ac:dyDescent="0.25">
      <c r="H3" s="326" t="s">
        <v>64</v>
      </c>
      <c r="I3" s="327"/>
      <c r="J3" s="327"/>
      <c r="K3" s="327"/>
    </row>
    <row r="4" spans="1:24" ht="15.75" customHeight="1" x14ac:dyDescent="0.25">
      <c r="B4" s="334" t="s">
        <v>17</v>
      </c>
      <c r="C4" s="334" t="s">
        <v>18</v>
      </c>
      <c r="D4" s="344" t="s">
        <v>19</v>
      </c>
      <c r="E4" s="334" t="s">
        <v>15</v>
      </c>
      <c r="F4" s="334" t="s">
        <v>24</v>
      </c>
      <c r="G4" s="36" t="s">
        <v>20</v>
      </c>
      <c r="H4" s="36">
        <v>1</v>
      </c>
      <c r="I4" s="36">
        <v>2</v>
      </c>
      <c r="J4" s="36">
        <v>3</v>
      </c>
      <c r="K4" s="36">
        <v>4</v>
      </c>
      <c r="L4" s="36">
        <v>5</v>
      </c>
      <c r="M4" s="36">
        <v>6</v>
      </c>
      <c r="N4" s="36">
        <v>7</v>
      </c>
      <c r="O4" s="36">
        <v>8</v>
      </c>
      <c r="P4" s="36">
        <v>9</v>
      </c>
      <c r="Q4" s="36">
        <v>10</v>
      </c>
      <c r="R4" s="36">
        <v>11</v>
      </c>
      <c r="S4" s="36">
        <v>12</v>
      </c>
      <c r="T4" s="36">
        <v>13</v>
      </c>
      <c r="U4" s="7">
        <v>14</v>
      </c>
      <c r="V4" s="7">
        <v>15</v>
      </c>
      <c r="W4" s="7">
        <v>16</v>
      </c>
      <c r="X4" s="7">
        <v>17</v>
      </c>
    </row>
    <row r="5" spans="1:24" ht="15.75" x14ac:dyDescent="0.25">
      <c r="B5" s="334"/>
      <c r="C5" s="334"/>
      <c r="D5" s="345"/>
      <c r="E5" s="334"/>
      <c r="F5" s="334"/>
      <c r="G5" s="36" t="s">
        <v>21</v>
      </c>
      <c r="H5" s="11">
        <f>Дата_начала</f>
        <v>45444</v>
      </c>
      <c r="I5" s="11">
        <f>EDATE(H5,1)</f>
        <v>45474</v>
      </c>
      <c r="J5" s="11">
        <f>EDATE(I5,1)</f>
        <v>45505</v>
      </c>
      <c r="K5" s="11">
        <f t="shared" ref="K5:X5" si="0">EDATE(J5,1)</f>
        <v>45536</v>
      </c>
      <c r="L5" s="11">
        <f t="shared" si="0"/>
        <v>45566</v>
      </c>
      <c r="M5" s="11">
        <f t="shared" si="0"/>
        <v>45597</v>
      </c>
      <c r="N5" s="11">
        <f t="shared" si="0"/>
        <v>45627</v>
      </c>
      <c r="O5" s="11">
        <f t="shared" si="0"/>
        <v>45658</v>
      </c>
      <c r="P5" s="11">
        <f t="shared" si="0"/>
        <v>45689</v>
      </c>
      <c r="Q5" s="11">
        <f t="shared" si="0"/>
        <v>45717</v>
      </c>
      <c r="R5" s="11">
        <f t="shared" si="0"/>
        <v>45748</v>
      </c>
      <c r="S5" s="11">
        <f t="shared" si="0"/>
        <v>45778</v>
      </c>
      <c r="T5" s="11">
        <f t="shared" si="0"/>
        <v>45809</v>
      </c>
      <c r="U5" s="8">
        <f t="shared" si="0"/>
        <v>45839</v>
      </c>
      <c r="V5" s="8">
        <f t="shared" si="0"/>
        <v>45870</v>
      </c>
      <c r="W5" s="8">
        <f t="shared" si="0"/>
        <v>45901</v>
      </c>
      <c r="X5" s="8">
        <f t="shared" si="0"/>
        <v>45931</v>
      </c>
    </row>
    <row r="6" spans="1:24" x14ac:dyDescent="0.25">
      <c r="B6" s="2"/>
      <c r="C6" s="2"/>
      <c r="D6" s="9" t="s">
        <v>23</v>
      </c>
      <c r="E6" s="9" t="s">
        <v>22</v>
      </c>
      <c r="F6" s="9" t="s">
        <v>27</v>
      </c>
      <c r="G6" s="2"/>
      <c r="H6" s="2"/>
      <c r="I6" s="2"/>
      <c r="J6" s="2"/>
      <c r="K6" s="2"/>
      <c r="L6" s="2"/>
      <c r="M6" s="2"/>
      <c r="N6" s="2"/>
      <c r="O6" s="2"/>
      <c r="P6" s="2"/>
      <c r="Q6" s="2"/>
      <c r="R6" s="2"/>
      <c r="S6" s="2"/>
      <c r="T6" s="2"/>
    </row>
    <row r="7" spans="1:24" x14ac:dyDescent="0.25">
      <c r="B7" s="2"/>
      <c r="C7" s="2"/>
      <c r="D7" s="9" t="s">
        <v>23</v>
      </c>
      <c r="E7" s="9" t="s">
        <v>22</v>
      </c>
      <c r="F7" s="9" t="s">
        <v>27</v>
      </c>
      <c r="G7" s="2"/>
      <c r="H7" s="2"/>
      <c r="I7" s="2"/>
      <c r="J7" s="2"/>
      <c r="K7" s="2"/>
      <c r="L7" s="2"/>
      <c r="M7" s="2"/>
      <c r="N7" s="2"/>
      <c r="O7" s="2"/>
      <c r="P7" s="2"/>
      <c r="Q7" s="2"/>
      <c r="R7" s="2"/>
      <c r="S7" s="2"/>
      <c r="T7" s="2"/>
    </row>
    <row r="8" spans="1:24" x14ac:dyDescent="0.25">
      <c r="B8" s="2"/>
      <c r="C8" s="2"/>
      <c r="D8" s="2"/>
      <c r="E8" s="2"/>
      <c r="F8" s="2"/>
      <c r="G8" s="2"/>
      <c r="H8" s="2"/>
      <c r="I8" s="2"/>
      <c r="J8" s="2"/>
      <c r="K8" s="2"/>
      <c r="L8" s="2"/>
      <c r="M8" s="2"/>
      <c r="N8" s="2"/>
      <c r="O8" s="2"/>
      <c r="P8" s="2"/>
      <c r="Q8" s="2"/>
      <c r="R8" s="2"/>
      <c r="S8" s="2"/>
      <c r="T8" s="2"/>
    </row>
    <row r="9" spans="1:24" x14ac:dyDescent="0.25">
      <c r="B9" s="2"/>
      <c r="C9" s="2"/>
      <c r="D9" s="2"/>
      <c r="E9" s="2"/>
      <c r="F9" s="2"/>
      <c r="G9" s="2"/>
      <c r="H9" s="2"/>
      <c r="I9" s="2"/>
      <c r="J9" s="2"/>
      <c r="K9" s="2"/>
      <c r="L9" s="2"/>
      <c r="M9" s="2"/>
      <c r="N9" s="2"/>
      <c r="O9" s="2"/>
      <c r="P9" s="2"/>
      <c r="Q9" s="2"/>
      <c r="R9" s="2"/>
      <c r="S9" s="2"/>
      <c r="T9" s="2"/>
    </row>
    <row r="10" spans="1:24" x14ac:dyDescent="0.25">
      <c r="B10" s="2"/>
      <c r="C10" s="2"/>
      <c r="D10" s="2"/>
      <c r="E10" s="2"/>
      <c r="F10" s="2"/>
      <c r="G10" s="2"/>
      <c r="H10" s="2"/>
      <c r="I10" s="2"/>
      <c r="J10" s="2"/>
      <c r="K10" s="2"/>
      <c r="L10" s="2"/>
      <c r="M10" s="2"/>
      <c r="N10" s="2"/>
      <c r="O10" s="2"/>
      <c r="P10" s="2"/>
      <c r="Q10" s="2"/>
      <c r="R10" s="2"/>
      <c r="S10" s="2"/>
      <c r="T10" s="2"/>
    </row>
    <row r="11" spans="1:24" x14ac:dyDescent="0.25">
      <c r="B11" s="2"/>
      <c r="C11" s="2"/>
      <c r="D11" s="2"/>
      <c r="E11" s="2"/>
      <c r="F11" s="2"/>
      <c r="G11" s="2"/>
      <c r="H11" s="2"/>
      <c r="I11" s="2"/>
      <c r="J11" s="2"/>
      <c r="K11" s="2"/>
      <c r="L11" s="2"/>
      <c r="M11" s="2"/>
      <c r="N11" s="2"/>
      <c r="O11" s="2"/>
      <c r="P11" s="2"/>
      <c r="Q11" s="2"/>
      <c r="R11" s="2"/>
      <c r="S11" s="2"/>
      <c r="T11" s="2"/>
    </row>
    <row r="12" spans="1:24" x14ac:dyDescent="0.25">
      <c r="B12" s="2"/>
      <c r="C12" s="2"/>
      <c r="D12" s="2"/>
      <c r="E12" s="2"/>
      <c r="F12" s="2"/>
      <c r="G12" s="2"/>
      <c r="H12" s="2"/>
      <c r="I12" s="2"/>
      <c r="J12" s="2"/>
      <c r="K12" s="2"/>
      <c r="L12" s="2"/>
      <c r="M12" s="2"/>
      <c r="N12" s="2"/>
      <c r="O12" s="2"/>
      <c r="P12" s="2"/>
      <c r="Q12" s="2"/>
      <c r="R12" s="2"/>
      <c r="S12" s="2"/>
      <c r="T12" s="2"/>
    </row>
    <row r="13" spans="1:24" x14ac:dyDescent="0.25">
      <c r="B13" s="2"/>
      <c r="C13" s="2"/>
      <c r="D13" s="2"/>
      <c r="E13" s="2"/>
      <c r="F13" s="2"/>
      <c r="G13" s="2"/>
      <c r="H13" s="2"/>
      <c r="I13" s="2"/>
      <c r="J13" s="2"/>
      <c r="K13" s="2"/>
      <c r="L13" s="2"/>
      <c r="M13" s="2"/>
      <c r="N13" s="2"/>
      <c r="O13" s="2"/>
      <c r="P13" s="2"/>
      <c r="Q13" s="2"/>
      <c r="R13" s="2"/>
      <c r="S13" s="2"/>
      <c r="T13" s="2"/>
    </row>
    <row r="14" spans="1:24" x14ac:dyDescent="0.25">
      <c r="B14" s="2"/>
      <c r="C14" s="2"/>
      <c r="D14" s="2"/>
      <c r="E14" s="2"/>
      <c r="F14" s="2"/>
      <c r="G14" s="2"/>
      <c r="H14" s="2"/>
      <c r="I14" s="2"/>
      <c r="J14" s="2"/>
      <c r="K14" s="2"/>
      <c r="L14" s="2"/>
      <c r="M14" s="2"/>
      <c r="N14" s="2"/>
      <c r="O14" s="2"/>
      <c r="P14" s="2"/>
      <c r="Q14" s="2"/>
      <c r="R14" s="2"/>
      <c r="S14" s="2"/>
      <c r="T14" s="2"/>
    </row>
    <row r="15" spans="1:24" x14ac:dyDescent="0.25">
      <c r="B15" s="2"/>
      <c r="C15" s="2"/>
      <c r="D15" s="2"/>
      <c r="E15" s="2"/>
      <c r="F15" s="2"/>
      <c r="G15" s="2"/>
      <c r="H15" s="2"/>
      <c r="I15" s="2"/>
      <c r="J15" s="2"/>
      <c r="K15" s="2"/>
      <c r="L15" s="2"/>
      <c r="M15" s="2"/>
      <c r="N15" s="2"/>
      <c r="O15" s="2"/>
      <c r="P15" s="2"/>
      <c r="Q15" s="2"/>
      <c r="R15" s="2"/>
      <c r="S15" s="2"/>
      <c r="T15" s="2"/>
    </row>
    <row r="16" spans="1:24" x14ac:dyDescent="0.25">
      <c r="B16" s="2"/>
      <c r="C16" s="2"/>
      <c r="D16" s="2"/>
      <c r="E16" s="2"/>
      <c r="F16" s="2"/>
      <c r="G16" s="2"/>
      <c r="H16" s="2"/>
      <c r="I16" s="2"/>
      <c r="J16" s="2"/>
      <c r="K16" s="2"/>
      <c r="L16" s="2"/>
      <c r="M16" s="2"/>
      <c r="N16" s="2"/>
      <c r="O16" s="2"/>
      <c r="P16" s="2"/>
      <c r="Q16" s="2"/>
      <c r="R16" s="2"/>
      <c r="S16" s="2"/>
      <c r="T16" s="2"/>
    </row>
    <row r="17" spans="2:20" x14ac:dyDescent="0.25">
      <c r="B17" s="2"/>
      <c r="C17" s="2"/>
      <c r="D17" s="2"/>
      <c r="E17" s="2"/>
      <c r="F17" s="2"/>
      <c r="G17" s="2"/>
      <c r="H17" s="2"/>
      <c r="I17" s="2"/>
      <c r="J17" s="2"/>
      <c r="K17" s="2"/>
      <c r="L17" s="2"/>
      <c r="M17" s="2"/>
      <c r="N17" s="2"/>
      <c r="O17" s="2"/>
      <c r="P17" s="2"/>
      <c r="Q17" s="2"/>
      <c r="R17" s="2"/>
      <c r="S17" s="2"/>
      <c r="T17" s="2"/>
    </row>
    <row r="18" spans="2:20" x14ac:dyDescent="0.25">
      <c r="B18" s="2"/>
      <c r="C18" s="2"/>
      <c r="D18" s="2"/>
      <c r="E18" s="2"/>
      <c r="F18" s="2"/>
      <c r="G18" s="2"/>
      <c r="H18" s="2"/>
      <c r="I18" s="2"/>
      <c r="J18" s="2"/>
      <c r="K18" s="2"/>
      <c r="L18" s="2"/>
      <c r="M18" s="2"/>
      <c r="N18" s="2"/>
      <c r="O18" s="2"/>
      <c r="P18" s="2"/>
      <c r="Q18" s="2"/>
      <c r="R18" s="2"/>
      <c r="S18" s="2"/>
      <c r="T18" s="2"/>
    </row>
    <row r="19" spans="2:20" x14ac:dyDescent="0.25">
      <c r="B19" s="2"/>
      <c r="C19" s="2"/>
      <c r="D19" s="2"/>
      <c r="E19" s="2"/>
      <c r="F19" s="2"/>
      <c r="G19" s="2"/>
      <c r="H19" s="2"/>
      <c r="I19" s="2"/>
      <c r="J19" s="2"/>
      <c r="K19" s="2"/>
      <c r="L19" s="2"/>
      <c r="M19" s="2"/>
      <c r="N19" s="2"/>
      <c r="O19" s="2"/>
      <c r="P19" s="2"/>
      <c r="Q19" s="2"/>
      <c r="R19" s="2"/>
      <c r="S19" s="2"/>
      <c r="T19" s="2"/>
    </row>
    <row r="20" spans="2:20" x14ac:dyDescent="0.25">
      <c r="B20" s="2"/>
      <c r="C20" s="2"/>
      <c r="D20" s="2"/>
      <c r="E20" s="2"/>
      <c r="F20" s="2"/>
      <c r="G20" s="2"/>
      <c r="H20" s="2"/>
      <c r="I20" s="2"/>
      <c r="J20" s="2"/>
      <c r="K20" s="2"/>
      <c r="L20" s="2"/>
      <c r="M20" s="2"/>
      <c r="N20" s="2"/>
      <c r="O20" s="2"/>
      <c r="P20" s="2"/>
      <c r="Q20" s="2"/>
      <c r="R20" s="2"/>
      <c r="S20" s="2"/>
      <c r="T20" s="2"/>
    </row>
    <row r="21" spans="2:20" x14ac:dyDescent="0.25">
      <c r="B21" s="2"/>
      <c r="C21" s="2"/>
      <c r="D21" s="2"/>
      <c r="E21" s="2"/>
      <c r="F21" s="2"/>
      <c r="G21" s="2"/>
      <c r="H21" s="2"/>
      <c r="I21" s="2"/>
      <c r="J21" s="2"/>
      <c r="K21" s="2"/>
      <c r="L21" s="2"/>
      <c r="M21" s="2"/>
      <c r="N21" s="2"/>
      <c r="O21" s="2"/>
      <c r="P21" s="2"/>
      <c r="Q21" s="2"/>
      <c r="R21" s="2"/>
      <c r="S21" s="2"/>
      <c r="T21" s="2"/>
    </row>
    <row r="22" spans="2:20" x14ac:dyDescent="0.25">
      <c r="B22" s="2"/>
      <c r="C22" s="2"/>
      <c r="D22" s="2"/>
      <c r="E22" s="2"/>
      <c r="F22" s="2"/>
      <c r="G22" s="2"/>
      <c r="H22" s="2"/>
      <c r="I22" s="2"/>
      <c r="J22" s="2"/>
      <c r="K22" s="2"/>
      <c r="L22" s="2"/>
      <c r="M22" s="2"/>
      <c r="N22" s="2"/>
      <c r="O22" s="2"/>
      <c r="P22" s="2"/>
      <c r="Q22" s="2"/>
      <c r="R22" s="2"/>
      <c r="S22" s="2"/>
      <c r="T22" s="2"/>
    </row>
    <row r="23" spans="2:20" x14ac:dyDescent="0.25">
      <c r="B23" s="2"/>
      <c r="C23" s="2"/>
      <c r="D23" s="2"/>
      <c r="E23" s="2"/>
      <c r="F23" s="2"/>
      <c r="G23" s="2"/>
      <c r="H23" s="2"/>
      <c r="I23" s="2"/>
      <c r="J23" s="2"/>
      <c r="K23" s="2"/>
      <c r="L23" s="2"/>
      <c r="M23" s="2"/>
      <c r="N23" s="2"/>
      <c r="O23" s="2"/>
      <c r="P23" s="2"/>
      <c r="Q23" s="2"/>
      <c r="R23" s="2"/>
      <c r="S23" s="2"/>
      <c r="T23" s="2"/>
    </row>
    <row r="24" spans="2:20" x14ac:dyDescent="0.25">
      <c r="B24" s="2"/>
      <c r="C24" s="2"/>
      <c r="D24" s="2"/>
      <c r="E24" s="2"/>
      <c r="F24" s="2"/>
      <c r="G24" s="2"/>
      <c r="H24" s="2"/>
      <c r="I24" s="2"/>
      <c r="J24" s="2"/>
      <c r="K24" s="2"/>
      <c r="L24" s="2"/>
      <c r="M24" s="2"/>
      <c r="N24" s="2"/>
      <c r="O24" s="2"/>
      <c r="P24" s="2"/>
      <c r="Q24" s="2"/>
      <c r="R24" s="2"/>
      <c r="S24" s="2"/>
      <c r="T24" s="2"/>
    </row>
    <row r="25" spans="2:20" x14ac:dyDescent="0.25">
      <c r="B25" s="2"/>
      <c r="C25" s="2"/>
      <c r="D25" s="2"/>
      <c r="E25" s="2"/>
      <c r="F25" s="2"/>
      <c r="G25" s="2"/>
      <c r="H25" s="2"/>
      <c r="I25" s="2"/>
      <c r="J25" s="2"/>
      <c r="K25" s="2"/>
      <c r="L25" s="2"/>
      <c r="M25" s="2"/>
      <c r="N25" s="2"/>
      <c r="O25" s="2"/>
      <c r="P25" s="2"/>
      <c r="Q25" s="2"/>
      <c r="R25" s="2"/>
      <c r="S25" s="2"/>
      <c r="T25" s="2"/>
    </row>
    <row r="26" spans="2:20" x14ac:dyDescent="0.25">
      <c r="B26" s="2"/>
      <c r="C26" s="2"/>
      <c r="D26" s="2"/>
      <c r="E26" s="2"/>
      <c r="F26" s="2"/>
      <c r="G26" s="2"/>
      <c r="H26" s="2"/>
      <c r="I26" s="2"/>
      <c r="J26" s="2"/>
      <c r="K26" s="2"/>
      <c r="L26" s="2"/>
      <c r="M26" s="2"/>
      <c r="N26" s="2"/>
      <c r="O26" s="2"/>
      <c r="P26" s="2"/>
      <c r="Q26" s="2"/>
      <c r="R26" s="2"/>
      <c r="S26" s="2"/>
      <c r="T26" s="2"/>
    </row>
    <row r="27" spans="2:20" x14ac:dyDescent="0.25">
      <c r="B27" s="2"/>
      <c r="C27" s="2"/>
      <c r="D27" s="2"/>
      <c r="E27" s="2"/>
      <c r="F27" s="2"/>
      <c r="G27" s="2"/>
      <c r="H27" s="2"/>
      <c r="I27" s="2"/>
      <c r="J27" s="2"/>
      <c r="K27" s="2"/>
      <c r="L27" s="2"/>
      <c r="M27" s="2"/>
      <c r="N27" s="2"/>
      <c r="O27" s="2"/>
      <c r="P27" s="2"/>
      <c r="Q27" s="2"/>
      <c r="R27" s="2"/>
      <c r="S27" s="2"/>
      <c r="T27" s="2"/>
    </row>
    <row r="28" spans="2:20" x14ac:dyDescent="0.25">
      <c r="B28" s="2"/>
      <c r="C28" s="2"/>
      <c r="D28" s="2"/>
      <c r="E28" s="2"/>
      <c r="F28" s="2"/>
      <c r="G28" s="2"/>
      <c r="H28" s="2"/>
      <c r="I28" s="2"/>
      <c r="J28" s="2"/>
      <c r="K28" s="2"/>
      <c r="L28" s="2"/>
      <c r="M28" s="2"/>
      <c r="N28" s="2"/>
      <c r="O28" s="2"/>
      <c r="P28" s="2"/>
      <c r="Q28" s="2"/>
      <c r="R28" s="2"/>
      <c r="S28" s="2"/>
      <c r="T28" s="2"/>
    </row>
    <row r="29" spans="2:20" x14ac:dyDescent="0.25">
      <c r="B29" s="2"/>
      <c r="C29" s="2"/>
      <c r="D29" s="2"/>
      <c r="E29" s="2"/>
      <c r="F29" s="2"/>
      <c r="G29" s="2"/>
      <c r="H29" s="2"/>
      <c r="I29" s="2"/>
      <c r="J29" s="2"/>
      <c r="K29" s="2"/>
      <c r="L29" s="2"/>
      <c r="M29" s="2"/>
      <c r="N29" s="2"/>
      <c r="O29" s="2"/>
      <c r="P29" s="2"/>
      <c r="Q29" s="2"/>
      <c r="R29" s="2"/>
      <c r="S29" s="2"/>
      <c r="T29" s="2"/>
    </row>
    <row r="30" spans="2:20" x14ac:dyDescent="0.25">
      <c r="B30" s="2"/>
      <c r="C30" s="2"/>
      <c r="D30" s="2"/>
      <c r="E30" s="2"/>
      <c r="F30" s="2"/>
      <c r="G30" s="2"/>
      <c r="H30" s="2"/>
      <c r="I30" s="2"/>
      <c r="J30" s="2"/>
      <c r="K30" s="2"/>
      <c r="L30" s="2"/>
      <c r="M30" s="2"/>
      <c r="N30" s="2"/>
      <c r="O30" s="2"/>
      <c r="P30" s="2"/>
      <c r="Q30" s="2"/>
      <c r="R30" s="2"/>
      <c r="S30" s="2"/>
      <c r="T30" s="2"/>
    </row>
    <row r="31" spans="2:20" x14ac:dyDescent="0.25">
      <c r="B31" s="2"/>
      <c r="C31" s="2"/>
      <c r="D31" s="2"/>
      <c r="E31" s="2"/>
      <c r="F31" s="2"/>
      <c r="G31" s="2"/>
      <c r="H31" s="2"/>
      <c r="I31" s="2"/>
      <c r="J31" s="2"/>
      <c r="K31" s="2"/>
      <c r="L31" s="2"/>
      <c r="M31" s="2"/>
      <c r="N31" s="2"/>
      <c r="O31" s="2"/>
      <c r="P31" s="2"/>
      <c r="Q31" s="2"/>
      <c r="R31" s="2"/>
      <c r="S31" s="2"/>
      <c r="T31" s="2"/>
    </row>
    <row r="32" spans="2:20" x14ac:dyDescent="0.25">
      <c r="B32" s="2"/>
      <c r="C32" s="2"/>
      <c r="D32" s="2"/>
      <c r="E32" s="2"/>
      <c r="F32" s="2"/>
      <c r="G32" s="2"/>
      <c r="H32" s="2"/>
      <c r="I32" s="2"/>
      <c r="J32" s="2"/>
      <c r="K32" s="2"/>
      <c r="L32" s="2"/>
      <c r="M32" s="2"/>
      <c r="N32" s="2"/>
      <c r="O32" s="2"/>
      <c r="P32" s="2"/>
      <c r="Q32" s="2"/>
      <c r="R32" s="2"/>
      <c r="S32" s="2"/>
      <c r="T32" s="2"/>
    </row>
    <row r="33" spans="2:20" x14ac:dyDescent="0.25">
      <c r="B33" s="2"/>
      <c r="C33" s="2"/>
      <c r="D33" s="2"/>
      <c r="E33" s="2"/>
      <c r="F33" s="2"/>
      <c r="G33" s="2"/>
      <c r="H33" s="2"/>
      <c r="I33" s="2"/>
      <c r="J33" s="2"/>
      <c r="K33" s="2"/>
      <c r="L33" s="2"/>
      <c r="M33" s="2"/>
      <c r="N33" s="2"/>
      <c r="O33" s="2"/>
      <c r="P33" s="2"/>
      <c r="Q33" s="2"/>
      <c r="R33" s="2"/>
      <c r="S33" s="2"/>
      <c r="T33" s="2"/>
    </row>
  </sheetData>
  <mergeCells count="6">
    <mergeCell ref="H3:K3"/>
    <mergeCell ref="B4:B5"/>
    <mergeCell ref="C4:C5"/>
    <mergeCell ref="D4:D5"/>
    <mergeCell ref="E4:E5"/>
    <mergeCell ref="F4:F5"/>
  </mergeCells>
  <dataValidations count="3">
    <dataValidation type="list" allowBlank="1" showInputMessage="1" showErrorMessage="1" sqref="F6:F7" xr:uid="{00000000-0002-0000-0C00-000000000000}">
      <formula1>"Доходы,Поступления,Затраты,Выплаты"</formula1>
    </dataValidation>
    <dataValidation type="list" allowBlank="1" showInputMessage="1" showErrorMessage="1" sqref="D6:D7" xr:uid="{00000000-0002-0000-0C00-000001000000}">
      <formula1>"Виллы,Кондоминимум,Распределение"</formula1>
    </dataValidation>
    <dataValidation type="list" allowBlank="1" showInputMessage="1" showErrorMessage="1" sqref="E6:E7" xr:uid="{00000000-0002-0000-0C00-000002000000}">
      <formula1>"с НДС,без НДС"</formula1>
    </dataValidation>
  </dataValidations>
  <hyperlinks>
    <hyperlink ref="A1" location="Содержание!A1" display="В Содержание" xr:uid="{00000000-0004-0000-0C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13"/>
  <dimension ref="A1:BD25"/>
  <sheetViews>
    <sheetView workbookViewId="0">
      <selection activeCell="H25" sqref="H25"/>
    </sheetView>
  </sheetViews>
  <sheetFormatPr defaultRowHeight="15" outlineLevelCol="1" x14ac:dyDescent="0.25"/>
  <cols>
    <col min="1" max="1" width="4.85546875" customWidth="1"/>
    <col min="2" max="2" width="4.7109375" customWidth="1"/>
    <col min="3" max="3" width="43.140625" customWidth="1"/>
    <col min="5" max="5" width="13.140625" customWidth="1" outlineLevel="1"/>
    <col min="6" max="6" width="12.5703125" customWidth="1" outlineLevel="1"/>
    <col min="7" max="8" width="15.5703125" customWidth="1" outlineLevel="1"/>
    <col min="9" max="9" width="14.7109375" customWidth="1" outlineLevel="1"/>
    <col min="10" max="13" width="15" customWidth="1" outlineLevel="1"/>
    <col min="14" max="15" width="13.7109375" customWidth="1" outlineLevel="1"/>
    <col min="16" max="16" width="13.140625" customWidth="1" outlineLevel="1"/>
    <col min="17" max="17" width="13.140625" customWidth="1"/>
    <col min="18" max="19" width="13.85546875" customWidth="1" outlineLevel="1"/>
    <col min="20" max="21" width="15.5703125" customWidth="1" outlineLevel="1"/>
    <col min="22" max="22" width="14.7109375" customWidth="1" outlineLevel="1"/>
    <col min="23" max="23" width="13.85546875" customWidth="1" outlineLevel="1"/>
    <col min="24" max="24" width="15" customWidth="1" outlineLevel="1"/>
    <col min="25" max="25" width="14.28515625" customWidth="1" outlineLevel="1"/>
    <col min="26" max="26" width="15" customWidth="1" outlineLevel="1"/>
    <col min="27" max="27" width="13.140625" customWidth="1" outlineLevel="1"/>
    <col min="28" max="28" width="13.7109375" customWidth="1" outlineLevel="1"/>
    <col min="29" max="29" width="13.140625" customWidth="1" outlineLevel="1"/>
    <col min="30" max="30" width="13.140625" customWidth="1"/>
    <col min="31" max="33" width="13.140625" customWidth="1" outlineLevel="1"/>
    <col min="34" max="34" width="15.5703125" customWidth="1" outlineLevel="1"/>
    <col min="35" max="35" width="14.7109375" customWidth="1" outlineLevel="1"/>
    <col min="36" max="36" width="13.85546875" customWidth="1" outlineLevel="1"/>
    <col min="37" max="37" width="15" customWidth="1" outlineLevel="1"/>
    <col min="38" max="38" width="13.5703125" customWidth="1" outlineLevel="1"/>
    <col min="39" max="39" width="15" customWidth="1" outlineLevel="1"/>
    <col min="40" max="40" width="13.140625" customWidth="1" outlineLevel="1"/>
    <col min="41" max="41" width="13.7109375" customWidth="1" outlineLevel="1"/>
    <col min="42" max="42" width="13.140625" customWidth="1" outlineLevel="1"/>
    <col min="43" max="43" width="13.140625" customWidth="1"/>
    <col min="44" max="45" width="13.140625" customWidth="1" outlineLevel="1"/>
    <col min="46" max="46" width="12.5703125" customWidth="1" outlineLevel="1"/>
    <col min="47" max="47" width="15.5703125" customWidth="1" outlineLevel="1"/>
    <col min="48" max="48" width="14.7109375" customWidth="1" outlineLevel="1"/>
    <col min="49" max="49" width="13.85546875" customWidth="1" outlineLevel="1"/>
    <col min="50" max="50" width="15" customWidth="1" outlineLevel="1"/>
    <col min="51" max="51" width="13.5703125" customWidth="1" outlineLevel="1"/>
    <col min="52" max="52" width="15" customWidth="1" outlineLevel="1"/>
    <col min="53" max="53" width="11.42578125" customWidth="1" outlineLevel="1"/>
    <col min="54" max="54" width="13.7109375" customWidth="1" outlineLevel="1"/>
    <col min="55" max="55" width="10.85546875" customWidth="1" outlineLevel="1"/>
    <col min="56" max="56" width="10.85546875" customWidth="1"/>
  </cols>
  <sheetData>
    <row r="1" spans="1:56" ht="18.75" x14ac:dyDescent="0.3">
      <c r="A1" s="157" t="s">
        <v>235</v>
      </c>
      <c r="B1" s="157"/>
      <c r="C1" s="14" t="s">
        <v>500</v>
      </c>
    </row>
    <row r="2" spans="1:56" ht="21" x14ac:dyDescent="0.35">
      <c r="C2" s="21" t="s">
        <v>276</v>
      </c>
    </row>
    <row r="3" spans="1:56" ht="15.75" x14ac:dyDescent="0.25">
      <c r="E3" s="326" t="s">
        <v>64</v>
      </c>
      <c r="F3" s="327"/>
      <c r="G3" s="327"/>
      <c r="H3" s="327"/>
    </row>
    <row r="4" spans="1:56" ht="15.75" customHeight="1" x14ac:dyDescent="0.25">
      <c r="B4" s="334" t="s">
        <v>17</v>
      </c>
      <c r="C4" s="334" t="s">
        <v>18</v>
      </c>
      <c r="D4" s="334"/>
      <c r="E4" s="12">
        <v>1</v>
      </c>
      <c r="F4" s="12">
        <v>2</v>
      </c>
      <c r="G4" s="12">
        <v>3</v>
      </c>
      <c r="H4" s="12">
        <v>4</v>
      </c>
      <c r="I4" s="12">
        <v>5</v>
      </c>
      <c r="J4" s="12">
        <v>6</v>
      </c>
      <c r="K4" s="12">
        <v>7</v>
      </c>
      <c r="L4" s="12">
        <v>8</v>
      </c>
      <c r="M4" s="12">
        <v>9</v>
      </c>
      <c r="N4" s="12">
        <v>10</v>
      </c>
      <c r="O4" s="12">
        <v>11</v>
      </c>
      <c r="P4" s="12">
        <v>12</v>
      </c>
      <c r="Q4" s="344" t="s">
        <v>462</v>
      </c>
      <c r="R4" s="12">
        <v>13</v>
      </c>
      <c r="S4" s="186">
        <v>14</v>
      </c>
      <c r="T4" s="186">
        <v>15</v>
      </c>
      <c r="U4" s="186">
        <v>16</v>
      </c>
      <c r="V4" s="186">
        <v>17</v>
      </c>
      <c r="W4" s="186">
        <v>18</v>
      </c>
      <c r="X4" s="186">
        <v>19</v>
      </c>
      <c r="Y4" s="186">
        <v>20</v>
      </c>
      <c r="Z4" s="186">
        <v>21</v>
      </c>
      <c r="AA4" s="186">
        <v>22</v>
      </c>
      <c r="AB4" s="186">
        <v>23</v>
      </c>
      <c r="AC4" s="186">
        <v>24</v>
      </c>
      <c r="AD4" s="344" t="s">
        <v>463</v>
      </c>
      <c r="AE4" s="186">
        <v>25</v>
      </c>
      <c r="AF4" s="186">
        <v>26</v>
      </c>
      <c r="AG4" s="186">
        <v>27</v>
      </c>
      <c r="AH4" s="186">
        <v>28</v>
      </c>
      <c r="AI4" s="186">
        <v>29</v>
      </c>
      <c r="AJ4" s="186">
        <v>30</v>
      </c>
      <c r="AK4" s="186">
        <v>31</v>
      </c>
      <c r="AL4" s="186">
        <v>32</v>
      </c>
      <c r="AM4" s="186">
        <v>33</v>
      </c>
      <c r="AN4" s="186">
        <v>34</v>
      </c>
      <c r="AO4" s="186">
        <v>35</v>
      </c>
      <c r="AP4" s="186">
        <v>36</v>
      </c>
      <c r="AQ4" s="344" t="s">
        <v>464</v>
      </c>
      <c r="AR4" s="186">
        <v>37</v>
      </c>
      <c r="AS4" s="186">
        <v>38</v>
      </c>
      <c r="AT4" s="186">
        <v>39</v>
      </c>
      <c r="AU4" s="186">
        <v>40</v>
      </c>
      <c r="AV4" s="186">
        <v>41</v>
      </c>
      <c r="AW4" s="186">
        <v>42</v>
      </c>
      <c r="AX4" s="186">
        <v>43</v>
      </c>
      <c r="AY4" s="186">
        <v>44</v>
      </c>
      <c r="AZ4" s="186">
        <v>45</v>
      </c>
      <c r="BA4" s="186">
        <v>46</v>
      </c>
      <c r="BB4" s="186">
        <v>47</v>
      </c>
      <c r="BC4" s="186">
        <v>48</v>
      </c>
      <c r="BD4" s="344" t="s">
        <v>465</v>
      </c>
    </row>
    <row r="5" spans="1:56" ht="15.75" x14ac:dyDescent="0.25">
      <c r="B5" s="334"/>
      <c r="C5" s="334"/>
      <c r="D5" s="334"/>
      <c r="E5" s="15">
        <v>45444</v>
      </c>
      <c r="F5" s="15">
        <v>45474</v>
      </c>
      <c r="G5" s="15">
        <v>45505</v>
      </c>
      <c r="H5" s="15">
        <v>45536</v>
      </c>
      <c r="I5" s="15">
        <v>45566</v>
      </c>
      <c r="J5" s="15">
        <v>45597</v>
      </c>
      <c r="K5" s="15">
        <v>45627</v>
      </c>
      <c r="L5" s="15">
        <v>45658</v>
      </c>
      <c r="M5" s="15">
        <v>45689</v>
      </c>
      <c r="N5" s="15">
        <v>45717</v>
      </c>
      <c r="O5" s="15">
        <v>45748</v>
      </c>
      <c r="P5" s="15">
        <v>45778</v>
      </c>
      <c r="Q5" s="345"/>
      <c r="R5" s="15">
        <v>45809</v>
      </c>
      <c r="S5" s="15">
        <v>45839</v>
      </c>
      <c r="T5" s="15">
        <v>45870</v>
      </c>
      <c r="U5" s="15">
        <v>45901</v>
      </c>
      <c r="V5" s="15">
        <v>45931</v>
      </c>
      <c r="W5" s="15">
        <v>45962</v>
      </c>
      <c r="X5" s="15">
        <v>45992</v>
      </c>
      <c r="Y5" s="15">
        <v>46023</v>
      </c>
      <c r="Z5" s="15">
        <v>46054</v>
      </c>
      <c r="AA5" s="15">
        <v>46082</v>
      </c>
      <c r="AB5" s="15">
        <v>46113</v>
      </c>
      <c r="AC5" s="15">
        <v>46143</v>
      </c>
      <c r="AD5" s="345"/>
      <c r="AE5" s="15">
        <v>46174</v>
      </c>
      <c r="AF5" s="15">
        <v>46204</v>
      </c>
      <c r="AG5" s="15">
        <v>46235</v>
      </c>
      <c r="AH5" s="15">
        <v>46266</v>
      </c>
      <c r="AI5" s="15">
        <v>46296</v>
      </c>
      <c r="AJ5" s="15">
        <v>46327</v>
      </c>
      <c r="AK5" s="15">
        <v>46357</v>
      </c>
      <c r="AL5" s="15">
        <v>46388</v>
      </c>
      <c r="AM5" s="15">
        <v>46419</v>
      </c>
      <c r="AN5" s="15">
        <v>46447</v>
      </c>
      <c r="AO5" s="15">
        <v>46478</v>
      </c>
      <c r="AP5" s="15">
        <v>46508</v>
      </c>
      <c r="AQ5" s="345"/>
      <c r="AR5" s="15">
        <v>46539</v>
      </c>
      <c r="AS5" s="15">
        <v>46569</v>
      </c>
      <c r="AT5" s="15">
        <v>46600</v>
      </c>
      <c r="AU5" s="15">
        <v>46631</v>
      </c>
      <c r="AV5" s="15">
        <v>46661</v>
      </c>
      <c r="AW5" s="15">
        <v>46692</v>
      </c>
      <c r="AX5" s="15">
        <v>46722</v>
      </c>
      <c r="AY5" s="15">
        <v>46753</v>
      </c>
      <c r="AZ5" s="15">
        <v>46784</v>
      </c>
      <c r="BA5" s="15">
        <v>46813</v>
      </c>
      <c r="BB5" s="15">
        <v>46844</v>
      </c>
      <c r="BC5" s="15">
        <v>46874</v>
      </c>
      <c r="BD5" s="345"/>
    </row>
    <row r="6" spans="1:56" ht="18.75" x14ac:dyDescent="0.25">
      <c r="B6" s="60">
        <v>1</v>
      </c>
      <c r="C6" s="17" t="s">
        <v>58</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row>
    <row r="7" spans="1:56" ht="15.75" x14ac:dyDescent="0.25">
      <c r="B7" s="60">
        <v>2</v>
      </c>
      <c r="C7" s="2" t="s">
        <v>30</v>
      </c>
      <c r="D7" s="2"/>
      <c r="E7" s="40">
        <v>0</v>
      </c>
      <c r="F7" s="37">
        <v>0</v>
      </c>
      <c r="G7" s="37">
        <v>0</v>
      </c>
      <c r="H7" s="37">
        <v>0</v>
      </c>
      <c r="I7" s="37">
        <v>0</v>
      </c>
      <c r="J7" s="37">
        <v>0</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7">
        <v>0</v>
      </c>
      <c r="AN7" s="37">
        <v>0</v>
      </c>
      <c r="AO7" s="37">
        <v>0</v>
      </c>
      <c r="AP7" s="37">
        <v>0</v>
      </c>
      <c r="AQ7" s="37">
        <v>0</v>
      </c>
      <c r="AR7" s="37">
        <v>0</v>
      </c>
      <c r="AS7" s="37">
        <v>0</v>
      </c>
      <c r="AT7" s="37">
        <v>0</v>
      </c>
      <c r="AU7" s="37">
        <v>0</v>
      </c>
      <c r="AV7" s="37">
        <v>0</v>
      </c>
      <c r="AW7" s="37">
        <v>0</v>
      </c>
      <c r="AX7" s="37">
        <v>0</v>
      </c>
      <c r="AY7" s="37">
        <v>0</v>
      </c>
      <c r="AZ7" s="37">
        <v>0</v>
      </c>
      <c r="BA7" s="37">
        <v>0</v>
      </c>
      <c r="BB7" s="37">
        <v>0</v>
      </c>
      <c r="BC7" s="37">
        <v>0</v>
      </c>
      <c r="BD7" s="37">
        <v>0</v>
      </c>
    </row>
    <row r="8" spans="1:56" ht="15.75" x14ac:dyDescent="0.25">
      <c r="B8" s="60">
        <v>3</v>
      </c>
      <c r="C8" s="2" t="s">
        <v>31</v>
      </c>
      <c r="D8" s="2"/>
      <c r="E8" s="40">
        <v>0</v>
      </c>
      <c r="F8" s="40">
        <v>0</v>
      </c>
      <c r="G8" s="40">
        <v>88317.757009345805</v>
      </c>
      <c r="H8" s="40">
        <v>93837.616822429918</v>
      </c>
      <c r="I8" s="40">
        <v>99535.5370911215</v>
      </c>
      <c r="J8" s="40">
        <v>1145610.3034462619</v>
      </c>
      <c r="K8" s="40">
        <v>1400073.7228387853</v>
      </c>
      <c r="L8" s="40">
        <v>1493298.0239485982</v>
      </c>
      <c r="M8" s="40">
        <v>1501657.3200934581</v>
      </c>
      <c r="N8" s="40">
        <v>663016.06016355148</v>
      </c>
      <c r="O8" s="40">
        <v>577838.49007009354</v>
      </c>
      <c r="P8" s="40">
        <v>592558.1162383178</v>
      </c>
      <c r="Q8" s="37">
        <v>7655742.9477219647</v>
      </c>
      <c r="R8" s="40">
        <v>607917.71904205612</v>
      </c>
      <c r="S8" s="40">
        <v>623975.49007009354</v>
      </c>
      <c r="T8" s="40">
        <v>1268835.2961448599</v>
      </c>
      <c r="U8" s="40">
        <v>1300237.1653037386</v>
      </c>
      <c r="V8" s="40">
        <v>2910615.9299065424</v>
      </c>
      <c r="W8" s="40">
        <v>3792703.1559579442</v>
      </c>
      <c r="X8" s="40">
        <v>4155210.0216121501</v>
      </c>
      <c r="Y8" s="40">
        <v>3727114.2313084118</v>
      </c>
      <c r="Z8" s="40">
        <v>3001600.2126168227</v>
      </c>
      <c r="AA8" s="40">
        <v>2731039.4836448603</v>
      </c>
      <c r="AB8" s="40">
        <v>2514396.7616822431</v>
      </c>
      <c r="AC8" s="40">
        <v>2576546.2943925238</v>
      </c>
      <c r="AD8" s="37">
        <v>29210191.76168225</v>
      </c>
      <c r="AE8" s="40">
        <v>2644345.8084112154</v>
      </c>
      <c r="AF8" s="40">
        <v>2718925.2476635515</v>
      </c>
      <c r="AG8" s="40">
        <v>2801791.2803738322</v>
      </c>
      <c r="AH8" s="40">
        <v>2895015.5794392526</v>
      </c>
      <c r="AI8" s="40">
        <v>4228193.1542056082</v>
      </c>
      <c r="AJ8" s="40">
        <v>4761370.626168225</v>
      </c>
      <c r="AK8" s="40">
        <v>5401183.7102803746</v>
      </c>
      <c r="AL8" s="40">
        <v>5131323.8971962621</v>
      </c>
      <c r="AM8" s="40">
        <v>5484594.9252336454</v>
      </c>
      <c r="AN8" s="40">
        <v>5661230.4392523374</v>
      </c>
      <c r="AO8" s="40">
        <v>5837865.9532710286</v>
      </c>
      <c r="AP8" s="40">
        <v>2849065.4205607479</v>
      </c>
      <c r="AQ8" s="37">
        <v>50414906.042056084</v>
      </c>
      <c r="AR8" s="40">
        <v>6532242.9906542059</v>
      </c>
      <c r="AS8" s="40">
        <v>0</v>
      </c>
      <c r="AT8" s="40">
        <v>0</v>
      </c>
      <c r="AU8" s="40">
        <v>0</v>
      </c>
      <c r="AV8" s="40">
        <v>0</v>
      </c>
      <c r="AW8" s="40">
        <v>0</v>
      </c>
      <c r="AX8" s="40">
        <v>0</v>
      </c>
      <c r="AY8" s="40">
        <v>0</v>
      </c>
      <c r="AZ8" s="40">
        <v>0</v>
      </c>
      <c r="BA8" s="40">
        <v>0</v>
      </c>
      <c r="BB8" s="40">
        <v>0</v>
      </c>
      <c r="BC8" s="40">
        <v>0</v>
      </c>
      <c r="BD8" s="37">
        <v>6532242.9906542059</v>
      </c>
    </row>
    <row r="9" spans="1:56" ht="15.75" x14ac:dyDescent="0.25">
      <c r="B9" s="60">
        <v>4</v>
      </c>
      <c r="C9" s="2" t="s">
        <v>415</v>
      </c>
      <c r="D9" s="2"/>
      <c r="E9" s="40">
        <v>0</v>
      </c>
      <c r="F9" s="40">
        <v>0</v>
      </c>
      <c r="G9" s="40">
        <v>0</v>
      </c>
      <c r="H9" s="40">
        <v>0</v>
      </c>
      <c r="I9" s="40">
        <v>0</v>
      </c>
      <c r="J9" s="40">
        <v>0</v>
      </c>
      <c r="K9" s="40">
        <v>0</v>
      </c>
      <c r="L9" s="40">
        <v>0</v>
      </c>
      <c r="M9" s="40">
        <v>0</v>
      </c>
      <c r="N9" s="40">
        <v>0</v>
      </c>
      <c r="O9" s="40">
        <v>0</v>
      </c>
      <c r="P9" s="40">
        <v>0</v>
      </c>
      <c r="Q9" s="37">
        <v>0</v>
      </c>
      <c r="R9" s="40">
        <v>0</v>
      </c>
      <c r="S9" s="40">
        <v>0</v>
      </c>
      <c r="T9" s="40">
        <v>0</v>
      </c>
      <c r="U9" s="40">
        <v>0</v>
      </c>
      <c r="V9" s="40">
        <v>0</v>
      </c>
      <c r="W9" s="40">
        <v>0</v>
      </c>
      <c r="X9" s="40">
        <v>0</v>
      </c>
      <c r="Y9" s="40">
        <v>0</v>
      </c>
      <c r="Z9" s="40">
        <v>0</v>
      </c>
      <c r="AA9" s="40">
        <v>0</v>
      </c>
      <c r="AB9" s="40">
        <v>0</v>
      </c>
      <c r="AC9" s="40">
        <v>0</v>
      </c>
      <c r="AD9" s="37">
        <v>0</v>
      </c>
      <c r="AE9" s="40">
        <v>0</v>
      </c>
      <c r="AF9" s="40">
        <v>0</v>
      </c>
      <c r="AG9" s="40">
        <v>0</v>
      </c>
      <c r="AH9" s="40">
        <v>0</v>
      </c>
      <c r="AI9" s="40">
        <v>0</v>
      </c>
      <c r="AJ9" s="40">
        <v>0</v>
      </c>
      <c r="AK9" s="40">
        <v>0</v>
      </c>
      <c r="AL9" s="40">
        <v>0</v>
      </c>
      <c r="AM9" s="40">
        <v>0</v>
      </c>
      <c r="AN9" s="40">
        <v>0</v>
      </c>
      <c r="AO9" s="40">
        <v>0</v>
      </c>
      <c r="AP9" s="40">
        <v>0</v>
      </c>
      <c r="AQ9" s="37">
        <v>0</v>
      </c>
      <c r="AR9" s="40">
        <v>16014.95327102804</v>
      </c>
      <c r="AS9" s="40">
        <v>52558.878504672903</v>
      </c>
      <c r="AT9" s="40">
        <v>52558.878504672903</v>
      </c>
      <c r="AU9" s="40">
        <v>52558.878504672903</v>
      </c>
      <c r="AV9" s="40">
        <v>52558.878504672903</v>
      </c>
      <c r="AW9" s="40">
        <v>52558.878504672903</v>
      </c>
      <c r="AX9" s="40">
        <v>52558.878504672903</v>
      </c>
      <c r="AY9" s="40">
        <v>52558.878504672903</v>
      </c>
      <c r="AZ9" s="40">
        <v>52558.878504672903</v>
      </c>
      <c r="BA9" s="40">
        <v>52558.878504672903</v>
      </c>
      <c r="BB9" s="40">
        <v>52558.878504672903</v>
      </c>
      <c r="BC9" s="40">
        <v>52558.878504672903</v>
      </c>
      <c r="BD9" s="37">
        <v>594162.61682242993</v>
      </c>
    </row>
    <row r="10" spans="1:56" ht="15.75" x14ac:dyDescent="0.25">
      <c r="B10" s="60">
        <v>5</v>
      </c>
      <c r="C10" s="2"/>
      <c r="D10" s="2"/>
      <c r="E10" s="40"/>
      <c r="F10" s="40"/>
      <c r="G10" s="40"/>
      <c r="H10" s="40"/>
      <c r="I10" s="40"/>
      <c r="J10" s="40"/>
      <c r="K10" s="40"/>
      <c r="L10" s="40"/>
      <c r="M10" s="40"/>
      <c r="N10" s="40"/>
      <c r="O10" s="40"/>
      <c r="P10" s="40"/>
      <c r="Q10" s="37">
        <v>0</v>
      </c>
      <c r="R10" s="40"/>
      <c r="S10" s="40"/>
      <c r="T10" s="40"/>
      <c r="U10" s="40"/>
      <c r="V10" s="40"/>
      <c r="W10" s="40"/>
      <c r="X10" s="40"/>
      <c r="Y10" s="40"/>
      <c r="Z10" s="40"/>
      <c r="AA10" s="40"/>
      <c r="AB10" s="40"/>
      <c r="AC10" s="40"/>
      <c r="AD10" s="37">
        <v>0</v>
      </c>
      <c r="AE10" s="40"/>
      <c r="AF10" s="40"/>
      <c r="AG10" s="40"/>
      <c r="AH10" s="40"/>
      <c r="AI10" s="40"/>
      <c r="AJ10" s="40"/>
      <c r="AK10" s="40"/>
      <c r="AL10" s="40"/>
      <c r="AM10" s="40"/>
      <c r="AN10" s="40"/>
      <c r="AO10" s="40"/>
      <c r="AP10" s="40"/>
      <c r="AQ10" s="37">
        <v>0</v>
      </c>
      <c r="AR10" s="40"/>
      <c r="AS10" s="40"/>
      <c r="AT10" s="40"/>
      <c r="AU10" s="40"/>
      <c r="AV10" s="40"/>
      <c r="AW10" s="40"/>
      <c r="AX10" s="40"/>
      <c r="AY10" s="40"/>
      <c r="AZ10" s="40"/>
      <c r="BA10" s="40"/>
      <c r="BB10" s="40"/>
      <c r="BC10" s="40"/>
      <c r="BD10" s="37">
        <v>0</v>
      </c>
    </row>
    <row r="11" spans="1:56" ht="31.5" x14ac:dyDescent="0.25">
      <c r="B11" s="60">
        <v>6</v>
      </c>
      <c r="C11" s="41" t="s">
        <v>60</v>
      </c>
      <c r="D11" s="2"/>
      <c r="E11" s="39">
        <v>0</v>
      </c>
      <c r="F11" s="39">
        <v>0</v>
      </c>
      <c r="G11" s="39">
        <v>88317.757009345805</v>
      </c>
      <c r="H11" s="39">
        <v>93837.616822429918</v>
      </c>
      <c r="I11" s="39">
        <v>99535.5370911215</v>
      </c>
      <c r="J11" s="39">
        <v>1145610.3034462619</v>
      </c>
      <c r="K11" s="39">
        <v>1400073.7228387853</v>
      </c>
      <c r="L11" s="39">
        <v>1493298.0239485982</v>
      </c>
      <c r="M11" s="39">
        <v>1501657.3200934581</v>
      </c>
      <c r="N11" s="39">
        <v>663016.06016355148</v>
      </c>
      <c r="O11" s="39">
        <v>577838.49007009354</v>
      </c>
      <c r="P11" s="39">
        <v>592558.1162383178</v>
      </c>
      <c r="Q11" s="39">
        <v>7655742.9477219647</v>
      </c>
      <c r="R11" s="39">
        <v>607917.71904205612</v>
      </c>
      <c r="S11" s="39">
        <v>623975.49007009354</v>
      </c>
      <c r="T11" s="39">
        <v>1268835.2961448599</v>
      </c>
      <c r="U11" s="39">
        <v>1300237.1653037386</v>
      </c>
      <c r="V11" s="39">
        <v>2910615.9299065424</v>
      </c>
      <c r="W11" s="39">
        <v>3792703.1559579442</v>
      </c>
      <c r="X11" s="39">
        <v>4155210.0216121501</v>
      </c>
      <c r="Y11" s="39">
        <v>3727114.2313084118</v>
      </c>
      <c r="Z11" s="39">
        <v>3001600.2126168227</v>
      </c>
      <c r="AA11" s="39">
        <v>2731039.4836448603</v>
      </c>
      <c r="AB11" s="39">
        <v>2514396.7616822431</v>
      </c>
      <c r="AC11" s="39">
        <v>2576546.2943925238</v>
      </c>
      <c r="AD11" s="39">
        <v>29210191.76168225</v>
      </c>
      <c r="AE11" s="39">
        <v>2644345.8084112154</v>
      </c>
      <c r="AF11" s="39">
        <v>2718925.2476635515</v>
      </c>
      <c r="AG11" s="39">
        <v>2801791.2803738322</v>
      </c>
      <c r="AH11" s="39">
        <v>2895015.5794392526</v>
      </c>
      <c r="AI11" s="39">
        <v>4228193.1542056082</v>
      </c>
      <c r="AJ11" s="39">
        <v>4761370.626168225</v>
      </c>
      <c r="AK11" s="39">
        <v>5401183.7102803746</v>
      </c>
      <c r="AL11" s="39">
        <v>5131323.8971962621</v>
      </c>
      <c r="AM11" s="39">
        <v>5484594.9252336454</v>
      </c>
      <c r="AN11" s="39">
        <v>5661230.4392523374</v>
      </c>
      <c r="AO11" s="39">
        <v>5837865.9532710286</v>
      </c>
      <c r="AP11" s="39">
        <v>2849065.4205607479</v>
      </c>
      <c r="AQ11" s="39">
        <v>50414906.042056084</v>
      </c>
      <c r="AR11" s="39">
        <v>6548257.9439252336</v>
      </c>
      <c r="AS11" s="39">
        <v>52558.878504672903</v>
      </c>
      <c r="AT11" s="39">
        <v>52558.878504672903</v>
      </c>
      <c r="AU11" s="39">
        <v>52558.878504672903</v>
      </c>
      <c r="AV11" s="39">
        <v>52558.878504672903</v>
      </c>
      <c r="AW11" s="39">
        <v>52558.878504672903</v>
      </c>
      <c r="AX11" s="39">
        <v>52558.878504672903</v>
      </c>
      <c r="AY11" s="39">
        <v>52558.878504672903</v>
      </c>
      <c r="AZ11" s="39">
        <v>52558.878504672903</v>
      </c>
      <c r="BA11" s="39">
        <v>52558.878504672903</v>
      </c>
      <c r="BB11" s="39">
        <v>52558.878504672903</v>
      </c>
      <c r="BC11" s="39">
        <v>52558.878504672903</v>
      </c>
      <c r="BD11" s="39">
        <v>7126405.6074766368</v>
      </c>
    </row>
    <row r="12" spans="1:56" ht="18.75" x14ac:dyDescent="0.25">
      <c r="B12" s="60">
        <v>7</v>
      </c>
      <c r="C12" s="17" t="s">
        <v>61</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row>
    <row r="13" spans="1:56" ht="15.75" x14ac:dyDescent="0.25">
      <c r="B13" s="60">
        <v>8</v>
      </c>
      <c r="C13" s="2" t="s">
        <v>394</v>
      </c>
      <c r="D13" s="2"/>
      <c r="E13" s="40">
        <v>318441.28764278302</v>
      </c>
      <c r="F13" s="40">
        <v>401637.29491173424</v>
      </c>
      <c r="G13" s="40">
        <v>441696.61993769481</v>
      </c>
      <c r="H13" s="40">
        <v>481755.94496365532</v>
      </c>
      <c r="I13" s="40">
        <v>521815.26998961583</v>
      </c>
      <c r="J13" s="40">
        <v>116457.53894080999</v>
      </c>
      <c r="K13" s="40">
        <v>373432.75181723782</v>
      </c>
      <c r="L13" s="40">
        <v>285314.50674974051</v>
      </c>
      <c r="M13" s="40">
        <v>197196.26168224303</v>
      </c>
      <c r="N13" s="40">
        <v>147897.19626168223</v>
      </c>
      <c r="O13" s="40">
        <v>1350137.0716510904</v>
      </c>
      <c r="P13" s="40">
        <v>1050530.2180685359</v>
      </c>
      <c r="Q13" s="37">
        <v>5686311.9626168236</v>
      </c>
      <c r="R13" s="40">
        <v>750923.36448598141</v>
      </c>
      <c r="S13" s="40">
        <v>1524601.9824412349</v>
      </c>
      <c r="T13" s="40">
        <v>1274294.1942792414</v>
      </c>
      <c r="U13" s="40">
        <v>1023986.4061172474</v>
      </c>
      <c r="V13" s="40">
        <v>1023986.4061172474</v>
      </c>
      <c r="W13" s="40">
        <v>1023986.4061172474</v>
      </c>
      <c r="X13" s="40">
        <v>1023986.4061172474</v>
      </c>
      <c r="Y13" s="40">
        <v>1627406.9668649111</v>
      </c>
      <c r="Z13" s="40">
        <v>1627406.9668649111</v>
      </c>
      <c r="AA13" s="40">
        <v>1627406.9668649111</v>
      </c>
      <c r="AB13" s="40">
        <v>1627406.9668649111</v>
      </c>
      <c r="AC13" s="40">
        <v>2988455.5649957522</v>
      </c>
      <c r="AD13" s="37">
        <v>17143848.598130845</v>
      </c>
      <c r="AE13" s="40">
        <v>2903123.3644859819</v>
      </c>
      <c r="AF13" s="40">
        <v>2671793.1021665251</v>
      </c>
      <c r="AG13" s="40">
        <v>3765683.3421835182</v>
      </c>
      <c r="AH13" s="40">
        <v>5697657.6943500442</v>
      </c>
      <c r="AI13" s="40">
        <v>5329929.24277825</v>
      </c>
      <c r="AJ13" s="40">
        <v>2474163.2327952427</v>
      </c>
      <c r="AK13" s="40">
        <v>2267831.7048994619</v>
      </c>
      <c r="AL13" s="40">
        <v>1107201.7346360807</v>
      </c>
      <c r="AM13" s="40">
        <v>861759.61483998876</v>
      </c>
      <c r="AN13" s="40">
        <v>616317.49504389707</v>
      </c>
      <c r="AO13" s="40">
        <v>370875.3752478052</v>
      </c>
      <c r="AP13" s="40">
        <v>1634982.4704049844</v>
      </c>
      <c r="AQ13" s="37">
        <v>29701318.373831779</v>
      </c>
      <c r="AR13" s="40">
        <v>1392217.4392523365</v>
      </c>
      <c r="AS13" s="40">
        <v>1392217.4392523365</v>
      </c>
      <c r="AT13" s="40">
        <v>0</v>
      </c>
      <c r="AU13" s="40">
        <v>0</v>
      </c>
      <c r="AV13" s="40">
        <v>0</v>
      </c>
      <c r="AW13" s="40">
        <v>0</v>
      </c>
      <c r="AX13" s="40">
        <v>0</v>
      </c>
      <c r="AY13" s="40">
        <v>0</v>
      </c>
      <c r="AZ13" s="40">
        <v>0</v>
      </c>
      <c r="BA13" s="40">
        <v>0</v>
      </c>
      <c r="BB13" s="40">
        <v>0</v>
      </c>
      <c r="BC13" s="40">
        <v>0</v>
      </c>
      <c r="BD13" s="37">
        <v>2784434.878504673</v>
      </c>
    </row>
    <row r="14" spans="1:56" ht="15.75" x14ac:dyDescent="0.25">
      <c r="B14" s="60">
        <v>9</v>
      </c>
      <c r="C14" s="2" t="s">
        <v>395</v>
      </c>
      <c r="D14" s="2"/>
      <c r="E14" s="40"/>
      <c r="F14" s="2"/>
      <c r="G14" s="2"/>
      <c r="H14" s="2"/>
      <c r="I14" s="2"/>
      <c r="J14" s="2"/>
      <c r="K14" s="2"/>
      <c r="L14" s="2"/>
      <c r="M14" s="2"/>
      <c r="N14" s="2"/>
      <c r="O14" s="2"/>
      <c r="P14" s="2"/>
      <c r="Q14" s="37">
        <v>0</v>
      </c>
      <c r="R14" s="2"/>
      <c r="S14" s="2"/>
      <c r="T14" s="2"/>
      <c r="U14" s="2"/>
      <c r="V14" s="2"/>
      <c r="W14" s="2"/>
      <c r="X14" s="2"/>
      <c r="Y14" s="2"/>
      <c r="Z14" s="2"/>
      <c r="AA14" s="2"/>
      <c r="AB14" s="2"/>
      <c r="AC14" s="2"/>
      <c r="AD14" s="37">
        <v>0</v>
      </c>
      <c r="AE14" s="2"/>
      <c r="AF14" s="2"/>
      <c r="AG14" s="2"/>
      <c r="AH14" s="2"/>
      <c r="AI14" s="2"/>
      <c r="AJ14" s="2"/>
      <c r="AK14" s="2"/>
      <c r="AL14" s="2"/>
      <c r="AM14" s="2"/>
      <c r="AN14" s="2"/>
      <c r="AO14" s="2"/>
      <c r="AP14" s="2"/>
      <c r="AQ14" s="37">
        <v>0</v>
      </c>
      <c r="AR14" s="2"/>
      <c r="AS14" s="2"/>
      <c r="AT14" s="2"/>
      <c r="AU14" s="2"/>
      <c r="AV14" s="2"/>
      <c r="AW14" s="2"/>
      <c r="AX14" s="2"/>
      <c r="AY14" s="2"/>
      <c r="AZ14" s="2"/>
      <c r="BA14" s="2"/>
      <c r="BB14" s="2"/>
      <c r="BC14" s="2"/>
      <c r="BD14" s="37">
        <v>0</v>
      </c>
    </row>
    <row r="15" spans="1:56" ht="15.75" x14ac:dyDescent="0.25">
      <c r="B15" s="60">
        <v>10</v>
      </c>
      <c r="C15" s="2" t="s">
        <v>65</v>
      </c>
      <c r="D15" s="2"/>
      <c r="E15" s="40">
        <v>6542.0560747663558</v>
      </c>
      <c r="F15" s="40">
        <v>6542.0560747663558</v>
      </c>
      <c r="G15" s="40">
        <v>6542.0560747663558</v>
      </c>
      <c r="H15" s="40">
        <v>6542.0560747663558</v>
      </c>
      <c r="I15" s="40">
        <v>6542.0560747663558</v>
      </c>
      <c r="J15" s="40">
        <v>6542.0560747663558</v>
      </c>
      <c r="K15" s="40">
        <v>6542.0560747663558</v>
      </c>
      <c r="L15" s="40">
        <v>6542.0560747663558</v>
      </c>
      <c r="M15" s="40">
        <v>6542.0560747663558</v>
      </c>
      <c r="N15" s="40">
        <v>6542.0560747663558</v>
      </c>
      <c r="O15" s="40">
        <v>6542.0560747663558</v>
      </c>
      <c r="P15" s="40">
        <v>6542.0560747663558</v>
      </c>
      <c r="Q15" s="37">
        <v>78504.672897196273</v>
      </c>
      <c r="R15" s="40">
        <v>6542.0560747663558</v>
      </c>
      <c r="S15" s="40">
        <v>6542.0560747663558</v>
      </c>
      <c r="T15" s="40">
        <v>6542.0560747663558</v>
      </c>
      <c r="U15" s="40">
        <v>6542.0560747663558</v>
      </c>
      <c r="V15" s="40">
        <v>6542.0560747663558</v>
      </c>
      <c r="W15" s="40">
        <v>6542.0560747663558</v>
      </c>
      <c r="X15" s="40">
        <v>6542.0560747663558</v>
      </c>
      <c r="Y15" s="40">
        <v>6542.0560747663558</v>
      </c>
      <c r="Z15" s="40">
        <v>0</v>
      </c>
      <c r="AA15" s="40">
        <v>0</v>
      </c>
      <c r="AB15" s="40">
        <v>0</v>
      </c>
      <c r="AC15" s="40">
        <v>0</v>
      </c>
      <c r="AD15" s="37">
        <v>52336.448598130846</v>
      </c>
      <c r="AE15" s="40">
        <v>0</v>
      </c>
      <c r="AF15" s="40">
        <v>0</v>
      </c>
      <c r="AG15" s="40">
        <v>0</v>
      </c>
      <c r="AH15" s="40">
        <v>0</v>
      </c>
      <c r="AI15" s="40">
        <v>0</v>
      </c>
      <c r="AJ15" s="40">
        <v>0</v>
      </c>
      <c r="AK15" s="40">
        <v>0</v>
      </c>
      <c r="AL15" s="40">
        <v>0</v>
      </c>
      <c r="AM15" s="40">
        <v>0</v>
      </c>
      <c r="AN15" s="40">
        <v>0</v>
      </c>
      <c r="AO15" s="40">
        <v>0</v>
      </c>
      <c r="AP15" s="40">
        <v>0</v>
      </c>
      <c r="AQ15" s="37">
        <v>0</v>
      </c>
      <c r="AR15" s="40">
        <v>0</v>
      </c>
      <c r="AS15" s="40">
        <v>0</v>
      </c>
      <c r="AT15" s="40">
        <v>0</v>
      </c>
      <c r="AU15" s="40">
        <v>0</v>
      </c>
      <c r="AV15" s="40">
        <v>0</v>
      </c>
      <c r="AW15" s="40">
        <v>0</v>
      </c>
      <c r="AX15" s="40">
        <v>0</v>
      </c>
      <c r="AY15" s="40">
        <v>0</v>
      </c>
      <c r="AZ15" s="40">
        <v>0</v>
      </c>
      <c r="BA15" s="40">
        <v>0</v>
      </c>
      <c r="BB15" s="40">
        <v>0</v>
      </c>
      <c r="BC15" s="40">
        <v>0</v>
      </c>
      <c r="BD15" s="37">
        <v>0</v>
      </c>
    </row>
    <row r="16" spans="1:56" ht="15.75" x14ac:dyDescent="0.25">
      <c r="B16" s="60">
        <v>11</v>
      </c>
      <c r="C16" s="2" t="s">
        <v>66</v>
      </c>
      <c r="D16" s="2"/>
      <c r="E16" s="40">
        <v>0</v>
      </c>
      <c r="F16" s="40">
        <v>0</v>
      </c>
      <c r="G16" s="40">
        <v>0</v>
      </c>
      <c r="H16" s="40">
        <v>0</v>
      </c>
      <c r="I16" s="40">
        <v>0</v>
      </c>
      <c r="J16" s="40">
        <v>0</v>
      </c>
      <c r="K16" s="40">
        <v>0</v>
      </c>
      <c r="L16" s="40">
        <v>0</v>
      </c>
      <c r="M16" s="40">
        <v>0</v>
      </c>
      <c r="N16" s="40">
        <v>0</v>
      </c>
      <c r="O16" s="40">
        <v>0</v>
      </c>
      <c r="P16" s="40">
        <v>0</v>
      </c>
      <c r="Q16" s="37">
        <v>0</v>
      </c>
      <c r="R16" s="40">
        <v>0</v>
      </c>
      <c r="S16" s="40">
        <v>0</v>
      </c>
      <c r="T16" s="40">
        <v>0</v>
      </c>
      <c r="U16" s="40">
        <v>0</v>
      </c>
      <c r="V16" s="40">
        <v>0</v>
      </c>
      <c r="W16" s="40">
        <v>0</v>
      </c>
      <c r="X16" s="40">
        <v>0</v>
      </c>
      <c r="Y16" s="40">
        <v>0</v>
      </c>
      <c r="Z16" s="40">
        <v>0</v>
      </c>
      <c r="AA16" s="40">
        <v>0</v>
      </c>
      <c r="AB16" s="40">
        <v>0</v>
      </c>
      <c r="AC16" s="40">
        <v>0</v>
      </c>
      <c r="AD16" s="37">
        <v>0</v>
      </c>
      <c r="AE16" s="40">
        <v>0</v>
      </c>
      <c r="AF16" s="40">
        <v>0</v>
      </c>
      <c r="AG16" s="40">
        <v>0</v>
      </c>
      <c r="AH16" s="40">
        <v>0</v>
      </c>
      <c r="AI16" s="40">
        <v>0</v>
      </c>
      <c r="AJ16" s="40">
        <v>0</v>
      </c>
      <c r="AK16" s="40">
        <v>0</v>
      </c>
      <c r="AL16" s="40">
        <v>0</v>
      </c>
      <c r="AM16" s="40">
        <v>0</v>
      </c>
      <c r="AN16" s="40">
        <v>0</v>
      </c>
      <c r="AO16" s="40">
        <v>0</v>
      </c>
      <c r="AP16" s="40">
        <v>0</v>
      </c>
      <c r="AQ16" s="37">
        <v>0</v>
      </c>
      <c r="AR16" s="40">
        <v>0</v>
      </c>
      <c r="AS16" s="40">
        <v>0</v>
      </c>
      <c r="AT16" s="40">
        <v>0</v>
      </c>
      <c r="AU16" s="40">
        <v>0</v>
      </c>
      <c r="AV16" s="40">
        <v>0</v>
      </c>
      <c r="AW16" s="40">
        <v>0</v>
      </c>
      <c r="AX16" s="40">
        <v>0</v>
      </c>
      <c r="AY16" s="40">
        <v>0</v>
      </c>
      <c r="AZ16" s="40">
        <v>0</v>
      </c>
      <c r="BA16" s="40">
        <v>0</v>
      </c>
      <c r="BB16" s="40">
        <v>0</v>
      </c>
      <c r="BC16" s="40">
        <v>0</v>
      </c>
      <c r="BD16" s="37">
        <v>0</v>
      </c>
    </row>
    <row r="17" spans="2:56" ht="15.75" x14ac:dyDescent="0.25">
      <c r="B17" s="60">
        <v>12</v>
      </c>
      <c r="C17" s="2" t="s">
        <v>416</v>
      </c>
      <c r="D17" s="2"/>
      <c r="E17" s="37"/>
      <c r="F17" s="37"/>
      <c r="G17" s="37"/>
      <c r="H17" s="37"/>
      <c r="I17" s="37"/>
      <c r="J17" s="37"/>
      <c r="K17" s="37"/>
      <c r="L17" s="37"/>
      <c r="M17" s="37"/>
      <c r="N17" s="37"/>
      <c r="O17" s="37"/>
      <c r="P17" s="37"/>
      <c r="Q17" s="37">
        <v>0</v>
      </c>
      <c r="R17" s="37"/>
      <c r="S17" s="37"/>
      <c r="T17" s="37"/>
      <c r="U17" s="37"/>
      <c r="V17" s="37"/>
      <c r="W17" s="37"/>
      <c r="X17" s="37"/>
      <c r="Y17" s="37"/>
      <c r="Z17" s="37"/>
      <c r="AA17" s="37"/>
      <c r="AB17" s="37"/>
      <c r="AC17" s="37"/>
      <c r="AD17" s="37">
        <v>0</v>
      </c>
      <c r="AE17" s="37"/>
      <c r="AF17" s="37"/>
      <c r="AG17" s="37"/>
      <c r="AH17" s="37"/>
      <c r="AI17" s="37"/>
      <c r="AJ17" s="37"/>
      <c r="AK17" s="37"/>
      <c r="AL17" s="37"/>
      <c r="AM17" s="37"/>
      <c r="AN17" s="37"/>
      <c r="AO17" s="37"/>
      <c r="AP17" s="37"/>
      <c r="AQ17" s="37">
        <v>0</v>
      </c>
      <c r="AR17" s="37"/>
      <c r="AS17" s="37"/>
      <c r="AT17" s="37"/>
      <c r="AU17" s="37"/>
      <c r="AV17" s="37"/>
      <c r="AW17" s="37"/>
      <c r="AX17" s="37"/>
      <c r="AY17" s="37"/>
      <c r="AZ17" s="37"/>
      <c r="BA17" s="37"/>
      <c r="BB17" s="37"/>
      <c r="BC17" s="37"/>
      <c r="BD17" s="37">
        <v>0</v>
      </c>
    </row>
    <row r="18" spans="2:56" ht="15.75" x14ac:dyDescent="0.25">
      <c r="B18" s="60">
        <v>13</v>
      </c>
      <c r="C18" s="2" t="s">
        <v>417</v>
      </c>
      <c r="D18" s="2"/>
      <c r="E18" s="2"/>
      <c r="F18" s="2"/>
      <c r="G18" s="2"/>
      <c r="H18" s="2"/>
      <c r="I18" s="2"/>
      <c r="J18" s="2"/>
      <c r="K18" s="2"/>
      <c r="L18" s="2"/>
      <c r="M18" s="2"/>
      <c r="N18" s="2"/>
      <c r="O18" s="2"/>
      <c r="P18" s="2"/>
      <c r="Q18" s="37">
        <v>0</v>
      </c>
      <c r="R18" s="2"/>
      <c r="S18" s="2"/>
      <c r="T18" s="2"/>
      <c r="U18" s="2"/>
      <c r="V18" s="2"/>
      <c r="W18" s="2"/>
      <c r="X18" s="2"/>
      <c r="Y18" s="2"/>
      <c r="Z18" s="2"/>
      <c r="AA18" s="2"/>
      <c r="AB18" s="2"/>
      <c r="AC18" s="2"/>
      <c r="AD18" s="37">
        <v>0</v>
      </c>
      <c r="AE18" s="2"/>
      <c r="AF18" s="2"/>
      <c r="AG18" s="2"/>
      <c r="AH18" s="2"/>
      <c r="AI18" s="2"/>
      <c r="AJ18" s="2"/>
      <c r="AK18" s="2"/>
      <c r="AL18" s="2"/>
      <c r="AM18" s="2"/>
      <c r="AN18" s="2"/>
      <c r="AO18" s="2"/>
      <c r="AP18" s="2"/>
      <c r="AQ18" s="37">
        <v>0</v>
      </c>
      <c r="AR18" s="2"/>
      <c r="AS18" s="2"/>
      <c r="AT18" s="2"/>
      <c r="AU18" s="2"/>
      <c r="AV18" s="2"/>
      <c r="AW18" s="2"/>
      <c r="AX18" s="2"/>
      <c r="AY18" s="2"/>
      <c r="AZ18" s="2"/>
      <c r="BA18" s="2"/>
      <c r="BB18" s="2"/>
      <c r="BC18" s="2"/>
      <c r="BD18" s="37">
        <v>0</v>
      </c>
    </row>
    <row r="19" spans="2:56" ht="15.75" x14ac:dyDescent="0.25">
      <c r="B19" s="60">
        <v>14</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row>
    <row r="20" spans="2:56" ht="31.5" x14ac:dyDescent="0.25">
      <c r="B20" s="60">
        <v>15</v>
      </c>
      <c r="C20" s="41" t="s">
        <v>59</v>
      </c>
      <c r="D20" s="2"/>
      <c r="E20" s="39">
        <v>324983.3437175494</v>
      </c>
      <c r="F20" s="39">
        <v>408179.35098650062</v>
      </c>
      <c r="G20" s="39">
        <v>448238.67601246119</v>
      </c>
      <c r="H20" s="39">
        <v>488298.0010384217</v>
      </c>
      <c r="I20" s="39">
        <v>528357.32606438221</v>
      </c>
      <c r="J20" s="39">
        <v>122999.59501557634</v>
      </c>
      <c r="K20" s="39">
        <v>379974.8078920042</v>
      </c>
      <c r="L20" s="39">
        <v>291856.56282450689</v>
      </c>
      <c r="M20" s="39">
        <v>203738.31775700938</v>
      </c>
      <c r="N20" s="39">
        <v>154439.25233644858</v>
      </c>
      <c r="O20" s="39">
        <v>1356679.1277258568</v>
      </c>
      <c r="P20" s="39">
        <v>1057072.2741433023</v>
      </c>
      <c r="Q20" s="39">
        <v>5764816.6355140191</v>
      </c>
      <c r="R20" s="39">
        <v>757465.42056074773</v>
      </c>
      <c r="S20" s="39">
        <v>1531144.0385160013</v>
      </c>
      <c r="T20" s="39">
        <v>1280836.2503540078</v>
      </c>
      <c r="U20" s="39">
        <v>1030528.4621920137</v>
      </c>
      <c r="V20" s="39">
        <v>1030528.4621920137</v>
      </c>
      <c r="W20" s="39">
        <v>1030528.4621920137</v>
      </c>
      <c r="X20" s="39">
        <v>1030528.4621920137</v>
      </c>
      <c r="Y20" s="39">
        <v>1633949.0229396776</v>
      </c>
      <c r="Z20" s="39">
        <v>1627406.9668649111</v>
      </c>
      <c r="AA20" s="39">
        <v>1627406.9668649111</v>
      </c>
      <c r="AB20" s="39">
        <v>1627406.9668649111</v>
      </c>
      <c r="AC20" s="39">
        <v>2988455.5649957522</v>
      </c>
      <c r="AD20" s="39">
        <v>17196185.046728976</v>
      </c>
      <c r="AE20" s="39">
        <v>2903123.3644859819</v>
      </c>
      <c r="AF20" s="39">
        <v>2671793.1021665251</v>
      </c>
      <c r="AG20" s="39">
        <v>3765683.3421835182</v>
      </c>
      <c r="AH20" s="39">
        <v>5697657.6943500442</v>
      </c>
      <c r="AI20" s="39">
        <v>5329929.24277825</v>
      </c>
      <c r="AJ20" s="39">
        <v>2474163.2327952427</v>
      </c>
      <c r="AK20" s="39">
        <v>2267831.7048994619</v>
      </c>
      <c r="AL20" s="39">
        <v>1107201.7346360807</v>
      </c>
      <c r="AM20" s="39">
        <v>861759.61483998876</v>
      </c>
      <c r="AN20" s="39">
        <v>616317.49504389707</v>
      </c>
      <c r="AO20" s="39">
        <v>370875.3752478052</v>
      </c>
      <c r="AP20" s="39">
        <v>1634982.4704049844</v>
      </c>
      <c r="AQ20" s="39">
        <v>29701318.373831779</v>
      </c>
      <c r="AR20" s="39">
        <v>1392217.4392523365</v>
      </c>
      <c r="AS20" s="39">
        <v>1392217.4392523365</v>
      </c>
      <c r="AT20" s="39">
        <v>0</v>
      </c>
      <c r="AU20" s="39">
        <v>0</v>
      </c>
      <c r="AV20" s="39">
        <v>0</v>
      </c>
      <c r="AW20" s="39">
        <v>0</v>
      </c>
      <c r="AX20" s="39">
        <v>0</v>
      </c>
      <c r="AY20" s="39">
        <v>0</v>
      </c>
      <c r="AZ20" s="39">
        <v>0</v>
      </c>
      <c r="BA20" s="39">
        <v>0</v>
      </c>
      <c r="BB20" s="39">
        <v>0</v>
      </c>
      <c r="BC20" s="39">
        <v>0</v>
      </c>
      <c r="BD20" s="39">
        <v>2784434.878504673</v>
      </c>
    </row>
    <row r="21" spans="2:56" ht="18.75" x14ac:dyDescent="0.3">
      <c r="B21" s="60">
        <v>16</v>
      </c>
      <c r="C21" s="22" t="s">
        <v>55</v>
      </c>
      <c r="D21" s="2"/>
      <c r="E21" s="118">
        <v>-324983.3437175494</v>
      </c>
      <c r="F21" s="118">
        <v>-408179.35098650062</v>
      </c>
      <c r="G21" s="118">
        <v>-359920.91900311538</v>
      </c>
      <c r="H21" s="118">
        <v>-394460.38421599177</v>
      </c>
      <c r="I21" s="118">
        <v>-428821.78897326073</v>
      </c>
      <c r="J21" s="118">
        <v>1022610.7084306856</v>
      </c>
      <c r="K21" s="118">
        <v>1020098.914946781</v>
      </c>
      <c r="L21" s="118">
        <v>1201441.4611240914</v>
      </c>
      <c r="M21" s="118">
        <v>1297919.0023364488</v>
      </c>
      <c r="N21" s="118">
        <v>508576.80782710289</v>
      </c>
      <c r="O21" s="118">
        <v>-778840.6376557633</v>
      </c>
      <c r="P21" s="118">
        <v>-464514.15790498455</v>
      </c>
      <c r="Q21" s="39">
        <v>1890926.3122079442</v>
      </c>
      <c r="R21" s="118">
        <v>-149547.70151869161</v>
      </c>
      <c r="S21" s="118">
        <v>-907168.54844590777</v>
      </c>
      <c r="T21" s="118">
        <v>-12000.954209147952</v>
      </c>
      <c r="U21" s="118">
        <v>269708.70311172481</v>
      </c>
      <c r="V21" s="118">
        <v>1880087.4677145286</v>
      </c>
      <c r="W21" s="118">
        <v>2762174.6937659304</v>
      </c>
      <c r="X21" s="118">
        <v>3124681.5594201363</v>
      </c>
      <c r="Y21" s="118">
        <v>2093165.2083687342</v>
      </c>
      <c r="Z21" s="118">
        <v>1374193.2457519115</v>
      </c>
      <c r="AA21" s="118">
        <v>1103632.5167799492</v>
      </c>
      <c r="AB21" s="118">
        <v>886989.79481733195</v>
      </c>
      <c r="AC21" s="118">
        <v>-411909.27060322836</v>
      </c>
      <c r="AD21" s="39">
        <v>12014006.714953272</v>
      </c>
      <c r="AE21" s="118">
        <v>-258777.55607476644</v>
      </c>
      <c r="AF21" s="118">
        <v>47132.145497026388</v>
      </c>
      <c r="AG21" s="118">
        <v>-963892.06180968601</v>
      </c>
      <c r="AH21" s="118">
        <v>-2802642.1149107916</v>
      </c>
      <c r="AI21" s="118">
        <v>-1101736.0885726418</v>
      </c>
      <c r="AJ21" s="118">
        <v>2287207.3933729823</v>
      </c>
      <c r="AK21" s="118">
        <v>3133352.0053809127</v>
      </c>
      <c r="AL21" s="118">
        <v>4024122.1625601817</v>
      </c>
      <c r="AM21" s="118">
        <v>4622835.3103936566</v>
      </c>
      <c r="AN21" s="118">
        <v>5044912.9442084404</v>
      </c>
      <c r="AO21" s="118">
        <v>5466990.5780232232</v>
      </c>
      <c r="AP21" s="118">
        <v>1214082.9501557634</v>
      </c>
      <c r="AQ21" s="39">
        <v>20713587.668224297</v>
      </c>
      <c r="AR21" s="118">
        <v>5156040.504672897</v>
      </c>
      <c r="AS21" s="118">
        <v>-1339658.5607476635</v>
      </c>
      <c r="AT21" s="118">
        <v>52558.878504672903</v>
      </c>
      <c r="AU21" s="118">
        <v>52558.878504672903</v>
      </c>
      <c r="AV21" s="118">
        <v>52558.878504672903</v>
      </c>
      <c r="AW21" s="118">
        <v>52558.878504672903</v>
      </c>
      <c r="AX21" s="118">
        <v>52558.878504672903</v>
      </c>
      <c r="AY21" s="118">
        <v>52558.878504672903</v>
      </c>
      <c r="AZ21" s="118">
        <v>52558.878504672903</v>
      </c>
      <c r="BA21" s="118">
        <v>52558.878504672903</v>
      </c>
      <c r="BB21" s="118">
        <v>52558.878504672903</v>
      </c>
      <c r="BC21" s="118">
        <v>52558.878504672903</v>
      </c>
      <c r="BD21" s="39">
        <v>4341970.7289719637</v>
      </c>
    </row>
    <row r="22" spans="2:56" ht="15.75" x14ac:dyDescent="0.25">
      <c r="B22" s="60">
        <v>17</v>
      </c>
      <c r="C22" s="2"/>
      <c r="D22" s="2"/>
      <c r="E22" s="37"/>
      <c r="F22" s="37"/>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row>
    <row r="23" spans="2:56" ht="18.75" x14ac:dyDescent="0.3">
      <c r="B23" s="60">
        <v>18</v>
      </c>
      <c r="C23" s="22" t="s">
        <v>56</v>
      </c>
      <c r="D23" s="2"/>
      <c r="E23" s="118">
        <v>-324983.3437175494</v>
      </c>
      <c r="F23" s="118">
        <v>-733162.69470404997</v>
      </c>
      <c r="G23" s="118">
        <v>-1093083.6137071652</v>
      </c>
      <c r="H23" s="118">
        <v>-1487543.9979231569</v>
      </c>
      <c r="I23" s="118">
        <v>-1916365.7868964176</v>
      </c>
      <c r="J23" s="118">
        <v>-893755.07846573205</v>
      </c>
      <c r="K23" s="118">
        <v>126343.83648104896</v>
      </c>
      <c r="L23" s="118">
        <v>1201441.4611240914</v>
      </c>
      <c r="M23" s="118">
        <v>1297919.002336449</v>
      </c>
      <c r="N23" s="118">
        <v>508576.80782710295</v>
      </c>
      <c r="O23" s="118">
        <v>-778840.6376557633</v>
      </c>
      <c r="P23" s="118">
        <v>-1243354.7955607479</v>
      </c>
      <c r="Q23" s="118"/>
      <c r="R23" s="118">
        <v>-1392902.4970794395</v>
      </c>
      <c r="S23" s="118">
        <v>-2300071.0455253473</v>
      </c>
      <c r="T23" s="118">
        <v>-2312071.9997344953</v>
      </c>
      <c r="U23" s="118">
        <v>-2042363.2966227704</v>
      </c>
      <c r="V23" s="118">
        <v>-162275.82890824182</v>
      </c>
      <c r="W23" s="118">
        <v>2599898.8648576885</v>
      </c>
      <c r="X23" s="118">
        <v>3124681.5594201367</v>
      </c>
      <c r="Y23" s="118">
        <v>2093165.2083687345</v>
      </c>
      <c r="Z23" s="118">
        <v>1374193.2457519118</v>
      </c>
      <c r="AA23" s="118">
        <v>1103632.516779949</v>
      </c>
      <c r="AB23" s="118">
        <v>886989.79481733195</v>
      </c>
      <c r="AC23" s="118">
        <v>-411909.27060322836</v>
      </c>
      <c r="AD23" s="118"/>
      <c r="AE23" s="118">
        <v>-670686.8266779948</v>
      </c>
      <c r="AF23" s="118">
        <v>-623554.68118096841</v>
      </c>
      <c r="AG23" s="118">
        <v>-1587446.7429906544</v>
      </c>
      <c r="AH23" s="118">
        <v>-4390088.8579014465</v>
      </c>
      <c r="AI23" s="118">
        <v>-5491824.9464740884</v>
      </c>
      <c r="AJ23" s="118">
        <v>-3204617.5531011061</v>
      </c>
      <c r="AK23" s="118">
        <v>-71265.547720193397</v>
      </c>
      <c r="AL23" s="118">
        <v>3952856.6148399883</v>
      </c>
      <c r="AM23" s="118">
        <v>4622835.3103936575</v>
      </c>
      <c r="AN23" s="118">
        <v>5044912.9442084394</v>
      </c>
      <c r="AO23" s="118">
        <v>5466990.5780232232</v>
      </c>
      <c r="AP23" s="118">
        <v>1214082.950155763</v>
      </c>
      <c r="AQ23" s="118"/>
      <c r="AR23" s="118">
        <v>5156040.504672897</v>
      </c>
      <c r="AS23" s="118">
        <v>-1339658.5607476635</v>
      </c>
      <c r="AT23" s="118">
        <v>-1287099.6822429905</v>
      </c>
      <c r="AU23" s="118">
        <v>-1234540.8037383175</v>
      </c>
      <c r="AV23" s="118">
        <v>-1181981.9252336444</v>
      </c>
      <c r="AW23" s="118">
        <v>-1129423.0467289714</v>
      </c>
      <c r="AX23" s="118">
        <v>-1076864.1682242984</v>
      </c>
      <c r="AY23" s="118">
        <v>-1024305.2897196255</v>
      </c>
      <c r="AZ23" s="118">
        <v>-971746.41121495259</v>
      </c>
      <c r="BA23" s="118">
        <v>-919187.53271027969</v>
      </c>
      <c r="BB23" s="118">
        <v>-866628.65420560678</v>
      </c>
      <c r="BC23" s="118">
        <v>-814069.77570093388</v>
      </c>
      <c r="BD23" s="118"/>
    </row>
    <row r="24" spans="2:56" ht="18.75" x14ac:dyDescent="0.3">
      <c r="B24" s="60">
        <v>19</v>
      </c>
      <c r="C24" s="22" t="s">
        <v>57</v>
      </c>
      <c r="D24" s="2"/>
      <c r="E24" s="56"/>
      <c r="F24" s="118">
        <v>0</v>
      </c>
      <c r="G24" s="118">
        <v>0</v>
      </c>
      <c r="H24" s="118">
        <v>0</v>
      </c>
      <c r="I24" s="118">
        <v>0</v>
      </c>
      <c r="J24" s="118">
        <v>0</v>
      </c>
      <c r="K24" s="118">
        <v>0</v>
      </c>
      <c r="L24" s="118">
        <v>126343.83648104896</v>
      </c>
      <c r="M24" s="118">
        <v>1201441.4611240914</v>
      </c>
      <c r="N24" s="118">
        <v>1297919.002336449</v>
      </c>
      <c r="O24" s="118">
        <v>508576.80782710295</v>
      </c>
      <c r="P24" s="118">
        <v>0</v>
      </c>
      <c r="Q24" s="39">
        <v>3134281.1077686921</v>
      </c>
      <c r="R24" s="118">
        <v>0</v>
      </c>
      <c r="S24" s="118">
        <v>0</v>
      </c>
      <c r="T24" s="118">
        <v>0</v>
      </c>
      <c r="U24" s="118">
        <v>0</v>
      </c>
      <c r="V24" s="118">
        <v>0</v>
      </c>
      <c r="W24" s="118">
        <v>0</v>
      </c>
      <c r="X24" s="118">
        <v>2599898.8648576885</v>
      </c>
      <c r="Y24" s="118">
        <v>3124681.5594201367</v>
      </c>
      <c r="Z24" s="118">
        <v>2093165.2083687345</v>
      </c>
      <c r="AA24" s="118">
        <v>1374193.2457519118</v>
      </c>
      <c r="AB24" s="118">
        <v>1103632.516779949</v>
      </c>
      <c r="AC24" s="118">
        <v>886989.79481733195</v>
      </c>
      <c r="AD24" s="39">
        <v>11182561.189995751</v>
      </c>
      <c r="AE24" s="118">
        <v>0</v>
      </c>
      <c r="AF24" s="118">
        <v>0</v>
      </c>
      <c r="AG24" s="118">
        <v>0</v>
      </c>
      <c r="AH24" s="118">
        <v>0</v>
      </c>
      <c r="AI24" s="118">
        <v>0</v>
      </c>
      <c r="AJ24" s="118">
        <v>0</v>
      </c>
      <c r="AK24" s="118">
        <v>0</v>
      </c>
      <c r="AL24" s="118">
        <v>0</v>
      </c>
      <c r="AM24" s="118">
        <v>3952856.6148399883</v>
      </c>
      <c r="AN24" s="118">
        <v>4622835.3103936575</v>
      </c>
      <c r="AO24" s="118">
        <v>5044912.9442084394</v>
      </c>
      <c r="AP24" s="118">
        <v>5466990.5780232232</v>
      </c>
      <c r="AQ24" s="39">
        <v>19087595.447465308</v>
      </c>
      <c r="AR24" s="118">
        <v>1214082.950155763</v>
      </c>
      <c r="AS24" s="118">
        <v>5156040.504672897</v>
      </c>
      <c r="AT24" s="118">
        <v>0</v>
      </c>
      <c r="AU24" s="118">
        <v>0</v>
      </c>
      <c r="AV24" s="118">
        <v>0</v>
      </c>
      <c r="AW24" s="118">
        <v>0</v>
      </c>
      <c r="AX24" s="118">
        <v>0</v>
      </c>
      <c r="AY24" s="118">
        <v>0</v>
      </c>
      <c r="AZ24" s="118">
        <v>0</v>
      </c>
      <c r="BA24" s="118">
        <v>0</v>
      </c>
      <c r="BB24" s="118">
        <v>0</v>
      </c>
      <c r="BC24" s="118">
        <v>0</v>
      </c>
      <c r="BD24" s="39">
        <v>6370123.45482866</v>
      </c>
    </row>
    <row r="25" spans="2:56" ht="18.75" x14ac:dyDescent="0.3">
      <c r="B25" s="60">
        <v>20</v>
      </c>
      <c r="C25" s="22" t="s">
        <v>277</v>
      </c>
      <c r="D25" s="2"/>
      <c r="E25" s="56"/>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row>
  </sheetData>
  <mergeCells count="8">
    <mergeCell ref="AQ4:AQ5"/>
    <mergeCell ref="BD4:BD5"/>
    <mergeCell ref="E3:H3"/>
    <mergeCell ref="B4:B5"/>
    <mergeCell ref="C4:C5"/>
    <mergeCell ref="D4:D5"/>
    <mergeCell ref="Q4:Q5"/>
    <mergeCell ref="AD4:AD5"/>
  </mergeCells>
  <hyperlinks>
    <hyperlink ref="A1" location="Содержание!A1" display="В Содержание" xr:uid="{00000000-0004-0000-13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4"/>
  <dimension ref="A1:AZ20"/>
  <sheetViews>
    <sheetView workbookViewId="0">
      <pane xSplit="4" ySplit="5" topLeftCell="Y6" activePane="bottomRight" state="frozen"/>
      <selection activeCell="C27" sqref="C27"/>
      <selection pane="topRight" activeCell="C27" sqref="C27"/>
      <selection pane="bottomLeft" activeCell="C27" sqref="C27"/>
      <selection pane="bottomRight" activeCell="AA30" sqref="AA30"/>
    </sheetView>
  </sheetViews>
  <sheetFormatPr defaultRowHeight="15" x14ac:dyDescent="0.25"/>
  <cols>
    <col min="1" max="1" width="4.85546875" customWidth="1"/>
    <col min="2" max="2" width="4.7109375" customWidth="1"/>
    <col min="3" max="3" width="51.28515625" customWidth="1"/>
    <col min="4" max="6" width="15.140625" customWidth="1"/>
    <col min="7" max="8" width="15.5703125" bestFit="1" customWidth="1"/>
    <col min="9" max="9" width="14.7109375" bestFit="1" customWidth="1"/>
    <col min="10" max="13" width="15" bestFit="1" customWidth="1"/>
    <col min="14" max="15" width="13.7109375" bestFit="1" customWidth="1"/>
    <col min="16" max="16" width="11.7109375" bestFit="1" customWidth="1"/>
    <col min="17" max="17" width="11.5703125" bestFit="1" customWidth="1"/>
    <col min="18" max="18" width="12.5703125" bestFit="1" customWidth="1"/>
    <col min="19" max="20" width="15.5703125" bestFit="1" customWidth="1"/>
    <col min="21" max="21" width="14.7109375" bestFit="1" customWidth="1"/>
    <col min="22" max="25" width="15" bestFit="1" customWidth="1"/>
    <col min="26" max="27" width="13.7109375" bestFit="1" customWidth="1"/>
    <col min="28" max="28" width="11.7109375" bestFit="1" customWidth="1"/>
    <col min="29" max="29" width="11.5703125" bestFit="1" customWidth="1"/>
    <col min="30" max="30" width="12.5703125" bestFit="1" customWidth="1"/>
    <col min="31" max="32" width="15.5703125" bestFit="1" customWidth="1"/>
    <col min="33" max="33" width="14.7109375" bestFit="1" customWidth="1"/>
    <col min="34" max="37" width="15" bestFit="1" customWidth="1"/>
    <col min="38" max="39" width="13.7109375" bestFit="1" customWidth="1"/>
    <col min="40" max="40" width="11.7109375" bestFit="1" customWidth="1"/>
    <col min="41" max="41" width="11.5703125" bestFit="1" customWidth="1"/>
    <col min="42" max="42" width="12.5703125" bestFit="1" customWidth="1"/>
    <col min="43" max="44" width="15.5703125" bestFit="1" customWidth="1"/>
    <col min="45" max="45" width="14.7109375" bestFit="1" customWidth="1"/>
    <col min="46" max="49" width="15" bestFit="1" customWidth="1"/>
    <col min="50" max="51" width="13.7109375" bestFit="1" customWidth="1"/>
    <col min="52" max="52" width="11.7109375" bestFit="1" customWidth="1"/>
  </cols>
  <sheetData>
    <row r="1" spans="1:52" ht="18.75" x14ac:dyDescent="0.3">
      <c r="A1" s="157" t="s">
        <v>235</v>
      </c>
      <c r="C1" s="14" t="s">
        <v>501</v>
      </c>
    </row>
    <row r="2" spans="1:52" ht="21" x14ac:dyDescent="0.35">
      <c r="C2" s="21" t="s">
        <v>164</v>
      </c>
    </row>
    <row r="3" spans="1:52" ht="15.75" x14ac:dyDescent="0.25">
      <c r="E3" s="326" t="s">
        <v>64</v>
      </c>
      <c r="F3" s="327"/>
      <c r="G3" s="327"/>
      <c r="H3" s="327"/>
    </row>
    <row r="4" spans="1:52" ht="15.75" customHeight="1" x14ac:dyDescent="0.25">
      <c r="B4" s="334" t="s">
        <v>17</v>
      </c>
      <c r="C4" s="334" t="s">
        <v>18</v>
      </c>
      <c r="D4" s="334"/>
      <c r="E4" s="70">
        <v>1</v>
      </c>
      <c r="F4" s="70">
        <v>2</v>
      </c>
      <c r="G4" s="70">
        <v>3</v>
      </c>
      <c r="H4" s="70">
        <v>4</v>
      </c>
      <c r="I4" s="70">
        <v>5</v>
      </c>
      <c r="J4" s="70">
        <v>6</v>
      </c>
      <c r="K4" s="70">
        <v>7</v>
      </c>
      <c r="L4" s="70">
        <v>8</v>
      </c>
      <c r="M4" s="70">
        <v>9</v>
      </c>
      <c r="N4" s="70">
        <v>10</v>
      </c>
      <c r="O4" s="70">
        <v>11</v>
      </c>
      <c r="P4" s="70">
        <v>12</v>
      </c>
      <c r="Q4" s="70">
        <v>13</v>
      </c>
      <c r="R4" s="70">
        <v>14</v>
      </c>
      <c r="S4" s="70">
        <v>15</v>
      </c>
      <c r="T4" s="70">
        <v>16</v>
      </c>
      <c r="U4" s="70">
        <v>17</v>
      </c>
      <c r="V4" s="70">
        <v>18</v>
      </c>
      <c r="W4" s="70">
        <v>19</v>
      </c>
      <c r="X4" s="70">
        <v>20</v>
      </c>
      <c r="Y4" s="70">
        <v>21</v>
      </c>
      <c r="Z4" s="70">
        <v>22</v>
      </c>
      <c r="AA4" s="70">
        <v>23</v>
      </c>
      <c r="AB4" s="70">
        <v>24</v>
      </c>
      <c r="AC4" s="70">
        <v>25</v>
      </c>
      <c r="AD4" s="70">
        <v>26</v>
      </c>
      <c r="AE4" s="70">
        <v>27</v>
      </c>
      <c r="AF4" s="70">
        <v>28</v>
      </c>
      <c r="AG4" s="70">
        <v>29</v>
      </c>
      <c r="AH4" s="70">
        <v>30</v>
      </c>
      <c r="AI4" s="70">
        <v>31</v>
      </c>
      <c r="AJ4" s="70">
        <v>32</v>
      </c>
      <c r="AK4" s="70">
        <v>33</v>
      </c>
      <c r="AL4" s="70">
        <v>34</v>
      </c>
      <c r="AM4" s="70">
        <v>35</v>
      </c>
      <c r="AN4" s="70">
        <v>36</v>
      </c>
      <c r="AO4" s="70">
        <v>37</v>
      </c>
      <c r="AP4" s="70">
        <v>38</v>
      </c>
      <c r="AQ4" s="70">
        <v>39</v>
      </c>
      <c r="AR4" s="70">
        <v>40</v>
      </c>
      <c r="AS4" s="70">
        <v>41</v>
      </c>
      <c r="AT4" s="70">
        <v>42</v>
      </c>
      <c r="AU4" s="70">
        <v>43</v>
      </c>
      <c r="AV4" s="70">
        <v>44</v>
      </c>
      <c r="AW4" s="70">
        <v>45</v>
      </c>
      <c r="AX4" s="70">
        <v>46</v>
      </c>
      <c r="AY4" s="70">
        <v>47</v>
      </c>
      <c r="AZ4" s="70">
        <v>48</v>
      </c>
    </row>
    <row r="5" spans="1:52" ht="15.75" x14ac:dyDescent="0.25">
      <c r="B5" s="334"/>
      <c r="C5" s="334"/>
      <c r="D5" s="334"/>
      <c r="E5" s="11">
        <v>45444</v>
      </c>
      <c r="F5" s="11">
        <v>45474</v>
      </c>
      <c r="G5" s="11">
        <v>45505</v>
      </c>
      <c r="H5" s="11">
        <v>45536</v>
      </c>
      <c r="I5" s="11">
        <v>45566</v>
      </c>
      <c r="J5" s="11">
        <v>45597</v>
      </c>
      <c r="K5" s="11">
        <v>45627</v>
      </c>
      <c r="L5" s="11">
        <v>45658</v>
      </c>
      <c r="M5" s="11">
        <v>45689</v>
      </c>
      <c r="N5" s="11">
        <v>45717</v>
      </c>
      <c r="O5" s="11">
        <v>45748</v>
      </c>
      <c r="P5" s="11">
        <v>45778</v>
      </c>
      <c r="Q5" s="11">
        <v>45809</v>
      </c>
      <c r="R5" s="11">
        <v>45839</v>
      </c>
      <c r="S5" s="11">
        <v>45870</v>
      </c>
      <c r="T5" s="11">
        <v>45901</v>
      </c>
      <c r="U5" s="11">
        <v>45931</v>
      </c>
      <c r="V5" s="11">
        <v>45962</v>
      </c>
      <c r="W5" s="11">
        <v>45992</v>
      </c>
      <c r="X5" s="11">
        <v>46023</v>
      </c>
      <c r="Y5" s="11">
        <v>46054</v>
      </c>
      <c r="Z5" s="11">
        <v>46082</v>
      </c>
      <c r="AA5" s="11">
        <v>46113</v>
      </c>
      <c r="AB5" s="11">
        <v>46143</v>
      </c>
      <c r="AC5" s="11">
        <v>46174</v>
      </c>
      <c r="AD5" s="11">
        <v>46204</v>
      </c>
      <c r="AE5" s="11">
        <v>46235</v>
      </c>
      <c r="AF5" s="11">
        <v>46266</v>
      </c>
      <c r="AG5" s="11">
        <v>46296</v>
      </c>
      <c r="AH5" s="11">
        <v>46327</v>
      </c>
      <c r="AI5" s="11">
        <v>46357</v>
      </c>
      <c r="AJ5" s="11">
        <v>46388</v>
      </c>
      <c r="AK5" s="11">
        <v>46419</v>
      </c>
      <c r="AL5" s="11">
        <v>46447</v>
      </c>
      <c r="AM5" s="11">
        <v>46478</v>
      </c>
      <c r="AN5" s="11">
        <v>46508</v>
      </c>
      <c r="AO5" s="11">
        <v>46539</v>
      </c>
      <c r="AP5" s="11">
        <v>46569</v>
      </c>
      <c r="AQ5" s="11">
        <v>46600</v>
      </c>
      <c r="AR5" s="11">
        <v>46631</v>
      </c>
      <c r="AS5" s="11">
        <v>46661</v>
      </c>
      <c r="AT5" s="11">
        <v>46692</v>
      </c>
      <c r="AU5" s="11">
        <v>46722</v>
      </c>
      <c r="AV5" s="11">
        <v>46753</v>
      </c>
      <c r="AW5" s="11">
        <v>46784</v>
      </c>
      <c r="AX5" s="11">
        <v>46813</v>
      </c>
      <c r="AY5" s="11">
        <v>46844</v>
      </c>
      <c r="AZ5" s="11">
        <v>46874</v>
      </c>
    </row>
    <row r="6" spans="1:52" ht="15.75" x14ac:dyDescent="0.25">
      <c r="B6" s="90">
        <v>1</v>
      </c>
      <c r="C6" s="120" t="s">
        <v>193</v>
      </c>
      <c r="D6" s="2"/>
      <c r="E6" s="113">
        <v>245479.21315192751</v>
      </c>
      <c r="F6" s="113">
        <v>156998.84353741503</v>
      </c>
      <c r="G6" s="113">
        <v>88166.034013605487</v>
      </c>
      <c r="H6" s="113">
        <v>35305.784580498883</v>
      </c>
      <c r="I6" s="113">
        <v>26753.003273809543</v>
      </c>
      <c r="J6" s="113">
        <v>446648.29226190475</v>
      </c>
      <c r="K6" s="113">
        <v>776116.90258219943</v>
      </c>
      <c r="L6" s="113">
        <v>1067012.8245614257</v>
      </c>
      <c r="M6" s="113">
        <v>1331674.9424068597</v>
      </c>
      <c r="N6" s="113">
        <v>1277418.8331054102</v>
      </c>
      <c r="O6" s="113">
        <v>699741.17541579227</v>
      </c>
      <c r="P6" s="113">
        <v>185466.17257565621</v>
      </c>
      <c r="Q6" s="113">
        <v>207397.21709946575</v>
      </c>
      <c r="R6" s="113">
        <v>161919.26165574288</v>
      </c>
      <c r="S6" s="113">
        <v>409392.01859297219</v>
      </c>
      <c r="T6" s="113">
        <v>485897.12362543971</v>
      </c>
      <c r="U6" s="113">
        <v>1055996.1868721929</v>
      </c>
      <c r="V6" s="113">
        <v>2119904.7404760891</v>
      </c>
      <c r="W6" s="113">
        <v>2576440.2419888335</v>
      </c>
      <c r="X6" s="113">
        <v>2838196.0325174606</v>
      </c>
      <c r="Y6" s="113">
        <v>2855548.68593327</v>
      </c>
      <c r="Z6" s="113">
        <v>2864137.2482809895</v>
      </c>
      <c r="AA6" s="113">
        <v>3012412.1200279072</v>
      </c>
      <c r="AB6" s="113">
        <v>2226781.0366880428</v>
      </c>
      <c r="AC6" s="113">
        <v>2462172.795191424</v>
      </c>
      <c r="AD6" s="113">
        <v>2405542.752612574</v>
      </c>
      <c r="AE6" s="113">
        <v>1907363.329495691</v>
      </c>
      <c r="AF6" s="113">
        <v>606137.93196322327</v>
      </c>
      <c r="AG6" s="113">
        <v>47757.174300885628</v>
      </c>
      <c r="AH6" s="113">
        <v>969445.57793724921</v>
      </c>
      <c r="AI6" s="113">
        <v>1852499.8269447281</v>
      </c>
      <c r="AJ6" s="113">
        <v>3274919.8191648894</v>
      </c>
      <c r="AK6" s="113">
        <v>4889433.3928719964</v>
      </c>
      <c r="AL6" s="113">
        <v>6855997.7743313741</v>
      </c>
      <c r="AM6" s="113">
        <v>8994838.7081641313</v>
      </c>
      <c r="AN6" s="113">
        <v>8863942.2229417004</v>
      </c>
      <c r="AO6" s="113">
        <v>8263730.3785246983</v>
      </c>
      <c r="AP6" s="113">
        <v>7510679.5641054735</v>
      </c>
      <c r="AQ6" s="113">
        <v>7512973.8169626156</v>
      </c>
      <c r="AR6" s="113">
        <v>7515268.0369626153</v>
      </c>
      <c r="AS6" s="113">
        <v>7517562.2241054727</v>
      </c>
      <c r="AT6" s="113">
        <v>7519856.3783911876</v>
      </c>
      <c r="AU6" s="113">
        <v>6018750.6527129496</v>
      </c>
      <c r="AV6" s="113">
        <v>5978062.5984272351</v>
      </c>
      <c r="AW6" s="113">
        <v>5980928.0827129493</v>
      </c>
      <c r="AX6" s="113">
        <v>5983793.534141521</v>
      </c>
      <c r="AY6" s="113">
        <v>5986658.9527129494</v>
      </c>
      <c r="AZ6" s="113">
        <v>5989524.3384272354</v>
      </c>
    </row>
    <row r="7" spans="1:52" x14ac:dyDescent="0.25">
      <c r="B7" s="90">
        <v>2</v>
      </c>
      <c r="C7" s="101" t="s">
        <v>214</v>
      </c>
      <c r="D7" s="2"/>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row>
    <row r="8" spans="1:52" x14ac:dyDescent="0.25">
      <c r="B8" s="90">
        <v>3</v>
      </c>
      <c r="C8" s="100" t="s">
        <v>165</v>
      </c>
      <c r="D8" s="2"/>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row>
    <row r="9" spans="1:52" ht="15.75" x14ac:dyDescent="0.25">
      <c r="B9" s="90">
        <v>4</v>
      </c>
      <c r="C9" s="48" t="s">
        <v>166</v>
      </c>
      <c r="D9" s="204">
        <v>2800000</v>
      </c>
      <c r="E9" s="113">
        <v>1500000</v>
      </c>
      <c r="F9" s="113">
        <v>100000</v>
      </c>
      <c r="G9" s="113"/>
      <c r="H9" s="113">
        <v>190000</v>
      </c>
      <c r="I9" s="113">
        <v>210000</v>
      </c>
      <c r="J9" s="113"/>
      <c r="K9" s="113"/>
      <c r="L9" s="113"/>
      <c r="M9" s="113"/>
      <c r="N9" s="113"/>
      <c r="O9" s="113"/>
      <c r="P9" s="113">
        <v>60000</v>
      </c>
      <c r="Q9" s="113">
        <v>40000</v>
      </c>
      <c r="R9" s="113">
        <v>400000</v>
      </c>
      <c r="S9" s="113">
        <v>300000</v>
      </c>
      <c r="T9" s="113"/>
      <c r="U9" s="113"/>
      <c r="V9" s="113"/>
      <c r="W9" s="113"/>
      <c r="X9" s="113"/>
      <c r="Y9" s="113"/>
      <c r="Z9" s="113"/>
      <c r="AA9" s="113"/>
      <c r="AB9" s="113"/>
      <c r="AC9" s="113"/>
      <c r="AD9" s="113"/>
      <c r="AE9" s="113"/>
      <c r="AF9" s="113">
        <v>0</v>
      </c>
      <c r="AG9" s="113"/>
      <c r="AH9" s="113"/>
      <c r="AI9" s="113"/>
      <c r="AJ9" s="113"/>
      <c r="AK9" s="113"/>
      <c r="AL9" s="113"/>
      <c r="AM9" s="113"/>
      <c r="AN9" s="113"/>
      <c r="AO9" s="113"/>
      <c r="AP9" s="113"/>
      <c r="AQ9" s="113"/>
      <c r="AR9" s="113"/>
      <c r="AS9" s="113"/>
      <c r="AT9" s="113"/>
      <c r="AU9" s="113"/>
      <c r="AV9" s="113"/>
      <c r="AW9" s="113"/>
      <c r="AX9" s="113"/>
      <c r="AY9" s="113"/>
      <c r="AZ9" s="113"/>
    </row>
    <row r="10" spans="1:52" ht="15.75" x14ac:dyDescent="0.25">
      <c r="B10" s="90">
        <v>5</v>
      </c>
      <c r="C10" s="48" t="s">
        <v>167</v>
      </c>
      <c r="D10" s="204">
        <v>0</v>
      </c>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row>
    <row r="11" spans="1:52" ht="15.75" x14ac:dyDescent="0.25">
      <c r="B11" s="90">
        <v>6</v>
      </c>
      <c r="C11" s="102" t="s">
        <v>168</v>
      </c>
      <c r="D11" s="204">
        <v>2800000</v>
      </c>
      <c r="E11" s="118">
        <v>1500000</v>
      </c>
      <c r="F11" s="118">
        <v>100000</v>
      </c>
      <c r="G11" s="118">
        <v>0</v>
      </c>
      <c r="H11" s="118">
        <v>190000</v>
      </c>
      <c r="I11" s="118">
        <v>210000</v>
      </c>
      <c r="J11" s="118">
        <v>0</v>
      </c>
      <c r="K11" s="118">
        <v>0</v>
      </c>
      <c r="L11" s="118">
        <v>0</v>
      </c>
      <c r="M11" s="118">
        <v>0</v>
      </c>
      <c r="N11" s="118">
        <v>0</v>
      </c>
      <c r="O11" s="118">
        <v>0</v>
      </c>
      <c r="P11" s="118">
        <v>60000</v>
      </c>
      <c r="Q11" s="118">
        <v>40000</v>
      </c>
      <c r="R11" s="118">
        <v>400000</v>
      </c>
      <c r="S11" s="118">
        <v>300000</v>
      </c>
      <c r="T11" s="118">
        <v>0</v>
      </c>
      <c r="U11" s="118">
        <v>0</v>
      </c>
      <c r="V11" s="118">
        <v>0</v>
      </c>
      <c r="W11" s="118">
        <v>0</v>
      </c>
      <c r="X11" s="118">
        <v>0</v>
      </c>
      <c r="Y11" s="118">
        <v>0</v>
      </c>
      <c r="Z11" s="118">
        <v>0</v>
      </c>
      <c r="AA11" s="118">
        <v>0</v>
      </c>
      <c r="AB11" s="118">
        <v>0</v>
      </c>
      <c r="AC11" s="118">
        <v>0</v>
      </c>
      <c r="AD11" s="118">
        <v>0</v>
      </c>
      <c r="AE11" s="118">
        <v>0</v>
      </c>
      <c r="AF11" s="118">
        <v>0</v>
      </c>
      <c r="AG11" s="118">
        <v>0</v>
      </c>
      <c r="AH11" s="118">
        <v>0</v>
      </c>
      <c r="AI11" s="118">
        <v>0</v>
      </c>
      <c r="AJ11" s="118">
        <v>0</v>
      </c>
      <c r="AK11" s="118">
        <v>0</v>
      </c>
      <c r="AL11" s="118">
        <v>0</v>
      </c>
      <c r="AM11" s="118">
        <v>0</v>
      </c>
      <c r="AN11" s="118">
        <v>0</v>
      </c>
      <c r="AO11" s="118">
        <v>0</v>
      </c>
      <c r="AP11" s="118">
        <v>0</v>
      </c>
      <c r="AQ11" s="118">
        <v>0</v>
      </c>
      <c r="AR11" s="118">
        <v>0</v>
      </c>
      <c r="AS11" s="118">
        <v>0</v>
      </c>
      <c r="AT11" s="118">
        <v>0</v>
      </c>
      <c r="AU11" s="118">
        <v>0</v>
      </c>
      <c r="AV11" s="118">
        <v>0</v>
      </c>
      <c r="AW11" s="118">
        <v>0</v>
      </c>
      <c r="AX11" s="118">
        <v>0</v>
      </c>
      <c r="AY11" s="118">
        <v>0</v>
      </c>
      <c r="AZ11" s="118">
        <v>0</v>
      </c>
    </row>
    <row r="12" spans="1:52" ht="15.75" x14ac:dyDescent="0.25">
      <c r="B12" s="90">
        <v>7</v>
      </c>
      <c r="C12" s="48" t="s">
        <v>102</v>
      </c>
      <c r="D12" s="204">
        <v>0</v>
      </c>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row>
    <row r="13" spans="1:52" ht="15.75" x14ac:dyDescent="0.25">
      <c r="B13" s="90">
        <v>8</v>
      </c>
      <c r="C13" s="48" t="s">
        <v>103</v>
      </c>
      <c r="D13" s="204">
        <v>700000</v>
      </c>
      <c r="E13" s="113">
        <v>500000</v>
      </c>
      <c r="F13" s="113"/>
      <c r="G13" s="113">
        <v>100000</v>
      </c>
      <c r="H13" s="113"/>
      <c r="I13" s="113">
        <v>100000</v>
      </c>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row>
    <row r="14" spans="1:52" ht="15.75" x14ac:dyDescent="0.25">
      <c r="B14" s="90">
        <v>9</v>
      </c>
      <c r="C14" s="103" t="s">
        <v>169</v>
      </c>
      <c r="D14" s="204">
        <v>3500000</v>
      </c>
      <c r="E14" s="118">
        <v>2000000</v>
      </c>
      <c r="F14" s="118">
        <v>100000</v>
      </c>
      <c r="G14" s="118">
        <v>100000</v>
      </c>
      <c r="H14" s="118">
        <v>190000</v>
      </c>
      <c r="I14" s="118">
        <v>310000</v>
      </c>
      <c r="J14" s="118">
        <v>0</v>
      </c>
      <c r="K14" s="118">
        <v>0</v>
      </c>
      <c r="L14" s="118">
        <v>0</v>
      </c>
      <c r="M14" s="118">
        <v>0</v>
      </c>
      <c r="N14" s="118">
        <v>0</v>
      </c>
      <c r="O14" s="118">
        <v>0</v>
      </c>
      <c r="P14" s="118">
        <v>60000</v>
      </c>
      <c r="Q14" s="118">
        <v>40000</v>
      </c>
      <c r="R14" s="118">
        <v>400000</v>
      </c>
      <c r="S14" s="118">
        <v>300000</v>
      </c>
      <c r="T14" s="118">
        <v>0</v>
      </c>
      <c r="U14" s="118">
        <v>0</v>
      </c>
      <c r="V14" s="118">
        <v>0</v>
      </c>
      <c r="W14" s="118">
        <v>0</v>
      </c>
      <c r="X14" s="118">
        <v>0</v>
      </c>
      <c r="Y14" s="118">
        <v>0</v>
      </c>
      <c r="Z14" s="118">
        <v>0</v>
      </c>
      <c r="AA14" s="118">
        <v>0</v>
      </c>
      <c r="AB14" s="118">
        <v>0</v>
      </c>
      <c r="AC14" s="118">
        <v>0</v>
      </c>
      <c r="AD14" s="118">
        <v>0</v>
      </c>
      <c r="AE14" s="118">
        <v>0</v>
      </c>
      <c r="AF14" s="118">
        <v>0</v>
      </c>
      <c r="AG14" s="118">
        <v>0</v>
      </c>
      <c r="AH14" s="118">
        <v>0</v>
      </c>
      <c r="AI14" s="118">
        <v>0</v>
      </c>
      <c r="AJ14" s="118">
        <v>0</v>
      </c>
      <c r="AK14" s="118">
        <v>0</v>
      </c>
      <c r="AL14" s="118">
        <v>0</v>
      </c>
      <c r="AM14" s="118">
        <v>0</v>
      </c>
      <c r="AN14" s="118">
        <v>0</v>
      </c>
      <c r="AO14" s="118">
        <v>0</v>
      </c>
      <c r="AP14" s="118">
        <v>0</v>
      </c>
      <c r="AQ14" s="118">
        <v>0</v>
      </c>
      <c r="AR14" s="118">
        <v>0</v>
      </c>
      <c r="AS14" s="118">
        <v>0</v>
      </c>
      <c r="AT14" s="118">
        <v>0</v>
      </c>
      <c r="AU14" s="118">
        <v>0</v>
      </c>
      <c r="AV14" s="118">
        <v>0</v>
      </c>
      <c r="AW14" s="118">
        <v>0</v>
      </c>
      <c r="AX14" s="118">
        <v>0</v>
      </c>
      <c r="AY14" s="118">
        <v>0</v>
      </c>
      <c r="AZ14" s="118">
        <v>0</v>
      </c>
    </row>
    <row r="15" spans="1:52" ht="15.75" x14ac:dyDescent="0.25">
      <c r="B15" s="90">
        <v>10</v>
      </c>
      <c r="C15" s="2"/>
      <c r="D15" s="204">
        <v>0</v>
      </c>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row>
    <row r="16" spans="1:52" ht="15.75" x14ac:dyDescent="0.25">
      <c r="B16" s="90">
        <v>11</v>
      </c>
      <c r="C16" s="119" t="s">
        <v>170</v>
      </c>
      <c r="D16" s="204">
        <v>-690909.19099968649</v>
      </c>
      <c r="E16" s="113">
        <v>-500000</v>
      </c>
      <c r="F16" s="113">
        <v>0</v>
      </c>
      <c r="G16" s="113">
        <v>-96566.28854006523</v>
      </c>
      <c r="H16" s="113">
        <v>0</v>
      </c>
      <c r="I16" s="113">
        <v>-94342.90245962124</v>
      </c>
      <c r="J16" s="113">
        <v>0</v>
      </c>
      <c r="K16" s="113">
        <v>0</v>
      </c>
      <c r="L16" s="113">
        <v>0</v>
      </c>
      <c r="M16" s="113">
        <v>0</v>
      </c>
      <c r="N16" s="113">
        <v>0</v>
      </c>
      <c r="O16" s="113">
        <v>0</v>
      </c>
      <c r="P16" s="113">
        <v>0</v>
      </c>
      <c r="Q16" s="113">
        <v>0</v>
      </c>
      <c r="R16" s="113">
        <v>0</v>
      </c>
      <c r="S16" s="113">
        <v>0</v>
      </c>
      <c r="T16" s="113">
        <v>0</v>
      </c>
      <c r="U16" s="113">
        <v>0</v>
      </c>
      <c r="V16" s="113">
        <v>0</v>
      </c>
      <c r="W16" s="113">
        <v>0</v>
      </c>
      <c r="X16" s="113">
        <v>0</v>
      </c>
      <c r="Y16" s="113">
        <v>0</v>
      </c>
      <c r="Z16" s="113">
        <v>0</v>
      </c>
      <c r="AA16" s="113">
        <v>0</v>
      </c>
      <c r="AB16" s="113">
        <v>0</v>
      </c>
      <c r="AC16" s="113">
        <v>0</v>
      </c>
      <c r="AD16" s="113">
        <v>0</v>
      </c>
      <c r="AE16" s="113">
        <v>0</v>
      </c>
      <c r="AF16" s="113">
        <v>0</v>
      </c>
      <c r="AG16" s="113">
        <v>0</v>
      </c>
      <c r="AH16" s="113">
        <v>0</v>
      </c>
      <c r="AI16" s="113">
        <v>0</v>
      </c>
      <c r="AJ16" s="113">
        <v>0</v>
      </c>
      <c r="AK16" s="113">
        <v>0</v>
      </c>
      <c r="AL16" s="113">
        <v>0</v>
      </c>
      <c r="AM16" s="113">
        <v>0</v>
      </c>
      <c r="AN16" s="113">
        <v>0</v>
      </c>
      <c r="AO16" s="113">
        <v>0</v>
      </c>
      <c r="AP16" s="113">
        <v>0</v>
      </c>
      <c r="AQ16" s="113">
        <v>0</v>
      </c>
      <c r="AR16" s="113">
        <v>0</v>
      </c>
      <c r="AS16" s="113">
        <v>0</v>
      </c>
      <c r="AT16" s="113">
        <v>0</v>
      </c>
      <c r="AU16" s="113">
        <v>0</v>
      </c>
      <c r="AV16" s="113">
        <v>0</v>
      </c>
      <c r="AW16" s="113">
        <v>0</v>
      </c>
      <c r="AX16" s="113">
        <v>0</v>
      </c>
      <c r="AY16" s="113">
        <v>0</v>
      </c>
      <c r="AZ16" s="113">
        <v>0</v>
      </c>
    </row>
    <row r="17" spans="2:52" ht="15.75" x14ac:dyDescent="0.25">
      <c r="B17" s="90">
        <v>12</v>
      </c>
      <c r="C17" s="119" t="s">
        <v>171</v>
      </c>
      <c r="D17" s="204">
        <v>-3362134.1900626193</v>
      </c>
      <c r="E17" s="113">
        <v>-2000000</v>
      </c>
      <c r="F17" s="113">
        <v>-98842.073322836906</v>
      </c>
      <c r="G17" s="113">
        <v>-97697.554587570674</v>
      </c>
      <c r="H17" s="113">
        <v>-183475.94822612393</v>
      </c>
      <c r="I17" s="113">
        <v>-295889.17734413192</v>
      </c>
      <c r="J17" s="113">
        <v>0</v>
      </c>
      <c r="K17" s="113">
        <v>0</v>
      </c>
      <c r="L17" s="113">
        <v>0</v>
      </c>
      <c r="M17" s="113">
        <v>0</v>
      </c>
      <c r="N17" s="113">
        <v>0</v>
      </c>
      <c r="O17" s="113">
        <v>0</v>
      </c>
      <c r="P17" s="113">
        <v>-52785.126100166199</v>
      </c>
      <c r="Q17" s="113">
        <v>-34782.608695652132</v>
      </c>
      <c r="R17" s="113">
        <v>-343798.51590551925</v>
      </c>
      <c r="S17" s="113">
        <v>-254863.18588061884</v>
      </c>
      <c r="T17" s="113">
        <v>0</v>
      </c>
      <c r="U17" s="113">
        <v>0</v>
      </c>
      <c r="V17" s="113">
        <v>0</v>
      </c>
      <c r="W17" s="113">
        <v>0</v>
      </c>
      <c r="X17" s="113">
        <v>0</v>
      </c>
      <c r="Y17" s="113">
        <v>0</v>
      </c>
      <c r="Z17" s="113">
        <v>0</v>
      </c>
      <c r="AA17" s="113">
        <v>0</v>
      </c>
      <c r="AB17" s="113">
        <v>0</v>
      </c>
      <c r="AC17" s="113">
        <v>0</v>
      </c>
      <c r="AD17" s="113">
        <v>0</v>
      </c>
      <c r="AE17" s="113">
        <v>0</v>
      </c>
      <c r="AF17" s="113">
        <v>0</v>
      </c>
      <c r="AG17" s="113">
        <v>0</v>
      </c>
      <c r="AH17" s="113">
        <v>0</v>
      </c>
      <c r="AI17" s="113">
        <v>0</v>
      </c>
      <c r="AJ17" s="113">
        <v>0</v>
      </c>
      <c r="AK17" s="113">
        <v>0</v>
      </c>
      <c r="AL17" s="113">
        <v>0</v>
      </c>
      <c r="AM17" s="113">
        <v>0</v>
      </c>
      <c r="AN17" s="113">
        <v>0</v>
      </c>
      <c r="AO17" s="113">
        <v>0</v>
      </c>
      <c r="AP17" s="113">
        <v>0</v>
      </c>
      <c r="AQ17" s="113">
        <v>0</v>
      </c>
      <c r="AR17" s="113">
        <v>0</v>
      </c>
      <c r="AS17" s="113">
        <v>0</v>
      </c>
      <c r="AT17" s="113">
        <v>0</v>
      </c>
      <c r="AU17" s="113">
        <v>0</v>
      </c>
      <c r="AV17" s="113">
        <v>0</v>
      </c>
      <c r="AW17" s="113">
        <v>0</v>
      </c>
      <c r="AX17" s="113">
        <v>0</v>
      </c>
      <c r="AY17" s="113">
        <v>0</v>
      </c>
      <c r="AZ17" s="113">
        <v>0</v>
      </c>
    </row>
    <row r="18" spans="2:52" x14ac:dyDescent="0.2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row>
    <row r="20" spans="2:52" x14ac:dyDescent="0.25">
      <c r="E20" s="312"/>
      <c r="F20" s="312"/>
      <c r="G20" s="312"/>
      <c r="H20" s="312"/>
      <c r="I20" s="312"/>
      <c r="J20" s="312"/>
      <c r="K20" s="312"/>
      <c r="L20" s="312"/>
      <c r="M20" s="312"/>
      <c r="N20" s="312"/>
      <c r="O20" s="312"/>
      <c r="P20" s="312"/>
      <c r="Q20" s="312"/>
      <c r="R20" s="312"/>
      <c r="S20" s="312"/>
    </row>
  </sheetData>
  <mergeCells count="4">
    <mergeCell ref="D4:D5"/>
    <mergeCell ref="E3:H3"/>
    <mergeCell ref="B4:B5"/>
    <mergeCell ref="C4:C5"/>
  </mergeCells>
  <phoneticPr fontId="9" type="noConversion"/>
  <hyperlinks>
    <hyperlink ref="A1" location="Содержание!A1" display="В Содержание" xr:uid="{00000000-0004-0000-09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10DA-8320-49BD-8D75-3BD5222F409A}">
  <sheetPr codeName="Лист16"/>
  <dimension ref="A1:AZ56"/>
  <sheetViews>
    <sheetView workbookViewId="0">
      <pane xSplit="4" ySplit="5" topLeftCell="E30" activePane="bottomRight" state="frozen"/>
      <selection activeCell="C27" sqref="C27"/>
      <selection pane="topRight" activeCell="C27" sqref="C27"/>
      <selection pane="bottomLeft" activeCell="C27" sqref="C27"/>
      <selection pane="bottomRight" activeCell="J54" sqref="J54"/>
    </sheetView>
  </sheetViews>
  <sheetFormatPr defaultRowHeight="15" x14ac:dyDescent="0.25"/>
  <cols>
    <col min="1" max="1" width="4.85546875" customWidth="1"/>
    <col min="2" max="2" width="4.7109375" customWidth="1"/>
    <col min="3" max="3" width="51.28515625" customWidth="1"/>
    <col min="4" max="4" width="23.140625" customWidth="1"/>
    <col min="5" max="7" width="12.42578125" customWidth="1"/>
    <col min="8" max="8" width="13.42578125" customWidth="1"/>
    <col min="9" max="9" width="14.7109375" bestFit="1" customWidth="1"/>
    <col min="10" max="13" width="15" bestFit="1" customWidth="1"/>
    <col min="14" max="15" width="13.7109375" bestFit="1" customWidth="1"/>
    <col min="16" max="16" width="11.7109375" bestFit="1" customWidth="1"/>
    <col min="17" max="17" width="11.5703125" bestFit="1" customWidth="1"/>
    <col min="18" max="18" width="12.5703125" bestFit="1" customWidth="1"/>
    <col min="19" max="20" width="15.5703125" bestFit="1" customWidth="1"/>
    <col min="21" max="21" width="14.7109375" bestFit="1" customWidth="1"/>
    <col min="22" max="25" width="15" bestFit="1" customWidth="1"/>
    <col min="26" max="27" width="13.7109375" bestFit="1" customWidth="1"/>
    <col min="28" max="28" width="11.7109375" bestFit="1" customWidth="1"/>
    <col min="29" max="29" width="11.5703125" bestFit="1" customWidth="1"/>
    <col min="30" max="30" width="12.5703125" bestFit="1" customWidth="1"/>
    <col min="31" max="32" width="15.5703125" bestFit="1" customWidth="1"/>
    <col min="33" max="33" width="14.7109375" bestFit="1" customWidth="1"/>
    <col min="34" max="37" width="15" bestFit="1" customWidth="1"/>
    <col min="38" max="39" width="13.7109375" bestFit="1" customWidth="1"/>
    <col min="40" max="40" width="11.7109375" bestFit="1" customWidth="1"/>
    <col min="41" max="41" width="11.5703125" bestFit="1" customWidth="1"/>
    <col min="42" max="42" width="12.5703125" bestFit="1" customWidth="1"/>
    <col min="43" max="44" width="15.5703125" bestFit="1" customWidth="1"/>
    <col min="45" max="45" width="14.7109375" bestFit="1" customWidth="1"/>
    <col min="46" max="49" width="15" bestFit="1" customWidth="1"/>
    <col min="50" max="51" width="13.7109375" bestFit="1" customWidth="1"/>
    <col min="52" max="52" width="11.7109375" bestFit="1" customWidth="1"/>
  </cols>
  <sheetData>
    <row r="1" spans="1:52" ht="18.75" x14ac:dyDescent="0.3">
      <c r="A1" s="157" t="s">
        <v>235</v>
      </c>
      <c r="C1" s="14" t="s">
        <v>501</v>
      </c>
    </row>
    <row r="2" spans="1:52" ht="21" x14ac:dyDescent="0.35">
      <c r="C2" s="21" t="s">
        <v>164</v>
      </c>
    </row>
    <row r="3" spans="1:52" ht="15.75" x14ac:dyDescent="0.25">
      <c r="E3" s="326" t="s">
        <v>64</v>
      </c>
      <c r="F3" s="327"/>
      <c r="G3" s="327"/>
      <c r="H3" s="327"/>
    </row>
    <row r="4" spans="1:52" ht="15.75" customHeight="1" x14ac:dyDescent="0.25">
      <c r="B4" s="334" t="s">
        <v>17</v>
      </c>
      <c r="C4" s="334" t="s">
        <v>18</v>
      </c>
      <c r="D4" s="334"/>
      <c r="E4" s="314">
        <v>1</v>
      </c>
      <c r="F4" s="314">
        <v>2</v>
      </c>
      <c r="G4" s="314">
        <v>3</v>
      </c>
      <c r="H4" s="314">
        <v>4</v>
      </c>
      <c r="I4" s="314">
        <v>5</v>
      </c>
      <c r="J4" s="314">
        <v>6</v>
      </c>
      <c r="K4" s="314">
        <v>7</v>
      </c>
      <c r="L4" s="314">
        <v>8</v>
      </c>
      <c r="M4" s="314">
        <v>9</v>
      </c>
      <c r="N4" s="314">
        <v>10</v>
      </c>
      <c r="O4" s="314">
        <v>11</v>
      </c>
      <c r="P4" s="314">
        <v>12</v>
      </c>
      <c r="Q4" s="314">
        <v>13</v>
      </c>
      <c r="R4" s="314">
        <v>14</v>
      </c>
      <c r="S4" s="314">
        <v>15</v>
      </c>
      <c r="T4" s="314">
        <v>16</v>
      </c>
      <c r="U4" s="314">
        <v>17</v>
      </c>
      <c r="V4" s="314">
        <v>18</v>
      </c>
      <c r="W4" s="314">
        <v>19</v>
      </c>
      <c r="X4" s="314">
        <v>20</v>
      </c>
      <c r="Y4" s="314">
        <v>21</v>
      </c>
      <c r="Z4" s="314">
        <v>22</v>
      </c>
      <c r="AA4" s="314">
        <v>23</v>
      </c>
      <c r="AB4" s="314">
        <v>24</v>
      </c>
      <c r="AC4" s="314">
        <v>25</v>
      </c>
      <c r="AD4" s="314">
        <v>26</v>
      </c>
      <c r="AE4" s="314">
        <v>27</v>
      </c>
      <c r="AF4" s="314">
        <v>28</v>
      </c>
      <c r="AG4" s="314">
        <v>29</v>
      </c>
      <c r="AH4" s="314">
        <v>30</v>
      </c>
      <c r="AI4" s="314">
        <v>31</v>
      </c>
      <c r="AJ4" s="314">
        <v>32</v>
      </c>
      <c r="AK4" s="314">
        <v>33</v>
      </c>
      <c r="AL4" s="314">
        <v>34</v>
      </c>
      <c r="AM4" s="314">
        <v>35</v>
      </c>
      <c r="AN4" s="314">
        <v>36</v>
      </c>
      <c r="AO4" s="314">
        <v>37</v>
      </c>
      <c r="AP4" s="314">
        <v>38</v>
      </c>
      <c r="AQ4" s="314">
        <v>39</v>
      </c>
      <c r="AR4" s="314">
        <v>40</v>
      </c>
      <c r="AS4" s="314">
        <v>41</v>
      </c>
      <c r="AT4" s="314">
        <v>42</v>
      </c>
      <c r="AU4" s="314">
        <v>43</v>
      </c>
      <c r="AV4" s="314">
        <v>44</v>
      </c>
      <c r="AW4" s="314">
        <v>45</v>
      </c>
      <c r="AX4" s="314">
        <v>46</v>
      </c>
      <c r="AY4" s="314">
        <v>47</v>
      </c>
      <c r="AZ4" s="314">
        <v>48</v>
      </c>
    </row>
    <row r="5" spans="1:52" ht="15.75" x14ac:dyDescent="0.25">
      <c r="B5" s="334"/>
      <c r="C5" s="334"/>
      <c r="D5" s="334"/>
      <c r="E5" s="11">
        <f>Дата_начала</f>
        <v>45444</v>
      </c>
      <c r="F5" s="11">
        <f>EDATE(E5,1)</f>
        <v>45474</v>
      </c>
      <c r="G5" s="11">
        <f>EDATE(F5,1)</f>
        <v>45505</v>
      </c>
      <c r="H5" s="11">
        <f t="shared" ref="H5:AZ5" si="0">EDATE(G5,1)</f>
        <v>45536</v>
      </c>
      <c r="I5" s="11">
        <f t="shared" si="0"/>
        <v>45566</v>
      </c>
      <c r="J5" s="11">
        <f t="shared" si="0"/>
        <v>45597</v>
      </c>
      <c r="K5" s="11">
        <f t="shared" si="0"/>
        <v>45627</v>
      </c>
      <c r="L5" s="11">
        <f t="shared" si="0"/>
        <v>45658</v>
      </c>
      <c r="M5" s="11">
        <f t="shared" si="0"/>
        <v>45689</v>
      </c>
      <c r="N5" s="11">
        <f t="shared" si="0"/>
        <v>45717</v>
      </c>
      <c r="O5" s="11">
        <f t="shared" si="0"/>
        <v>45748</v>
      </c>
      <c r="P5" s="11">
        <f t="shared" si="0"/>
        <v>45778</v>
      </c>
      <c r="Q5" s="11">
        <f t="shared" si="0"/>
        <v>45809</v>
      </c>
      <c r="R5" s="11">
        <f t="shared" si="0"/>
        <v>45839</v>
      </c>
      <c r="S5" s="11">
        <f t="shared" si="0"/>
        <v>45870</v>
      </c>
      <c r="T5" s="11">
        <f t="shared" si="0"/>
        <v>45901</v>
      </c>
      <c r="U5" s="11">
        <f t="shared" si="0"/>
        <v>45931</v>
      </c>
      <c r="V5" s="11">
        <f t="shared" si="0"/>
        <v>45962</v>
      </c>
      <c r="W5" s="11">
        <f t="shared" si="0"/>
        <v>45992</v>
      </c>
      <c r="X5" s="11">
        <f t="shared" si="0"/>
        <v>46023</v>
      </c>
      <c r="Y5" s="11">
        <f t="shared" si="0"/>
        <v>46054</v>
      </c>
      <c r="Z5" s="11">
        <f t="shared" si="0"/>
        <v>46082</v>
      </c>
      <c r="AA5" s="11">
        <f t="shared" si="0"/>
        <v>46113</v>
      </c>
      <c r="AB5" s="11">
        <f t="shared" si="0"/>
        <v>46143</v>
      </c>
      <c r="AC5" s="11">
        <f t="shared" si="0"/>
        <v>46174</v>
      </c>
      <c r="AD5" s="11">
        <f t="shared" si="0"/>
        <v>46204</v>
      </c>
      <c r="AE5" s="11">
        <f t="shared" si="0"/>
        <v>46235</v>
      </c>
      <c r="AF5" s="11">
        <f t="shared" si="0"/>
        <v>46266</v>
      </c>
      <c r="AG5" s="11">
        <f t="shared" si="0"/>
        <v>46296</v>
      </c>
      <c r="AH5" s="11">
        <f t="shared" si="0"/>
        <v>46327</v>
      </c>
      <c r="AI5" s="11">
        <f t="shared" si="0"/>
        <v>46357</v>
      </c>
      <c r="AJ5" s="11">
        <f t="shared" si="0"/>
        <v>46388</v>
      </c>
      <c r="AK5" s="11">
        <f t="shared" si="0"/>
        <v>46419</v>
      </c>
      <c r="AL5" s="11">
        <f t="shared" si="0"/>
        <v>46447</v>
      </c>
      <c r="AM5" s="11">
        <f t="shared" si="0"/>
        <v>46478</v>
      </c>
      <c r="AN5" s="11">
        <f t="shared" si="0"/>
        <v>46508</v>
      </c>
      <c r="AO5" s="11">
        <f t="shared" si="0"/>
        <v>46539</v>
      </c>
      <c r="AP5" s="11">
        <f t="shared" si="0"/>
        <v>46569</v>
      </c>
      <c r="AQ5" s="11">
        <f t="shared" si="0"/>
        <v>46600</v>
      </c>
      <c r="AR5" s="11">
        <f t="shared" si="0"/>
        <v>46631</v>
      </c>
      <c r="AS5" s="11">
        <f t="shared" si="0"/>
        <v>46661</v>
      </c>
      <c r="AT5" s="11">
        <f t="shared" si="0"/>
        <v>46692</v>
      </c>
      <c r="AU5" s="11">
        <f t="shared" si="0"/>
        <v>46722</v>
      </c>
      <c r="AV5" s="11">
        <f t="shared" si="0"/>
        <v>46753</v>
      </c>
      <c r="AW5" s="11">
        <f t="shared" si="0"/>
        <v>46784</v>
      </c>
      <c r="AX5" s="11">
        <f t="shared" si="0"/>
        <v>46813</v>
      </c>
      <c r="AY5" s="11">
        <f t="shared" si="0"/>
        <v>46844</v>
      </c>
      <c r="AZ5" s="11">
        <f t="shared" si="0"/>
        <v>46874</v>
      </c>
    </row>
    <row r="6" spans="1:52" ht="15.75" x14ac:dyDescent="0.25">
      <c r="B6" s="90">
        <f>ROW()-5</f>
        <v>1</v>
      </c>
      <c r="C6" s="120" t="s">
        <v>193</v>
      </c>
      <c r="D6" s="2"/>
      <c r="E6" s="113">
        <f>CF!E82</f>
        <v>245479.21315192751</v>
      </c>
      <c r="F6" s="113">
        <f>CF!F82</f>
        <v>156998.84353741503</v>
      </c>
      <c r="G6" s="113">
        <f>CF!G82</f>
        <v>88166.034013605487</v>
      </c>
      <c r="H6" s="113">
        <f>CF!H82</f>
        <v>35305.784580498883</v>
      </c>
      <c r="I6" s="113">
        <f>CF!I82</f>
        <v>26753.003273809543</v>
      </c>
      <c r="J6" s="113">
        <f>CF!J82</f>
        <v>446648.29226190475</v>
      </c>
      <c r="K6" s="113">
        <f>CF!K82</f>
        <v>776116.90258219943</v>
      </c>
      <c r="L6" s="113">
        <f>CF!L82</f>
        <v>1067012.8245614257</v>
      </c>
      <c r="M6" s="113">
        <f>CF!M82</f>
        <v>1331674.9424068597</v>
      </c>
      <c r="N6" s="113">
        <f>CF!N82</f>
        <v>1277418.8331054102</v>
      </c>
      <c r="O6" s="113">
        <f>CF!O82</f>
        <v>699741.17541579227</v>
      </c>
      <c r="P6" s="113">
        <f>CF!P82</f>
        <v>185466.17257565621</v>
      </c>
      <c r="Q6" s="113">
        <f>CF!R82</f>
        <v>207397.21709946575</v>
      </c>
      <c r="R6" s="113">
        <f>CF!S82</f>
        <v>161919.26165574288</v>
      </c>
      <c r="S6" s="113">
        <f>CF!T82</f>
        <v>409392.01859297219</v>
      </c>
      <c r="T6" s="113">
        <f>CF!U82</f>
        <v>485897.12362543971</v>
      </c>
      <c r="U6" s="113">
        <f>CF!V82</f>
        <v>1055996.1868721929</v>
      </c>
      <c r="V6" s="113">
        <f>CF!W82</f>
        <v>2119904.7404760891</v>
      </c>
      <c r="W6" s="113">
        <f>CF!X82</f>
        <v>2576440.2419888335</v>
      </c>
      <c r="X6" s="113">
        <f>CF!Y82</f>
        <v>2838196.0325174606</v>
      </c>
      <c r="Y6" s="113">
        <f>CF!Z82</f>
        <v>2855548.68593327</v>
      </c>
      <c r="Z6" s="113">
        <f>CF!AA82</f>
        <v>2864137.2482809895</v>
      </c>
      <c r="AA6" s="113">
        <f>CF!AB82</f>
        <v>3012412.1200279072</v>
      </c>
      <c r="AB6" s="113">
        <f>CF!AC82</f>
        <v>2226781.0366880428</v>
      </c>
      <c r="AC6" s="113">
        <f>CF!AE82</f>
        <v>2462172.795191424</v>
      </c>
      <c r="AD6" s="113">
        <f>CF!AF82</f>
        <v>2405542.752612574</v>
      </c>
      <c r="AE6" s="113">
        <f>CF!AG82</f>
        <v>1907363.329495691</v>
      </c>
      <c r="AF6" s="113">
        <f>CF!AH82</f>
        <v>606137.93196322327</v>
      </c>
      <c r="AG6" s="113">
        <f>CF!AI82</f>
        <v>47757.174300885628</v>
      </c>
      <c r="AH6" s="113">
        <f>CF!AJ82</f>
        <v>969445.57793724921</v>
      </c>
      <c r="AI6" s="113">
        <f>CF!AK82</f>
        <v>1852499.8269447281</v>
      </c>
      <c r="AJ6" s="113">
        <f>CF!AL82</f>
        <v>3274919.8191648894</v>
      </c>
      <c r="AK6" s="113">
        <f>CF!AM82</f>
        <v>4889433.3928719964</v>
      </c>
      <c r="AL6" s="113">
        <f>CF!AN82</f>
        <v>6855997.7743313741</v>
      </c>
      <c r="AM6" s="113">
        <f>CF!AO82</f>
        <v>8994838.7081641313</v>
      </c>
      <c r="AN6" s="113">
        <f>CF!AP82</f>
        <v>8863942.2229417004</v>
      </c>
      <c r="AO6" s="113">
        <f>CF!AR82</f>
        <v>8263730.3785246983</v>
      </c>
      <c r="AP6" s="113">
        <f>CF!AS82</f>
        <v>7510679.5641054735</v>
      </c>
      <c r="AQ6" s="113">
        <f>CF!AT82</f>
        <v>7512973.8169626156</v>
      </c>
      <c r="AR6" s="113">
        <f>CF!AU82</f>
        <v>7515268.0369626153</v>
      </c>
      <c r="AS6" s="113">
        <f>CF!AV82</f>
        <v>7517562.2241054727</v>
      </c>
      <c r="AT6" s="113">
        <f>CF!AW82</f>
        <v>7519856.3783911876</v>
      </c>
      <c r="AU6" s="113">
        <f>CF!AX82</f>
        <v>6018750.6527129496</v>
      </c>
      <c r="AV6" s="113">
        <f>CF!AY82</f>
        <v>5978062.5984272351</v>
      </c>
      <c r="AW6" s="113">
        <f>CF!AZ82</f>
        <v>5980928.0827129493</v>
      </c>
      <c r="AX6" s="113">
        <f>CF!BA82</f>
        <v>5983793.534141521</v>
      </c>
      <c r="AY6" s="113">
        <f>CF!BB82</f>
        <v>5986658.9527129494</v>
      </c>
      <c r="AZ6" s="113">
        <f>CF!BC82</f>
        <v>5989524.3384272354</v>
      </c>
    </row>
    <row r="7" spans="1:52" x14ac:dyDescent="0.25">
      <c r="B7" s="90">
        <f t="shared" ref="B7:B17" si="1">ROW()-5</f>
        <v>2</v>
      </c>
      <c r="C7" s="101" t="s">
        <v>214</v>
      </c>
      <c r="D7" s="2"/>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row>
    <row r="8" spans="1:52" x14ac:dyDescent="0.25">
      <c r="B8" s="90">
        <f t="shared" si="1"/>
        <v>3</v>
      </c>
      <c r="C8" s="100" t="s">
        <v>165</v>
      </c>
      <c r="D8" s="2"/>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row>
    <row r="9" spans="1:52" ht="15.75" x14ac:dyDescent="0.25">
      <c r="B9" s="90">
        <f t="shared" si="1"/>
        <v>4</v>
      </c>
      <c r="C9" s="48" t="s">
        <v>166</v>
      </c>
      <c r="D9" s="204">
        <f t="shared" ref="D9:D17" si="2">SUM(E9:AZ9)</f>
        <v>2800000</v>
      </c>
      <c r="E9" s="113">
        <v>1500000</v>
      </c>
      <c r="F9" s="113">
        <v>100000</v>
      </c>
      <c r="G9" s="113"/>
      <c r="H9" s="113">
        <v>190000</v>
      </c>
      <c r="I9" s="113">
        <v>210000</v>
      </c>
      <c r="J9" s="113"/>
      <c r="K9" s="113"/>
      <c r="L9" s="113"/>
      <c r="M9" s="113"/>
      <c r="N9" s="113"/>
      <c r="O9" s="113"/>
      <c r="P9" s="113">
        <v>60000</v>
      </c>
      <c r="Q9" s="113">
        <v>40000</v>
      </c>
      <c r="R9" s="113">
        <v>400000</v>
      </c>
      <c r="S9" s="113">
        <v>300000</v>
      </c>
      <c r="T9" s="113"/>
      <c r="U9" s="113"/>
      <c r="V9" s="113"/>
      <c r="W9" s="113"/>
      <c r="X9" s="113"/>
      <c r="Y9" s="113"/>
      <c r="Z9" s="113"/>
      <c r="AA9" s="113"/>
      <c r="AB9" s="113"/>
      <c r="AC9" s="113"/>
      <c r="AD9" s="113"/>
      <c r="AE9" s="113"/>
      <c r="AF9" s="113">
        <f>(AND(Справочник!E49&lt;100000,Справочник!E50&lt;100000))*500000</f>
        <v>0</v>
      </c>
      <c r="AG9" s="113"/>
      <c r="AH9" s="113"/>
      <c r="AI9" s="113"/>
      <c r="AJ9" s="113"/>
      <c r="AK9" s="113"/>
      <c r="AL9" s="113"/>
      <c r="AM9" s="113"/>
      <c r="AN9" s="113"/>
      <c r="AO9" s="113"/>
      <c r="AP9" s="113"/>
      <c r="AQ9" s="113"/>
      <c r="AR9" s="113"/>
      <c r="AS9" s="113"/>
      <c r="AT9" s="113"/>
      <c r="AU9" s="113"/>
      <c r="AV9" s="113"/>
      <c r="AW9" s="113"/>
      <c r="AX9" s="113"/>
      <c r="AY9" s="113"/>
      <c r="AZ9" s="113"/>
    </row>
    <row r="10" spans="1:52" ht="15.75" x14ac:dyDescent="0.25">
      <c r="B10" s="90">
        <f t="shared" si="1"/>
        <v>5</v>
      </c>
      <c r="C10" s="48" t="s">
        <v>167</v>
      </c>
      <c r="D10" s="204">
        <f t="shared" si="2"/>
        <v>0</v>
      </c>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row>
    <row r="11" spans="1:52" ht="15.75" x14ac:dyDescent="0.25">
      <c r="B11" s="90">
        <f t="shared" si="1"/>
        <v>6</v>
      </c>
      <c r="C11" s="102" t="s">
        <v>168</v>
      </c>
      <c r="D11" s="204">
        <f t="shared" si="2"/>
        <v>2800000</v>
      </c>
      <c r="E11" s="118">
        <f>SUM(E9:E10)</f>
        <v>1500000</v>
      </c>
      <c r="F11" s="118">
        <f t="shared" ref="F11:AZ11" si="3">SUM(F9:F10)</f>
        <v>100000</v>
      </c>
      <c r="G11" s="118">
        <f t="shared" si="3"/>
        <v>0</v>
      </c>
      <c r="H11" s="118">
        <f t="shared" si="3"/>
        <v>190000</v>
      </c>
      <c r="I11" s="118">
        <f t="shared" si="3"/>
        <v>210000</v>
      </c>
      <c r="J11" s="118">
        <f t="shared" si="3"/>
        <v>0</v>
      </c>
      <c r="K11" s="118">
        <f t="shared" si="3"/>
        <v>0</v>
      </c>
      <c r="L11" s="118">
        <f t="shared" si="3"/>
        <v>0</v>
      </c>
      <c r="M11" s="118">
        <f t="shared" si="3"/>
        <v>0</v>
      </c>
      <c r="N11" s="118">
        <f t="shared" si="3"/>
        <v>0</v>
      </c>
      <c r="O11" s="118">
        <f t="shared" si="3"/>
        <v>0</v>
      </c>
      <c r="P11" s="118">
        <f t="shared" si="3"/>
        <v>60000</v>
      </c>
      <c r="Q11" s="118">
        <f t="shared" si="3"/>
        <v>40000</v>
      </c>
      <c r="R11" s="118">
        <f t="shared" si="3"/>
        <v>400000</v>
      </c>
      <c r="S11" s="118">
        <f t="shared" si="3"/>
        <v>300000</v>
      </c>
      <c r="T11" s="118">
        <f t="shared" si="3"/>
        <v>0</v>
      </c>
      <c r="U11" s="118">
        <f t="shared" si="3"/>
        <v>0</v>
      </c>
      <c r="V11" s="118">
        <f t="shared" si="3"/>
        <v>0</v>
      </c>
      <c r="W11" s="118">
        <f t="shared" si="3"/>
        <v>0</v>
      </c>
      <c r="X11" s="118">
        <f t="shared" si="3"/>
        <v>0</v>
      </c>
      <c r="Y11" s="118">
        <f t="shared" si="3"/>
        <v>0</v>
      </c>
      <c r="Z11" s="118">
        <f t="shared" si="3"/>
        <v>0</v>
      </c>
      <c r="AA11" s="118">
        <f t="shared" si="3"/>
        <v>0</v>
      </c>
      <c r="AB11" s="118">
        <f t="shared" si="3"/>
        <v>0</v>
      </c>
      <c r="AC11" s="118">
        <f t="shared" si="3"/>
        <v>0</v>
      </c>
      <c r="AD11" s="118">
        <f t="shared" si="3"/>
        <v>0</v>
      </c>
      <c r="AE11" s="118">
        <f t="shared" si="3"/>
        <v>0</v>
      </c>
      <c r="AF11" s="118">
        <f t="shared" si="3"/>
        <v>0</v>
      </c>
      <c r="AG11" s="118">
        <f t="shared" si="3"/>
        <v>0</v>
      </c>
      <c r="AH11" s="118">
        <f t="shared" si="3"/>
        <v>0</v>
      </c>
      <c r="AI11" s="118">
        <f t="shared" si="3"/>
        <v>0</v>
      </c>
      <c r="AJ11" s="118">
        <f t="shared" si="3"/>
        <v>0</v>
      </c>
      <c r="AK11" s="118">
        <f t="shared" si="3"/>
        <v>0</v>
      </c>
      <c r="AL11" s="118">
        <f t="shared" si="3"/>
        <v>0</v>
      </c>
      <c r="AM11" s="118">
        <f t="shared" si="3"/>
        <v>0</v>
      </c>
      <c r="AN11" s="118">
        <f t="shared" si="3"/>
        <v>0</v>
      </c>
      <c r="AO11" s="118">
        <f t="shared" si="3"/>
        <v>0</v>
      </c>
      <c r="AP11" s="118">
        <f t="shared" si="3"/>
        <v>0</v>
      </c>
      <c r="AQ11" s="118">
        <f t="shared" si="3"/>
        <v>0</v>
      </c>
      <c r="AR11" s="118">
        <f t="shared" si="3"/>
        <v>0</v>
      </c>
      <c r="AS11" s="118">
        <f t="shared" si="3"/>
        <v>0</v>
      </c>
      <c r="AT11" s="118">
        <f t="shared" si="3"/>
        <v>0</v>
      </c>
      <c r="AU11" s="118">
        <f t="shared" si="3"/>
        <v>0</v>
      </c>
      <c r="AV11" s="118">
        <f t="shared" si="3"/>
        <v>0</v>
      </c>
      <c r="AW11" s="118">
        <f t="shared" si="3"/>
        <v>0</v>
      </c>
      <c r="AX11" s="118">
        <f t="shared" si="3"/>
        <v>0</v>
      </c>
      <c r="AY11" s="118">
        <f t="shared" si="3"/>
        <v>0</v>
      </c>
      <c r="AZ11" s="118">
        <f t="shared" si="3"/>
        <v>0</v>
      </c>
    </row>
    <row r="12" spans="1:52" ht="15.75" x14ac:dyDescent="0.25">
      <c r="B12" s="90">
        <f t="shared" si="1"/>
        <v>7</v>
      </c>
      <c r="C12" s="48" t="s">
        <v>102</v>
      </c>
      <c r="D12" s="204">
        <f t="shared" si="2"/>
        <v>0</v>
      </c>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row>
    <row r="13" spans="1:52" ht="15.75" x14ac:dyDescent="0.25">
      <c r="B13" s="90">
        <f t="shared" si="1"/>
        <v>8</v>
      </c>
      <c r="C13" s="48" t="s">
        <v>103</v>
      </c>
      <c r="D13" s="204">
        <f t="shared" si="2"/>
        <v>700000</v>
      </c>
      <c r="E13" s="113">
        <v>500000</v>
      </c>
      <c r="F13" s="113"/>
      <c r="G13" s="113">
        <v>100000</v>
      </c>
      <c r="H13" s="113"/>
      <c r="I13" s="113">
        <v>100000</v>
      </c>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row>
    <row r="14" spans="1:52" ht="15.75" x14ac:dyDescent="0.25">
      <c r="B14" s="90">
        <f t="shared" si="1"/>
        <v>9</v>
      </c>
      <c r="C14" s="103" t="s">
        <v>169</v>
      </c>
      <c r="D14" s="204">
        <f t="shared" si="2"/>
        <v>3500000</v>
      </c>
      <c r="E14" s="118">
        <f>E11+E12+E13</f>
        <v>2000000</v>
      </c>
      <c r="F14" s="118">
        <f t="shared" ref="F14:AZ14" si="4">F11+F12+F13</f>
        <v>100000</v>
      </c>
      <c r="G14" s="118">
        <f t="shared" si="4"/>
        <v>100000</v>
      </c>
      <c r="H14" s="118">
        <f t="shared" si="4"/>
        <v>190000</v>
      </c>
      <c r="I14" s="118">
        <f t="shared" si="4"/>
        <v>310000</v>
      </c>
      <c r="J14" s="118">
        <f t="shared" si="4"/>
        <v>0</v>
      </c>
      <c r="K14" s="118">
        <f t="shared" si="4"/>
        <v>0</v>
      </c>
      <c r="L14" s="118">
        <f t="shared" si="4"/>
        <v>0</v>
      </c>
      <c r="M14" s="118">
        <f t="shared" si="4"/>
        <v>0</v>
      </c>
      <c r="N14" s="118">
        <f t="shared" si="4"/>
        <v>0</v>
      </c>
      <c r="O14" s="118">
        <f t="shared" si="4"/>
        <v>0</v>
      </c>
      <c r="P14" s="118">
        <f t="shared" si="4"/>
        <v>60000</v>
      </c>
      <c r="Q14" s="118">
        <f t="shared" si="4"/>
        <v>40000</v>
      </c>
      <c r="R14" s="118">
        <f t="shared" si="4"/>
        <v>400000</v>
      </c>
      <c r="S14" s="118">
        <f t="shared" si="4"/>
        <v>300000</v>
      </c>
      <c r="T14" s="118">
        <f t="shared" si="4"/>
        <v>0</v>
      </c>
      <c r="U14" s="118">
        <f t="shared" si="4"/>
        <v>0</v>
      </c>
      <c r="V14" s="118">
        <f t="shared" si="4"/>
        <v>0</v>
      </c>
      <c r="W14" s="118">
        <f t="shared" si="4"/>
        <v>0</v>
      </c>
      <c r="X14" s="118">
        <f t="shared" si="4"/>
        <v>0</v>
      </c>
      <c r="Y14" s="118">
        <f t="shared" si="4"/>
        <v>0</v>
      </c>
      <c r="Z14" s="118">
        <f t="shared" si="4"/>
        <v>0</v>
      </c>
      <c r="AA14" s="118">
        <f t="shared" si="4"/>
        <v>0</v>
      </c>
      <c r="AB14" s="118">
        <f t="shared" si="4"/>
        <v>0</v>
      </c>
      <c r="AC14" s="118">
        <f t="shared" si="4"/>
        <v>0</v>
      </c>
      <c r="AD14" s="118">
        <f t="shared" si="4"/>
        <v>0</v>
      </c>
      <c r="AE14" s="118">
        <f t="shared" si="4"/>
        <v>0</v>
      </c>
      <c r="AF14" s="118">
        <f t="shared" si="4"/>
        <v>0</v>
      </c>
      <c r="AG14" s="118">
        <f t="shared" si="4"/>
        <v>0</v>
      </c>
      <c r="AH14" s="118">
        <f t="shared" si="4"/>
        <v>0</v>
      </c>
      <c r="AI14" s="118">
        <f t="shared" si="4"/>
        <v>0</v>
      </c>
      <c r="AJ14" s="118">
        <f t="shared" si="4"/>
        <v>0</v>
      </c>
      <c r="AK14" s="118">
        <f t="shared" si="4"/>
        <v>0</v>
      </c>
      <c r="AL14" s="118">
        <f t="shared" si="4"/>
        <v>0</v>
      </c>
      <c r="AM14" s="118">
        <f t="shared" si="4"/>
        <v>0</v>
      </c>
      <c r="AN14" s="118">
        <f t="shared" si="4"/>
        <v>0</v>
      </c>
      <c r="AO14" s="118">
        <f t="shared" si="4"/>
        <v>0</v>
      </c>
      <c r="AP14" s="118">
        <f t="shared" si="4"/>
        <v>0</v>
      </c>
      <c r="AQ14" s="118">
        <f t="shared" si="4"/>
        <v>0</v>
      </c>
      <c r="AR14" s="118">
        <f t="shared" si="4"/>
        <v>0</v>
      </c>
      <c r="AS14" s="118">
        <f t="shared" si="4"/>
        <v>0</v>
      </c>
      <c r="AT14" s="118">
        <f t="shared" si="4"/>
        <v>0</v>
      </c>
      <c r="AU14" s="118">
        <f t="shared" si="4"/>
        <v>0</v>
      </c>
      <c r="AV14" s="118">
        <f t="shared" si="4"/>
        <v>0</v>
      </c>
      <c r="AW14" s="118">
        <f t="shared" si="4"/>
        <v>0</v>
      </c>
      <c r="AX14" s="118">
        <f t="shared" si="4"/>
        <v>0</v>
      </c>
      <c r="AY14" s="118">
        <f t="shared" si="4"/>
        <v>0</v>
      </c>
      <c r="AZ14" s="118">
        <f t="shared" si="4"/>
        <v>0</v>
      </c>
    </row>
    <row r="15" spans="1:52" ht="15.75" x14ac:dyDescent="0.25">
      <c r="B15" s="90">
        <f t="shared" si="1"/>
        <v>10</v>
      </c>
      <c r="C15" s="2"/>
      <c r="D15" s="204">
        <f t="shared" si="2"/>
        <v>0</v>
      </c>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row>
    <row r="16" spans="1:52" ht="15.75" x14ac:dyDescent="0.25">
      <c r="B16" s="90">
        <f t="shared" si="1"/>
        <v>11</v>
      </c>
      <c r="C16" s="119" t="s">
        <v>170</v>
      </c>
      <c r="D16" s="204">
        <f t="shared" si="2"/>
        <v>-690909.19099968649</v>
      </c>
      <c r="E16" s="113">
        <f>-E13</f>
        <v>-500000</v>
      </c>
      <c r="F16" s="113">
        <f>-F13/(1+Справочник!F$34)^(F$4-1)</f>
        <v>0</v>
      </c>
      <c r="G16" s="113">
        <f>-G13/(1+Справочник!G$34)^(G$4)</f>
        <v>-96566.28854006523</v>
      </c>
      <c r="H16" s="113">
        <f>-H13/(1+Справочник!H$34)^(H$4-1)</f>
        <v>0</v>
      </c>
      <c r="I16" s="113">
        <f>-I13/(1+Справочник!I$34)^(I$4-0)</f>
        <v>-94342.90245962124</v>
      </c>
      <c r="J16" s="113">
        <f>-J13/(1+Справочник!J$34)^(J$4-1)</f>
        <v>0</v>
      </c>
      <c r="K16" s="113">
        <f>-K13/(1+Справочник!K$34)^(K$4-1)</f>
        <v>0</v>
      </c>
      <c r="L16" s="113">
        <f>-L13/(1+Справочник!L$34)^(L$4-1)</f>
        <v>0</v>
      </c>
      <c r="M16" s="113">
        <f>-M13/(1+Справочник!M$34)^(M$4-1)</f>
        <v>0</v>
      </c>
      <c r="N16" s="113">
        <f>-N13/(1+Справочник!N$34)^(N$4-1)</f>
        <v>0</v>
      </c>
      <c r="O16" s="113">
        <f>-O13/(1+Справочник!O$34)^(O$4-1)</f>
        <v>0</v>
      </c>
      <c r="P16" s="113">
        <f>-P13/(1+Справочник!P$34)^(P$4-1)</f>
        <v>0</v>
      </c>
      <c r="Q16" s="113">
        <f>-Q13/(1+Справочник!Q$34)^(Q$4-1)</f>
        <v>0</v>
      </c>
      <c r="R16" s="113">
        <f>-R13/(1+Справочник!R$34)^(R$4-1)</f>
        <v>0</v>
      </c>
      <c r="S16" s="113">
        <f>-S13/(1+Справочник!S$34)^(S$4-1)</f>
        <v>0</v>
      </c>
      <c r="T16" s="113">
        <f>-T13/(1+Справочник!T$34)^(T$4-1)</f>
        <v>0</v>
      </c>
      <c r="U16" s="113">
        <f>-U13/(1+Справочник!U$34)^(U$4-1)</f>
        <v>0</v>
      </c>
      <c r="V16" s="113">
        <f>-V13/(1+Справочник!V$34)^(V$4-1)</f>
        <v>0</v>
      </c>
      <c r="W16" s="113">
        <f>-W13/(1+Справочник!W$34)^(W$4-1)</f>
        <v>0</v>
      </c>
      <c r="X16" s="113">
        <f>-X13/(1+Справочник!X$34)^(X$4-1)</f>
        <v>0</v>
      </c>
      <c r="Y16" s="113">
        <f>-Y13/(1+Справочник!Y$34)^(Y$4-1)</f>
        <v>0</v>
      </c>
      <c r="Z16" s="113">
        <f>-Z13/(1+Справочник!Z$34)^(Z$4-1)</f>
        <v>0</v>
      </c>
      <c r="AA16" s="113">
        <f>-AA13/(1+Справочник!AA$34)^(AA$4-1)</f>
        <v>0</v>
      </c>
      <c r="AB16" s="113">
        <f>-AB13/(1+Справочник!AB$34)^(AB$4-1)</f>
        <v>0</v>
      </c>
      <c r="AC16" s="113">
        <f>-AC13/(1+Справочник!AC$34)^(AC$4-1)</f>
        <v>0</v>
      </c>
      <c r="AD16" s="113">
        <f>-AD13/(1+Справочник!AD$34)^(AD$4-1)</f>
        <v>0</v>
      </c>
      <c r="AE16" s="113">
        <f>-AE13/(1+Справочник!AE$34)^(AE$4-1)</f>
        <v>0</v>
      </c>
      <c r="AF16" s="113">
        <f>-AF13/(1+Справочник!AF$34)^(AF$4-1)</f>
        <v>0</v>
      </c>
      <c r="AG16" s="113">
        <f>-AG13/(1+Справочник!AG$34)^(AG$4-1)</f>
        <v>0</v>
      </c>
      <c r="AH16" s="113">
        <f>-AH13/(1+Справочник!AH$34)^(AH$4-1)</f>
        <v>0</v>
      </c>
      <c r="AI16" s="113">
        <f>-AI13/(1+Справочник!AI$34)^(AI$4-1)</f>
        <v>0</v>
      </c>
      <c r="AJ16" s="113">
        <f>-AJ13/(1+Справочник!AJ$34)^(AJ$4-1)</f>
        <v>0</v>
      </c>
      <c r="AK16" s="113">
        <f>-AK13/(1+Справочник!AK$34)^(AK$4-1)</f>
        <v>0</v>
      </c>
      <c r="AL16" s="113">
        <f>-AL13/(1+Справочник!AL$34)^(AL$4-1)</f>
        <v>0</v>
      </c>
      <c r="AM16" s="113">
        <f>-AM13/(1+Справочник!AM$34)^(AM$4-1)</f>
        <v>0</v>
      </c>
      <c r="AN16" s="113">
        <f>-AN13/(1+Справочник!AN$34)^(AN$4-1)</f>
        <v>0</v>
      </c>
      <c r="AO16" s="113">
        <f>-AO13/(1+Справочник!AO$34)^(AO$4-1)</f>
        <v>0</v>
      </c>
      <c r="AP16" s="113">
        <f>-AP13/(1+Справочник!AP$34)^(AP$4-1)</f>
        <v>0</v>
      </c>
      <c r="AQ16" s="113">
        <f>-AQ13/(1+Справочник!AQ$34)^(AQ$4-1)</f>
        <v>0</v>
      </c>
      <c r="AR16" s="113">
        <f>-AR13/(1+Справочник!AR$34)^(AR$4-1)</f>
        <v>0</v>
      </c>
      <c r="AS16" s="113">
        <f>-AS13/(1+Справочник!AS$34)^(AS$4-1)</f>
        <v>0</v>
      </c>
      <c r="AT16" s="113">
        <f>-AT13/(1+Справочник!AT$34)^(AT$4-1)</f>
        <v>0</v>
      </c>
      <c r="AU16" s="113">
        <f>-AU13/(1+Справочник!AU$34)^(AU$4-1)</f>
        <v>0</v>
      </c>
      <c r="AV16" s="113">
        <f>-AV13/(1+Справочник!AV$34)^(AV$4-1)</f>
        <v>0</v>
      </c>
      <c r="AW16" s="113">
        <f>-AW13/(1+Справочник!AW$34)^(AW$4-1)</f>
        <v>0</v>
      </c>
      <c r="AX16" s="113">
        <f>-AX13/(1+Справочник!AX$34)^(AX$4-1)</f>
        <v>0</v>
      </c>
      <c r="AY16" s="113">
        <f>-AY13/(1+Справочник!AY$34)^(AY$4-1)</f>
        <v>0</v>
      </c>
      <c r="AZ16" s="113">
        <f>-AZ13/(1+Справочник!AZ$34)^(AZ$4-1)</f>
        <v>0</v>
      </c>
    </row>
    <row r="17" spans="2:52" ht="15.75" x14ac:dyDescent="0.25">
      <c r="B17" s="90">
        <f t="shared" si="1"/>
        <v>12</v>
      </c>
      <c r="C17" s="119" t="s">
        <v>171</v>
      </c>
      <c r="D17" s="204">
        <f t="shared" si="2"/>
        <v>-3362134.1900626193</v>
      </c>
      <c r="E17" s="113">
        <f>-E14/(1+Справочник!E$34)^(E$4-1)</f>
        <v>-2000000</v>
      </c>
      <c r="F17" s="113">
        <f>-F14/(1+Справочник!F$34)^(F$4-1)</f>
        <v>-98842.073322836906</v>
      </c>
      <c r="G17" s="113">
        <f>-G14/(1+Справочник!G$34)^(G$4-1)</f>
        <v>-97697.554587570674</v>
      </c>
      <c r="H17" s="113">
        <f>-H14/(1+Справочник!H$34)^(H$4-1)</f>
        <v>-183475.94822612393</v>
      </c>
      <c r="I17" s="113">
        <f>-I14/(1+Справочник!I$34)^(I$4-1)</f>
        <v>-295889.17734413192</v>
      </c>
      <c r="J17" s="113">
        <f>-J14/(1+Справочник!J$34)^(J$4-1)</f>
        <v>0</v>
      </c>
      <c r="K17" s="113">
        <f>-K14/(1+Справочник!K$34)^(K$4-1)</f>
        <v>0</v>
      </c>
      <c r="L17" s="113">
        <f>-L14/(1+Справочник!L$34)^(L$4-1)</f>
        <v>0</v>
      </c>
      <c r="M17" s="113">
        <f>-M14/(1+Справочник!M$34)^(M$4-1)</f>
        <v>0</v>
      </c>
      <c r="N17" s="113">
        <f>-N14/(1+Справочник!N$34)^(N$4-1)</f>
        <v>0</v>
      </c>
      <c r="O17" s="113">
        <f>-O14/(1+Справочник!O$34)^(O$4-1)</f>
        <v>0</v>
      </c>
      <c r="P17" s="113">
        <f>-P14/(1+Справочник!P$34)^(P$4-1)</f>
        <v>-52785.126100166199</v>
      </c>
      <c r="Q17" s="113">
        <f>-Q14/(1+Справочник!Q$34)^(Q$4-1)</f>
        <v>-34782.608695652132</v>
      </c>
      <c r="R17" s="113">
        <f>-R14/(1+Справочник!R$34)^(R$4-1)</f>
        <v>-343798.51590551925</v>
      </c>
      <c r="S17" s="113">
        <f>-S14/(1+Справочник!S$34)^(S$4-1)</f>
        <v>-254863.18588061884</v>
      </c>
      <c r="T17" s="113">
        <f>-T14/(1+Справочник!T$34)^(T$4-1)</f>
        <v>0</v>
      </c>
      <c r="U17" s="113">
        <f>-U14/(1+Справочник!U$34)^(U$4-1)</f>
        <v>0</v>
      </c>
      <c r="V17" s="113">
        <f>-V14/(1+Справочник!V$34)^(V$4-1)</f>
        <v>0</v>
      </c>
      <c r="W17" s="113">
        <f>-W14/(1+Справочник!W$34)^(W$4-1)</f>
        <v>0</v>
      </c>
      <c r="X17" s="113">
        <f>-X14/(1+Справочник!X$34)^(X$4-1)</f>
        <v>0</v>
      </c>
      <c r="Y17" s="113">
        <f>-Y14/(1+Справочник!Y$34)^(Y$4-1)</f>
        <v>0</v>
      </c>
      <c r="Z17" s="113">
        <f>-Z14/(1+Справочник!Z$34)^(Z$4-1)</f>
        <v>0</v>
      </c>
      <c r="AA17" s="113">
        <f>-AA14/(1+Справочник!AA$34)^(AA$4-1)</f>
        <v>0</v>
      </c>
      <c r="AB17" s="113">
        <f>-AB14/(1+Справочник!AB$34)^(AB$4-1)</f>
        <v>0</v>
      </c>
      <c r="AC17" s="113">
        <f>-AC14/(1+Справочник!AC$34)^(AC$4-1)</f>
        <v>0</v>
      </c>
      <c r="AD17" s="113">
        <f>-AD14/(1+Справочник!AD$34)^(AD$4-1)</f>
        <v>0</v>
      </c>
      <c r="AE17" s="113">
        <f>-AE14/(1+Справочник!AE$34)^(AE$4-1)</f>
        <v>0</v>
      </c>
      <c r="AF17" s="113">
        <f>-AF14/(1+Справочник!AF$34)^(AF$4-1)</f>
        <v>0</v>
      </c>
      <c r="AG17" s="113">
        <f>-AG14/(1+Справочник!AG$34)^(AG$4-1)</f>
        <v>0</v>
      </c>
      <c r="AH17" s="113">
        <f>-AH14/(1+Справочник!AH$34)^(AH$4-1)</f>
        <v>0</v>
      </c>
      <c r="AI17" s="113">
        <f>-AI14/(1+Справочник!AI$34)^(AI$4-1)</f>
        <v>0</v>
      </c>
      <c r="AJ17" s="113">
        <f>-AJ14/(1+Справочник!AJ$34)^(AJ$4-1)</f>
        <v>0</v>
      </c>
      <c r="AK17" s="113">
        <f>-AK14/(1+Справочник!AK$34)^(AK$4-1)</f>
        <v>0</v>
      </c>
      <c r="AL17" s="113">
        <f>-AL14/(1+Справочник!AL$34)^(AL$4-1)</f>
        <v>0</v>
      </c>
      <c r="AM17" s="113">
        <f>-AM14/(1+Справочник!AM$34)^(AM$4-1)</f>
        <v>0</v>
      </c>
      <c r="AN17" s="113">
        <f>-AN14/(1+Справочник!AN$34)^(AN$4-1)</f>
        <v>0</v>
      </c>
      <c r="AO17" s="113">
        <f>-AO14/(1+Справочник!AO$34)^(AO$4-1)</f>
        <v>0</v>
      </c>
      <c r="AP17" s="113">
        <f>-AP14/(1+Справочник!AP$34)^(AP$4-1)</f>
        <v>0</v>
      </c>
      <c r="AQ17" s="113">
        <f>-AQ14/(1+Справочник!AQ$34)^(AQ$4-1)</f>
        <v>0</v>
      </c>
      <c r="AR17" s="113">
        <f>-AR14/(1+Справочник!AR$34)^(AR$4-1)</f>
        <v>0</v>
      </c>
      <c r="AS17" s="113">
        <f>-AS14/(1+Справочник!AS$34)^(AS$4-1)</f>
        <v>0</v>
      </c>
      <c r="AT17" s="113">
        <f>-AT14/(1+Справочник!AT$34)^(AT$4-1)</f>
        <v>0</v>
      </c>
      <c r="AU17" s="113">
        <f>-AU14/(1+Справочник!AU$34)^(AU$4-1)</f>
        <v>0</v>
      </c>
      <c r="AV17" s="113">
        <f>-AV14/(1+Справочник!AV$34)^(AV$4-1)</f>
        <v>0</v>
      </c>
      <c r="AW17" s="113">
        <f>-AW14/(1+Справочник!AW$34)^(AW$4-1)</f>
        <v>0</v>
      </c>
      <c r="AX17" s="113">
        <f>-AX14/(1+Справочник!AX$34)^(AX$4-1)</f>
        <v>0</v>
      </c>
      <c r="AY17" s="113">
        <f>-AY14/(1+Справочник!AY$34)^(AY$4-1)</f>
        <v>0</v>
      </c>
      <c r="AZ17" s="113">
        <f>-AZ14/(1+Справочник!AZ$34)^(AZ$4-1)</f>
        <v>0</v>
      </c>
    </row>
    <row r="18" spans="2:52" x14ac:dyDescent="0.2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row>
    <row r="20" spans="2:52" x14ac:dyDescent="0.25">
      <c r="E20" s="312"/>
      <c r="F20" s="312"/>
      <c r="G20" s="312"/>
      <c r="H20" s="312"/>
      <c r="I20" s="312"/>
      <c r="J20" s="312"/>
      <c r="K20" s="312"/>
      <c r="L20" s="312"/>
      <c r="M20" s="312"/>
      <c r="N20" s="312"/>
      <c r="O20" s="312"/>
      <c r="P20" s="312"/>
      <c r="Q20" s="312"/>
      <c r="R20" s="312"/>
      <c r="S20" s="312"/>
    </row>
    <row r="21" spans="2:52" x14ac:dyDescent="0.25">
      <c r="E21" s="312">
        <f>E17-E16</f>
        <v>-1500000</v>
      </c>
      <c r="F21" s="312">
        <f t="shared" ref="F21:S21" si="5">F17-F16</f>
        <v>-98842.073322836906</v>
      </c>
      <c r="G21" s="312">
        <f t="shared" si="5"/>
        <v>-1131.2660475054436</v>
      </c>
      <c r="H21" s="312">
        <f t="shared" si="5"/>
        <v>-183475.94822612393</v>
      </c>
      <c r="I21" s="312">
        <f t="shared" si="5"/>
        <v>-201546.27488451067</v>
      </c>
      <c r="J21" s="312">
        <f t="shared" si="5"/>
        <v>0</v>
      </c>
      <c r="K21" s="312">
        <f t="shared" si="5"/>
        <v>0</v>
      </c>
      <c r="L21" s="312">
        <f t="shared" si="5"/>
        <v>0</v>
      </c>
      <c r="M21" s="312">
        <f t="shared" si="5"/>
        <v>0</v>
      </c>
      <c r="N21" s="312">
        <f t="shared" si="5"/>
        <v>0</v>
      </c>
      <c r="O21" s="312">
        <f t="shared" si="5"/>
        <v>0</v>
      </c>
      <c r="P21" s="312">
        <f t="shared" si="5"/>
        <v>-52785.126100166199</v>
      </c>
      <c r="Q21" s="312">
        <f t="shared" si="5"/>
        <v>-34782.608695652132</v>
      </c>
      <c r="R21" s="312">
        <f t="shared" si="5"/>
        <v>-343798.51590551925</v>
      </c>
      <c r="S21" s="312">
        <f t="shared" si="5"/>
        <v>-254863.18588061884</v>
      </c>
    </row>
    <row r="24" spans="2:52" x14ac:dyDescent="0.25">
      <c r="E24" s="311">
        <f>NPV(0.15,E9:P9)</f>
        <v>1654789.0626711473</v>
      </c>
    </row>
    <row r="25" spans="2:52" x14ac:dyDescent="0.25">
      <c r="E25" s="311">
        <f>NPV(0.15,F9,G9,H9,I9,J9,K9,L9,M9,N9,O9,P9)+1500000</f>
        <v>1903007.4220718194</v>
      </c>
    </row>
    <row r="32" spans="2:52" x14ac:dyDescent="0.25">
      <c r="D32" s="2"/>
      <c r="E32" s="313" t="s">
        <v>518</v>
      </c>
      <c r="F32" s="313" t="s">
        <v>291</v>
      </c>
      <c r="G32" s="313" t="s">
        <v>292</v>
      </c>
      <c r="H32" s="313" t="s">
        <v>293</v>
      </c>
    </row>
    <row r="33" spans="4:8" x14ac:dyDescent="0.25">
      <c r="D33" s="2" t="s">
        <v>510</v>
      </c>
      <c r="E33" s="56">
        <f>-700000/1000</f>
        <v>-700</v>
      </c>
      <c r="F33" s="56"/>
      <c r="G33" s="56"/>
      <c r="H33" s="56"/>
    </row>
    <row r="34" spans="4:8" x14ac:dyDescent="0.25">
      <c r="D34" s="2" t="s">
        <v>519</v>
      </c>
      <c r="E34" s="56">
        <f>(CF!Q48)/35000</f>
        <v>-1035.8731131386296</v>
      </c>
      <c r="F34" s="56">
        <f>CF!AD48/35000</f>
        <v>1301.3148641123862</v>
      </c>
      <c r="G34" s="56">
        <f>CF!AQ48/35000</f>
        <v>6637.1611862536556</v>
      </c>
      <c r="H34" s="56">
        <f>(CF!BD48+CF!BD76)/35000</f>
        <v>-2874.4178845144643</v>
      </c>
    </row>
    <row r="35" spans="4:8" x14ac:dyDescent="0.25">
      <c r="D35" s="2"/>
      <c r="E35" s="56"/>
      <c r="F35" s="56"/>
      <c r="G35" s="56"/>
      <c r="H35" s="56"/>
    </row>
    <row r="36" spans="4:8" x14ac:dyDescent="0.25">
      <c r="D36" s="2" t="s">
        <v>517</v>
      </c>
      <c r="E36" s="56">
        <f>'Эффективность проекта'!G23/1000</f>
        <v>-1517.1523990012565</v>
      </c>
      <c r="F36" s="56">
        <f>'Эффективность проекта'!H23/1000</f>
        <v>-587.86358666478077</v>
      </c>
      <c r="G36" s="56">
        <f>'Эффективность проекта'!I23/1000</f>
        <v>3270.9532025655294</v>
      </c>
      <c r="H36" s="56">
        <f>'Эффективность проекта'!J23/1000</f>
        <v>1709.6266819182315</v>
      </c>
    </row>
    <row r="37" spans="4:8" x14ac:dyDescent="0.25">
      <c r="E37" s="312"/>
      <c r="F37" s="312"/>
      <c r="G37" s="312"/>
      <c r="H37" s="312"/>
    </row>
    <row r="38" spans="4:8" x14ac:dyDescent="0.25">
      <c r="E38" s="312"/>
      <c r="F38" s="312"/>
      <c r="G38" s="312"/>
      <c r="H38" s="312"/>
    </row>
    <row r="39" spans="4:8" x14ac:dyDescent="0.25">
      <c r="E39" s="312">
        <f>E34/(1+0.15)</f>
        <v>-900.75922881619977</v>
      </c>
      <c r="F39" s="312">
        <f>F34/(1+0.15)^2</f>
        <v>983.98099365775909</v>
      </c>
      <c r="G39" s="312">
        <f>G34/(1+0.15)^3</f>
        <v>4364.04121722933</v>
      </c>
      <c r="H39" s="312">
        <f>H34/(1+0.15)^(3+1/12)</f>
        <v>-1868.0918767265721</v>
      </c>
    </row>
    <row r="40" spans="4:8" x14ac:dyDescent="0.25">
      <c r="E40" s="312"/>
      <c r="F40" s="312"/>
      <c r="G40" s="312"/>
      <c r="H40" s="312">
        <f>H35/(1+0.15)^(3+1/12)</f>
        <v>0</v>
      </c>
    </row>
    <row r="41" spans="4:8" x14ac:dyDescent="0.25">
      <c r="E41" s="312"/>
      <c r="F41" s="312"/>
      <c r="G41" s="312"/>
      <c r="H41" s="312"/>
    </row>
    <row r="43" spans="4:8" x14ac:dyDescent="0.25">
      <c r="E43" t="s">
        <v>518</v>
      </c>
      <c r="F43" t="s">
        <v>291</v>
      </c>
      <c r="G43" t="s">
        <v>292</v>
      </c>
      <c r="H43" t="s">
        <v>293</v>
      </c>
    </row>
    <row r="44" spans="4:8" x14ac:dyDescent="0.25">
      <c r="D44" t="s">
        <v>510</v>
      </c>
      <c r="E44">
        <v>-2060</v>
      </c>
      <c r="F44">
        <v>-740</v>
      </c>
    </row>
    <row r="45" spans="4:8" x14ac:dyDescent="0.25">
      <c r="D45" t="s">
        <v>205</v>
      </c>
      <c r="E45">
        <v>281.875</v>
      </c>
      <c r="F45">
        <v>407.5</v>
      </c>
      <c r="G45">
        <v>419.99999999999994</v>
      </c>
      <c r="H45">
        <v>34.999999999999993</v>
      </c>
    </row>
    <row r="46" spans="4:8" x14ac:dyDescent="0.25">
      <c r="D46" t="s">
        <v>511</v>
      </c>
      <c r="H46">
        <v>2800</v>
      </c>
    </row>
    <row r="47" spans="4:8" x14ac:dyDescent="0.25">
      <c r="D47" t="s">
        <v>517</v>
      </c>
      <c r="E47">
        <v>-1792.6719929289695</v>
      </c>
      <c r="F47">
        <v>-2117.9877589873195</v>
      </c>
      <c r="G47">
        <v>-1841.8309413658844</v>
      </c>
      <c r="H47">
        <v>6.4314671001079661E-4</v>
      </c>
    </row>
    <row r="53" spans="4:8" x14ac:dyDescent="0.25">
      <c r="D53" s="2"/>
      <c r="E53" s="319" t="s">
        <v>518</v>
      </c>
      <c r="F53" s="319" t="s">
        <v>291</v>
      </c>
      <c r="G53" s="319" t="s">
        <v>292</v>
      </c>
      <c r="H53" s="319" t="s">
        <v>293</v>
      </c>
    </row>
    <row r="54" spans="4:8" ht="15.75" x14ac:dyDescent="0.25">
      <c r="D54" s="320" t="s">
        <v>510</v>
      </c>
      <c r="E54" s="318">
        <v>2060000</v>
      </c>
      <c r="F54" s="318">
        <v>740000</v>
      </c>
      <c r="G54" s="318"/>
      <c r="H54" s="318"/>
    </row>
    <row r="55" spans="4:8" ht="15.75" x14ac:dyDescent="0.25">
      <c r="D55" s="320" t="s">
        <v>205</v>
      </c>
      <c r="E55" s="318">
        <v>281875</v>
      </c>
      <c r="F55" s="318">
        <v>407500</v>
      </c>
      <c r="G55" s="318">
        <v>420000</v>
      </c>
      <c r="H55" s="318">
        <v>35000</v>
      </c>
    </row>
    <row r="56" spans="4:8" ht="15.75" x14ac:dyDescent="0.25">
      <c r="D56" s="320" t="s">
        <v>511</v>
      </c>
      <c r="E56" s="318"/>
      <c r="F56" s="318"/>
      <c r="G56" s="318"/>
      <c r="H56" s="318">
        <v>2800000</v>
      </c>
    </row>
  </sheetData>
  <mergeCells count="4">
    <mergeCell ref="E3:H3"/>
    <mergeCell ref="B4:B5"/>
    <mergeCell ref="C4:C5"/>
    <mergeCell ref="D4:D5"/>
  </mergeCells>
  <hyperlinks>
    <hyperlink ref="A1" location="Содержание!A1" display="В Содержание" xr:uid="{4922E91C-CEF7-4A72-A87F-854793DDA82B}"/>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5">
    <outlinePr summaryBelow="0"/>
  </sheetPr>
  <dimension ref="A1:BD45"/>
  <sheetViews>
    <sheetView workbookViewId="0">
      <pane xSplit="4" ySplit="5" topLeftCell="E6" activePane="bottomRight" state="frozen"/>
      <selection activeCell="C27" sqref="C27"/>
      <selection pane="topRight" activeCell="C27" sqref="C27"/>
      <selection pane="bottomLeft" activeCell="C27" sqref="C27"/>
      <selection pane="bottomRight" activeCell="H25" sqref="H25"/>
    </sheetView>
  </sheetViews>
  <sheetFormatPr defaultRowHeight="15" outlineLevelRow="1" outlineLevelCol="1" x14ac:dyDescent="0.25"/>
  <cols>
    <col min="1" max="1" width="8.28515625" customWidth="1"/>
    <col min="2" max="2" width="5.85546875" customWidth="1"/>
    <col min="3" max="3" width="43.140625" customWidth="1"/>
    <col min="4" max="4" width="1.28515625" customWidth="1"/>
    <col min="5" max="5" width="11.5703125" customWidth="1" outlineLevel="1"/>
    <col min="6" max="6" width="13.42578125" customWidth="1" outlineLevel="1"/>
    <col min="7" max="8" width="15.5703125" customWidth="1" outlineLevel="1"/>
    <col min="9" max="9" width="14.7109375" customWidth="1" outlineLevel="1"/>
    <col min="10" max="13" width="15" customWidth="1" outlineLevel="1"/>
    <col min="14" max="15" width="13.7109375" customWidth="1" outlineLevel="1"/>
    <col min="16" max="16" width="11.7109375" customWidth="1" outlineLevel="1"/>
    <col min="17" max="17" width="11.7109375" customWidth="1"/>
    <col min="18" max="18" width="11.5703125" customWidth="1" outlineLevel="1"/>
    <col min="19" max="19" width="12.5703125" customWidth="1" outlineLevel="1"/>
    <col min="20" max="21" width="15.5703125" customWidth="1" outlineLevel="1"/>
    <col min="22" max="22" width="14.7109375" customWidth="1" outlineLevel="1"/>
    <col min="23" max="26" width="15" customWidth="1" outlineLevel="1"/>
    <col min="27" max="28" width="13.7109375" customWidth="1" outlineLevel="1"/>
    <col min="29" max="29" width="11.7109375" customWidth="1" outlineLevel="1"/>
    <col min="30" max="30" width="11.7109375" customWidth="1"/>
    <col min="31" max="31" width="11.5703125" customWidth="1" outlineLevel="1"/>
    <col min="32" max="32" width="12.5703125" customWidth="1" outlineLevel="1"/>
    <col min="33" max="34" width="15.5703125" customWidth="1" outlineLevel="1"/>
    <col min="35" max="35" width="14.7109375" customWidth="1" outlineLevel="1"/>
    <col min="36" max="39" width="15" customWidth="1" outlineLevel="1"/>
    <col min="40" max="41" width="13.7109375" customWidth="1" outlineLevel="1"/>
    <col min="42" max="42" width="11.7109375" customWidth="1" outlineLevel="1"/>
    <col min="43" max="43" width="11.7109375" customWidth="1"/>
    <col min="44" max="44" width="11.5703125" hidden="1" customWidth="1" outlineLevel="1"/>
    <col min="45" max="45" width="12.5703125" hidden="1" customWidth="1" outlineLevel="1"/>
    <col min="46" max="47" width="15.5703125" hidden="1" customWidth="1" outlineLevel="1"/>
    <col min="48" max="48" width="14.7109375" hidden="1" customWidth="1" outlineLevel="1"/>
    <col min="49" max="52" width="15" hidden="1" customWidth="1" outlineLevel="1"/>
    <col min="53" max="54" width="13.7109375" hidden="1" customWidth="1" outlineLevel="1"/>
    <col min="55" max="55" width="11.7109375" hidden="1" customWidth="1" outlineLevel="1"/>
    <col min="56" max="56" width="11.7109375" customWidth="1" collapsed="1"/>
  </cols>
  <sheetData>
    <row r="1" spans="1:56" ht="18.75" x14ac:dyDescent="0.3">
      <c r="A1" s="157" t="s">
        <v>235</v>
      </c>
      <c r="C1" s="14" t="s">
        <v>502</v>
      </c>
    </row>
    <row r="2" spans="1:56" ht="21" x14ac:dyDescent="0.35">
      <c r="C2" s="21" t="s">
        <v>423</v>
      </c>
    </row>
    <row r="3" spans="1:56" ht="15.75" x14ac:dyDescent="0.25">
      <c r="E3" s="326" t="s">
        <v>64</v>
      </c>
      <c r="F3" s="327"/>
      <c r="G3" s="327"/>
      <c r="H3" s="327"/>
    </row>
    <row r="4" spans="1:56" ht="15.75" customHeight="1" x14ac:dyDescent="0.25">
      <c r="B4" s="334" t="s">
        <v>17</v>
      </c>
      <c r="C4" s="334" t="s">
        <v>18</v>
      </c>
      <c r="D4" s="334"/>
      <c r="E4" s="70">
        <v>1</v>
      </c>
      <c r="F4" s="70">
        <v>2</v>
      </c>
      <c r="G4" s="70">
        <v>3</v>
      </c>
      <c r="H4" s="70">
        <v>4</v>
      </c>
      <c r="I4" s="70">
        <v>5</v>
      </c>
      <c r="J4" s="70">
        <v>6</v>
      </c>
      <c r="K4" s="70">
        <v>7</v>
      </c>
      <c r="L4" s="70">
        <v>8</v>
      </c>
      <c r="M4" s="70">
        <v>9</v>
      </c>
      <c r="N4" s="70">
        <v>10</v>
      </c>
      <c r="O4" s="70">
        <v>11</v>
      </c>
      <c r="P4" s="70">
        <v>12</v>
      </c>
      <c r="Q4" s="344" t="s">
        <v>462</v>
      </c>
      <c r="R4" s="70">
        <v>13</v>
      </c>
      <c r="S4" s="75">
        <v>14</v>
      </c>
      <c r="T4" s="75">
        <v>15</v>
      </c>
      <c r="U4" s="75">
        <v>16</v>
      </c>
      <c r="V4" s="75">
        <v>17</v>
      </c>
      <c r="W4" s="75">
        <v>18</v>
      </c>
      <c r="X4" s="75">
        <v>19</v>
      </c>
      <c r="Y4" s="75">
        <v>20</v>
      </c>
      <c r="Z4" s="75">
        <v>21</v>
      </c>
      <c r="AA4" s="75">
        <v>22</v>
      </c>
      <c r="AB4" s="75">
        <v>23</v>
      </c>
      <c r="AC4" s="75">
        <v>24</v>
      </c>
      <c r="AD4" s="344" t="s">
        <v>463</v>
      </c>
      <c r="AE4" s="75">
        <v>25</v>
      </c>
      <c r="AF4" s="75">
        <v>26</v>
      </c>
      <c r="AG4" s="75">
        <v>27</v>
      </c>
      <c r="AH4" s="75">
        <v>28</v>
      </c>
      <c r="AI4" s="75">
        <v>29</v>
      </c>
      <c r="AJ4" s="75">
        <v>30</v>
      </c>
      <c r="AK4" s="75">
        <v>31</v>
      </c>
      <c r="AL4" s="75">
        <v>32</v>
      </c>
      <c r="AM4" s="75">
        <v>33</v>
      </c>
      <c r="AN4" s="75">
        <v>34</v>
      </c>
      <c r="AO4" s="75">
        <v>35</v>
      </c>
      <c r="AP4" s="75">
        <v>36</v>
      </c>
      <c r="AQ4" s="344" t="s">
        <v>464</v>
      </c>
      <c r="AR4" s="75">
        <v>37</v>
      </c>
      <c r="AS4" s="75">
        <v>38</v>
      </c>
      <c r="AT4" s="75">
        <v>39</v>
      </c>
      <c r="AU4" s="75">
        <v>40</v>
      </c>
      <c r="AV4" s="75">
        <v>41</v>
      </c>
      <c r="AW4" s="75">
        <v>42</v>
      </c>
      <c r="AX4" s="75">
        <v>43</v>
      </c>
      <c r="AY4" s="75">
        <v>44</v>
      </c>
      <c r="AZ4" s="75">
        <v>45</v>
      </c>
      <c r="BA4" s="75">
        <v>46</v>
      </c>
      <c r="BB4" s="75">
        <v>47</v>
      </c>
      <c r="BC4" s="75">
        <v>48</v>
      </c>
      <c r="BD4" s="344" t="s">
        <v>465</v>
      </c>
    </row>
    <row r="5" spans="1:56" ht="15.75" x14ac:dyDescent="0.25">
      <c r="B5" s="334"/>
      <c r="C5" s="334"/>
      <c r="D5" s="334"/>
      <c r="E5" s="15">
        <v>45444</v>
      </c>
      <c r="F5" s="15">
        <v>45474</v>
      </c>
      <c r="G5" s="15">
        <v>45505</v>
      </c>
      <c r="H5" s="15">
        <v>45536</v>
      </c>
      <c r="I5" s="15">
        <v>45566</v>
      </c>
      <c r="J5" s="15">
        <v>45597</v>
      </c>
      <c r="K5" s="218">
        <v>45627</v>
      </c>
      <c r="L5" s="218">
        <v>45658</v>
      </c>
      <c r="M5" s="218">
        <v>45689</v>
      </c>
      <c r="N5" s="218">
        <v>45717</v>
      </c>
      <c r="O5" s="218">
        <v>45748</v>
      </c>
      <c r="P5" s="218">
        <v>45778</v>
      </c>
      <c r="Q5" s="345"/>
      <c r="R5" s="218">
        <v>45809</v>
      </c>
      <c r="S5" s="218">
        <v>45839</v>
      </c>
      <c r="T5" s="218">
        <v>45870</v>
      </c>
      <c r="U5" s="218">
        <v>45901</v>
      </c>
      <c r="V5" s="218">
        <v>45931</v>
      </c>
      <c r="W5" s="218">
        <v>45962</v>
      </c>
      <c r="X5" s="218">
        <v>45992</v>
      </c>
      <c r="Y5" s="218">
        <v>46023</v>
      </c>
      <c r="Z5" s="218">
        <v>46054</v>
      </c>
      <c r="AA5" s="218">
        <v>46082</v>
      </c>
      <c r="AB5" s="218">
        <v>46113</v>
      </c>
      <c r="AC5" s="218">
        <v>46143</v>
      </c>
      <c r="AD5" s="345"/>
      <c r="AE5" s="218">
        <v>46174</v>
      </c>
      <c r="AF5" s="218">
        <v>46204</v>
      </c>
      <c r="AG5" s="218">
        <v>46235</v>
      </c>
      <c r="AH5" s="218">
        <v>46266</v>
      </c>
      <c r="AI5" s="218">
        <v>46296</v>
      </c>
      <c r="AJ5" s="218">
        <v>46327</v>
      </c>
      <c r="AK5" s="218">
        <v>46357</v>
      </c>
      <c r="AL5" s="218">
        <v>46388</v>
      </c>
      <c r="AM5" s="218">
        <v>46419</v>
      </c>
      <c r="AN5" s="218">
        <v>46447</v>
      </c>
      <c r="AO5" s="218">
        <v>46478</v>
      </c>
      <c r="AP5" s="218">
        <v>46508</v>
      </c>
      <c r="AQ5" s="345"/>
      <c r="AR5" s="218">
        <v>46539</v>
      </c>
      <c r="AS5" s="218">
        <v>46569</v>
      </c>
      <c r="AT5" s="218">
        <v>46600</v>
      </c>
      <c r="AU5" s="218">
        <v>46631</v>
      </c>
      <c r="AV5" s="218">
        <v>46661</v>
      </c>
      <c r="AW5" s="218">
        <v>46692</v>
      </c>
      <c r="AX5" s="218">
        <v>46722</v>
      </c>
      <c r="AY5" s="218">
        <v>46753</v>
      </c>
      <c r="AZ5" s="218">
        <v>46784</v>
      </c>
      <c r="BA5" s="218">
        <v>46813</v>
      </c>
      <c r="BB5" s="218">
        <v>46844</v>
      </c>
      <c r="BC5" s="218">
        <v>46874</v>
      </c>
      <c r="BD5" s="345"/>
    </row>
    <row r="6" spans="1:56" s="3" customFormat="1" x14ac:dyDescent="0.25">
      <c r="A6"/>
      <c r="B6" s="90">
        <v>1</v>
      </c>
      <c r="C6" s="122" t="s">
        <v>195</v>
      </c>
      <c r="D6" s="2"/>
      <c r="E6" s="2"/>
      <c r="F6" s="2"/>
      <c r="G6" s="2"/>
      <c r="H6" s="2"/>
      <c r="I6" s="2"/>
      <c r="J6" s="129"/>
    </row>
    <row r="7" spans="1:56" s="3" customFormat="1" ht="61.5" outlineLevel="1" x14ac:dyDescent="0.25">
      <c r="A7"/>
      <c r="B7" s="90">
        <v>2</v>
      </c>
      <c r="C7" s="123" t="s">
        <v>196</v>
      </c>
      <c r="D7"/>
      <c r="E7" s="123" t="s">
        <v>197</v>
      </c>
      <c r="F7" s="123" t="s">
        <v>198</v>
      </c>
      <c r="G7" s="123" t="s">
        <v>199</v>
      </c>
      <c r="H7" s="123" t="s">
        <v>210</v>
      </c>
      <c r="I7" s="123" t="s">
        <v>200</v>
      </c>
      <c r="J7" s="123" t="s">
        <v>201</v>
      </c>
    </row>
    <row r="8" spans="1:56" s="3" customFormat="1" outlineLevel="1" x14ac:dyDescent="0.25">
      <c r="A8"/>
      <c r="B8" s="90">
        <v>3</v>
      </c>
      <c r="C8" s="2" t="s">
        <v>166</v>
      </c>
      <c r="D8" s="2"/>
      <c r="E8" s="126">
        <v>0.15</v>
      </c>
      <c r="F8" s="127">
        <v>37</v>
      </c>
      <c r="G8" s="127">
        <v>37</v>
      </c>
      <c r="H8" s="127">
        <v>12</v>
      </c>
      <c r="I8" s="5">
        <v>1</v>
      </c>
      <c r="J8" s="151">
        <v>0.15</v>
      </c>
    </row>
    <row r="9" spans="1:56" s="3" customFormat="1" outlineLevel="1" x14ac:dyDescent="0.25">
      <c r="A9"/>
      <c r="B9" s="90">
        <v>4</v>
      </c>
      <c r="C9" s="2" t="s">
        <v>167</v>
      </c>
      <c r="D9" s="2"/>
      <c r="E9" s="126"/>
      <c r="F9" s="127"/>
      <c r="G9" s="127"/>
      <c r="H9" s="127"/>
      <c r="I9" s="5">
        <v>1</v>
      </c>
      <c r="J9" s="151">
        <v>0</v>
      </c>
    </row>
    <row r="10" spans="1:56" s="3" customFormat="1" x14ac:dyDescent="0.25">
      <c r="A10"/>
      <c r="B10" s="90">
        <v>5</v>
      </c>
    </row>
    <row r="11" spans="1:56" x14ac:dyDescent="0.25">
      <c r="B11" s="90">
        <v>6</v>
      </c>
      <c r="C11" s="375" t="s">
        <v>522</v>
      </c>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75"/>
      <c r="AN11" s="375"/>
      <c r="AO11" s="375"/>
      <c r="AP11" s="375"/>
      <c r="AQ11" s="375"/>
      <c r="AR11" s="375"/>
      <c r="AS11" s="375"/>
      <c r="AT11" s="375"/>
      <c r="AU11" s="375"/>
      <c r="AV11" s="375"/>
      <c r="AW11" s="375"/>
      <c r="AX11" s="375"/>
      <c r="AY11" s="375"/>
      <c r="AZ11" s="375"/>
      <c r="BA11" s="375"/>
      <c r="BB11" s="375"/>
      <c r="BC11" s="375"/>
      <c r="BD11" s="375"/>
    </row>
    <row r="12" spans="1:56" x14ac:dyDescent="0.25">
      <c r="B12" s="90">
        <v>7</v>
      </c>
      <c r="C12" s="124" t="s">
        <v>202</v>
      </c>
      <c r="D12" s="2"/>
      <c r="E12" s="56"/>
      <c r="F12" s="56">
        <v>1500000</v>
      </c>
      <c r="G12" s="56">
        <v>1600000</v>
      </c>
      <c r="H12" s="56">
        <v>1600000</v>
      </c>
      <c r="I12" s="56">
        <v>1790000</v>
      </c>
      <c r="J12" s="56">
        <v>2000000</v>
      </c>
      <c r="K12" s="56">
        <v>2000000</v>
      </c>
      <c r="L12" s="56">
        <v>2000000</v>
      </c>
      <c r="M12" s="56">
        <v>2000000</v>
      </c>
      <c r="N12" s="56">
        <v>2000000</v>
      </c>
      <c r="O12" s="56">
        <v>2000000</v>
      </c>
      <c r="P12" s="56">
        <v>2000000</v>
      </c>
      <c r="Q12" s="66">
        <v>0</v>
      </c>
      <c r="R12" s="56">
        <v>2060000</v>
      </c>
      <c r="S12" s="56">
        <v>2100000</v>
      </c>
      <c r="T12" s="56">
        <v>2500000</v>
      </c>
      <c r="U12" s="56">
        <v>2800000</v>
      </c>
      <c r="V12" s="56">
        <v>2800000</v>
      </c>
      <c r="W12" s="56">
        <v>2800000</v>
      </c>
      <c r="X12" s="56">
        <v>2800000</v>
      </c>
      <c r="Y12" s="56">
        <v>2800000</v>
      </c>
      <c r="Z12" s="56">
        <v>2800000</v>
      </c>
      <c r="AA12" s="56">
        <v>2800000</v>
      </c>
      <c r="AB12" s="56">
        <v>2800000</v>
      </c>
      <c r="AC12" s="56">
        <v>2800000</v>
      </c>
      <c r="AD12" s="66">
        <v>2060000</v>
      </c>
      <c r="AE12" s="56">
        <v>2800000</v>
      </c>
      <c r="AF12" s="56">
        <v>2800000</v>
      </c>
      <c r="AG12" s="56">
        <v>2800000</v>
      </c>
      <c r="AH12" s="56">
        <v>2800000</v>
      </c>
      <c r="AI12" s="56">
        <v>2800000</v>
      </c>
      <c r="AJ12" s="56">
        <v>2800000</v>
      </c>
      <c r="AK12" s="56">
        <v>2800000</v>
      </c>
      <c r="AL12" s="56">
        <v>2800000</v>
      </c>
      <c r="AM12" s="56">
        <v>2800000</v>
      </c>
      <c r="AN12" s="56">
        <v>2800000</v>
      </c>
      <c r="AO12" s="56">
        <v>2800000</v>
      </c>
      <c r="AP12" s="56">
        <v>2800000</v>
      </c>
      <c r="AQ12" s="66">
        <v>2800000</v>
      </c>
      <c r="AR12" s="56">
        <v>2800000</v>
      </c>
      <c r="AS12" s="56">
        <v>0</v>
      </c>
      <c r="AT12" s="56">
        <v>0</v>
      </c>
      <c r="AU12" s="56">
        <v>0</v>
      </c>
      <c r="AV12" s="56">
        <v>0</v>
      </c>
      <c r="AW12" s="56">
        <v>0</v>
      </c>
      <c r="AX12" s="56">
        <v>0</v>
      </c>
      <c r="AY12" s="56">
        <v>0</v>
      </c>
      <c r="AZ12" s="56">
        <v>0</v>
      </c>
      <c r="BA12" s="56">
        <v>0</v>
      </c>
      <c r="BB12" s="56">
        <v>0</v>
      </c>
      <c r="BC12" s="56">
        <v>0</v>
      </c>
      <c r="BD12" s="66">
        <v>2800000</v>
      </c>
    </row>
    <row r="13" spans="1:56" x14ac:dyDescent="0.25">
      <c r="B13" s="90">
        <v>8</v>
      </c>
      <c r="C13" s="124" t="s">
        <v>203</v>
      </c>
      <c r="D13" s="2"/>
      <c r="E13" s="56">
        <v>1500000</v>
      </c>
      <c r="F13" s="56">
        <v>100000</v>
      </c>
      <c r="G13" s="56">
        <v>0</v>
      </c>
      <c r="H13" s="56">
        <v>190000</v>
      </c>
      <c r="I13" s="56">
        <v>210000</v>
      </c>
      <c r="J13" s="56">
        <v>0</v>
      </c>
      <c r="K13" s="56">
        <v>0</v>
      </c>
      <c r="L13" s="56">
        <v>0</v>
      </c>
      <c r="M13" s="56">
        <v>0</v>
      </c>
      <c r="N13" s="56">
        <v>0</v>
      </c>
      <c r="O13" s="56">
        <v>0</v>
      </c>
      <c r="P13" s="56">
        <v>60000</v>
      </c>
      <c r="Q13" s="66">
        <v>2060000</v>
      </c>
      <c r="R13" s="56">
        <v>40000</v>
      </c>
      <c r="S13" s="56">
        <v>400000</v>
      </c>
      <c r="T13" s="56">
        <v>300000</v>
      </c>
      <c r="U13" s="56">
        <v>0</v>
      </c>
      <c r="V13" s="56">
        <v>0</v>
      </c>
      <c r="W13" s="56">
        <v>0</v>
      </c>
      <c r="X13" s="56">
        <v>0</v>
      </c>
      <c r="Y13" s="56">
        <v>0</v>
      </c>
      <c r="Z13" s="56">
        <v>0</v>
      </c>
      <c r="AA13" s="56">
        <v>0</v>
      </c>
      <c r="AB13" s="56">
        <v>0</v>
      </c>
      <c r="AC13" s="56">
        <v>0</v>
      </c>
      <c r="AD13" s="66">
        <v>740000</v>
      </c>
      <c r="AE13" s="56">
        <v>0</v>
      </c>
      <c r="AF13" s="56">
        <v>0</v>
      </c>
      <c r="AG13" s="56">
        <v>0</v>
      </c>
      <c r="AH13" s="56">
        <v>0</v>
      </c>
      <c r="AI13" s="56">
        <v>0</v>
      </c>
      <c r="AJ13" s="56">
        <v>0</v>
      </c>
      <c r="AK13" s="56">
        <v>0</v>
      </c>
      <c r="AL13" s="56">
        <v>0</v>
      </c>
      <c r="AM13" s="56">
        <v>0</v>
      </c>
      <c r="AN13" s="56">
        <v>0</v>
      </c>
      <c r="AO13" s="56">
        <v>0</v>
      </c>
      <c r="AP13" s="56">
        <v>0</v>
      </c>
      <c r="AQ13" s="66">
        <v>0</v>
      </c>
      <c r="AR13" s="56">
        <v>0</v>
      </c>
      <c r="AS13" s="56">
        <v>0</v>
      </c>
      <c r="AT13" s="56">
        <v>0</v>
      </c>
      <c r="AU13" s="56">
        <v>0</v>
      </c>
      <c r="AV13" s="56">
        <v>0</v>
      </c>
      <c r="AW13" s="56">
        <v>0</v>
      </c>
      <c r="AX13" s="56">
        <v>0</v>
      </c>
      <c r="AY13" s="56">
        <v>0</v>
      </c>
      <c r="AZ13" s="56">
        <v>0</v>
      </c>
      <c r="BA13" s="56">
        <v>0</v>
      </c>
      <c r="BB13" s="56">
        <v>0</v>
      </c>
      <c r="BC13" s="56">
        <v>0</v>
      </c>
      <c r="BD13" s="66">
        <v>0</v>
      </c>
    </row>
    <row r="14" spans="1:56" x14ac:dyDescent="0.25">
      <c r="B14" s="90">
        <v>9</v>
      </c>
      <c r="C14" s="124" t="s">
        <v>204</v>
      </c>
      <c r="D14" s="2"/>
      <c r="E14" s="56">
        <v>18750</v>
      </c>
      <c r="F14" s="56">
        <v>20000</v>
      </c>
      <c r="G14" s="56">
        <v>20000</v>
      </c>
      <c r="H14" s="56">
        <v>22374.999999999996</v>
      </c>
      <c r="I14" s="56">
        <v>25000</v>
      </c>
      <c r="J14" s="56">
        <v>25000</v>
      </c>
      <c r="K14" s="56">
        <v>25000</v>
      </c>
      <c r="L14" s="56">
        <v>25000</v>
      </c>
      <c r="M14" s="56">
        <v>25000</v>
      </c>
      <c r="N14" s="56">
        <v>25000</v>
      </c>
      <c r="O14" s="56">
        <v>25000</v>
      </c>
      <c r="P14" s="56">
        <v>25750</v>
      </c>
      <c r="Q14" s="66">
        <v>281875</v>
      </c>
      <c r="R14" s="56">
        <v>26250</v>
      </c>
      <c r="S14" s="56">
        <v>31250</v>
      </c>
      <c r="T14" s="56">
        <v>34999.999999999993</v>
      </c>
      <c r="U14" s="56">
        <v>34999.999999999993</v>
      </c>
      <c r="V14" s="56">
        <v>34999.999999999993</v>
      </c>
      <c r="W14" s="56">
        <v>34999.999999999993</v>
      </c>
      <c r="X14" s="56">
        <v>34999.999999999993</v>
      </c>
      <c r="Y14" s="56">
        <v>34999.999999999993</v>
      </c>
      <c r="Z14" s="56">
        <v>34999.999999999993</v>
      </c>
      <c r="AA14" s="56">
        <v>34999.999999999993</v>
      </c>
      <c r="AB14" s="56">
        <v>34999.999999999993</v>
      </c>
      <c r="AC14" s="56">
        <v>34999.999999999993</v>
      </c>
      <c r="AD14" s="66">
        <v>407500</v>
      </c>
      <c r="AE14" s="56">
        <v>34999.999999999993</v>
      </c>
      <c r="AF14" s="56">
        <v>34999.999999999993</v>
      </c>
      <c r="AG14" s="56">
        <v>34999.999999999993</v>
      </c>
      <c r="AH14" s="56">
        <v>34999.999999999993</v>
      </c>
      <c r="AI14" s="56">
        <v>34999.999999999993</v>
      </c>
      <c r="AJ14" s="56">
        <v>34999.999999999993</v>
      </c>
      <c r="AK14" s="56">
        <v>34999.999999999993</v>
      </c>
      <c r="AL14" s="56">
        <v>34999.999999999993</v>
      </c>
      <c r="AM14" s="56">
        <v>34999.999999999993</v>
      </c>
      <c r="AN14" s="56">
        <v>34999.999999999993</v>
      </c>
      <c r="AO14" s="56">
        <v>34999.999999999993</v>
      </c>
      <c r="AP14" s="56">
        <v>34999.999999999993</v>
      </c>
      <c r="AQ14" s="66">
        <v>419999.99999999994</v>
      </c>
      <c r="AR14" s="56">
        <v>34999.999999999993</v>
      </c>
      <c r="AS14" s="56">
        <v>0</v>
      </c>
      <c r="AT14" s="56">
        <v>0</v>
      </c>
      <c r="AU14" s="56">
        <v>0</v>
      </c>
      <c r="AV14" s="56">
        <v>0</v>
      </c>
      <c r="AW14" s="56">
        <v>0</v>
      </c>
      <c r="AX14" s="56">
        <v>0</v>
      </c>
      <c r="AY14" s="56">
        <v>0</v>
      </c>
      <c r="AZ14" s="56">
        <v>0</v>
      </c>
      <c r="BA14" s="56">
        <v>0</v>
      </c>
      <c r="BB14" s="56">
        <v>0</v>
      </c>
      <c r="BC14" s="56">
        <v>0</v>
      </c>
      <c r="BD14" s="66">
        <v>34999.999999999993</v>
      </c>
    </row>
    <row r="15" spans="1:56" x14ac:dyDescent="0.25">
      <c r="B15" s="90">
        <v>10</v>
      </c>
      <c r="C15" s="124" t="s">
        <v>205</v>
      </c>
      <c r="D15" s="2"/>
      <c r="E15" s="56">
        <v>0</v>
      </c>
      <c r="F15" s="56">
        <v>0</v>
      </c>
      <c r="G15" s="56">
        <v>0</v>
      </c>
      <c r="H15" s="56">
        <v>0</v>
      </c>
      <c r="I15" s="56">
        <v>0</v>
      </c>
      <c r="J15" s="56">
        <v>0</v>
      </c>
      <c r="K15" s="56">
        <v>0</v>
      </c>
      <c r="L15" s="56">
        <v>0</v>
      </c>
      <c r="M15" s="56">
        <v>0</v>
      </c>
      <c r="N15" s="56">
        <v>0</v>
      </c>
      <c r="O15" s="56">
        <v>0</v>
      </c>
      <c r="P15" s="56">
        <v>281875</v>
      </c>
      <c r="Q15" s="66">
        <v>281875</v>
      </c>
      <c r="R15" s="56"/>
      <c r="S15" s="56"/>
      <c r="T15" s="56"/>
      <c r="U15" s="56"/>
      <c r="V15" s="56"/>
      <c r="W15" s="56"/>
      <c r="X15" s="56"/>
      <c r="Y15" s="56"/>
      <c r="Z15" s="56"/>
      <c r="AA15" s="56"/>
      <c r="AB15" s="56"/>
      <c r="AC15" s="56">
        <v>407500</v>
      </c>
      <c r="AD15" s="66">
        <v>407500</v>
      </c>
      <c r="AE15" s="56"/>
      <c r="AF15" s="56"/>
      <c r="AG15" s="56"/>
      <c r="AH15" s="56"/>
      <c r="AI15" s="56"/>
      <c r="AJ15" s="56"/>
      <c r="AK15" s="56"/>
      <c r="AL15" s="56"/>
      <c r="AM15" s="56"/>
      <c r="AN15" s="56"/>
      <c r="AO15" s="56"/>
      <c r="AP15" s="56">
        <v>419999.99999999994</v>
      </c>
      <c r="AQ15" s="66">
        <v>419999.99999999994</v>
      </c>
      <c r="AR15" s="56">
        <v>34999.999999999993</v>
      </c>
      <c r="AS15" s="56">
        <v>0</v>
      </c>
      <c r="AT15" s="56">
        <v>0</v>
      </c>
      <c r="AU15" s="56">
        <v>0</v>
      </c>
      <c r="AV15" s="56">
        <v>0</v>
      </c>
      <c r="AW15" s="56">
        <v>0</v>
      </c>
      <c r="AX15" s="56">
        <v>0</v>
      </c>
      <c r="AY15" s="56">
        <v>0</v>
      </c>
      <c r="AZ15" s="56">
        <v>0</v>
      </c>
      <c r="BA15" s="56">
        <v>0</v>
      </c>
      <c r="BB15" s="56">
        <v>0</v>
      </c>
      <c r="BC15" s="56">
        <v>0</v>
      </c>
      <c r="BD15" s="66">
        <v>34999.999999999993</v>
      </c>
    </row>
    <row r="16" spans="1:56" x14ac:dyDescent="0.25">
      <c r="B16" s="90">
        <v>11</v>
      </c>
      <c r="C16" s="124" t="s">
        <v>206</v>
      </c>
      <c r="D16" s="2"/>
      <c r="E16" s="56">
        <v>0</v>
      </c>
      <c r="F16" s="56">
        <v>0</v>
      </c>
      <c r="G16" s="56">
        <v>0</v>
      </c>
      <c r="H16" s="56">
        <v>0</v>
      </c>
      <c r="I16" s="56">
        <v>0</v>
      </c>
      <c r="J16" s="56">
        <v>0</v>
      </c>
      <c r="K16" s="56">
        <v>0</v>
      </c>
      <c r="L16" s="56">
        <v>0</v>
      </c>
      <c r="M16" s="56">
        <v>0</v>
      </c>
      <c r="N16" s="56">
        <v>0</v>
      </c>
      <c r="O16" s="56">
        <v>0</v>
      </c>
      <c r="P16" s="56">
        <v>0</v>
      </c>
      <c r="Q16" s="66">
        <v>0</v>
      </c>
      <c r="R16" s="56">
        <v>0</v>
      </c>
      <c r="S16" s="56">
        <v>0</v>
      </c>
      <c r="T16" s="56">
        <v>0</v>
      </c>
      <c r="U16" s="56">
        <v>0</v>
      </c>
      <c r="V16" s="56">
        <v>0</v>
      </c>
      <c r="W16" s="56">
        <v>0</v>
      </c>
      <c r="X16" s="56">
        <v>0</v>
      </c>
      <c r="Y16" s="56">
        <v>0</v>
      </c>
      <c r="Z16" s="56">
        <v>0</v>
      </c>
      <c r="AA16" s="56">
        <v>0</v>
      </c>
      <c r="AB16" s="56">
        <v>0</v>
      </c>
      <c r="AC16" s="56">
        <v>0</v>
      </c>
      <c r="AD16" s="66">
        <v>0</v>
      </c>
      <c r="AE16" s="56">
        <v>0</v>
      </c>
      <c r="AF16" s="56">
        <v>0</v>
      </c>
      <c r="AG16" s="56">
        <v>0</v>
      </c>
      <c r="AH16" s="56">
        <v>0</v>
      </c>
      <c r="AI16" s="56">
        <v>0</v>
      </c>
      <c r="AJ16" s="56">
        <v>0</v>
      </c>
      <c r="AK16" s="56">
        <v>0</v>
      </c>
      <c r="AL16" s="56">
        <v>0</v>
      </c>
      <c r="AM16" s="56">
        <v>0</v>
      </c>
      <c r="AN16" s="56">
        <v>0</v>
      </c>
      <c r="AO16" s="56">
        <v>0</v>
      </c>
      <c r="AP16" s="56">
        <v>0</v>
      </c>
      <c r="AQ16" s="66">
        <v>0</v>
      </c>
      <c r="AR16" s="56">
        <v>2800000</v>
      </c>
      <c r="AS16" s="56">
        <v>0</v>
      </c>
      <c r="AT16" s="56">
        <v>0</v>
      </c>
      <c r="AU16" s="56">
        <v>0</v>
      </c>
      <c r="AV16" s="56">
        <v>0</v>
      </c>
      <c r="AW16" s="56">
        <v>0</v>
      </c>
      <c r="AX16" s="56">
        <v>0</v>
      </c>
      <c r="AY16" s="56">
        <v>0</v>
      </c>
      <c r="AZ16" s="56">
        <v>0</v>
      </c>
      <c r="BA16" s="56">
        <v>0</v>
      </c>
      <c r="BB16" s="56">
        <v>0</v>
      </c>
      <c r="BC16" s="56">
        <v>0</v>
      </c>
      <c r="BD16" s="66">
        <v>2800000</v>
      </c>
    </row>
    <row r="17" spans="2:56" x14ac:dyDescent="0.25">
      <c r="B17" s="90">
        <v>12</v>
      </c>
      <c r="C17" s="124" t="s">
        <v>207</v>
      </c>
      <c r="D17" s="2"/>
      <c r="E17" s="56">
        <v>0</v>
      </c>
      <c r="F17" s="56">
        <v>0</v>
      </c>
      <c r="G17" s="56">
        <v>0</v>
      </c>
      <c r="H17" s="56">
        <v>0</v>
      </c>
      <c r="I17" s="56">
        <v>0</v>
      </c>
      <c r="J17" s="56">
        <v>0</v>
      </c>
      <c r="K17" s="56">
        <v>0</v>
      </c>
      <c r="L17" s="56">
        <v>0</v>
      </c>
      <c r="M17" s="56">
        <v>0</v>
      </c>
      <c r="N17" s="56">
        <v>0</v>
      </c>
      <c r="O17" s="56">
        <v>0</v>
      </c>
      <c r="P17" s="56">
        <v>281875</v>
      </c>
      <c r="Q17" s="66">
        <v>281875</v>
      </c>
      <c r="R17" s="56">
        <v>0</v>
      </c>
      <c r="S17" s="56">
        <v>0</v>
      </c>
      <c r="T17" s="56">
        <v>0</v>
      </c>
      <c r="U17" s="56">
        <v>0</v>
      </c>
      <c r="V17" s="56">
        <v>0</v>
      </c>
      <c r="W17" s="56">
        <v>0</v>
      </c>
      <c r="X17" s="56">
        <v>0</v>
      </c>
      <c r="Y17" s="56">
        <v>0</v>
      </c>
      <c r="Z17" s="56">
        <v>0</v>
      </c>
      <c r="AA17" s="56">
        <v>0</v>
      </c>
      <c r="AB17" s="56">
        <v>0</v>
      </c>
      <c r="AC17" s="56">
        <v>407500</v>
      </c>
      <c r="AD17" s="66">
        <v>407500</v>
      </c>
      <c r="AE17" s="56">
        <v>0</v>
      </c>
      <c r="AF17" s="56">
        <v>0</v>
      </c>
      <c r="AG17" s="56">
        <v>0</v>
      </c>
      <c r="AH17" s="56">
        <v>0</v>
      </c>
      <c r="AI17" s="56">
        <v>0</v>
      </c>
      <c r="AJ17" s="56">
        <v>0</v>
      </c>
      <c r="AK17" s="56">
        <v>0</v>
      </c>
      <c r="AL17" s="56">
        <v>0</v>
      </c>
      <c r="AM17" s="56">
        <v>0</v>
      </c>
      <c r="AN17" s="56">
        <v>0</v>
      </c>
      <c r="AO17" s="56">
        <v>0</v>
      </c>
      <c r="AP17" s="56">
        <v>419999.99999999994</v>
      </c>
      <c r="AQ17" s="66">
        <v>419999.99999999994</v>
      </c>
      <c r="AR17" s="56">
        <v>2835000</v>
      </c>
      <c r="AS17" s="56">
        <v>0</v>
      </c>
      <c r="AT17" s="56">
        <v>0</v>
      </c>
      <c r="AU17" s="56">
        <v>0</v>
      </c>
      <c r="AV17" s="56">
        <v>0</v>
      </c>
      <c r="AW17" s="56">
        <v>0</v>
      </c>
      <c r="AX17" s="56">
        <v>0</v>
      </c>
      <c r="AY17" s="56">
        <v>0</v>
      </c>
      <c r="AZ17" s="56">
        <v>0</v>
      </c>
      <c r="BA17" s="56">
        <v>0</v>
      </c>
      <c r="BB17" s="56">
        <v>0</v>
      </c>
      <c r="BC17" s="56">
        <v>0</v>
      </c>
      <c r="BD17" s="66">
        <v>2835000</v>
      </c>
    </row>
    <row r="18" spans="2:56" x14ac:dyDescent="0.25">
      <c r="B18" s="90">
        <v>13</v>
      </c>
      <c r="C18" s="124" t="s">
        <v>208</v>
      </c>
      <c r="D18" s="2"/>
      <c r="E18" s="56">
        <v>1500000</v>
      </c>
      <c r="F18" s="56">
        <v>1600000</v>
      </c>
      <c r="G18" s="56">
        <v>1600000</v>
      </c>
      <c r="H18" s="56">
        <v>1790000</v>
      </c>
      <c r="I18" s="56">
        <v>2000000</v>
      </c>
      <c r="J18" s="56">
        <v>2000000</v>
      </c>
      <c r="K18" s="56">
        <v>2000000</v>
      </c>
      <c r="L18" s="56">
        <v>2000000</v>
      </c>
      <c r="M18" s="56">
        <v>2000000</v>
      </c>
      <c r="N18" s="56">
        <v>2000000</v>
      </c>
      <c r="O18" s="56">
        <v>2000000</v>
      </c>
      <c r="P18" s="56">
        <v>2060000</v>
      </c>
      <c r="Q18" s="66">
        <v>2060000</v>
      </c>
      <c r="R18" s="56">
        <v>2100000</v>
      </c>
      <c r="S18" s="56">
        <v>2500000</v>
      </c>
      <c r="T18" s="56">
        <v>2800000</v>
      </c>
      <c r="U18" s="56">
        <v>2800000</v>
      </c>
      <c r="V18" s="56">
        <v>2800000</v>
      </c>
      <c r="W18" s="56">
        <v>2800000</v>
      </c>
      <c r="X18" s="56">
        <v>2800000</v>
      </c>
      <c r="Y18" s="56">
        <v>2800000</v>
      </c>
      <c r="Z18" s="56">
        <v>2800000</v>
      </c>
      <c r="AA18" s="56">
        <v>2800000</v>
      </c>
      <c r="AB18" s="56">
        <v>2800000</v>
      </c>
      <c r="AC18" s="56">
        <v>2800000</v>
      </c>
      <c r="AD18" s="66">
        <v>2800000</v>
      </c>
      <c r="AE18" s="56">
        <v>2800000</v>
      </c>
      <c r="AF18" s="56">
        <v>2800000</v>
      </c>
      <c r="AG18" s="56">
        <v>2800000</v>
      </c>
      <c r="AH18" s="56">
        <v>2800000</v>
      </c>
      <c r="AI18" s="56">
        <v>2800000</v>
      </c>
      <c r="AJ18" s="56">
        <v>2800000</v>
      </c>
      <c r="AK18" s="56">
        <v>2800000</v>
      </c>
      <c r="AL18" s="56">
        <v>2800000</v>
      </c>
      <c r="AM18" s="56">
        <v>2800000</v>
      </c>
      <c r="AN18" s="56">
        <v>2800000</v>
      </c>
      <c r="AO18" s="56">
        <v>2800000</v>
      </c>
      <c r="AP18" s="56">
        <v>2800000</v>
      </c>
      <c r="AQ18" s="66">
        <v>2800000</v>
      </c>
      <c r="AR18" s="56">
        <v>0</v>
      </c>
      <c r="AS18" s="56">
        <v>0</v>
      </c>
      <c r="AT18" s="56">
        <v>0</v>
      </c>
      <c r="AU18" s="56">
        <v>0</v>
      </c>
      <c r="AV18" s="56">
        <v>0</v>
      </c>
      <c r="AW18" s="56">
        <v>0</v>
      </c>
      <c r="AX18" s="56">
        <v>0</v>
      </c>
      <c r="AY18" s="56">
        <v>0</v>
      </c>
      <c r="AZ18" s="56">
        <v>0</v>
      </c>
      <c r="BA18" s="56">
        <v>0</v>
      </c>
      <c r="BB18" s="56">
        <v>0</v>
      </c>
      <c r="BC18" s="56">
        <v>0</v>
      </c>
      <c r="BD18" s="66">
        <v>0</v>
      </c>
    </row>
    <row r="19" spans="2:56" x14ac:dyDescent="0.25">
      <c r="B19" s="90">
        <v>14</v>
      </c>
      <c r="C19" s="375" t="s">
        <v>523</v>
      </c>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5"/>
      <c r="AO19" s="375"/>
      <c r="AP19" s="375"/>
      <c r="AQ19" s="375"/>
      <c r="AR19" s="375"/>
      <c r="AS19" s="375"/>
      <c r="AT19" s="375"/>
      <c r="AU19" s="375"/>
      <c r="AV19" s="375"/>
      <c r="AW19" s="375"/>
      <c r="AX19" s="375"/>
      <c r="AY19" s="375"/>
      <c r="AZ19" s="375"/>
      <c r="BA19" s="375"/>
      <c r="BB19" s="375"/>
      <c r="BC19" s="375"/>
      <c r="BD19" s="375"/>
    </row>
    <row r="20" spans="2:56" x14ac:dyDescent="0.25">
      <c r="B20" s="90">
        <v>15</v>
      </c>
      <c r="C20" s="124" t="s">
        <v>202</v>
      </c>
      <c r="D20" s="2"/>
      <c r="E20" s="56"/>
      <c r="F20" s="56">
        <v>0</v>
      </c>
      <c r="G20" s="56">
        <v>0</v>
      </c>
      <c r="H20" s="56">
        <v>0</v>
      </c>
      <c r="I20" s="56">
        <v>0</v>
      </c>
      <c r="J20" s="56">
        <v>0</v>
      </c>
      <c r="K20" s="56">
        <v>0</v>
      </c>
      <c r="L20" s="56">
        <v>0</v>
      </c>
      <c r="M20" s="56">
        <v>0</v>
      </c>
      <c r="N20" s="56">
        <v>0</v>
      </c>
      <c r="O20" s="56">
        <v>0</v>
      </c>
      <c r="P20" s="56">
        <v>0</v>
      </c>
      <c r="Q20" s="66">
        <v>0</v>
      </c>
      <c r="R20" s="56">
        <v>0</v>
      </c>
      <c r="S20" s="56">
        <v>0</v>
      </c>
      <c r="T20" s="56">
        <v>0</v>
      </c>
      <c r="U20" s="56">
        <v>0</v>
      </c>
      <c r="V20" s="56">
        <v>0</v>
      </c>
      <c r="W20" s="56">
        <v>0</v>
      </c>
      <c r="X20" s="56">
        <v>0</v>
      </c>
      <c r="Y20" s="56">
        <v>0</v>
      </c>
      <c r="Z20" s="56">
        <v>0</v>
      </c>
      <c r="AA20" s="56">
        <v>0</v>
      </c>
      <c r="AB20" s="56">
        <v>0</v>
      </c>
      <c r="AC20" s="56">
        <v>0</v>
      </c>
      <c r="AD20" s="66">
        <v>0</v>
      </c>
      <c r="AE20" s="56">
        <v>0</v>
      </c>
      <c r="AF20" s="56">
        <v>0</v>
      </c>
      <c r="AG20" s="56">
        <v>0</v>
      </c>
      <c r="AH20" s="56">
        <v>0</v>
      </c>
      <c r="AI20" s="56">
        <v>0</v>
      </c>
      <c r="AJ20" s="56">
        <v>0</v>
      </c>
      <c r="AK20" s="56">
        <v>0</v>
      </c>
      <c r="AL20" s="56">
        <v>0</v>
      </c>
      <c r="AM20" s="56">
        <v>0</v>
      </c>
      <c r="AN20" s="56">
        <v>0</v>
      </c>
      <c r="AO20" s="56">
        <v>0</v>
      </c>
      <c r="AP20" s="56">
        <v>0</v>
      </c>
      <c r="AQ20" s="66">
        <v>0</v>
      </c>
      <c r="AR20" s="56">
        <v>0</v>
      </c>
      <c r="AS20" s="56">
        <v>0</v>
      </c>
      <c r="AT20" s="56">
        <v>0</v>
      </c>
      <c r="AU20" s="56">
        <v>0</v>
      </c>
      <c r="AV20" s="56">
        <v>0</v>
      </c>
      <c r="AW20" s="56">
        <v>0</v>
      </c>
      <c r="AX20" s="56">
        <v>0</v>
      </c>
      <c r="AY20" s="56">
        <v>0</v>
      </c>
      <c r="AZ20" s="56">
        <v>0</v>
      </c>
      <c r="BA20" s="56">
        <v>0</v>
      </c>
      <c r="BB20" s="56">
        <v>0</v>
      </c>
      <c r="BC20" s="56">
        <v>0</v>
      </c>
      <c r="BD20" s="66">
        <v>0</v>
      </c>
    </row>
    <row r="21" spans="2:56" x14ac:dyDescent="0.25">
      <c r="B21" s="90">
        <v>16</v>
      </c>
      <c r="C21" s="124" t="s">
        <v>203</v>
      </c>
      <c r="D21" s="2"/>
      <c r="E21" s="56">
        <v>0</v>
      </c>
      <c r="F21" s="56">
        <v>0</v>
      </c>
      <c r="G21" s="56">
        <v>0</v>
      </c>
      <c r="H21" s="56">
        <v>0</v>
      </c>
      <c r="I21" s="56">
        <v>0</v>
      </c>
      <c r="J21" s="56">
        <v>0</v>
      </c>
      <c r="K21" s="56">
        <v>0</v>
      </c>
      <c r="L21" s="56">
        <v>0</v>
      </c>
      <c r="M21" s="56">
        <v>0</v>
      </c>
      <c r="N21" s="56">
        <v>0</v>
      </c>
      <c r="O21" s="56">
        <v>0</v>
      </c>
      <c r="P21" s="56">
        <v>0</v>
      </c>
      <c r="Q21" s="66">
        <v>0</v>
      </c>
      <c r="R21" s="56">
        <v>0</v>
      </c>
      <c r="S21" s="56">
        <v>0</v>
      </c>
      <c r="T21" s="56">
        <v>0</v>
      </c>
      <c r="U21" s="56">
        <v>0</v>
      </c>
      <c r="V21" s="56">
        <v>0</v>
      </c>
      <c r="W21" s="56">
        <v>0</v>
      </c>
      <c r="X21" s="56">
        <v>0</v>
      </c>
      <c r="Y21" s="56">
        <v>0</v>
      </c>
      <c r="Z21" s="56">
        <v>0</v>
      </c>
      <c r="AA21" s="56">
        <v>0</v>
      </c>
      <c r="AB21" s="56">
        <v>0</v>
      </c>
      <c r="AC21" s="56">
        <v>0</v>
      </c>
      <c r="AD21" s="66">
        <v>0</v>
      </c>
      <c r="AE21" s="56">
        <v>0</v>
      </c>
      <c r="AF21" s="56">
        <v>0</v>
      </c>
      <c r="AG21" s="56">
        <v>0</v>
      </c>
      <c r="AH21" s="56">
        <v>0</v>
      </c>
      <c r="AI21" s="56">
        <v>0</v>
      </c>
      <c r="AJ21" s="56">
        <v>0</v>
      </c>
      <c r="AK21" s="56">
        <v>0</v>
      </c>
      <c r="AL21" s="56">
        <v>0</v>
      </c>
      <c r="AM21" s="56">
        <v>0</v>
      </c>
      <c r="AN21" s="56">
        <v>0</v>
      </c>
      <c r="AO21" s="56">
        <v>0</v>
      </c>
      <c r="AP21" s="56">
        <v>0</v>
      </c>
      <c r="AQ21" s="66">
        <v>0</v>
      </c>
      <c r="AR21" s="56">
        <v>0</v>
      </c>
      <c r="AS21" s="56">
        <v>0</v>
      </c>
      <c r="AT21" s="56">
        <v>0</v>
      </c>
      <c r="AU21" s="56">
        <v>0</v>
      </c>
      <c r="AV21" s="56">
        <v>0</v>
      </c>
      <c r="AW21" s="56">
        <v>0</v>
      </c>
      <c r="AX21" s="56">
        <v>0</v>
      </c>
      <c r="AY21" s="56">
        <v>0</v>
      </c>
      <c r="AZ21" s="56">
        <v>0</v>
      </c>
      <c r="BA21" s="56">
        <v>0</v>
      </c>
      <c r="BB21" s="56">
        <v>0</v>
      </c>
      <c r="BC21" s="56">
        <v>0</v>
      </c>
      <c r="BD21" s="66">
        <v>0</v>
      </c>
    </row>
    <row r="22" spans="2:56" x14ac:dyDescent="0.25">
      <c r="B22" s="90">
        <v>17</v>
      </c>
      <c r="C22" s="124" t="s">
        <v>204</v>
      </c>
      <c r="D22" s="2"/>
      <c r="E22" s="56">
        <v>0</v>
      </c>
      <c r="F22" s="56">
        <v>0</v>
      </c>
      <c r="G22" s="56">
        <v>0</v>
      </c>
      <c r="H22" s="56">
        <v>0</v>
      </c>
      <c r="I22" s="56">
        <v>0</v>
      </c>
      <c r="J22" s="56">
        <v>0</v>
      </c>
      <c r="K22" s="56">
        <v>0</v>
      </c>
      <c r="L22" s="56">
        <v>0</v>
      </c>
      <c r="M22" s="56">
        <v>0</v>
      </c>
      <c r="N22" s="56">
        <v>0</v>
      </c>
      <c r="O22" s="56">
        <v>0</v>
      </c>
      <c r="P22" s="56">
        <v>0</v>
      </c>
      <c r="Q22" s="66">
        <v>0</v>
      </c>
      <c r="R22" s="56">
        <v>0</v>
      </c>
      <c r="S22" s="56">
        <v>0</v>
      </c>
      <c r="T22" s="56">
        <v>0</v>
      </c>
      <c r="U22" s="56">
        <v>0</v>
      </c>
      <c r="V22" s="56">
        <v>0</v>
      </c>
      <c r="W22" s="56">
        <v>0</v>
      </c>
      <c r="X22" s="56">
        <v>0</v>
      </c>
      <c r="Y22" s="56">
        <v>0</v>
      </c>
      <c r="Z22" s="56">
        <v>0</v>
      </c>
      <c r="AA22" s="56">
        <v>0</v>
      </c>
      <c r="AB22" s="56">
        <v>0</v>
      </c>
      <c r="AC22" s="56">
        <v>0</v>
      </c>
      <c r="AD22" s="66">
        <v>0</v>
      </c>
      <c r="AE22" s="56">
        <v>0</v>
      </c>
      <c r="AF22" s="56">
        <v>0</v>
      </c>
      <c r="AG22" s="56">
        <v>0</v>
      </c>
      <c r="AH22" s="56">
        <v>0</v>
      </c>
      <c r="AI22" s="56">
        <v>0</v>
      </c>
      <c r="AJ22" s="56">
        <v>0</v>
      </c>
      <c r="AK22" s="56">
        <v>0</v>
      </c>
      <c r="AL22" s="56">
        <v>0</v>
      </c>
      <c r="AM22" s="56">
        <v>0</v>
      </c>
      <c r="AN22" s="56">
        <v>0</v>
      </c>
      <c r="AO22" s="56">
        <v>0</v>
      </c>
      <c r="AP22" s="56">
        <v>0</v>
      </c>
      <c r="AQ22" s="66">
        <v>0</v>
      </c>
      <c r="AR22" s="56">
        <v>0</v>
      </c>
      <c r="AS22" s="56">
        <v>0</v>
      </c>
      <c r="AT22" s="56">
        <v>0</v>
      </c>
      <c r="AU22" s="56">
        <v>0</v>
      </c>
      <c r="AV22" s="56">
        <v>0</v>
      </c>
      <c r="AW22" s="56">
        <v>0</v>
      </c>
      <c r="AX22" s="56">
        <v>0</v>
      </c>
      <c r="AY22" s="56">
        <v>0</v>
      </c>
      <c r="AZ22" s="56">
        <v>0</v>
      </c>
      <c r="BA22" s="56">
        <v>0</v>
      </c>
      <c r="BB22" s="56">
        <v>0</v>
      </c>
      <c r="BC22" s="56">
        <v>0</v>
      </c>
      <c r="BD22" s="66">
        <v>0</v>
      </c>
    </row>
    <row r="23" spans="2:56" x14ac:dyDescent="0.25">
      <c r="B23" s="90">
        <v>18</v>
      </c>
      <c r="C23" s="124" t="s">
        <v>205</v>
      </c>
      <c r="D23" s="2"/>
      <c r="E23" s="56">
        <v>0</v>
      </c>
      <c r="F23" s="56">
        <v>0</v>
      </c>
      <c r="G23" s="56">
        <v>0</v>
      </c>
      <c r="H23" s="56">
        <v>0</v>
      </c>
      <c r="I23" s="56">
        <v>0</v>
      </c>
      <c r="J23" s="56">
        <v>0</v>
      </c>
      <c r="K23" s="56">
        <v>0</v>
      </c>
      <c r="L23" s="56">
        <v>0</v>
      </c>
      <c r="M23" s="56">
        <v>0</v>
      </c>
      <c r="N23" s="56">
        <v>0</v>
      </c>
      <c r="O23" s="56">
        <v>0</v>
      </c>
      <c r="P23" s="56">
        <v>0</v>
      </c>
      <c r="Q23" s="66">
        <v>0</v>
      </c>
      <c r="R23" s="56">
        <v>0</v>
      </c>
      <c r="S23" s="56">
        <v>0</v>
      </c>
      <c r="T23" s="56">
        <v>0</v>
      </c>
      <c r="U23" s="56">
        <v>0</v>
      </c>
      <c r="V23" s="56">
        <v>0</v>
      </c>
      <c r="W23" s="56">
        <v>0</v>
      </c>
      <c r="X23" s="56">
        <v>0</v>
      </c>
      <c r="Y23" s="56">
        <v>0</v>
      </c>
      <c r="Z23" s="56">
        <v>0</v>
      </c>
      <c r="AA23" s="56">
        <v>0</v>
      </c>
      <c r="AB23" s="56">
        <v>0</v>
      </c>
      <c r="AC23" s="56">
        <v>0</v>
      </c>
      <c r="AD23" s="66">
        <v>0</v>
      </c>
      <c r="AE23" s="56">
        <v>0</v>
      </c>
      <c r="AF23" s="56">
        <v>0</v>
      </c>
      <c r="AG23" s="56">
        <v>0</v>
      </c>
      <c r="AH23" s="56">
        <v>0</v>
      </c>
      <c r="AI23" s="56">
        <v>0</v>
      </c>
      <c r="AJ23" s="56">
        <v>0</v>
      </c>
      <c r="AK23" s="56">
        <v>0</v>
      </c>
      <c r="AL23" s="56">
        <v>0</v>
      </c>
      <c r="AM23" s="56">
        <v>0</v>
      </c>
      <c r="AN23" s="56">
        <v>0</v>
      </c>
      <c r="AO23" s="56">
        <v>0</v>
      </c>
      <c r="AP23" s="56">
        <v>0</v>
      </c>
      <c r="AQ23" s="66">
        <v>0</v>
      </c>
      <c r="AR23" s="56">
        <v>0</v>
      </c>
      <c r="AS23" s="56">
        <v>0</v>
      </c>
      <c r="AT23" s="56">
        <v>0</v>
      </c>
      <c r="AU23" s="56">
        <v>0</v>
      </c>
      <c r="AV23" s="56">
        <v>0</v>
      </c>
      <c r="AW23" s="56">
        <v>0</v>
      </c>
      <c r="AX23" s="56">
        <v>0</v>
      </c>
      <c r="AY23" s="56">
        <v>0</v>
      </c>
      <c r="AZ23" s="56">
        <v>0</v>
      </c>
      <c r="BA23" s="56">
        <v>0</v>
      </c>
      <c r="BB23" s="56">
        <v>0</v>
      </c>
      <c r="BC23" s="56">
        <v>0</v>
      </c>
      <c r="BD23" s="66">
        <v>0</v>
      </c>
    </row>
    <row r="24" spans="2:56" x14ac:dyDescent="0.25">
      <c r="B24" s="90">
        <v>19</v>
      </c>
      <c r="C24" s="124" t="s">
        <v>206</v>
      </c>
      <c r="D24" s="2"/>
      <c r="E24" s="56">
        <v>0</v>
      </c>
      <c r="F24" s="56">
        <v>0</v>
      </c>
      <c r="G24" s="56">
        <v>0</v>
      </c>
      <c r="H24" s="56">
        <v>0</v>
      </c>
      <c r="I24" s="56">
        <v>0</v>
      </c>
      <c r="J24" s="56">
        <v>0</v>
      </c>
      <c r="K24" s="56">
        <v>0</v>
      </c>
      <c r="L24" s="56">
        <v>0</v>
      </c>
      <c r="M24" s="56">
        <v>0</v>
      </c>
      <c r="N24" s="56">
        <v>0</v>
      </c>
      <c r="O24" s="56">
        <v>0</v>
      </c>
      <c r="P24" s="56">
        <v>0</v>
      </c>
      <c r="Q24" s="66">
        <v>0</v>
      </c>
      <c r="R24" s="56">
        <v>0</v>
      </c>
      <c r="S24" s="56">
        <v>0</v>
      </c>
      <c r="T24" s="56">
        <v>0</v>
      </c>
      <c r="U24" s="56">
        <v>0</v>
      </c>
      <c r="V24" s="56">
        <v>0</v>
      </c>
      <c r="W24" s="56">
        <v>0</v>
      </c>
      <c r="X24" s="56">
        <v>0</v>
      </c>
      <c r="Y24" s="56">
        <v>0</v>
      </c>
      <c r="Z24" s="56">
        <v>0</v>
      </c>
      <c r="AA24" s="56">
        <v>0</v>
      </c>
      <c r="AB24" s="56">
        <v>0</v>
      </c>
      <c r="AC24" s="56">
        <v>0</v>
      </c>
      <c r="AD24" s="66">
        <v>0</v>
      </c>
      <c r="AE24" s="56">
        <v>0</v>
      </c>
      <c r="AF24" s="56">
        <v>0</v>
      </c>
      <c r="AG24" s="56">
        <v>0</v>
      </c>
      <c r="AH24" s="56">
        <v>0</v>
      </c>
      <c r="AI24" s="56">
        <v>0</v>
      </c>
      <c r="AJ24" s="56">
        <v>0</v>
      </c>
      <c r="AK24" s="56">
        <v>0</v>
      </c>
      <c r="AL24" s="56">
        <v>0</v>
      </c>
      <c r="AM24" s="56">
        <v>0</v>
      </c>
      <c r="AN24" s="56">
        <v>0</v>
      </c>
      <c r="AO24" s="56">
        <v>0</v>
      </c>
      <c r="AP24" s="56">
        <v>0</v>
      </c>
      <c r="AQ24" s="66">
        <v>0</v>
      </c>
      <c r="AR24" s="56">
        <v>0</v>
      </c>
      <c r="AS24" s="56">
        <v>0</v>
      </c>
      <c r="AT24" s="56">
        <v>0</v>
      </c>
      <c r="AU24" s="56">
        <v>0</v>
      </c>
      <c r="AV24" s="56">
        <v>0</v>
      </c>
      <c r="AW24" s="56">
        <v>0</v>
      </c>
      <c r="AX24" s="56">
        <v>0</v>
      </c>
      <c r="AY24" s="56">
        <v>0</v>
      </c>
      <c r="AZ24" s="56">
        <v>0</v>
      </c>
      <c r="BA24" s="56">
        <v>0</v>
      </c>
      <c r="BB24" s="56">
        <v>0</v>
      </c>
      <c r="BC24" s="56">
        <v>0</v>
      </c>
      <c r="BD24" s="66">
        <v>0</v>
      </c>
    </row>
    <row r="25" spans="2:56" x14ac:dyDescent="0.25">
      <c r="B25" s="90">
        <v>20</v>
      </c>
      <c r="C25" s="124" t="s">
        <v>207</v>
      </c>
      <c r="D25" s="2"/>
      <c r="E25" s="56">
        <v>0</v>
      </c>
      <c r="F25" s="56">
        <v>0</v>
      </c>
      <c r="G25" s="56">
        <v>0</v>
      </c>
      <c r="H25" s="56">
        <v>0</v>
      </c>
      <c r="I25" s="56">
        <v>0</v>
      </c>
      <c r="J25" s="56">
        <v>0</v>
      </c>
      <c r="K25" s="56">
        <v>0</v>
      </c>
      <c r="L25" s="56">
        <v>0</v>
      </c>
      <c r="M25" s="56">
        <v>0</v>
      </c>
      <c r="N25" s="56">
        <v>0</v>
      </c>
      <c r="O25" s="56">
        <v>0</v>
      </c>
      <c r="P25" s="56">
        <v>0</v>
      </c>
      <c r="Q25" s="66">
        <v>0</v>
      </c>
      <c r="R25" s="56">
        <v>0</v>
      </c>
      <c r="S25" s="56">
        <v>0</v>
      </c>
      <c r="T25" s="56">
        <v>0</v>
      </c>
      <c r="U25" s="56">
        <v>0</v>
      </c>
      <c r="V25" s="56">
        <v>0</v>
      </c>
      <c r="W25" s="56">
        <v>0</v>
      </c>
      <c r="X25" s="56">
        <v>0</v>
      </c>
      <c r="Y25" s="56">
        <v>0</v>
      </c>
      <c r="Z25" s="56">
        <v>0</v>
      </c>
      <c r="AA25" s="56">
        <v>0</v>
      </c>
      <c r="AB25" s="56">
        <v>0</v>
      </c>
      <c r="AC25" s="56">
        <v>0</v>
      </c>
      <c r="AD25" s="66">
        <v>0</v>
      </c>
      <c r="AE25" s="56">
        <v>0</v>
      </c>
      <c r="AF25" s="56">
        <v>0</v>
      </c>
      <c r="AG25" s="56">
        <v>0</v>
      </c>
      <c r="AH25" s="56">
        <v>0</v>
      </c>
      <c r="AI25" s="56">
        <v>0</v>
      </c>
      <c r="AJ25" s="56">
        <v>0</v>
      </c>
      <c r="AK25" s="56">
        <v>0</v>
      </c>
      <c r="AL25" s="56">
        <v>0</v>
      </c>
      <c r="AM25" s="56">
        <v>0</v>
      </c>
      <c r="AN25" s="56">
        <v>0</v>
      </c>
      <c r="AO25" s="56">
        <v>0</v>
      </c>
      <c r="AP25" s="56">
        <v>0</v>
      </c>
      <c r="AQ25" s="66">
        <v>0</v>
      </c>
      <c r="AR25" s="56">
        <v>0</v>
      </c>
      <c r="AS25" s="56">
        <v>0</v>
      </c>
      <c r="AT25" s="56">
        <v>0</v>
      </c>
      <c r="AU25" s="56">
        <v>0</v>
      </c>
      <c r="AV25" s="56">
        <v>0</v>
      </c>
      <c r="AW25" s="56">
        <v>0</v>
      </c>
      <c r="AX25" s="56">
        <v>0</v>
      </c>
      <c r="AY25" s="56">
        <v>0</v>
      </c>
      <c r="AZ25" s="56">
        <v>0</v>
      </c>
      <c r="BA25" s="56">
        <v>0</v>
      </c>
      <c r="BB25" s="56">
        <v>0</v>
      </c>
      <c r="BC25" s="56">
        <v>0</v>
      </c>
      <c r="BD25" s="66">
        <v>0</v>
      </c>
    </row>
    <row r="26" spans="2:56" x14ac:dyDescent="0.25">
      <c r="B26" s="90">
        <v>21</v>
      </c>
      <c r="C26" s="124" t="s">
        <v>208</v>
      </c>
      <c r="D26" s="2"/>
      <c r="E26" s="56">
        <v>0</v>
      </c>
      <c r="F26" s="56">
        <v>0</v>
      </c>
      <c r="G26" s="56">
        <v>0</v>
      </c>
      <c r="H26" s="56">
        <v>0</v>
      </c>
      <c r="I26" s="56">
        <v>0</v>
      </c>
      <c r="J26" s="56">
        <v>0</v>
      </c>
      <c r="K26" s="56">
        <v>0</v>
      </c>
      <c r="L26" s="56">
        <v>0</v>
      </c>
      <c r="M26" s="56">
        <v>0</v>
      </c>
      <c r="N26" s="56">
        <v>0</v>
      </c>
      <c r="O26" s="56">
        <v>0</v>
      </c>
      <c r="P26" s="56">
        <v>0</v>
      </c>
      <c r="Q26" s="66">
        <v>0</v>
      </c>
      <c r="R26" s="56">
        <v>0</v>
      </c>
      <c r="S26" s="56">
        <v>0</v>
      </c>
      <c r="T26" s="56">
        <v>0</v>
      </c>
      <c r="U26" s="56">
        <v>0</v>
      </c>
      <c r="V26" s="56">
        <v>0</v>
      </c>
      <c r="W26" s="56">
        <v>0</v>
      </c>
      <c r="X26" s="56">
        <v>0</v>
      </c>
      <c r="Y26" s="56">
        <v>0</v>
      </c>
      <c r="Z26" s="56">
        <v>0</v>
      </c>
      <c r="AA26" s="56">
        <v>0</v>
      </c>
      <c r="AB26" s="56">
        <v>0</v>
      </c>
      <c r="AC26" s="56">
        <v>0</v>
      </c>
      <c r="AD26" s="66">
        <v>0</v>
      </c>
      <c r="AE26" s="56">
        <v>0</v>
      </c>
      <c r="AF26" s="56">
        <v>0</v>
      </c>
      <c r="AG26" s="56">
        <v>0</v>
      </c>
      <c r="AH26" s="56">
        <v>0</v>
      </c>
      <c r="AI26" s="56">
        <v>0</v>
      </c>
      <c r="AJ26" s="56">
        <v>0</v>
      </c>
      <c r="AK26" s="56">
        <v>0</v>
      </c>
      <c r="AL26" s="56">
        <v>0</v>
      </c>
      <c r="AM26" s="56">
        <v>0</v>
      </c>
      <c r="AN26" s="56">
        <v>0</v>
      </c>
      <c r="AO26" s="56">
        <v>0</v>
      </c>
      <c r="AP26" s="56">
        <v>0</v>
      </c>
      <c r="AQ26" s="66">
        <v>0</v>
      </c>
      <c r="AR26" s="56">
        <v>0</v>
      </c>
      <c r="AS26" s="56">
        <v>0</v>
      </c>
      <c r="AT26" s="56">
        <v>0</v>
      </c>
      <c r="AU26" s="56">
        <v>0</v>
      </c>
      <c r="AV26" s="56">
        <v>0</v>
      </c>
      <c r="AW26" s="56">
        <v>0</v>
      </c>
      <c r="AX26" s="56">
        <v>0</v>
      </c>
      <c r="AY26" s="56">
        <v>0</v>
      </c>
      <c r="AZ26" s="56">
        <v>0</v>
      </c>
      <c r="BA26" s="56">
        <v>0</v>
      </c>
      <c r="BB26" s="56">
        <v>0</v>
      </c>
      <c r="BC26" s="56">
        <v>0</v>
      </c>
      <c r="BD26" s="66">
        <v>0</v>
      </c>
    </row>
    <row r="27" spans="2:56" x14ac:dyDescent="0.25">
      <c r="B27" s="90">
        <v>22</v>
      </c>
      <c r="C27" s="2"/>
      <c r="D27" s="2"/>
      <c r="E27" s="2"/>
      <c r="F27" s="2"/>
      <c r="G27" s="2"/>
      <c r="H27" s="2"/>
      <c r="I27" s="2"/>
      <c r="J27" s="2"/>
      <c r="K27" s="2"/>
      <c r="L27" s="2"/>
      <c r="M27" s="2"/>
      <c r="N27" s="2"/>
      <c r="O27" s="2"/>
      <c r="P27" s="2"/>
      <c r="Q27" s="90"/>
      <c r="R27" s="2"/>
    </row>
    <row r="28" spans="2:56" ht="18" x14ac:dyDescent="0.25">
      <c r="B28" s="90">
        <v>23</v>
      </c>
      <c r="C28" s="376" t="s">
        <v>209</v>
      </c>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6"/>
      <c r="AD28" s="376"/>
      <c r="AE28" s="376"/>
      <c r="AF28" s="376"/>
      <c r="AG28" s="376"/>
      <c r="AH28" s="376"/>
      <c r="AI28" s="376"/>
      <c r="AJ28" s="376"/>
      <c r="AK28" s="376"/>
      <c r="AL28" s="376"/>
      <c r="AM28" s="376"/>
      <c r="AN28" s="376"/>
      <c r="AO28" s="376"/>
      <c r="AP28" s="376"/>
      <c r="AQ28" s="376"/>
      <c r="AR28" s="376"/>
      <c r="AS28" s="376"/>
      <c r="AT28" s="376"/>
      <c r="AU28" s="376"/>
      <c r="AV28" s="376"/>
      <c r="AW28" s="376"/>
      <c r="AX28" s="376"/>
      <c r="AY28" s="376"/>
      <c r="AZ28" s="376"/>
      <c r="BA28" s="376"/>
      <c r="BB28" s="376"/>
      <c r="BC28" s="376"/>
      <c r="BD28" s="376"/>
    </row>
    <row r="29" spans="2:56" x14ac:dyDescent="0.25">
      <c r="B29" s="90">
        <v>24</v>
      </c>
      <c r="C29" s="125" t="s">
        <v>202</v>
      </c>
      <c r="D29" s="2"/>
      <c r="E29" s="56">
        <v>0</v>
      </c>
      <c r="F29" s="56">
        <v>1500000</v>
      </c>
      <c r="G29" s="56">
        <v>1600000</v>
      </c>
      <c r="H29" s="56">
        <v>1600000</v>
      </c>
      <c r="I29" s="56">
        <v>1790000</v>
      </c>
      <c r="J29" s="56">
        <v>2000000</v>
      </c>
      <c r="K29" s="56">
        <v>2000000</v>
      </c>
      <c r="L29" s="56">
        <v>2000000</v>
      </c>
      <c r="M29" s="56">
        <v>2000000</v>
      </c>
      <c r="N29" s="56">
        <v>2000000</v>
      </c>
      <c r="O29" s="56">
        <v>2000000</v>
      </c>
      <c r="P29" s="56">
        <v>2000000</v>
      </c>
      <c r="Q29" s="66">
        <v>0</v>
      </c>
      <c r="R29" s="56">
        <v>2060000</v>
      </c>
      <c r="S29" s="56">
        <v>2100000</v>
      </c>
      <c r="T29" s="56">
        <v>2500000</v>
      </c>
      <c r="U29" s="56">
        <v>2800000</v>
      </c>
      <c r="V29" s="56">
        <v>2800000</v>
      </c>
      <c r="W29" s="56">
        <v>2800000</v>
      </c>
      <c r="X29" s="56">
        <v>2800000</v>
      </c>
      <c r="Y29" s="56">
        <v>2800000</v>
      </c>
      <c r="Z29" s="56">
        <v>2800000</v>
      </c>
      <c r="AA29" s="56">
        <v>2800000</v>
      </c>
      <c r="AB29" s="56">
        <v>2800000</v>
      </c>
      <c r="AC29" s="56">
        <v>2800000</v>
      </c>
      <c r="AD29" s="66">
        <v>2060000</v>
      </c>
      <c r="AE29" s="56">
        <v>2800000</v>
      </c>
      <c r="AF29" s="56">
        <v>2800000</v>
      </c>
      <c r="AG29" s="56">
        <v>2800000</v>
      </c>
      <c r="AH29" s="56">
        <v>2800000</v>
      </c>
      <c r="AI29" s="56">
        <v>2800000</v>
      </c>
      <c r="AJ29" s="56">
        <v>2800000</v>
      </c>
      <c r="AK29" s="56">
        <v>2800000</v>
      </c>
      <c r="AL29" s="56">
        <v>2800000</v>
      </c>
      <c r="AM29" s="56">
        <v>2800000</v>
      </c>
      <c r="AN29" s="56">
        <v>2800000</v>
      </c>
      <c r="AO29" s="56">
        <v>2800000</v>
      </c>
      <c r="AP29" s="56">
        <v>2800000</v>
      </c>
      <c r="AQ29" s="66">
        <v>2800000</v>
      </c>
      <c r="AR29" s="56">
        <v>2800000</v>
      </c>
      <c r="AS29" s="56">
        <v>0</v>
      </c>
      <c r="AT29" s="56">
        <v>0</v>
      </c>
      <c r="AU29" s="56">
        <v>0</v>
      </c>
      <c r="AV29" s="56">
        <v>0</v>
      </c>
      <c r="AW29" s="56">
        <v>0</v>
      </c>
      <c r="AX29" s="56">
        <v>0</v>
      </c>
      <c r="AY29" s="56">
        <v>0</v>
      </c>
      <c r="AZ29" s="56">
        <v>0</v>
      </c>
      <c r="BA29" s="56">
        <v>0</v>
      </c>
      <c r="BB29" s="56">
        <v>0</v>
      </c>
      <c r="BC29" s="56">
        <v>0</v>
      </c>
      <c r="BD29" s="66">
        <v>2800000</v>
      </c>
    </row>
    <row r="30" spans="2:56" x14ac:dyDescent="0.25">
      <c r="B30" s="90">
        <v>25</v>
      </c>
      <c r="C30" s="125" t="s">
        <v>203</v>
      </c>
      <c r="D30" s="2"/>
      <c r="E30" s="56">
        <v>1500000</v>
      </c>
      <c r="F30" s="56">
        <v>100000</v>
      </c>
      <c r="G30" s="56">
        <v>0</v>
      </c>
      <c r="H30" s="56">
        <v>190000</v>
      </c>
      <c r="I30" s="56">
        <v>210000</v>
      </c>
      <c r="J30" s="56">
        <v>0</v>
      </c>
      <c r="K30" s="56">
        <v>0</v>
      </c>
      <c r="L30" s="56">
        <v>0</v>
      </c>
      <c r="M30" s="56">
        <v>0</v>
      </c>
      <c r="N30" s="56">
        <v>0</v>
      </c>
      <c r="O30" s="56">
        <v>0</v>
      </c>
      <c r="P30" s="56">
        <v>60000</v>
      </c>
      <c r="Q30" s="66">
        <v>2060000</v>
      </c>
      <c r="R30" s="56">
        <v>40000</v>
      </c>
      <c r="S30" s="56">
        <v>400000</v>
      </c>
      <c r="T30" s="56">
        <v>300000</v>
      </c>
      <c r="U30" s="56">
        <v>0</v>
      </c>
      <c r="V30" s="56">
        <v>0</v>
      </c>
      <c r="W30" s="56">
        <v>0</v>
      </c>
      <c r="X30" s="56">
        <v>0</v>
      </c>
      <c r="Y30" s="56">
        <v>0</v>
      </c>
      <c r="Z30" s="56">
        <v>0</v>
      </c>
      <c r="AA30" s="56">
        <v>0</v>
      </c>
      <c r="AB30" s="56">
        <v>0</v>
      </c>
      <c r="AC30" s="56">
        <v>0</v>
      </c>
      <c r="AD30" s="66">
        <v>740000</v>
      </c>
      <c r="AE30" s="56">
        <v>0</v>
      </c>
      <c r="AF30" s="56">
        <v>0</v>
      </c>
      <c r="AG30" s="56">
        <v>0</v>
      </c>
      <c r="AH30" s="56">
        <v>0</v>
      </c>
      <c r="AI30" s="56">
        <v>0</v>
      </c>
      <c r="AJ30" s="56">
        <v>0</v>
      </c>
      <c r="AK30" s="56">
        <v>0</v>
      </c>
      <c r="AL30" s="56">
        <v>0</v>
      </c>
      <c r="AM30" s="56">
        <v>0</v>
      </c>
      <c r="AN30" s="56">
        <v>0</v>
      </c>
      <c r="AO30" s="56">
        <v>0</v>
      </c>
      <c r="AP30" s="56">
        <v>0</v>
      </c>
      <c r="AQ30" s="66">
        <v>0</v>
      </c>
      <c r="AR30" s="56">
        <v>0</v>
      </c>
      <c r="AS30" s="56">
        <v>0</v>
      </c>
      <c r="AT30" s="56">
        <v>0</v>
      </c>
      <c r="AU30" s="56">
        <v>0</v>
      </c>
      <c r="AV30" s="56">
        <v>0</v>
      </c>
      <c r="AW30" s="56">
        <v>0</v>
      </c>
      <c r="AX30" s="56">
        <v>0</v>
      </c>
      <c r="AY30" s="56">
        <v>0</v>
      </c>
      <c r="AZ30" s="56">
        <v>0</v>
      </c>
      <c r="BA30" s="56">
        <v>0</v>
      </c>
      <c r="BB30" s="56">
        <v>0</v>
      </c>
      <c r="BC30" s="56">
        <v>0</v>
      </c>
      <c r="BD30" s="66">
        <v>0</v>
      </c>
    </row>
    <row r="31" spans="2:56" x14ac:dyDescent="0.25">
      <c r="B31" s="90">
        <v>26</v>
      </c>
      <c r="C31" s="125" t="s">
        <v>204</v>
      </c>
      <c r="D31" s="2"/>
      <c r="E31" s="56">
        <v>18750</v>
      </c>
      <c r="F31" s="56">
        <v>20000</v>
      </c>
      <c r="G31" s="56">
        <v>20000</v>
      </c>
      <c r="H31" s="56">
        <v>22374.999999999996</v>
      </c>
      <c r="I31" s="56">
        <v>25000</v>
      </c>
      <c r="J31" s="56">
        <v>25000</v>
      </c>
      <c r="K31" s="56">
        <v>25000</v>
      </c>
      <c r="L31" s="56">
        <v>25000</v>
      </c>
      <c r="M31" s="56">
        <v>25000</v>
      </c>
      <c r="N31" s="56">
        <v>25000</v>
      </c>
      <c r="O31" s="56">
        <v>25000</v>
      </c>
      <c r="P31" s="56">
        <v>25750</v>
      </c>
      <c r="Q31" s="66">
        <v>281875</v>
      </c>
      <c r="R31" s="56">
        <v>26250</v>
      </c>
      <c r="S31" s="56">
        <v>31250</v>
      </c>
      <c r="T31" s="56">
        <v>34999.999999999993</v>
      </c>
      <c r="U31" s="56">
        <v>34999.999999999993</v>
      </c>
      <c r="V31" s="56">
        <v>34999.999999999993</v>
      </c>
      <c r="W31" s="56">
        <v>34999.999999999993</v>
      </c>
      <c r="X31" s="56">
        <v>34999.999999999993</v>
      </c>
      <c r="Y31" s="56">
        <v>34999.999999999993</v>
      </c>
      <c r="Z31" s="56">
        <v>34999.999999999993</v>
      </c>
      <c r="AA31" s="56">
        <v>34999.999999999993</v>
      </c>
      <c r="AB31" s="56">
        <v>34999.999999999993</v>
      </c>
      <c r="AC31" s="56">
        <v>34999.999999999993</v>
      </c>
      <c r="AD31" s="66">
        <v>407500</v>
      </c>
      <c r="AE31" s="56">
        <v>34999.999999999993</v>
      </c>
      <c r="AF31" s="56">
        <v>34999.999999999993</v>
      </c>
      <c r="AG31" s="56">
        <v>34999.999999999993</v>
      </c>
      <c r="AH31" s="56">
        <v>34999.999999999993</v>
      </c>
      <c r="AI31" s="56">
        <v>34999.999999999993</v>
      </c>
      <c r="AJ31" s="56">
        <v>34999.999999999993</v>
      </c>
      <c r="AK31" s="56">
        <v>34999.999999999993</v>
      </c>
      <c r="AL31" s="56">
        <v>34999.999999999993</v>
      </c>
      <c r="AM31" s="56">
        <v>34999.999999999993</v>
      </c>
      <c r="AN31" s="56">
        <v>34999.999999999993</v>
      </c>
      <c r="AO31" s="56">
        <v>34999.999999999993</v>
      </c>
      <c r="AP31" s="56">
        <v>34999.999999999993</v>
      </c>
      <c r="AQ31" s="66">
        <v>419999.99999999994</v>
      </c>
      <c r="AR31" s="56">
        <v>34999.999999999993</v>
      </c>
      <c r="AS31" s="56">
        <v>0</v>
      </c>
      <c r="AT31" s="56">
        <v>0</v>
      </c>
      <c r="AU31" s="56">
        <v>0</v>
      </c>
      <c r="AV31" s="56">
        <v>0</v>
      </c>
      <c r="AW31" s="56">
        <v>0</v>
      </c>
      <c r="AX31" s="56">
        <v>0</v>
      </c>
      <c r="AY31" s="56">
        <v>0</v>
      </c>
      <c r="AZ31" s="56">
        <v>0</v>
      </c>
      <c r="BA31" s="56">
        <v>0</v>
      </c>
      <c r="BB31" s="56">
        <v>0</v>
      </c>
      <c r="BC31" s="56">
        <v>0</v>
      </c>
      <c r="BD31" s="66">
        <v>34999.999999999993</v>
      </c>
    </row>
    <row r="32" spans="2:56" x14ac:dyDescent="0.25">
      <c r="B32" s="90">
        <v>27</v>
      </c>
      <c r="C32" s="125" t="s">
        <v>205</v>
      </c>
      <c r="D32" s="2"/>
      <c r="E32" s="56">
        <v>0</v>
      </c>
      <c r="F32" s="56">
        <v>0</v>
      </c>
      <c r="G32" s="56">
        <v>0</v>
      </c>
      <c r="H32" s="56">
        <v>0</v>
      </c>
      <c r="I32" s="56">
        <v>0</v>
      </c>
      <c r="J32" s="56">
        <v>0</v>
      </c>
      <c r="K32" s="56">
        <v>0</v>
      </c>
      <c r="L32" s="56">
        <v>0</v>
      </c>
      <c r="M32" s="56">
        <v>0</v>
      </c>
      <c r="N32" s="56">
        <v>0</v>
      </c>
      <c r="O32" s="56">
        <v>0</v>
      </c>
      <c r="P32" s="56">
        <v>281875</v>
      </c>
      <c r="Q32" s="66">
        <v>281875</v>
      </c>
      <c r="R32" s="56">
        <v>0</v>
      </c>
      <c r="S32" s="56">
        <v>0</v>
      </c>
      <c r="T32" s="56">
        <v>0</v>
      </c>
      <c r="U32" s="56">
        <v>0</v>
      </c>
      <c r="V32" s="56">
        <v>0</v>
      </c>
      <c r="W32" s="56">
        <v>0</v>
      </c>
      <c r="X32" s="56">
        <v>0</v>
      </c>
      <c r="Y32" s="56">
        <v>0</v>
      </c>
      <c r="Z32" s="56">
        <v>0</v>
      </c>
      <c r="AA32" s="56">
        <v>0</v>
      </c>
      <c r="AB32" s="56">
        <v>0</v>
      </c>
      <c r="AC32" s="56">
        <v>407500</v>
      </c>
      <c r="AD32" s="66">
        <v>407500</v>
      </c>
      <c r="AE32" s="56">
        <v>0</v>
      </c>
      <c r="AF32" s="56">
        <v>0</v>
      </c>
      <c r="AG32" s="56">
        <v>0</v>
      </c>
      <c r="AH32" s="56">
        <v>0</v>
      </c>
      <c r="AI32" s="56">
        <v>0</v>
      </c>
      <c r="AJ32" s="56">
        <v>0</v>
      </c>
      <c r="AK32" s="56">
        <v>0</v>
      </c>
      <c r="AL32" s="56">
        <v>0</v>
      </c>
      <c r="AM32" s="56">
        <v>0</v>
      </c>
      <c r="AN32" s="56">
        <v>0</v>
      </c>
      <c r="AO32" s="56">
        <v>0</v>
      </c>
      <c r="AP32" s="56">
        <v>419999.99999999994</v>
      </c>
      <c r="AQ32" s="66">
        <v>419999.99999999994</v>
      </c>
      <c r="AR32" s="56">
        <v>34999.999999999993</v>
      </c>
      <c r="AS32" s="56">
        <v>0</v>
      </c>
      <c r="AT32" s="56">
        <v>0</v>
      </c>
      <c r="AU32" s="56">
        <v>0</v>
      </c>
      <c r="AV32" s="56">
        <v>0</v>
      </c>
      <c r="AW32" s="56">
        <v>0</v>
      </c>
      <c r="AX32" s="56">
        <v>0</v>
      </c>
      <c r="AY32" s="56">
        <v>0</v>
      </c>
      <c r="AZ32" s="56">
        <v>0</v>
      </c>
      <c r="BA32" s="56">
        <v>0</v>
      </c>
      <c r="BB32" s="56">
        <v>0</v>
      </c>
      <c r="BC32" s="56">
        <v>0</v>
      </c>
      <c r="BD32" s="66">
        <v>34999.999999999993</v>
      </c>
    </row>
    <row r="33" spans="2:56" x14ac:dyDescent="0.25">
      <c r="B33" s="90">
        <v>28</v>
      </c>
      <c r="C33" s="125" t="s">
        <v>206</v>
      </c>
      <c r="D33" s="2"/>
      <c r="E33" s="56">
        <v>0</v>
      </c>
      <c r="F33" s="56">
        <v>0</v>
      </c>
      <c r="G33" s="56">
        <v>0</v>
      </c>
      <c r="H33" s="56">
        <v>0</v>
      </c>
      <c r="I33" s="56">
        <v>0</v>
      </c>
      <c r="J33" s="56">
        <v>0</v>
      </c>
      <c r="K33" s="56">
        <v>0</v>
      </c>
      <c r="L33" s="56">
        <v>0</v>
      </c>
      <c r="M33" s="56">
        <v>0</v>
      </c>
      <c r="N33" s="56">
        <v>0</v>
      </c>
      <c r="O33" s="56">
        <v>0</v>
      </c>
      <c r="P33" s="56">
        <v>0</v>
      </c>
      <c r="Q33" s="66">
        <v>0</v>
      </c>
      <c r="R33" s="56">
        <v>0</v>
      </c>
      <c r="S33" s="56">
        <v>0</v>
      </c>
      <c r="T33" s="56">
        <v>0</v>
      </c>
      <c r="U33" s="56">
        <v>0</v>
      </c>
      <c r="V33" s="56">
        <v>0</v>
      </c>
      <c r="W33" s="56">
        <v>0</v>
      </c>
      <c r="X33" s="56">
        <v>0</v>
      </c>
      <c r="Y33" s="56">
        <v>0</v>
      </c>
      <c r="Z33" s="56">
        <v>0</v>
      </c>
      <c r="AA33" s="56">
        <v>0</v>
      </c>
      <c r="AB33" s="56">
        <v>0</v>
      </c>
      <c r="AC33" s="56">
        <v>0</v>
      </c>
      <c r="AD33" s="66">
        <v>0</v>
      </c>
      <c r="AE33" s="56">
        <v>0</v>
      </c>
      <c r="AF33" s="56">
        <v>0</v>
      </c>
      <c r="AG33" s="56">
        <v>0</v>
      </c>
      <c r="AH33" s="56">
        <v>0</v>
      </c>
      <c r="AI33" s="56">
        <v>0</v>
      </c>
      <c r="AJ33" s="56">
        <v>0</v>
      </c>
      <c r="AK33" s="56">
        <v>0</v>
      </c>
      <c r="AL33" s="56">
        <v>0</v>
      </c>
      <c r="AM33" s="56">
        <v>0</v>
      </c>
      <c r="AN33" s="56">
        <v>0</v>
      </c>
      <c r="AO33" s="56">
        <v>0</v>
      </c>
      <c r="AP33" s="56">
        <v>0</v>
      </c>
      <c r="AQ33" s="66">
        <v>0</v>
      </c>
      <c r="AR33" s="56">
        <v>2800000</v>
      </c>
      <c r="AS33" s="56">
        <v>0</v>
      </c>
      <c r="AT33" s="56">
        <v>0</v>
      </c>
      <c r="AU33" s="56">
        <v>0</v>
      </c>
      <c r="AV33" s="56">
        <v>0</v>
      </c>
      <c r="AW33" s="56">
        <v>0</v>
      </c>
      <c r="AX33" s="56">
        <v>0</v>
      </c>
      <c r="AY33" s="56">
        <v>0</v>
      </c>
      <c r="AZ33" s="56">
        <v>0</v>
      </c>
      <c r="BA33" s="56">
        <v>0</v>
      </c>
      <c r="BB33" s="56">
        <v>0</v>
      </c>
      <c r="BC33" s="56">
        <v>0</v>
      </c>
      <c r="BD33" s="66">
        <v>2800000</v>
      </c>
    </row>
    <row r="34" spans="2:56" x14ac:dyDescent="0.25">
      <c r="B34" s="90">
        <v>29</v>
      </c>
      <c r="C34" s="125" t="s">
        <v>207</v>
      </c>
      <c r="D34" s="2"/>
      <c r="E34" s="56">
        <v>0</v>
      </c>
      <c r="F34" s="56">
        <v>0</v>
      </c>
      <c r="G34" s="56">
        <v>0</v>
      </c>
      <c r="H34" s="56">
        <v>0</v>
      </c>
      <c r="I34" s="56">
        <v>0</v>
      </c>
      <c r="J34" s="56">
        <v>0</v>
      </c>
      <c r="K34" s="56">
        <v>0</v>
      </c>
      <c r="L34" s="56">
        <v>0</v>
      </c>
      <c r="M34" s="56">
        <v>0</v>
      </c>
      <c r="N34" s="56">
        <v>0</v>
      </c>
      <c r="O34" s="56">
        <v>0</v>
      </c>
      <c r="P34" s="56">
        <v>281875</v>
      </c>
      <c r="Q34" s="66">
        <v>281875</v>
      </c>
      <c r="R34" s="56">
        <v>0</v>
      </c>
      <c r="S34" s="56">
        <v>0</v>
      </c>
      <c r="T34" s="56">
        <v>0</v>
      </c>
      <c r="U34" s="56">
        <v>0</v>
      </c>
      <c r="V34" s="56">
        <v>0</v>
      </c>
      <c r="W34" s="56">
        <v>0</v>
      </c>
      <c r="X34" s="56">
        <v>0</v>
      </c>
      <c r="Y34" s="56">
        <v>0</v>
      </c>
      <c r="Z34" s="56">
        <v>0</v>
      </c>
      <c r="AA34" s="56">
        <v>0</v>
      </c>
      <c r="AB34" s="56">
        <v>0</v>
      </c>
      <c r="AC34" s="56">
        <v>407500</v>
      </c>
      <c r="AD34" s="66">
        <v>407500</v>
      </c>
      <c r="AE34" s="56">
        <v>0</v>
      </c>
      <c r="AF34" s="56">
        <v>0</v>
      </c>
      <c r="AG34" s="56">
        <v>0</v>
      </c>
      <c r="AH34" s="56">
        <v>0</v>
      </c>
      <c r="AI34" s="56">
        <v>0</v>
      </c>
      <c r="AJ34" s="56">
        <v>0</v>
      </c>
      <c r="AK34" s="56">
        <v>0</v>
      </c>
      <c r="AL34" s="56">
        <v>0</v>
      </c>
      <c r="AM34" s="56">
        <v>0</v>
      </c>
      <c r="AN34" s="56">
        <v>0</v>
      </c>
      <c r="AO34" s="56">
        <v>0</v>
      </c>
      <c r="AP34" s="56">
        <v>419999.99999999994</v>
      </c>
      <c r="AQ34" s="66">
        <v>419999.99999999994</v>
      </c>
      <c r="AR34" s="56">
        <v>2835000</v>
      </c>
      <c r="AS34" s="56">
        <v>0</v>
      </c>
      <c r="AT34" s="56">
        <v>0</v>
      </c>
      <c r="AU34" s="56">
        <v>0</v>
      </c>
      <c r="AV34" s="56">
        <v>0</v>
      </c>
      <c r="AW34" s="56">
        <v>0</v>
      </c>
      <c r="AX34" s="56">
        <v>0</v>
      </c>
      <c r="AY34" s="56">
        <v>0</v>
      </c>
      <c r="AZ34" s="56">
        <v>0</v>
      </c>
      <c r="BA34" s="56">
        <v>0</v>
      </c>
      <c r="BB34" s="56">
        <v>0</v>
      </c>
      <c r="BC34" s="56">
        <v>0</v>
      </c>
      <c r="BD34" s="66">
        <v>2835000</v>
      </c>
    </row>
    <row r="35" spans="2:56" x14ac:dyDescent="0.25">
      <c r="B35" s="90">
        <v>30</v>
      </c>
      <c r="C35" s="125" t="s">
        <v>208</v>
      </c>
      <c r="D35" s="2"/>
      <c r="E35" s="56">
        <v>1500000</v>
      </c>
      <c r="F35" s="56">
        <v>1600000</v>
      </c>
      <c r="G35" s="56">
        <v>1600000</v>
      </c>
      <c r="H35" s="56">
        <v>1790000</v>
      </c>
      <c r="I35" s="56">
        <v>2000000</v>
      </c>
      <c r="J35" s="56">
        <v>2000000</v>
      </c>
      <c r="K35" s="56">
        <v>2000000</v>
      </c>
      <c r="L35" s="56">
        <v>2000000</v>
      </c>
      <c r="M35" s="56">
        <v>2000000</v>
      </c>
      <c r="N35" s="56">
        <v>2000000</v>
      </c>
      <c r="O35" s="56">
        <v>2000000</v>
      </c>
      <c r="P35" s="56">
        <v>2060000</v>
      </c>
      <c r="Q35" s="66">
        <v>2060000</v>
      </c>
      <c r="R35" s="56">
        <v>2100000</v>
      </c>
      <c r="S35" s="56">
        <v>2500000</v>
      </c>
      <c r="T35" s="56">
        <v>2800000</v>
      </c>
      <c r="U35" s="56">
        <v>2800000</v>
      </c>
      <c r="V35" s="56">
        <v>2800000</v>
      </c>
      <c r="W35" s="56">
        <v>2800000</v>
      </c>
      <c r="X35" s="56">
        <v>2800000</v>
      </c>
      <c r="Y35" s="56">
        <v>2800000</v>
      </c>
      <c r="Z35" s="56">
        <v>2800000</v>
      </c>
      <c r="AA35" s="56">
        <v>2800000</v>
      </c>
      <c r="AB35" s="56">
        <v>2800000</v>
      </c>
      <c r="AC35" s="56">
        <v>2800000</v>
      </c>
      <c r="AD35" s="66">
        <v>2800000</v>
      </c>
      <c r="AE35" s="56">
        <v>2800000</v>
      </c>
      <c r="AF35" s="56">
        <v>2800000</v>
      </c>
      <c r="AG35" s="56">
        <v>2800000</v>
      </c>
      <c r="AH35" s="56">
        <v>2800000</v>
      </c>
      <c r="AI35" s="56">
        <v>2800000</v>
      </c>
      <c r="AJ35" s="56">
        <v>2800000</v>
      </c>
      <c r="AK35" s="56">
        <v>2800000</v>
      </c>
      <c r="AL35" s="56">
        <v>2800000</v>
      </c>
      <c r="AM35" s="56">
        <v>2800000</v>
      </c>
      <c r="AN35" s="56">
        <v>2800000</v>
      </c>
      <c r="AO35" s="56">
        <v>2800000</v>
      </c>
      <c r="AP35" s="56">
        <v>2800000</v>
      </c>
      <c r="AQ35" s="66">
        <v>2800000</v>
      </c>
      <c r="AR35" s="56">
        <v>0</v>
      </c>
      <c r="AS35" s="56">
        <v>0</v>
      </c>
      <c r="AT35" s="56">
        <v>0</v>
      </c>
      <c r="AU35" s="56">
        <v>0</v>
      </c>
      <c r="AV35" s="56">
        <v>0</v>
      </c>
      <c r="AW35" s="56">
        <v>0</v>
      </c>
      <c r="AX35" s="56">
        <v>0</v>
      </c>
      <c r="AY35" s="56">
        <v>0</v>
      </c>
      <c r="AZ35" s="56">
        <v>0</v>
      </c>
      <c r="BA35" s="56">
        <v>0</v>
      </c>
      <c r="BB35" s="56">
        <v>0</v>
      </c>
      <c r="BC35" s="56">
        <v>0</v>
      </c>
      <c r="BD35" s="66">
        <v>0</v>
      </c>
    </row>
    <row r="37" spans="2:56" ht="18.75" x14ac:dyDescent="0.3">
      <c r="C37" s="14" t="s">
        <v>332</v>
      </c>
    </row>
    <row r="38" spans="2:56" ht="15.75" x14ac:dyDescent="0.25">
      <c r="F38" s="187" t="s">
        <v>290</v>
      </c>
      <c r="G38" s="187" t="s">
        <v>319</v>
      </c>
      <c r="H38" s="187" t="s">
        <v>320</v>
      </c>
      <c r="I38" s="187" t="s">
        <v>321</v>
      </c>
      <c r="J38" s="187" t="s">
        <v>322</v>
      </c>
    </row>
    <row r="39" spans="2:56" x14ac:dyDescent="0.25">
      <c r="B39" s="2"/>
      <c r="C39" s="42" t="s">
        <v>333</v>
      </c>
      <c r="E39" s="2" t="s">
        <v>335</v>
      </c>
      <c r="F39" s="56">
        <v>2579166.666666667</v>
      </c>
      <c r="G39" s="56">
        <v>3416666.6666666665</v>
      </c>
      <c r="H39" s="56">
        <v>3500000</v>
      </c>
      <c r="I39" s="56">
        <v>700000</v>
      </c>
      <c r="J39" s="56" t="e">
        <v>#REF!</v>
      </c>
    </row>
    <row r="40" spans="2:56" x14ac:dyDescent="0.25">
      <c r="B40" s="2"/>
      <c r="C40" s="373" t="s">
        <v>166</v>
      </c>
      <c r="E40" s="2" t="s">
        <v>335</v>
      </c>
      <c r="F40" s="56">
        <v>1879166.6666666667</v>
      </c>
      <c r="G40" s="56">
        <v>2716666.6666666665</v>
      </c>
      <c r="H40" s="56">
        <v>2800000</v>
      </c>
      <c r="I40" s="56">
        <v>0</v>
      </c>
      <c r="J40" s="56" t="e">
        <v>#REF!</v>
      </c>
    </row>
    <row r="41" spans="2:56" x14ac:dyDescent="0.25">
      <c r="B41" s="2"/>
      <c r="C41" s="374"/>
      <c r="E41" s="2" t="s">
        <v>318</v>
      </c>
      <c r="F41" s="217">
        <v>0.72859450726978991</v>
      </c>
      <c r="G41" s="217">
        <v>0.79512195121951224</v>
      </c>
      <c r="H41" s="217">
        <v>0.8</v>
      </c>
      <c r="I41" s="217">
        <v>0</v>
      </c>
      <c r="J41" s="217">
        <v>0</v>
      </c>
    </row>
    <row r="42" spans="2:56" x14ac:dyDescent="0.25">
      <c r="B42" s="2"/>
      <c r="C42" s="373" t="s">
        <v>167</v>
      </c>
      <c r="E42" s="2" t="s">
        <v>335</v>
      </c>
      <c r="F42" s="216">
        <v>0</v>
      </c>
      <c r="G42" s="216">
        <v>0</v>
      </c>
      <c r="H42" s="216">
        <v>0</v>
      </c>
      <c r="I42" s="216">
        <v>0</v>
      </c>
      <c r="J42" s="216" t="e">
        <v>#REF!</v>
      </c>
    </row>
    <row r="43" spans="2:56" x14ac:dyDescent="0.25">
      <c r="B43" s="2"/>
      <c r="C43" s="374"/>
      <c r="E43" s="2" t="s">
        <v>318</v>
      </c>
      <c r="F43" s="217">
        <v>0</v>
      </c>
      <c r="G43" s="217">
        <v>0</v>
      </c>
      <c r="H43" s="217">
        <v>0</v>
      </c>
      <c r="I43" s="217">
        <v>0</v>
      </c>
      <c r="J43" s="217">
        <v>0</v>
      </c>
    </row>
    <row r="44" spans="2:56" x14ac:dyDescent="0.25">
      <c r="B44" s="2"/>
      <c r="C44" s="373" t="s">
        <v>334</v>
      </c>
      <c r="E44" s="2" t="s">
        <v>335</v>
      </c>
      <c r="F44" s="216">
        <v>700000</v>
      </c>
      <c r="G44" s="216">
        <v>700000</v>
      </c>
      <c r="H44" s="216">
        <v>700000</v>
      </c>
      <c r="I44" s="216">
        <v>700000</v>
      </c>
      <c r="J44" s="216">
        <v>700000</v>
      </c>
    </row>
    <row r="45" spans="2:56" x14ac:dyDescent="0.25">
      <c r="B45" s="2"/>
      <c r="C45" s="374"/>
      <c r="E45" s="2" t="s">
        <v>318</v>
      </c>
      <c r="F45" s="217">
        <v>0.27140549273020997</v>
      </c>
      <c r="G45" s="217">
        <v>0.20487804878048782</v>
      </c>
      <c r="H45" s="217">
        <v>0.2</v>
      </c>
      <c r="I45" s="217">
        <v>1</v>
      </c>
      <c r="J45" s="217">
        <v>0</v>
      </c>
    </row>
  </sheetData>
  <mergeCells count="14">
    <mergeCell ref="E3:H3"/>
    <mergeCell ref="C44:C45"/>
    <mergeCell ref="C11:BD11"/>
    <mergeCell ref="C19:BD19"/>
    <mergeCell ref="C28:BD28"/>
    <mergeCell ref="Q4:Q5"/>
    <mergeCell ref="AD4:AD5"/>
    <mergeCell ref="AQ4:AQ5"/>
    <mergeCell ref="BD4:BD5"/>
    <mergeCell ref="B4:B5"/>
    <mergeCell ref="C4:C5"/>
    <mergeCell ref="D4:D5"/>
    <mergeCell ref="C40:C41"/>
    <mergeCell ref="C42:C43"/>
  </mergeCells>
  <hyperlinks>
    <hyperlink ref="A1" location="Содержание!A1" display="В Содержание" xr:uid="{37383F74-F79D-41D1-ADD1-E9F81791F21D}"/>
  </hyperlink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20">
    <outlinePr summaryBelow="0"/>
  </sheetPr>
  <dimension ref="A1:BD85"/>
  <sheetViews>
    <sheetView showGridLines="0" workbookViewId="0">
      <pane xSplit="4" ySplit="5" topLeftCell="L6" activePane="bottomRight" state="frozen"/>
      <selection pane="topRight"/>
      <selection pane="bottomLeft"/>
      <selection pane="bottomRight" activeCell="Q26" sqref="Q26"/>
    </sheetView>
  </sheetViews>
  <sheetFormatPr defaultRowHeight="15" outlineLevelRow="1" outlineLevelCol="1" x14ac:dyDescent="0.25"/>
  <cols>
    <col min="1" max="1" width="7" customWidth="1"/>
    <col min="2" max="2" width="5.85546875" customWidth="1"/>
    <col min="3" max="3" width="55.5703125" customWidth="1"/>
    <col min="4" max="4" width="6.42578125" customWidth="1"/>
    <col min="5" max="5" width="12" customWidth="1" outlineLevel="1"/>
    <col min="6" max="6" width="12.5703125" customWidth="1" outlineLevel="1"/>
    <col min="7" max="8" width="15.5703125" customWidth="1" outlineLevel="1"/>
    <col min="9" max="9" width="14.7109375" customWidth="1" outlineLevel="1"/>
    <col min="10" max="13" width="15" customWidth="1" outlineLevel="1"/>
    <col min="14" max="15" width="13.7109375" customWidth="1" outlineLevel="1"/>
    <col min="16" max="16" width="11.7109375" customWidth="1" outlineLevel="1"/>
    <col min="17" max="17" width="11.7109375" customWidth="1"/>
    <col min="18" max="18" width="11.5703125" customWidth="1" outlineLevel="1"/>
    <col min="19" max="19" width="12.5703125" customWidth="1" outlineLevel="1"/>
    <col min="20" max="21" width="15.5703125" customWidth="1" outlineLevel="1"/>
    <col min="22" max="22" width="14.7109375" customWidth="1" outlineLevel="1"/>
    <col min="23" max="26" width="15" customWidth="1" outlineLevel="1"/>
    <col min="27" max="28" width="13.7109375" customWidth="1" outlineLevel="1"/>
    <col min="29" max="29" width="11.7109375" customWidth="1" outlineLevel="1"/>
    <col min="30" max="30" width="11.7109375" customWidth="1"/>
    <col min="31" max="31" width="11.5703125" customWidth="1" outlineLevel="1"/>
    <col min="32" max="32" width="12.5703125" customWidth="1" outlineLevel="1"/>
    <col min="33" max="34" width="15.5703125" customWidth="1" outlineLevel="1"/>
    <col min="35" max="35" width="14.7109375" customWidth="1" outlineLevel="1"/>
    <col min="36" max="39" width="15" customWidth="1" outlineLevel="1"/>
    <col min="40" max="41" width="13.7109375" customWidth="1" outlineLevel="1"/>
    <col min="42" max="42" width="12.7109375" customWidth="1" outlineLevel="1"/>
    <col min="43" max="43" width="12.7109375" customWidth="1"/>
    <col min="44" max="44" width="12.42578125" customWidth="1" outlineLevel="1"/>
    <col min="45" max="45" width="12.5703125" customWidth="1" outlineLevel="1"/>
    <col min="46" max="47" width="15.5703125" customWidth="1" outlineLevel="1"/>
    <col min="48" max="48" width="14.7109375" customWidth="1" outlineLevel="1"/>
    <col min="49" max="52" width="15" customWidth="1" outlineLevel="1"/>
    <col min="53" max="54" width="13.7109375" customWidth="1" outlineLevel="1"/>
    <col min="55" max="55" width="13" customWidth="1" outlineLevel="1"/>
    <col min="56" max="56" width="12.7109375" customWidth="1"/>
  </cols>
  <sheetData>
    <row r="1" spans="1:56" ht="18.75" x14ac:dyDescent="0.3">
      <c r="A1" s="138" t="s">
        <v>235</v>
      </c>
      <c r="C1" s="14" t="s">
        <v>504</v>
      </c>
    </row>
    <row r="2" spans="1:56" ht="18.75" x14ac:dyDescent="0.3">
      <c r="C2" s="14" t="s">
        <v>68</v>
      </c>
    </row>
    <row r="3" spans="1:56" ht="15.75" x14ac:dyDescent="0.25">
      <c r="E3" s="326" t="s">
        <v>64</v>
      </c>
      <c r="F3" s="327"/>
      <c r="G3" s="327"/>
      <c r="H3" s="327"/>
    </row>
    <row r="4" spans="1:56" ht="15.75" customHeight="1" x14ac:dyDescent="0.25">
      <c r="B4" s="334" t="s">
        <v>17</v>
      </c>
      <c r="C4" s="334" t="s">
        <v>18</v>
      </c>
      <c r="D4" s="377" t="s">
        <v>219</v>
      </c>
      <c r="E4" s="36">
        <v>1</v>
      </c>
      <c r="F4" s="36">
        <v>2</v>
      </c>
      <c r="G4" s="36">
        <v>3</v>
      </c>
      <c r="H4" s="36">
        <v>4</v>
      </c>
      <c r="I4" s="36">
        <v>5</v>
      </c>
      <c r="J4" s="36">
        <v>6</v>
      </c>
      <c r="K4" s="36">
        <v>7</v>
      </c>
      <c r="L4" s="36">
        <v>8</v>
      </c>
      <c r="M4" s="36">
        <v>9</v>
      </c>
      <c r="N4" s="36">
        <v>10</v>
      </c>
      <c r="O4" s="36">
        <v>11</v>
      </c>
      <c r="P4" s="36">
        <v>12</v>
      </c>
      <c r="Q4" s="344" t="s">
        <v>462</v>
      </c>
      <c r="R4" s="36">
        <v>13</v>
      </c>
      <c r="S4" s="55">
        <v>14</v>
      </c>
      <c r="T4" s="55">
        <v>15</v>
      </c>
      <c r="U4" s="55">
        <v>16</v>
      </c>
      <c r="V4" s="55">
        <v>17</v>
      </c>
      <c r="W4" s="55">
        <v>18</v>
      </c>
      <c r="X4" s="55">
        <v>19</v>
      </c>
      <c r="Y4" s="55">
        <v>20</v>
      </c>
      <c r="Z4" s="55">
        <v>21</v>
      </c>
      <c r="AA4" s="55">
        <v>22</v>
      </c>
      <c r="AB4" s="55">
        <v>23</v>
      </c>
      <c r="AC4" s="55">
        <v>24</v>
      </c>
      <c r="AD4" s="344" t="s">
        <v>463</v>
      </c>
      <c r="AE4" s="55">
        <v>25</v>
      </c>
      <c r="AF4" s="55">
        <v>26</v>
      </c>
      <c r="AG4" s="55">
        <v>27</v>
      </c>
      <c r="AH4" s="55">
        <v>28</v>
      </c>
      <c r="AI4" s="55">
        <v>29</v>
      </c>
      <c r="AJ4" s="55">
        <v>30</v>
      </c>
      <c r="AK4" s="55">
        <v>31</v>
      </c>
      <c r="AL4" s="55">
        <v>32</v>
      </c>
      <c r="AM4" s="55">
        <v>33</v>
      </c>
      <c r="AN4" s="55">
        <v>34</v>
      </c>
      <c r="AO4" s="55">
        <v>35</v>
      </c>
      <c r="AP4" s="55">
        <v>36</v>
      </c>
      <c r="AQ4" s="344" t="s">
        <v>464</v>
      </c>
      <c r="AR4" s="55">
        <v>37</v>
      </c>
      <c r="AS4" s="55">
        <v>38</v>
      </c>
      <c r="AT4" s="55">
        <v>39</v>
      </c>
      <c r="AU4" s="55">
        <v>40</v>
      </c>
      <c r="AV4" s="55">
        <v>41</v>
      </c>
      <c r="AW4" s="55">
        <v>42</v>
      </c>
      <c r="AX4" s="55">
        <v>43</v>
      </c>
      <c r="AY4" s="55">
        <v>44</v>
      </c>
      <c r="AZ4" s="55">
        <v>45</v>
      </c>
      <c r="BA4" s="55">
        <v>46</v>
      </c>
      <c r="BB4" s="55">
        <v>47</v>
      </c>
      <c r="BC4" s="55">
        <v>48</v>
      </c>
      <c r="BD4" s="344" t="s">
        <v>465</v>
      </c>
    </row>
    <row r="5" spans="1:56" ht="15.75" x14ac:dyDescent="0.25">
      <c r="B5" s="334"/>
      <c r="C5" s="334"/>
      <c r="D5" s="378"/>
      <c r="E5" s="15">
        <v>45444</v>
      </c>
      <c r="F5" s="15">
        <v>45474</v>
      </c>
      <c r="G5" s="15">
        <v>45505</v>
      </c>
      <c r="H5" s="15">
        <v>45536</v>
      </c>
      <c r="I5" s="15">
        <v>45566</v>
      </c>
      <c r="J5" s="15">
        <v>45597</v>
      </c>
      <c r="K5" s="15">
        <v>45627</v>
      </c>
      <c r="L5" s="15">
        <v>45658</v>
      </c>
      <c r="M5" s="15">
        <v>45689</v>
      </c>
      <c r="N5" s="15">
        <v>45717</v>
      </c>
      <c r="O5" s="15">
        <v>45748</v>
      </c>
      <c r="P5" s="15">
        <v>45778</v>
      </c>
      <c r="Q5" s="345"/>
      <c r="R5" s="15">
        <v>45809</v>
      </c>
      <c r="S5" s="15">
        <v>45839</v>
      </c>
      <c r="T5" s="15">
        <v>45870</v>
      </c>
      <c r="U5" s="15">
        <v>45901</v>
      </c>
      <c r="V5" s="15">
        <v>45931</v>
      </c>
      <c r="W5" s="15">
        <v>45962</v>
      </c>
      <c r="X5" s="15">
        <v>45992</v>
      </c>
      <c r="Y5" s="15">
        <v>46023</v>
      </c>
      <c r="Z5" s="15">
        <v>46054</v>
      </c>
      <c r="AA5" s="15">
        <v>46082</v>
      </c>
      <c r="AB5" s="15">
        <v>46113</v>
      </c>
      <c r="AC5" s="15">
        <v>46143</v>
      </c>
      <c r="AD5" s="345"/>
      <c r="AE5" s="15">
        <v>46174</v>
      </c>
      <c r="AF5" s="15">
        <v>46204</v>
      </c>
      <c r="AG5" s="15">
        <v>46235</v>
      </c>
      <c r="AH5" s="15">
        <v>46266</v>
      </c>
      <c r="AI5" s="15">
        <v>46296</v>
      </c>
      <c r="AJ5" s="15">
        <v>46327</v>
      </c>
      <c r="AK5" s="15">
        <v>46357</v>
      </c>
      <c r="AL5" s="15">
        <v>46388</v>
      </c>
      <c r="AM5" s="15">
        <v>46419</v>
      </c>
      <c r="AN5" s="15">
        <v>46447</v>
      </c>
      <c r="AO5" s="15">
        <v>46478</v>
      </c>
      <c r="AP5" s="15">
        <v>46508</v>
      </c>
      <c r="AQ5" s="345"/>
      <c r="AR5" s="15">
        <v>46539</v>
      </c>
      <c r="AS5" s="15">
        <v>46569</v>
      </c>
      <c r="AT5" s="15">
        <v>46600</v>
      </c>
      <c r="AU5" s="15">
        <v>46631</v>
      </c>
      <c r="AV5" s="15">
        <v>46661</v>
      </c>
      <c r="AW5" s="15">
        <v>46692</v>
      </c>
      <c r="AX5" s="15">
        <v>46722</v>
      </c>
      <c r="AY5" s="15">
        <v>46753</v>
      </c>
      <c r="AZ5" s="15">
        <v>46784</v>
      </c>
      <c r="BA5" s="15">
        <v>46813</v>
      </c>
      <c r="BB5" s="15">
        <v>46844</v>
      </c>
      <c r="BC5" s="15">
        <v>46874</v>
      </c>
      <c r="BD5" s="345"/>
    </row>
    <row r="6" spans="1:56" ht="18.75" x14ac:dyDescent="0.25">
      <c r="B6" s="42">
        <v>1</v>
      </c>
      <c r="C6" s="44" t="s">
        <v>69</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row>
    <row r="7" spans="1:56" ht="15.75" x14ac:dyDescent="0.25">
      <c r="B7" s="42">
        <v>2</v>
      </c>
      <c r="C7" s="220" t="s">
        <v>70</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row>
    <row r="8" spans="1:56" ht="30" outlineLevel="1" x14ac:dyDescent="0.25">
      <c r="B8" s="42">
        <v>3</v>
      </c>
      <c r="C8" s="46" t="s">
        <v>114</v>
      </c>
      <c r="D8" s="2"/>
      <c r="E8" s="20">
        <v>0</v>
      </c>
      <c r="F8" s="20">
        <v>0</v>
      </c>
      <c r="G8" s="20">
        <v>1350000</v>
      </c>
      <c r="H8" s="20">
        <v>1434375</v>
      </c>
      <c r="I8" s="20">
        <v>1521471.78125</v>
      </c>
      <c r="J8" s="20">
        <v>17511471.78125</v>
      </c>
      <c r="K8" s="20">
        <v>21401126.90625</v>
      </c>
      <c r="L8" s="20">
        <v>22826126.9375</v>
      </c>
      <c r="M8" s="20">
        <v>22953904.75</v>
      </c>
      <c r="N8" s="20">
        <v>10134674.0625</v>
      </c>
      <c r="O8" s="20">
        <v>8832674.0625</v>
      </c>
      <c r="P8" s="20">
        <v>9057674.0625</v>
      </c>
      <c r="Q8" s="304">
        <v>117023499.34375</v>
      </c>
      <c r="R8" s="20">
        <v>9292456.5625</v>
      </c>
      <c r="S8" s="20">
        <v>9537911.0625</v>
      </c>
      <c r="T8" s="20">
        <v>19395053.8125</v>
      </c>
      <c r="U8" s="20">
        <v>19875053.8125</v>
      </c>
      <c r="V8" s="20">
        <v>44490843.5</v>
      </c>
      <c r="W8" s="20">
        <v>57974176.8125</v>
      </c>
      <c r="X8" s="20">
        <v>63515353.1875</v>
      </c>
      <c r="Y8" s="20">
        <v>56971603.25</v>
      </c>
      <c r="Z8" s="20">
        <v>45881603.25</v>
      </c>
      <c r="AA8" s="20">
        <v>41745889.25</v>
      </c>
      <c r="AB8" s="20">
        <v>38434350.5</v>
      </c>
      <c r="AC8" s="20">
        <v>39384350.5</v>
      </c>
      <c r="AD8" s="304">
        <v>446498645.5</v>
      </c>
      <c r="AE8" s="20">
        <v>40420714.5</v>
      </c>
      <c r="AF8" s="20">
        <v>41560714.5</v>
      </c>
      <c r="AG8" s="20">
        <v>42827381</v>
      </c>
      <c r="AH8" s="20">
        <v>44252381</v>
      </c>
      <c r="AI8" s="20">
        <v>64630952.5</v>
      </c>
      <c r="AJ8" s="20">
        <v>72780951</v>
      </c>
      <c r="AK8" s="20">
        <v>82560951</v>
      </c>
      <c r="AL8" s="20">
        <v>78435951</v>
      </c>
      <c r="AM8" s="20">
        <v>83835951</v>
      </c>
      <c r="AN8" s="20">
        <v>86535951</v>
      </c>
      <c r="AO8" s="20">
        <v>89235951</v>
      </c>
      <c r="AP8" s="20">
        <v>43550000</v>
      </c>
      <c r="AQ8" s="304">
        <v>770627849.5</v>
      </c>
      <c r="AR8" s="20">
        <v>99850000</v>
      </c>
      <c r="AS8" s="20">
        <v>0</v>
      </c>
      <c r="AT8" s="20">
        <v>0</v>
      </c>
      <c r="AU8" s="20">
        <v>0</v>
      </c>
      <c r="AV8" s="20">
        <v>0</v>
      </c>
      <c r="AW8" s="20">
        <v>0</v>
      </c>
      <c r="AX8" s="20">
        <v>0</v>
      </c>
      <c r="AY8" s="20">
        <v>0</v>
      </c>
      <c r="AZ8" s="20">
        <v>0</v>
      </c>
      <c r="BA8" s="20">
        <v>0</v>
      </c>
      <c r="BB8" s="20">
        <v>0</v>
      </c>
      <c r="BC8" s="20">
        <v>0</v>
      </c>
      <c r="BD8" s="304">
        <v>99850000</v>
      </c>
    </row>
    <row r="9" spans="1:56" ht="30" outlineLevel="1" x14ac:dyDescent="0.25">
      <c r="B9" s="42">
        <v>4</v>
      </c>
      <c r="C9" s="46" t="s">
        <v>405</v>
      </c>
      <c r="D9" s="2"/>
      <c r="E9" s="20">
        <v>0</v>
      </c>
      <c r="F9" s="20">
        <v>0</v>
      </c>
      <c r="G9" s="20">
        <v>0</v>
      </c>
      <c r="H9" s="20">
        <v>0</v>
      </c>
      <c r="I9" s="20">
        <v>0</v>
      </c>
      <c r="J9" s="20">
        <v>0</v>
      </c>
      <c r="K9" s="20">
        <v>0</v>
      </c>
      <c r="L9" s="20">
        <v>0</v>
      </c>
      <c r="M9" s="20">
        <v>0</v>
      </c>
      <c r="N9" s="20">
        <v>0</v>
      </c>
      <c r="O9" s="20">
        <v>0</v>
      </c>
      <c r="P9" s="20">
        <v>0</v>
      </c>
      <c r="Q9" s="304">
        <v>0</v>
      </c>
      <c r="R9" s="20">
        <v>0</v>
      </c>
      <c r="S9" s="20">
        <v>0</v>
      </c>
      <c r="T9" s="20">
        <v>0</v>
      </c>
      <c r="U9" s="20">
        <v>0</v>
      </c>
      <c r="V9" s="20">
        <v>0</v>
      </c>
      <c r="W9" s="20">
        <v>0</v>
      </c>
      <c r="X9" s="20">
        <v>0</v>
      </c>
      <c r="Y9" s="20">
        <v>0</v>
      </c>
      <c r="Z9" s="20">
        <v>0</v>
      </c>
      <c r="AA9" s="20">
        <v>0</v>
      </c>
      <c r="AB9" s="20">
        <v>0</v>
      </c>
      <c r="AC9" s="20">
        <v>0</v>
      </c>
      <c r="AD9" s="304">
        <v>0</v>
      </c>
      <c r="AE9" s="20">
        <v>0</v>
      </c>
      <c r="AF9" s="20">
        <v>0</v>
      </c>
      <c r="AG9" s="20">
        <v>0</v>
      </c>
      <c r="AH9" s="20">
        <v>0</v>
      </c>
      <c r="AI9" s="20">
        <v>0</v>
      </c>
      <c r="AJ9" s="20">
        <v>0</v>
      </c>
      <c r="AK9" s="20">
        <v>0</v>
      </c>
      <c r="AL9" s="20">
        <v>0</v>
      </c>
      <c r="AM9" s="20">
        <v>0</v>
      </c>
      <c r="AN9" s="20">
        <v>0</v>
      </c>
      <c r="AO9" s="20">
        <v>0</v>
      </c>
      <c r="AP9" s="20">
        <v>0</v>
      </c>
      <c r="AQ9" s="304">
        <v>0</v>
      </c>
      <c r="AR9" s="20">
        <v>244800</v>
      </c>
      <c r="AS9" s="20">
        <v>803400</v>
      </c>
      <c r="AT9" s="20">
        <v>803400</v>
      </c>
      <c r="AU9" s="20">
        <v>803400</v>
      </c>
      <c r="AV9" s="20">
        <v>803400</v>
      </c>
      <c r="AW9" s="20">
        <v>803400</v>
      </c>
      <c r="AX9" s="20">
        <v>803400</v>
      </c>
      <c r="AY9" s="20">
        <v>803400</v>
      </c>
      <c r="AZ9" s="20">
        <v>803400</v>
      </c>
      <c r="BA9" s="20">
        <v>803400</v>
      </c>
      <c r="BB9" s="20">
        <v>803400</v>
      </c>
      <c r="BC9" s="20">
        <v>803400</v>
      </c>
      <c r="BD9" s="304">
        <v>9082200</v>
      </c>
    </row>
    <row r="10" spans="1:56" hidden="1" outlineLevel="1" x14ac:dyDescent="0.25">
      <c r="B10" s="42">
        <v>5</v>
      </c>
      <c r="C10" s="46" t="s">
        <v>113</v>
      </c>
      <c r="D10" s="2"/>
      <c r="E10" s="20">
        <v>0</v>
      </c>
      <c r="F10" s="20">
        <v>0</v>
      </c>
      <c r="G10" s="20">
        <v>0</v>
      </c>
      <c r="H10" s="20">
        <v>0</v>
      </c>
      <c r="I10" s="20">
        <v>0</v>
      </c>
      <c r="J10" s="20">
        <v>0</v>
      </c>
      <c r="K10" s="20">
        <v>0</v>
      </c>
      <c r="L10" s="20">
        <v>0</v>
      </c>
      <c r="M10" s="20">
        <v>0</v>
      </c>
      <c r="N10" s="20">
        <v>0</v>
      </c>
      <c r="O10" s="20">
        <v>0</v>
      </c>
      <c r="P10" s="20">
        <v>0</v>
      </c>
      <c r="Q10" s="304">
        <v>0</v>
      </c>
      <c r="R10" s="20">
        <v>0</v>
      </c>
      <c r="S10" s="20">
        <v>0</v>
      </c>
      <c r="T10" s="20">
        <v>0</v>
      </c>
      <c r="U10" s="20">
        <v>0</v>
      </c>
      <c r="V10" s="20">
        <v>0</v>
      </c>
      <c r="W10" s="20">
        <v>0</v>
      </c>
      <c r="X10" s="20">
        <v>0</v>
      </c>
      <c r="Y10" s="20">
        <v>0</v>
      </c>
      <c r="Z10" s="20">
        <v>0</v>
      </c>
      <c r="AA10" s="20">
        <v>0</v>
      </c>
      <c r="AB10" s="20">
        <v>0</v>
      </c>
      <c r="AC10" s="20">
        <v>0</v>
      </c>
      <c r="AD10" s="304">
        <v>0</v>
      </c>
      <c r="AE10" s="20">
        <v>0</v>
      </c>
      <c r="AF10" s="20">
        <v>0</v>
      </c>
      <c r="AG10" s="20">
        <v>0</v>
      </c>
      <c r="AH10" s="20">
        <v>0</v>
      </c>
      <c r="AI10" s="20">
        <v>0</v>
      </c>
      <c r="AJ10" s="20">
        <v>0</v>
      </c>
      <c r="AK10" s="20">
        <v>0</v>
      </c>
      <c r="AL10" s="20">
        <v>0</v>
      </c>
      <c r="AM10" s="20">
        <v>0</v>
      </c>
      <c r="AN10" s="20">
        <v>0</v>
      </c>
      <c r="AO10" s="20">
        <v>0</v>
      </c>
      <c r="AP10" s="20">
        <v>0</v>
      </c>
      <c r="AQ10" s="304">
        <v>0</v>
      </c>
      <c r="AR10" s="20">
        <v>0</v>
      </c>
      <c r="AS10" s="20">
        <v>0</v>
      </c>
      <c r="AT10" s="20">
        <v>0</v>
      </c>
      <c r="AU10" s="20">
        <v>0</v>
      </c>
      <c r="AV10" s="20">
        <v>0</v>
      </c>
      <c r="AW10" s="20">
        <v>0</v>
      </c>
      <c r="AX10" s="20">
        <v>0</v>
      </c>
      <c r="AY10" s="20">
        <v>0</v>
      </c>
      <c r="AZ10" s="20">
        <v>0</v>
      </c>
      <c r="BA10" s="20">
        <v>0</v>
      </c>
      <c r="BB10" s="20">
        <v>0</v>
      </c>
      <c r="BC10" s="20">
        <v>0</v>
      </c>
      <c r="BD10" s="304">
        <v>0</v>
      </c>
    </row>
    <row r="11" spans="1:56" ht="30" outlineLevel="1" x14ac:dyDescent="0.25">
      <c r="B11" s="42">
        <v>6</v>
      </c>
      <c r="C11" s="46" t="s">
        <v>349</v>
      </c>
      <c r="D11" s="2"/>
      <c r="E11" s="20">
        <v>0</v>
      </c>
      <c r="F11" s="20">
        <v>0</v>
      </c>
      <c r="G11" s="20">
        <v>0</v>
      </c>
      <c r="H11" s="20">
        <v>0</v>
      </c>
      <c r="I11" s="20">
        <v>0</v>
      </c>
      <c r="J11" s="20">
        <v>0</v>
      </c>
      <c r="K11" s="20">
        <v>0</v>
      </c>
      <c r="L11" s="20">
        <v>0</v>
      </c>
      <c r="M11" s="20">
        <v>0</v>
      </c>
      <c r="N11" s="20">
        <v>0</v>
      </c>
      <c r="O11" s="20">
        <v>0</v>
      </c>
      <c r="P11" s="20">
        <v>0</v>
      </c>
      <c r="Q11" s="304">
        <v>0</v>
      </c>
      <c r="R11" s="20">
        <v>0</v>
      </c>
      <c r="S11" s="20">
        <v>0</v>
      </c>
      <c r="T11" s="20">
        <v>0</v>
      </c>
      <c r="U11" s="20">
        <v>0</v>
      </c>
      <c r="V11" s="20">
        <v>0</v>
      </c>
      <c r="W11" s="20">
        <v>0</v>
      </c>
      <c r="X11" s="20">
        <v>0</v>
      </c>
      <c r="Y11" s="20">
        <v>0</v>
      </c>
      <c r="Z11" s="20">
        <v>0</v>
      </c>
      <c r="AA11" s="20">
        <v>0</v>
      </c>
      <c r="AB11" s="20">
        <v>0</v>
      </c>
      <c r="AC11" s="20">
        <v>0</v>
      </c>
      <c r="AD11" s="304">
        <v>0</v>
      </c>
      <c r="AE11" s="20">
        <v>0</v>
      </c>
      <c r="AF11" s="20">
        <v>0</v>
      </c>
      <c r="AG11" s="20">
        <v>0</v>
      </c>
      <c r="AH11" s="20">
        <v>0</v>
      </c>
      <c r="AI11" s="20">
        <v>0</v>
      </c>
      <c r="AJ11" s="20">
        <v>0</v>
      </c>
      <c r="AK11" s="20">
        <v>0</v>
      </c>
      <c r="AL11" s="20">
        <v>0</v>
      </c>
      <c r="AM11" s="20">
        <v>0</v>
      </c>
      <c r="AN11" s="20">
        <v>0</v>
      </c>
      <c r="AO11" s="20">
        <v>0</v>
      </c>
      <c r="AP11" s="20">
        <v>0</v>
      </c>
      <c r="AQ11" s="304">
        <v>0</v>
      </c>
      <c r="AR11" s="20">
        <v>0</v>
      </c>
      <c r="AS11" s="20">
        <v>350000</v>
      </c>
      <c r="AT11" s="20">
        <v>350000</v>
      </c>
      <c r="AU11" s="20">
        <v>350000</v>
      </c>
      <c r="AV11" s="20">
        <v>350000</v>
      </c>
      <c r="AW11" s="20">
        <v>350000</v>
      </c>
      <c r="AX11" s="20">
        <v>350000</v>
      </c>
      <c r="AY11" s="20">
        <v>350000</v>
      </c>
      <c r="AZ11" s="20">
        <v>350000</v>
      </c>
      <c r="BA11" s="20">
        <v>350000</v>
      </c>
      <c r="BB11" s="20">
        <v>350000</v>
      </c>
      <c r="BC11" s="20">
        <v>350000</v>
      </c>
      <c r="BD11" s="304">
        <v>3850000</v>
      </c>
    </row>
    <row r="12" spans="1:56" outlineLevel="1" x14ac:dyDescent="0.25">
      <c r="B12" s="42">
        <v>7</v>
      </c>
      <c r="C12" s="46" t="s">
        <v>71</v>
      </c>
      <c r="D12" s="2"/>
      <c r="E12" s="2"/>
      <c r="F12" s="2"/>
      <c r="G12" s="2"/>
      <c r="H12" s="2"/>
      <c r="I12" s="2"/>
      <c r="J12" s="2"/>
      <c r="K12" s="2"/>
      <c r="L12" s="2"/>
      <c r="M12" s="2"/>
      <c r="N12" s="2"/>
      <c r="O12" s="2"/>
      <c r="P12" s="2"/>
      <c r="Q12" s="304">
        <v>0</v>
      </c>
      <c r="R12" s="2"/>
      <c r="S12" s="2"/>
      <c r="T12" s="2"/>
      <c r="U12" s="2"/>
      <c r="V12" s="2"/>
      <c r="W12" s="2"/>
      <c r="X12" s="2"/>
      <c r="Y12" s="2"/>
      <c r="Z12" s="2"/>
      <c r="AA12" s="2"/>
      <c r="AB12" s="2"/>
      <c r="AC12" s="2"/>
      <c r="AD12" s="304">
        <v>0</v>
      </c>
      <c r="AE12" s="2"/>
      <c r="AF12" s="2"/>
      <c r="AG12" s="2"/>
      <c r="AH12" s="2"/>
      <c r="AI12" s="2"/>
      <c r="AJ12" s="2"/>
      <c r="AK12" s="2"/>
      <c r="AL12" s="2"/>
      <c r="AM12" s="2"/>
      <c r="AN12" s="2"/>
      <c r="AO12" s="2"/>
      <c r="AP12" s="2"/>
      <c r="AQ12" s="304">
        <v>0</v>
      </c>
      <c r="AR12" s="2"/>
      <c r="AS12" s="2"/>
      <c r="AT12" s="2"/>
      <c r="AU12" s="2"/>
      <c r="AV12" s="2"/>
      <c r="AW12" s="2"/>
      <c r="AX12" s="2"/>
      <c r="AY12" s="2"/>
      <c r="AZ12" s="2"/>
      <c r="BA12" s="2"/>
      <c r="BB12" s="2"/>
      <c r="BC12" s="2"/>
      <c r="BD12" s="304">
        <v>0</v>
      </c>
    </row>
    <row r="13" spans="1:56" x14ac:dyDescent="0.25">
      <c r="B13" s="42">
        <v>8</v>
      </c>
      <c r="C13" s="47" t="s">
        <v>72</v>
      </c>
      <c r="D13" s="2"/>
      <c r="E13" s="65">
        <v>0</v>
      </c>
      <c r="F13" s="65">
        <v>0</v>
      </c>
      <c r="G13" s="65">
        <v>1350000</v>
      </c>
      <c r="H13" s="65">
        <v>1434375</v>
      </c>
      <c r="I13" s="65">
        <v>1521471.78125</v>
      </c>
      <c r="J13" s="65">
        <v>17511471.78125</v>
      </c>
      <c r="K13" s="65">
        <v>21401126.90625</v>
      </c>
      <c r="L13" s="65">
        <v>22826126.9375</v>
      </c>
      <c r="M13" s="65">
        <v>22953904.75</v>
      </c>
      <c r="N13" s="65">
        <v>10134674.0625</v>
      </c>
      <c r="O13" s="65">
        <v>8832674.0625</v>
      </c>
      <c r="P13" s="65">
        <v>9057674.0625</v>
      </c>
      <c r="Q13" s="66">
        <v>117023499.34375</v>
      </c>
      <c r="R13" s="65">
        <v>9292456.5625</v>
      </c>
      <c r="S13" s="65">
        <v>9537911.0625</v>
      </c>
      <c r="T13" s="65">
        <v>19395053.8125</v>
      </c>
      <c r="U13" s="65">
        <v>19875053.8125</v>
      </c>
      <c r="V13" s="65">
        <v>44490843.5</v>
      </c>
      <c r="W13" s="65">
        <v>57974176.8125</v>
      </c>
      <c r="X13" s="65">
        <v>63515353.1875</v>
      </c>
      <c r="Y13" s="65">
        <v>56971603.25</v>
      </c>
      <c r="Z13" s="65">
        <v>45881603.25</v>
      </c>
      <c r="AA13" s="65">
        <v>41745889.25</v>
      </c>
      <c r="AB13" s="65">
        <v>38434350.5</v>
      </c>
      <c r="AC13" s="65">
        <v>39384350.5</v>
      </c>
      <c r="AD13" s="66">
        <v>446498645.5</v>
      </c>
      <c r="AE13" s="65">
        <v>40420714.5</v>
      </c>
      <c r="AF13" s="65">
        <v>41560714.5</v>
      </c>
      <c r="AG13" s="65">
        <v>42827381</v>
      </c>
      <c r="AH13" s="65">
        <v>44252381</v>
      </c>
      <c r="AI13" s="65">
        <v>64630952.5</v>
      </c>
      <c r="AJ13" s="65">
        <v>72780951</v>
      </c>
      <c r="AK13" s="65">
        <v>82560951</v>
      </c>
      <c r="AL13" s="65">
        <v>78435951</v>
      </c>
      <c r="AM13" s="65">
        <v>83835951</v>
      </c>
      <c r="AN13" s="65">
        <v>86535951</v>
      </c>
      <c r="AO13" s="65">
        <v>89235951</v>
      </c>
      <c r="AP13" s="65">
        <v>43550000</v>
      </c>
      <c r="AQ13" s="66">
        <v>770627849.5</v>
      </c>
      <c r="AR13" s="65">
        <v>100094800</v>
      </c>
      <c r="AS13" s="65">
        <v>1153400</v>
      </c>
      <c r="AT13" s="65">
        <v>1153400</v>
      </c>
      <c r="AU13" s="65">
        <v>1153400</v>
      </c>
      <c r="AV13" s="65">
        <v>1153400</v>
      </c>
      <c r="AW13" s="65">
        <v>1153400</v>
      </c>
      <c r="AX13" s="65">
        <v>1153400</v>
      </c>
      <c r="AY13" s="65">
        <v>1153400</v>
      </c>
      <c r="AZ13" s="65">
        <v>1153400</v>
      </c>
      <c r="BA13" s="65">
        <v>1153400</v>
      </c>
      <c r="BB13" s="65">
        <v>1153400</v>
      </c>
      <c r="BC13" s="65">
        <v>1153400</v>
      </c>
      <c r="BD13" s="66">
        <v>112782200</v>
      </c>
    </row>
    <row r="14" spans="1:56" ht="15.75" x14ac:dyDescent="0.25">
      <c r="B14" s="42">
        <v>9</v>
      </c>
      <c r="C14" s="220" t="s">
        <v>73</v>
      </c>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row>
    <row r="15" spans="1:56" outlineLevel="1" x14ac:dyDescent="0.25">
      <c r="B15" s="42">
        <v>10</v>
      </c>
      <c r="C15" s="48"/>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row>
    <row r="16" spans="1:56" ht="33.75" customHeight="1" outlineLevel="1" x14ac:dyDescent="0.25">
      <c r="B16" s="42">
        <v>11</v>
      </c>
      <c r="C16" s="261" t="s">
        <v>403</v>
      </c>
      <c r="D16" s="2"/>
      <c r="E16" s="20">
        <v>4867602.5396825401</v>
      </c>
      <c r="F16" s="20">
        <v>6139312.9365079366</v>
      </c>
      <c r="G16" s="20">
        <v>6751648.333333334</v>
      </c>
      <c r="H16" s="20">
        <v>7363983.7301587304</v>
      </c>
      <c r="I16" s="20">
        <v>7976319.1269841269</v>
      </c>
      <c r="J16" s="20">
        <v>1780136.6666666667</v>
      </c>
      <c r="K16" s="20">
        <v>5708186.3492063489</v>
      </c>
      <c r="L16" s="20">
        <v>4361236.0317460326</v>
      </c>
      <c r="M16" s="20">
        <v>3014285.7142857146</v>
      </c>
      <c r="N16" s="20">
        <v>2260714.2857142854</v>
      </c>
      <c r="O16" s="20">
        <v>20637809.523809522</v>
      </c>
      <c r="P16" s="20">
        <v>16058104.761904763</v>
      </c>
      <c r="Q16" s="304">
        <v>86919340</v>
      </c>
      <c r="R16" s="20">
        <v>11478400</v>
      </c>
      <c r="S16" s="20">
        <v>23304630.303030301</v>
      </c>
      <c r="T16" s="20">
        <v>19478496.969696973</v>
      </c>
      <c r="U16" s="20">
        <v>15652363.636363637</v>
      </c>
      <c r="V16" s="20">
        <v>15652363.636363637</v>
      </c>
      <c r="W16" s="20">
        <v>15652363.636363637</v>
      </c>
      <c r="X16" s="20">
        <v>15652363.636363637</v>
      </c>
      <c r="Y16" s="20">
        <v>24876077.922077924</v>
      </c>
      <c r="Z16" s="20">
        <v>24876077.922077924</v>
      </c>
      <c r="AA16" s="20">
        <v>24876077.922077924</v>
      </c>
      <c r="AB16" s="20">
        <v>24876077.922077924</v>
      </c>
      <c r="AC16" s="20">
        <v>45680677.922077924</v>
      </c>
      <c r="AD16" s="304">
        <v>262055971.42857146</v>
      </c>
      <c r="AE16" s="20">
        <v>44376314.285714291</v>
      </c>
      <c r="AF16" s="20">
        <v>40840265.990259737</v>
      </c>
      <c r="AG16" s="20">
        <v>57561159.659090914</v>
      </c>
      <c r="AH16" s="20">
        <v>87092767.613636374</v>
      </c>
      <c r="AI16" s="20">
        <v>81471775.568181813</v>
      </c>
      <c r="AJ16" s="20">
        <v>37819352.272727273</v>
      </c>
      <c r="AK16" s="20">
        <v>34665427.489177488</v>
      </c>
      <c r="AL16" s="20">
        <v>16924369.372294374</v>
      </c>
      <c r="AM16" s="20">
        <v>13172611.255411256</v>
      </c>
      <c r="AN16" s="20">
        <v>9420853.1385281403</v>
      </c>
      <c r="AO16" s="20">
        <v>5669095.0216450216</v>
      </c>
      <c r="AP16" s="20">
        <v>24991874.904761903</v>
      </c>
      <c r="AQ16" s="304">
        <v>454005866.5714286</v>
      </c>
      <c r="AR16" s="20">
        <v>21281038</v>
      </c>
      <c r="AS16" s="20">
        <v>21281038</v>
      </c>
      <c r="AT16" s="20">
        <v>0</v>
      </c>
      <c r="AU16" s="20">
        <v>0</v>
      </c>
      <c r="AV16" s="20">
        <v>0</v>
      </c>
      <c r="AW16" s="20">
        <v>0</v>
      </c>
      <c r="AX16" s="20">
        <v>0</v>
      </c>
      <c r="AY16" s="20">
        <v>0</v>
      </c>
      <c r="AZ16" s="20">
        <v>0</v>
      </c>
      <c r="BA16" s="20">
        <v>0</v>
      </c>
      <c r="BB16" s="20">
        <v>0</v>
      </c>
      <c r="BC16" s="20">
        <v>0</v>
      </c>
      <c r="BD16" s="304">
        <v>42562076</v>
      </c>
    </row>
    <row r="17" spans="2:56" ht="33.75" hidden="1" customHeight="1" outlineLevel="1" x14ac:dyDescent="0.25">
      <c r="B17" s="42">
        <v>12</v>
      </c>
      <c r="C17" s="261" t="s">
        <v>404</v>
      </c>
      <c r="D17" s="2"/>
      <c r="E17" s="20"/>
      <c r="F17" s="20"/>
      <c r="G17" s="20"/>
      <c r="H17" s="20"/>
      <c r="I17" s="20"/>
      <c r="J17" s="20"/>
      <c r="K17" s="20"/>
      <c r="L17" s="20"/>
      <c r="M17" s="20"/>
      <c r="N17" s="20"/>
      <c r="O17" s="20"/>
      <c r="P17" s="20"/>
      <c r="Q17" s="304">
        <v>0</v>
      </c>
      <c r="R17" s="20"/>
      <c r="S17" s="20"/>
      <c r="T17" s="20"/>
      <c r="U17" s="20"/>
      <c r="V17" s="20"/>
      <c r="W17" s="20"/>
      <c r="X17" s="20"/>
      <c r="Y17" s="20"/>
      <c r="Z17" s="20"/>
      <c r="AA17" s="20"/>
      <c r="AB17" s="20"/>
      <c r="AC17" s="20"/>
      <c r="AD17" s="304">
        <v>0</v>
      </c>
      <c r="AE17" s="20"/>
      <c r="AF17" s="20"/>
      <c r="AG17" s="20"/>
      <c r="AH17" s="20"/>
      <c r="AI17" s="20"/>
      <c r="AJ17" s="20"/>
      <c r="AK17" s="20"/>
      <c r="AL17" s="20"/>
      <c r="AM17" s="20"/>
      <c r="AN17" s="20"/>
      <c r="AO17" s="20"/>
      <c r="AP17" s="20"/>
      <c r="AQ17" s="304">
        <v>0</v>
      </c>
      <c r="AR17" s="20"/>
      <c r="AS17" s="20"/>
      <c r="AT17" s="20"/>
      <c r="AU17" s="20"/>
      <c r="AV17" s="20"/>
      <c r="AW17" s="20"/>
      <c r="AX17" s="20"/>
      <c r="AY17" s="20"/>
      <c r="AZ17" s="20"/>
      <c r="BA17" s="20"/>
      <c r="BB17" s="20"/>
      <c r="BC17" s="20"/>
      <c r="BD17" s="304">
        <v>0</v>
      </c>
    </row>
    <row r="18" spans="2:56" outlineLevel="1" x14ac:dyDescent="0.25">
      <c r="B18" s="42">
        <v>13</v>
      </c>
      <c r="C18" s="46" t="s">
        <v>74</v>
      </c>
      <c r="D18" s="2"/>
      <c r="E18" s="20">
        <v>200000</v>
      </c>
      <c r="F18" s="20">
        <v>200000</v>
      </c>
      <c r="G18" s="20">
        <v>250000</v>
      </c>
      <c r="H18" s="20">
        <v>250000</v>
      </c>
      <c r="I18" s="20">
        <v>250000</v>
      </c>
      <c r="J18" s="20">
        <v>300000</v>
      </c>
      <c r="K18" s="20">
        <v>300001</v>
      </c>
      <c r="L18" s="20">
        <v>300002</v>
      </c>
      <c r="M18" s="20">
        <v>300003</v>
      </c>
      <c r="N18" s="20">
        <v>300004</v>
      </c>
      <c r="O18" s="20">
        <v>300005</v>
      </c>
      <c r="P18" s="20">
        <v>300006</v>
      </c>
      <c r="Q18" s="304">
        <v>3250021</v>
      </c>
      <c r="R18" s="20">
        <v>300007</v>
      </c>
      <c r="S18" s="20">
        <v>300008</v>
      </c>
      <c r="T18" s="20">
        <v>300009</v>
      </c>
      <c r="U18" s="20">
        <v>300010</v>
      </c>
      <c r="V18" s="20">
        <v>300011</v>
      </c>
      <c r="W18" s="20">
        <v>300012</v>
      </c>
      <c r="X18" s="20">
        <v>300013</v>
      </c>
      <c r="Y18" s="20">
        <v>300014</v>
      </c>
      <c r="Z18" s="20">
        <v>300015</v>
      </c>
      <c r="AA18" s="20">
        <v>300016</v>
      </c>
      <c r="AB18" s="20">
        <v>300017</v>
      </c>
      <c r="AC18" s="20">
        <v>300018</v>
      </c>
      <c r="AD18" s="304">
        <v>3600150</v>
      </c>
      <c r="AE18" s="20">
        <v>300019</v>
      </c>
      <c r="AF18" s="20">
        <v>350000</v>
      </c>
      <c r="AG18" s="20">
        <v>350001</v>
      </c>
      <c r="AH18" s="20">
        <v>350002</v>
      </c>
      <c r="AI18" s="20">
        <v>350003</v>
      </c>
      <c r="AJ18" s="20">
        <v>350004</v>
      </c>
      <c r="AK18" s="20">
        <v>350005</v>
      </c>
      <c r="AL18" s="20">
        <v>350006</v>
      </c>
      <c r="AM18" s="20">
        <v>350007</v>
      </c>
      <c r="AN18" s="20">
        <v>350008</v>
      </c>
      <c r="AO18" s="20">
        <v>350009</v>
      </c>
      <c r="AP18" s="20">
        <v>350010</v>
      </c>
      <c r="AQ18" s="304">
        <v>4150074</v>
      </c>
      <c r="AR18" s="20">
        <v>350011</v>
      </c>
      <c r="AS18" s="20">
        <v>450000</v>
      </c>
      <c r="AT18" s="20">
        <v>450001</v>
      </c>
      <c r="AU18" s="20">
        <v>450002</v>
      </c>
      <c r="AV18" s="20">
        <v>450003</v>
      </c>
      <c r="AW18" s="20">
        <v>450004</v>
      </c>
      <c r="AX18" s="20">
        <v>450005</v>
      </c>
      <c r="AY18" s="20">
        <v>450006</v>
      </c>
      <c r="AZ18" s="20">
        <v>450007</v>
      </c>
      <c r="BA18" s="20">
        <v>450008</v>
      </c>
      <c r="BB18" s="20">
        <v>450009</v>
      </c>
      <c r="BC18" s="20">
        <v>450010</v>
      </c>
      <c r="BD18" s="304">
        <v>5300066</v>
      </c>
    </row>
    <row r="19" spans="2:56" outlineLevel="1" x14ac:dyDescent="0.25">
      <c r="B19" s="42">
        <v>14</v>
      </c>
      <c r="C19" s="46" t="s">
        <v>75</v>
      </c>
      <c r="D19" s="2"/>
      <c r="E19" s="20">
        <v>37500</v>
      </c>
      <c r="F19" s="20">
        <v>37500</v>
      </c>
      <c r="G19" s="20">
        <v>37500</v>
      </c>
      <c r="H19" s="20">
        <v>37500</v>
      </c>
      <c r="I19" s="20">
        <v>37500</v>
      </c>
      <c r="J19" s="20">
        <v>45000</v>
      </c>
      <c r="K19" s="20">
        <v>45000.15</v>
      </c>
      <c r="L19" s="20">
        <v>45000.299999999996</v>
      </c>
      <c r="M19" s="20">
        <v>45000.45</v>
      </c>
      <c r="N19" s="20">
        <v>45000.6</v>
      </c>
      <c r="O19" s="20">
        <v>45000.75</v>
      </c>
      <c r="P19" s="20">
        <v>45000.9</v>
      </c>
      <c r="Q19" s="304">
        <v>502503.15</v>
      </c>
      <c r="R19" s="20">
        <v>45001.049999999996</v>
      </c>
      <c r="S19" s="20">
        <v>45001.2</v>
      </c>
      <c r="T19" s="20">
        <v>45001.35</v>
      </c>
      <c r="U19" s="20">
        <v>45001.5</v>
      </c>
      <c r="V19" s="20">
        <v>45001.65</v>
      </c>
      <c r="W19" s="20">
        <v>45001.799999999996</v>
      </c>
      <c r="X19" s="20">
        <v>45001.95</v>
      </c>
      <c r="Y19" s="20">
        <v>45002.1</v>
      </c>
      <c r="Z19" s="20">
        <v>45002.25</v>
      </c>
      <c r="AA19" s="20">
        <v>45002.400000000001</v>
      </c>
      <c r="AB19" s="20">
        <v>45002.549999999996</v>
      </c>
      <c r="AC19" s="20">
        <v>45002.7</v>
      </c>
      <c r="AD19" s="304">
        <v>540022.5</v>
      </c>
      <c r="AE19" s="20">
        <v>45002.85</v>
      </c>
      <c r="AF19" s="20">
        <v>52500</v>
      </c>
      <c r="AG19" s="20">
        <v>52500.15</v>
      </c>
      <c r="AH19" s="20">
        <v>52500.299999999996</v>
      </c>
      <c r="AI19" s="20">
        <v>52500.45</v>
      </c>
      <c r="AJ19" s="20">
        <v>52500.6</v>
      </c>
      <c r="AK19" s="20">
        <v>52500.75</v>
      </c>
      <c r="AL19" s="20">
        <v>52500.9</v>
      </c>
      <c r="AM19" s="20">
        <v>52501.049999999996</v>
      </c>
      <c r="AN19" s="20">
        <v>52501.2</v>
      </c>
      <c r="AO19" s="20">
        <v>52501.35</v>
      </c>
      <c r="AP19" s="20">
        <v>52501.5</v>
      </c>
      <c r="AQ19" s="304">
        <v>622511.1</v>
      </c>
      <c r="AR19" s="20">
        <v>52501.65</v>
      </c>
      <c r="AS19" s="20">
        <v>67500</v>
      </c>
      <c r="AT19" s="20">
        <v>67500.149999999994</v>
      </c>
      <c r="AU19" s="20">
        <v>67500.3</v>
      </c>
      <c r="AV19" s="20">
        <v>67500.45</v>
      </c>
      <c r="AW19" s="20">
        <v>67500.599999999991</v>
      </c>
      <c r="AX19" s="20">
        <v>67500.75</v>
      </c>
      <c r="AY19" s="20">
        <v>67500.899999999994</v>
      </c>
      <c r="AZ19" s="20">
        <v>67501.05</v>
      </c>
      <c r="BA19" s="20">
        <v>67501.2</v>
      </c>
      <c r="BB19" s="20">
        <v>67501.349999999991</v>
      </c>
      <c r="BC19" s="20">
        <v>67501.5</v>
      </c>
      <c r="BD19" s="304">
        <v>795009.89999999991</v>
      </c>
    </row>
    <row r="20" spans="2:56" outlineLevel="1" x14ac:dyDescent="0.25">
      <c r="B20" s="42">
        <v>15</v>
      </c>
      <c r="C20" s="46" t="s">
        <v>116</v>
      </c>
      <c r="D20" s="2"/>
      <c r="E20" s="20"/>
      <c r="F20" s="20">
        <v>0</v>
      </c>
      <c r="G20" s="20">
        <v>0</v>
      </c>
      <c r="H20" s="20">
        <v>0</v>
      </c>
      <c r="I20" s="20">
        <v>0</v>
      </c>
      <c r="J20" s="20">
        <v>0</v>
      </c>
      <c r="K20" s="20">
        <v>0</v>
      </c>
      <c r="L20" s="20">
        <v>762187.5</v>
      </c>
      <c r="M20" s="20">
        <v>0</v>
      </c>
      <c r="N20" s="20">
        <v>0</v>
      </c>
      <c r="O20" s="20">
        <v>0</v>
      </c>
      <c r="P20" s="20">
        <v>0</v>
      </c>
      <c r="Q20" s="304">
        <v>762187.5</v>
      </c>
      <c r="R20" s="20">
        <v>0</v>
      </c>
      <c r="S20" s="20">
        <v>0</v>
      </c>
      <c r="T20" s="20">
        <v>0</v>
      </c>
      <c r="U20" s="20">
        <v>0</v>
      </c>
      <c r="V20" s="20">
        <v>0</v>
      </c>
      <c r="W20" s="20">
        <v>0</v>
      </c>
      <c r="X20" s="20">
        <v>0</v>
      </c>
      <c r="Y20" s="20">
        <v>1524375</v>
      </c>
      <c r="Z20" s="20">
        <v>0</v>
      </c>
      <c r="AA20" s="20">
        <v>0</v>
      </c>
      <c r="AB20" s="20">
        <v>0</v>
      </c>
      <c r="AC20" s="20">
        <v>0</v>
      </c>
      <c r="AD20" s="304">
        <v>1524375</v>
      </c>
      <c r="AE20" s="20">
        <v>0</v>
      </c>
      <c r="AF20" s="20">
        <v>0</v>
      </c>
      <c r="AG20" s="20">
        <v>0</v>
      </c>
      <c r="AH20" s="20">
        <v>0</v>
      </c>
      <c r="AI20" s="20">
        <v>0</v>
      </c>
      <c r="AJ20" s="20">
        <v>0</v>
      </c>
      <c r="AK20" s="20">
        <v>0</v>
      </c>
      <c r="AL20" s="20">
        <v>1524375</v>
      </c>
      <c r="AM20" s="20">
        <v>0</v>
      </c>
      <c r="AN20" s="20">
        <v>0</v>
      </c>
      <c r="AO20" s="20">
        <v>0</v>
      </c>
      <c r="AP20" s="20">
        <v>0</v>
      </c>
      <c r="AQ20" s="304">
        <v>1524375</v>
      </c>
      <c r="AR20" s="20">
        <v>0</v>
      </c>
      <c r="AS20" s="20">
        <v>0</v>
      </c>
      <c r="AT20" s="20">
        <v>0</v>
      </c>
      <c r="AU20" s="20">
        <v>0</v>
      </c>
      <c r="AV20" s="20">
        <v>0</v>
      </c>
      <c r="AW20" s="20">
        <v>0</v>
      </c>
      <c r="AX20" s="20">
        <v>0</v>
      </c>
      <c r="AY20" s="20">
        <v>1524375</v>
      </c>
      <c r="AZ20" s="20">
        <v>0</v>
      </c>
      <c r="BA20" s="20">
        <v>0</v>
      </c>
      <c r="BB20" s="20">
        <v>0</v>
      </c>
      <c r="BC20" s="20">
        <v>0</v>
      </c>
      <c r="BD20" s="304">
        <v>1524375</v>
      </c>
    </row>
    <row r="21" spans="2:56" outlineLevel="1" x14ac:dyDescent="0.25">
      <c r="B21" s="42">
        <v>16</v>
      </c>
      <c r="C21" s="46" t="s">
        <v>115</v>
      </c>
      <c r="D21" s="2"/>
      <c r="E21" s="56">
        <v>0</v>
      </c>
      <c r="F21" s="56">
        <v>0</v>
      </c>
      <c r="G21" s="56">
        <v>0</v>
      </c>
      <c r="H21" s="56">
        <v>0</v>
      </c>
      <c r="I21" s="56">
        <v>0</v>
      </c>
      <c r="J21" s="56">
        <v>0</v>
      </c>
      <c r="K21" s="56">
        <v>0</v>
      </c>
      <c r="L21" s="56">
        <v>126343.83648104896</v>
      </c>
      <c r="M21" s="56">
        <v>1201441.4611240914</v>
      </c>
      <c r="N21" s="56">
        <v>1297919.002336449</v>
      </c>
      <c r="O21" s="56">
        <v>508576.80782710295</v>
      </c>
      <c r="P21" s="56">
        <v>0</v>
      </c>
      <c r="Q21" s="304">
        <v>3134281.1077686921</v>
      </c>
      <c r="R21" s="56">
        <v>0</v>
      </c>
      <c r="S21" s="56">
        <v>0</v>
      </c>
      <c r="T21" s="56">
        <v>0</v>
      </c>
      <c r="U21" s="56">
        <v>0</v>
      </c>
      <c r="V21" s="56">
        <v>0</v>
      </c>
      <c r="W21" s="56">
        <v>0</v>
      </c>
      <c r="X21" s="56">
        <v>2599898.8648576885</v>
      </c>
      <c r="Y21" s="56">
        <v>3124681.5594201367</v>
      </c>
      <c r="Z21" s="56">
        <v>2093165.2083687345</v>
      </c>
      <c r="AA21" s="56">
        <v>1374193.2457519118</v>
      </c>
      <c r="AB21" s="56">
        <v>1103632.516779949</v>
      </c>
      <c r="AC21" s="56">
        <v>886989.79481733195</v>
      </c>
      <c r="AD21" s="304">
        <v>11182561.189995751</v>
      </c>
      <c r="AE21" s="56">
        <v>0</v>
      </c>
      <c r="AF21" s="56">
        <v>0</v>
      </c>
      <c r="AG21" s="56">
        <v>0</v>
      </c>
      <c r="AH21" s="56">
        <v>0</v>
      </c>
      <c r="AI21" s="56">
        <v>0</v>
      </c>
      <c r="AJ21" s="56">
        <v>0</v>
      </c>
      <c r="AK21" s="56">
        <v>0</v>
      </c>
      <c r="AL21" s="56">
        <v>0</v>
      </c>
      <c r="AM21" s="56">
        <v>3952856.6148399883</v>
      </c>
      <c r="AN21" s="56">
        <v>4622835.3103936575</v>
      </c>
      <c r="AO21" s="56">
        <v>5044912.9442084394</v>
      </c>
      <c r="AP21" s="56">
        <v>5466990.5780232232</v>
      </c>
      <c r="AQ21" s="304">
        <v>19087595.447465308</v>
      </c>
      <c r="AR21" s="56">
        <v>1214082.950155763</v>
      </c>
      <c r="AS21" s="56">
        <v>5156040.504672897</v>
      </c>
      <c r="AT21" s="56">
        <v>0</v>
      </c>
      <c r="AU21" s="56">
        <v>0</v>
      </c>
      <c r="AV21" s="56">
        <v>0</v>
      </c>
      <c r="AW21" s="56">
        <v>0</v>
      </c>
      <c r="AX21" s="56">
        <v>0</v>
      </c>
      <c r="AY21" s="56">
        <v>0</v>
      </c>
      <c r="AZ21" s="56">
        <v>0</v>
      </c>
      <c r="BA21" s="56">
        <v>0</v>
      </c>
      <c r="BB21" s="56">
        <v>0</v>
      </c>
      <c r="BC21" s="56">
        <v>0</v>
      </c>
      <c r="BD21" s="304">
        <v>6370123.45482866</v>
      </c>
    </row>
    <row r="22" spans="2:56" outlineLevel="1" x14ac:dyDescent="0.25">
      <c r="B22" s="42">
        <v>17</v>
      </c>
      <c r="C22" s="46" t="s">
        <v>76</v>
      </c>
      <c r="D22" s="2"/>
      <c r="E22" s="20"/>
      <c r="F22" s="20">
        <v>0</v>
      </c>
      <c r="G22" s="20">
        <v>0</v>
      </c>
      <c r="H22" s="20">
        <v>0</v>
      </c>
      <c r="I22" s="20">
        <v>0</v>
      </c>
      <c r="J22" s="20">
        <v>0</v>
      </c>
      <c r="K22" s="20">
        <v>3126538.0458333334</v>
      </c>
      <c r="L22" s="20">
        <v>0</v>
      </c>
      <c r="M22" s="20">
        <v>0</v>
      </c>
      <c r="N22" s="20">
        <v>0</v>
      </c>
      <c r="O22" s="20">
        <v>0</v>
      </c>
      <c r="P22" s="20">
        <v>0</v>
      </c>
      <c r="Q22" s="304">
        <v>3126538.0458333334</v>
      </c>
      <c r="R22" s="20">
        <v>-3126538.0458333334</v>
      </c>
      <c r="S22" s="20">
        <v>0</v>
      </c>
      <c r="T22" s="20">
        <v>0</v>
      </c>
      <c r="U22" s="20">
        <v>0</v>
      </c>
      <c r="V22" s="20">
        <v>0</v>
      </c>
      <c r="W22" s="20">
        <v>0</v>
      </c>
      <c r="X22" s="20">
        <v>14839333.183332622</v>
      </c>
      <c r="Y22" s="20">
        <v>0</v>
      </c>
      <c r="Z22" s="20">
        <v>0</v>
      </c>
      <c r="AA22" s="20">
        <v>0</v>
      </c>
      <c r="AB22" s="20">
        <v>0</v>
      </c>
      <c r="AC22" s="20">
        <v>0</v>
      </c>
      <c r="AD22" s="304">
        <v>11712795.137499288</v>
      </c>
      <c r="AE22" s="20">
        <v>-14839333.183332622</v>
      </c>
      <c r="AF22" s="20">
        <v>0</v>
      </c>
      <c r="AG22" s="20">
        <v>0</v>
      </c>
      <c r="AH22" s="20">
        <v>0</v>
      </c>
      <c r="AI22" s="20">
        <v>0</v>
      </c>
      <c r="AJ22" s="20">
        <v>0</v>
      </c>
      <c r="AK22" s="20">
        <v>6786119.0455607446</v>
      </c>
      <c r="AL22" s="20">
        <v>0</v>
      </c>
      <c r="AM22" s="20">
        <v>0</v>
      </c>
      <c r="AN22" s="20">
        <v>0</v>
      </c>
      <c r="AO22" s="20">
        <v>0</v>
      </c>
      <c r="AP22" s="20">
        <v>0</v>
      </c>
      <c r="AQ22" s="304">
        <v>-8053214.1377718775</v>
      </c>
      <c r="AR22" s="20">
        <v>-6786119.0455607446</v>
      </c>
      <c r="AS22" s="20">
        <v>0</v>
      </c>
      <c r="AT22" s="20">
        <v>0</v>
      </c>
      <c r="AU22" s="20">
        <v>0</v>
      </c>
      <c r="AV22" s="20">
        <v>0</v>
      </c>
      <c r="AW22" s="20">
        <v>0</v>
      </c>
      <c r="AX22" s="20">
        <v>52638994.648738317</v>
      </c>
      <c r="AY22" s="20">
        <v>0</v>
      </c>
      <c r="AZ22" s="20">
        <v>0</v>
      </c>
      <c r="BA22" s="20">
        <v>0</v>
      </c>
      <c r="BB22" s="20">
        <v>0</v>
      </c>
      <c r="BC22" s="20">
        <v>0</v>
      </c>
      <c r="BD22" s="304">
        <v>45852875.60317757</v>
      </c>
    </row>
    <row r="23" spans="2:56" outlineLevel="1" x14ac:dyDescent="0.25">
      <c r="B23" s="42">
        <v>18</v>
      </c>
      <c r="C23" s="46" t="s">
        <v>77</v>
      </c>
      <c r="D23" s="2"/>
      <c r="E23" s="2"/>
      <c r="F23" s="2"/>
      <c r="G23" s="2"/>
      <c r="H23" s="2"/>
      <c r="I23" s="2"/>
      <c r="J23" s="2"/>
      <c r="K23" s="2"/>
      <c r="L23" s="2"/>
      <c r="M23" s="2"/>
      <c r="N23" s="2"/>
      <c r="O23" s="2"/>
      <c r="P23" s="2"/>
      <c r="Q23" s="304">
        <v>0</v>
      </c>
      <c r="R23" s="2"/>
      <c r="S23" s="2"/>
      <c r="T23" s="2"/>
      <c r="U23" s="2"/>
      <c r="V23" s="2"/>
      <c r="W23" s="2"/>
      <c r="X23" s="2"/>
      <c r="Y23" s="2"/>
      <c r="Z23" s="2"/>
      <c r="AA23" s="2"/>
      <c r="AB23" s="2"/>
      <c r="AC23" s="2"/>
      <c r="AD23" s="304">
        <v>0</v>
      </c>
      <c r="AE23" s="2"/>
      <c r="AF23" s="2"/>
      <c r="AG23" s="2"/>
      <c r="AH23" s="2"/>
      <c r="AI23" s="2"/>
      <c r="AJ23" s="2"/>
      <c r="AK23" s="2"/>
      <c r="AL23" s="2"/>
      <c r="AM23" s="2"/>
      <c r="AN23" s="2"/>
      <c r="AO23" s="2"/>
      <c r="AP23" s="2"/>
      <c r="AQ23" s="304">
        <v>0</v>
      </c>
      <c r="AR23" s="2"/>
      <c r="AS23" s="2"/>
      <c r="AT23" s="2"/>
      <c r="AU23" s="2"/>
      <c r="AV23" s="2"/>
      <c r="AW23" s="2"/>
      <c r="AX23" s="2"/>
      <c r="AY23" s="2"/>
      <c r="AZ23" s="2"/>
      <c r="BA23" s="2"/>
      <c r="BB23" s="2"/>
      <c r="BC23" s="2"/>
      <c r="BD23" s="304">
        <v>0</v>
      </c>
    </row>
    <row r="24" spans="2:56" outlineLevel="1" x14ac:dyDescent="0.25">
      <c r="B24" s="42">
        <v>19</v>
      </c>
      <c r="C24" s="46" t="s">
        <v>354</v>
      </c>
      <c r="D24" s="2"/>
      <c r="E24" s="20">
        <v>1400000</v>
      </c>
      <c r="F24" s="20">
        <v>70000</v>
      </c>
      <c r="G24" s="20">
        <v>70000</v>
      </c>
      <c r="H24" s="20">
        <v>133000</v>
      </c>
      <c r="I24" s="20">
        <v>217000</v>
      </c>
      <c r="J24" s="20">
        <v>0</v>
      </c>
      <c r="K24" s="20">
        <v>0</v>
      </c>
      <c r="L24" s="20">
        <v>0</v>
      </c>
      <c r="M24" s="20">
        <v>0</v>
      </c>
      <c r="N24" s="20">
        <v>0</v>
      </c>
      <c r="O24" s="20">
        <v>0</v>
      </c>
      <c r="P24" s="20">
        <v>42000</v>
      </c>
      <c r="Q24" s="304">
        <v>1932000</v>
      </c>
      <c r="R24" s="20">
        <v>28000</v>
      </c>
      <c r="S24" s="20">
        <v>280000</v>
      </c>
      <c r="T24" s="20">
        <v>210000</v>
      </c>
      <c r="U24" s="20">
        <v>0</v>
      </c>
      <c r="V24" s="20">
        <v>0</v>
      </c>
      <c r="W24" s="20">
        <v>0</v>
      </c>
      <c r="X24" s="20">
        <v>0</v>
      </c>
      <c r="Y24" s="20">
        <v>0</v>
      </c>
      <c r="Z24" s="20">
        <v>0</v>
      </c>
      <c r="AA24" s="20">
        <v>0</v>
      </c>
      <c r="AB24" s="20">
        <v>0</v>
      </c>
      <c r="AC24" s="20">
        <v>0</v>
      </c>
      <c r="AD24" s="304">
        <v>518000</v>
      </c>
      <c r="AE24" s="20">
        <v>0</v>
      </c>
      <c r="AF24" s="20">
        <v>0</v>
      </c>
      <c r="AG24" s="20">
        <v>0</v>
      </c>
      <c r="AH24" s="20">
        <v>0</v>
      </c>
      <c r="AI24" s="20">
        <v>0</v>
      </c>
      <c r="AJ24" s="20">
        <v>0</v>
      </c>
      <c r="AK24" s="20">
        <v>0</v>
      </c>
      <c r="AL24" s="20">
        <v>0</v>
      </c>
      <c r="AM24" s="20">
        <v>0</v>
      </c>
      <c r="AN24" s="20">
        <v>0</v>
      </c>
      <c r="AO24" s="20">
        <v>0</v>
      </c>
      <c r="AP24" s="20">
        <v>0</v>
      </c>
      <c r="AQ24" s="304">
        <v>0</v>
      </c>
      <c r="AR24" s="20">
        <v>1960000</v>
      </c>
      <c r="AS24" s="20">
        <v>0</v>
      </c>
      <c r="AT24" s="20">
        <v>0</v>
      </c>
      <c r="AU24" s="20">
        <v>0</v>
      </c>
      <c r="AV24" s="20">
        <v>0</v>
      </c>
      <c r="AW24" s="20">
        <v>0</v>
      </c>
      <c r="AX24" s="20">
        <v>0</v>
      </c>
      <c r="AY24" s="20">
        <v>0</v>
      </c>
      <c r="AZ24" s="20">
        <v>0</v>
      </c>
      <c r="BA24" s="20">
        <v>0</v>
      </c>
      <c r="BB24" s="20">
        <v>0</v>
      </c>
      <c r="BC24" s="20">
        <v>0</v>
      </c>
      <c r="BD24" s="304">
        <v>1960000</v>
      </c>
    </row>
    <row r="25" spans="2:56" outlineLevel="1" x14ac:dyDescent="0.25">
      <c r="B25" s="42">
        <v>20</v>
      </c>
      <c r="C25" s="49" t="s">
        <v>78</v>
      </c>
      <c r="D25" s="2"/>
      <c r="E25" s="56">
        <v>0</v>
      </c>
      <c r="F25" s="56">
        <v>0</v>
      </c>
      <c r="G25" s="56">
        <v>0</v>
      </c>
      <c r="H25" s="56">
        <v>0</v>
      </c>
      <c r="I25" s="56">
        <v>0</v>
      </c>
      <c r="J25" s="56">
        <v>0</v>
      </c>
      <c r="K25" s="56">
        <v>0</v>
      </c>
      <c r="L25" s="56">
        <v>0</v>
      </c>
      <c r="M25" s="56">
        <v>0</v>
      </c>
      <c r="N25" s="56">
        <v>0</v>
      </c>
      <c r="O25" s="56">
        <v>0</v>
      </c>
      <c r="P25" s="56">
        <v>9865625</v>
      </c>
      <c r="Q25" s="304">
        <v>9865625</v>
      </c>
      <c r="R25" s="56">
        <v>0</v>
      </c>
      <c r="S25" s="56">
        <v>0</v>
      </c>
      <c r="T25" s="56">
        <v>0</v>
      </c>
      <c r="U25" s="56">
        <v>0</v>
      </c>
      <c r="V25" s="56">
        <v>0</v>
      </c>
      <c r="W25" s="56">
        <v>0</v>
      </c>
      <c r="X25" s="56">
        <v>0</v>
      </c>
      <c r="Y25" s="56">
        <v>0</v>
      </c>
      <c r="Z25" s="56">
        <v>0</v>
      </c>
      <c r="AA25" s="56">
        <v>0</v>
      </c>
      <c r="AB25" s="56">
        <v>0</v>
      </c>
      <c r="AC25" s="56">
        <v>14262500</v>
      </c>
      <c r="AD25" s="304">
        <v>14262500</v>
      </c>
      <c r="AE25" s="56">
        <v>0</v>
      </c>
      <c r="AF25" s="56">
        <v>0</v>
      </c>
      <c r="AG25" s="56">
        <v>0</v>
      </c>
      <c r="AH25" s="56">
        <v>0</v>
      </c>
      <c r="AI25" s="56">
        <v>0</v>
      </c>
      <c r="AJ25" s="56">
        <v>0</v>
      </c>
      <c r="AK25" s="56">
        <v>0</v>
      </c>
      <c r="AL25" s="56">
        <v>0</v>
      </c>
      <c r="AM25" s="56">
        <v>0</v>
      </c>
      <c r="AN25" s="56">
        <v>0</v>
      </c>
      <c r="AO25" s="56">
        <v>0</v>
      </c>
      <c r="AP25" s="56">
        <v>14699999.999999998</v>
      </c>
      <c r="AQ25" s="304">
        <v>14699999.999999998</v>
      </c>
      <c r="AR25" s="56">
        <v>1224999.9999999998</v>
      </c>
      <c r="AS25" s="56">
        <v>0</v>
      </c>
      <c r="AT25" s="56">
        <v>0</v>
      </c>
      <c r="AU25" s="56">
        <v>0</v>
      </c>
      <c r="AV25" s="56">
        <v>0</v>
      </c>
      <c r="AW25" s="56">
        <v>0</v>
      </c>
      <c r="AX25" s="56">
        <v>0</v>
      </c>
      <c r="AY25" s="56">
        <v>0</v>
      </c>
      <c r="AZ25" s="56">
        <v>0</v>
      </c>
      <c r="BA25" s="56">
        <v>0</v>
      </c>
      <c r="BB25" s="56">
        <v>0</v>
      </c>
      <c r="BC25" s="56">
        <v>0</v>
      </c>
      <c r="BD25" s="304">
        <v>1224999.9999999998</v>
      </c>
    </row>
    <row r="26" spans="2:56" outlineLevel="1" x14ac:dyDescent="0.25">
      <c r="B26" s="42">
        <v>21</v>
      </c>
      <c r="C26" s="49" t="s">
        <v>448</v>
      </c>
      <c r="D26" s="2"/>
      <c r="E26" s="56">
        <v>0</v>
      </c>
      <c r="F26" s="56">
        <v>0</v>
      </c>
      <c r="G26" s="56">
        <v>0</v>
      </c>
      <c r="H26" s="56">
        <v>0</v>
      </c>
      <c r="I26" s="56">
        <v>0</v>
      </c>
      <c r="J26" s="56">
        <v>0</v>
      </c>
      <c r="K26" s="56">
        <v>0</v>
      </c>
      <c r="L26" s="56">
        <v>0</v>
      </c>
      <c r="M26" s="56">
        <v>0</v>
      </c>
      <c r="N26" s="56">
        <v>0</v>
      </c>
      <c r="O26" s="56">
        <v>0</v>
      </c>
      <c r="P26" s="56">
        <v>986562.5</v>
      </c>
      <c r="Q26" s="304">
        <v>986562.5</v>
      </c>
      <c r="R26" s="56">
        <v>0</v>
      </c>
      <c r="S26" s="56">
        <v>0</v>
      </c>
      <c r="T26" s="56">
        <v>0</v>
      </c>
      <c r="U26" s="56">
        <v>0</v>
      </c>
      <c r="V26" s="56">
        <v>0</v>
      </c>
      <c r="W26" s="56">
        <v>0</v>
      </c>
      <c r="X26" s="56">
        <v>0</v>
      </c>
      <c r="Y26" s="56">
        <v>0</v>
      </c>
      <c r="Z26" s="56">
        <v>0</v>
      </c>
      <c r="AA26" s="56">
        <v>0</v>
      </c>
      <c r="AB26" s="56">
        <v>0</v>
      </c>
      <c r="AC26" s="56">
        <v>1426250</v>
      </c>
      <c r="AD26" s="304">
        <v>1426250</v>
      </c>
      <c r="AE26" s="56">
        <v>0</v>
      </c>
      <c r="AF26" s="56">
        <v>0</v>
      </c>
      <c r="AG26" s="56">
        <v>0</v>
      </c>
      <c r="AH26" s="56">
        <v>0</v>
      </c>
      <c r="AI26" s="56">
        <v>0</v>
      </c>
      <c r="AJ26" s="56">
        <v>0</v>
      </c>
      <c r="AK26" s="56">
        <v>0</v>
      </c>
      <c r="AL26" s="56">
        <v>0</v>
      </c>
      <c r="AM26" s="56">
        <v>0</v>
      </c>
      <c r="AN26" s="56">
        <v>0</v>
      </c>
      <c r="AO26" s="56">
        <v>0</v>
      </c>
      <c r="AP26" s="56">
        <v>1470000</v>
      </c>
      <c r="AQ26" s="304">
        <v>1470000</v>
      </c>
      <c r="AR26" s="56">
        <v>122499.99999999999</v>
      </c>
      <c r="AS26" s="56">
        <v>0</v>
      </c>
      <c r="AT26" s="56">
        <v>0</v>
      </c>
      <c r="AU26" s="56">
        <v>0</v>
      </c>
      <c r="AV26" s="56">
        <v>0</v>
      </c>
      <c r="AW26" s="56">
        <v>0</v>
      </c>
      <c r="AX26" s="56">
        <v>0</v>
      </c>
      <c r="AY26" s="56">
        <v>0</v>
      </c>
      <c r="AZ26" s="56">
        <v>0</v>
      </c>
      <c r="BA26" s="56">
        <v>0</v>
      </c>
      <c r="BB26" s="56">
        <v>0</v>
      </c>
      <c r="BC26" s="56">
        <v>0</v>
      </c>
      <c r="BD26" s="304">
        <v>122499.99999999999</v>
      </c>
    </row>
    <row r="27" spans="2:56" outlineLevel="1" x14ac:dyDescent="0.25">
      <c r="B27" s="42">
        <v>22</v>
      </c>
      <c r="C27" s="46" t="s">
        <v>79</v>
      </c>
      <c r="D27" s="2"/>
      <c r="E27" s="56"/>
      <c r="F27" s="56"/>
      <c r="G27" s="56"/>
      <c r="H27" s="56"/>
      <c r="I27" s="56"/>
      <c r="J27" s="56"/>
      <c r="K27" s="56"/>
      <c r="L27" s="56"/>
      <c r="M27" s="56"/>
      <c r="N27" s="56"/>
      <c r="O27" s="56"/>
      <c r="P27" s="56"/>
      <c r="Q27" s="304">
        <v>0</v>
      </c>
      <c r="R27" s="56"/>
      <c r="S27" s="56"/>
      <c r="T27" s="56"/>
      <c r="U27" s="56"/>
      <c r="V27" s="56"/>
      <c r="W27" s="56"/>
      <c r="X27" s="56"/>
      <c r="Y27" s="56"/>
      <c r="Z27" s="56"/>
      <c r="AA27" s="56"/>
      <c r="AB27" s="56"/>
      <c r="AC27" s="56"/>
      <c r="AD27" s="304">
        <v>0</v>
      </c>
      <c r="AE27" s="56"/>
      <c r="AF27" s="56"/>
      <c r="AG27" s="56"/>
      <c r="AH27" s="56"/>
      <c r="AI27" s="56"/>
      <c r="AJ27" s="56"/>
      <c r="AK27" s="56"/>
      <c r="AL27" s="56"/>
      <c r="AM27" s="56"/>
      <c r="AN27" s="56"/>
      <c r="AO27" s="56"/>
      <c r="AP27" s="56"/>
      <c r="AQ27" s="304">
        <v>0</v>
      </c>
      <c r="AR27" s="56"/>
      <c r="AS27" s="56"/>
      <c r="AT27" s="56"/>
      <c r="AU27" s="56"/>
      <c r="AV27" s="56"/>
      <c r="AW27" s="56"/>
      <c r="AX27" s="56"/>
      <c r="AY27" s="56"/>
      <c r="AZ27" s="56"/>
      <c r="BA27" s="56"/>
      <c r="BB27" s="56"/>
      <c r="BC27" s="56"/>
      <c r="BD27" s="304">
        <v>0</v>
      </c>
    </row>
    <row r="28" spans="2:56" ht="30" outlineLevel="1" x14ac:dyDescent="0.25">
      <c r="B28" s="42">
        <v>23</v>
      </c>
      <c r="C28" s="46" t="s">
        <v>350</v>
      </c>
      <c r="D28" s="2"/>
      <c r="E28" s="20">
        <v>100000</v>
      </c>
      <c r="F28" s="20">
        <v>100000</v>
      </c>
      <c r="G28" s="20">
        <v>100000</v>
      </c>
      <c r="H28" s="20">
        <v>100000</v>
      </c>
      <c r="I28" s="20">
        <v>100000</v>
      </c>
      <c r="J28" s="20">
        <v>100000</v>
      </c>
      <c r="K28" s="20">
        <v>100000</v>
      </c>
      <c r="L28" s="20">
        <v>100000</v>
      </c>
      <c r="M28" s="20">
        <v>100000</v>
      </c>
      <c r="N28" s="20">
        <v>100000</v>
      </c>
      <c r="O28" s="20">
        <v>100000</v>
      </c>
      <c r="P28" s="20">
        <v>100000</v>
      </c>
      <c r="Q28" s="304">
        <v>1200000</v>
      </c>
      <c r="R28" s="20">
        <v>100000</v>
      </c>
      <c r="S28" s="20">
        <v>100000</v>
      </c>
      <c r="T28" s="20">
        <v>100000</v>
      </c>
      <c r="U28" s="20">
        <v>100000</v>
      </c>
      <c r="V28" s="20">
        <v>100000</v>
      </c>
      <c r="W28" s="20">
        <v>100000</v>
      </c>
      <c r="X28" s="20">
        <v>100000</v>
      </c>
      <c r="Y28" s="20">
        <v>100000</v>
      </c>
      <c r="Z28" s="20">
        <v>0</v>
      </c>
      <c r="AA28" s="20">
        <v>0</v>
      </c>
      <c r="AB28" s="20">
        <v>0</v>
      </c>
      <c r="AC28" s="20">
        <v>0</v>
      </c>
      <c r="AD28" s="304">
        <v>800000</v>
      </c>
      <c r="AE28" s="20">
        <v>0</v>
      </c>
      <c r="AF28" s="20">
        <v>0</v>
      </c>
      <c r="AG28" s="20">
        <v>0</v>
      </c>
      <c r="AH28" s="20">
        <v>0</v>
      </c>
      <c r="AI28" s="20">
        <v>0</v>
      </c>
      <c r="AJ28" s="20">
        <v>0</v>
      </c>
      <c r="AK28" s="20">
        <v>0</v>
      </c>
      <c r="AL28" s="20">
        <v>0</v>
      </c>
      <c r="AM28" s="20">
        <v>0</v>
      </c>
      <c r="AN28" s="20">
        <v>0</v>
      </c>
      <c r="AO28" s="20">
        <v>0</v>
      </c>
      <c r="AP28" s="20">
        <v>0</v>
      </c>
      <c r="AQ28" s="304">
        <v>0</v>
      </c>
      <c r="AR28" s="20">
        <v>0</v>
      </c>
      <c r="AS28" s="20">
        <v>0</v>
      </c>
      <c r="AT28" s="20">
        <v>0</v>
      </c>
      <c r="AU28" s="20">
        <v>0</v>
      </c>
      <c r="AV28" s="20">
        <v>0</v>
      </c>
      <c r="AW28" s="20">
        <v>0</v>
      </c>
      <c r="AX28" s="20">
        <v>0</v>
      </c>
      <c r="AY28" s="20">
        <v>0</v>
      </c>
      <c r="AZ28" s="20">
        <v>0</v>
      </c>
      <c r="BA28" s="20">
        <v>0</v>
      </c>
      <c r="BB28" s="20">
        <v>0</v>
      </c>
      <c r="BC28" s="20">
        <v>0</v>
      </c>
      <c r="BD28" s="304">
        <v>0</v>
      </c>
    </row>
    <row r="29" spans="2:56" outlineLevel="1" x14ac:dyDescent="0.25">
      <c r="B29" s="42">
        <v>24</v>
      </c>
      <c r="C29" s="46" t="s">
        <v>351</v>
      </c>
      <c r="D29" s="2"/>
      <c r="E29" s="20">
        <v>0</v>
      </c>
      <c r="F29" s="20">
        <v>0</v>
      </c>
      <c r="G29" s="20">
        <v>0</v>
      </c>
      <c r="H29" s="20">
        <v>0</v>
      </c>
      <c r="I29" s="20">
        <v>0</v>
      </c>
      <c r="J29" s="20">
        <v>0</v>
      </c>
      <c r="K29" s="20">
        <v>0</v>
      </c>
      <c r="L29" s="20">
        <v>0</v>
      </c>
      <c r="M29" s="20">
        <v>0</v>
      </c>
      <c r="N29" s="20">
        <v>0</v>
      </c>
      <c r="O29" s="20">
        <v>0</v>
      </c>
      <c r="P29" s="20">
        <v>0</v>
      </c>
      <c r="Q29" s="304">
        <v>0</v>
      </c>
      <c r="R29" s="20">
        <v>0</v>
      </c>
      <c r="S29" s="20">
        <v>0</v>
      </c>
      <c r="T29" s="20">
        <v>0</v>
      </c>
      <c r="U29" s="20">
        <v>0</v>
      </c>
      <c r="V29" s="20">
        <v>0</v>
      </c>
      <c r="W29" s="20">
        <v>0</v>
      </c>
      <c r="X29" s="20">
        <v>0</v>
      </c>
      <c r="Y29" s="20">
        <v>0</v>
      </c>
      <c r="Z29" s="20">
        <v>0</v>
      </c>
      <c r="AA29" s="20">
        <v>0</v>
      </c>
      <c r="AB29" s="20">
        <v>0</v>
      </c>
      <c r="AC29" s="20">
        <v>0</v>
      </c>
      <c r="AD29" s="304">
        <v>0</v>
      </c>
      <c r="AE29" s="20">
        <v>0</v>
      </c>
      <c r="AF29" s="20">
        <v>0</v>
      </c>
      <c r="AG29" s="20">
        <v>0</v>
      </c>
      <c r="AH29" s="20">
        <v>0</v>
      </c>
      <c r="AI29" s="20">
        <v>0</v>
      </c>
      <c r="AJ29" s="20">
        <v>0</v>
      </c>
      <c r="AK29" s="20">
        <v>0</v>
      </c>
      <c r="AL29" s="20">
        <v>0</v>
      </c>
      <c r="AM29" s="20">
        <v>0</v>
      </c>
      <c r="AN29" s="20">
        <v>0</v>
      </c>
      <c r="AO29" s="20">
        <v>0</v>
      </c>
      <c r="AP29" s="20">
        <v>0</v>
      </c>
      <c r="AQ29" s="304">
        <v>0</v>
      </c>
      <c r="AR29" s="20">
        <v>0</v>
      </c>
      <c r="AS29" s="20">
        <v>0</v>
      </c>
      <c r="AT29" s="20">
        <v>0</v>
      </c>
      <c r="AU29" s="20">
        <v>0</v>
      </c>
      <c r="AV29" s="20">
        <v>0</v>
      </c>
      <c r="AW29" s="20">
        <v>0</v>
      </c>
      <c r="AX29" s="20">
        <v>0</v>
      </c>
      <c r="AY29" s="20">
        <v>0</v>
      </c>
      <c r="AZ29" s="20">
        <v>0</v>
      </c>
      <c r="BA29" s="20">
        <v>0</v>
      </c>
      <c r="BB29" s="20">
        <v>0</v>
      </c>
      <c r="BC29" s="20">
        <v>0</v>
      </c>
      <c r="BD29" s="304">
        <v>0</v>
      </c>
    </row>
    <row r="30" spans="2:56" outlineLevel="1" x14ac:dyDescent="0.25">
      <c r="B30" s="42">
        <v>25</v>
      </c>
      <c r="C30" s="46" t="s">
        <v>352</v>
      </c>
      <c r="D30" s="2"/>
      <c r="E30" s="20">
        <v>0</v>
      </c>
      <c r="F30" s="20">
        <v>0</v>
      </c>
      <c r="G30" s="20">
        <v>0</v>
      </c>
      <c r="H30" s="20">
        <v>0</v>
      </c>
      <c r="I30" s="20">
        <v>0</v>
      </c>
      <c r="J30" s="20">
        <v>0</v>
      </c>
      <c r="K30" s="20">
        <v>0</v>
      </c>
      <c r="L30" s="20">
        <v>0</v>
      </c>
      <c r="M30" s="20">
        <v>0</v>
      </c>
      <c r="N30" s="20">
        <v>0</v>
      </c>
      <c r="O30" s="20">
        <v>0</v>
      </c>
      <c r="P30" s="20">
        <v>0</v>
      </c>
      <c r="Q30" s="304">
        <v>0</v>
      </c>
      <c r="R30" s="20">
        <v>0</v>
      </c>
      <c r="S30" s="20">
        <v>0</v>
      </c>
      <c r="T30" s="20">
        <v>0</v>
      </c>
      <c r="U30" s="20">
        <v>0</v>
      </c>
      <c r="V30" s="20">
        <v>0</v>
      </c>
      <c r="W30" s="20">
        <v>0</v>
      </c>
      <c r="X30" s="20">
        <v>0</v>
      </c>
      <c r="Y30" s="20">
        <v>0</v>
      </c>
      <c r="Z30" s="20">
        <v>0</v>
      </c>
      <c r="AA30" s="20">
        <v>0</v>
      </c>
      <c r="AB30" s="20">
        <v>0</v>
      </c>
      <c r="AC30" s="20">
        <v>0</v>
      </c>
      <c r="AD30" s="304">
        <v>0</v>
      </c>
      <c r="AE30" s="20">
        <v>0</v>
      </c>
      <c r="AF30" s="20">
        <v>0</v>
      </c>
      <c r="AG30" s="20">
        <v>0</v>
      </c>
      <c r="AH30" s="20">
        <v>0</v>
      </c>
      <c r="AI30" s="20">
        <v>0</v>
      </c>
      <c r="AJ30" s="20">
        <v>0</v>
      </c>
      <c r="AK30" s="20">
        <v>0</v>
      </c>
      <c r="AL30" s="20">
        <v>0</v>
      </c>
      <c r="AM30" s="20">
        <v>0</v>
      </c>
      <c r="AN30" s="20">
        <v>0</v>
      </c>
      <c r="AO30" s="20">
        <v>0</v>
      </c>
      <c r="AP30" s="20">
        <v>0</v>
      </c>
      <c r="AQ30" s="304">
        <v>0</v>
      </c>
      <c r="AR30" s="20">
        <v>163200</v>
      </c>
      <c r="AS30" s="20">
        <v>535600</v>
      </c>
      <c r="AT30" s="20">
        <v>535600</v>
      </c>
      <c r="AU30" s="20">
        <v>535600</v>
      </c>
      <c r="AV30" s="20">
        <v>535600</v>
      </c>
      <c r="AW30" s="20">
        <v>535600</v>
      </c>
      <c r="AX30" s="20">
        <v>535600</v>
      </c>
      <c r="AY30" s="20">
        <v>535600</v>
      </c>
      <c r="AZ30" s="20">
        <v>535600</v>
      </c>
      <c r="BA30" s="20">
        <v>535600</v>
      </c>
      <c r="BB30" s="20">
        <v>535600</v>
      </c>
      <c r="BC30" s="20">
        <v>535600</v>
      </c>
      <c r="BD30" s="304">
        <v>6054800</v>
      </c>
    </row>
    <row r="31" spans="2:56" outlineLevel="1" x14ac:dyDescent="0.25">
      <c r="B31" s="42">
        <v>26</v>
      </c>
      <c r="C31" s="50"/>
      <c r="D31" s="2"/>
      <c r="E31" s="56"/>
      <c r="F31" s="56"/>
      <c r="G31" s="56"/>
      <c r="H31" s="56"/>
      <c r="I31" s="56"/>
      <c r="J31" s="56"/>
      <c r="K31" s="56"/>
      <c r="L31" s="56"/>
      <c r="M31" s="56"/>
      <c r="N31" s="56"/>
      <c r="O31" s="56"/>
      <c r="P31" s="56"/>
      <c r="Q31" s="304">
        <v>0</v>
      </c>
      <c r="R31" s="56"/>
      <c r="S31" s="56"/>
      <c r="T31" s="56"/>
      <c r="U31" s="56"/>
      <c r="V31" s="56"/>
      <c r="W31" s="56"/>
      <c r="X31" s="56"/>
      <c r="Y31" s="56"/>
      <c r="Z31" s="56"/>
      <c r="AA31" s="56"/>
      <c r="AB31" s="56"/>
      <c r="AC31" s="56"/>
      <c r="AD31" s="304">
        <v>0</v>
      </c>
      <c r="AE31" s="56"/>
      <c r="AF31" s="56"/>
      <c r="AG31" s="56"/>
      <c r="AH31" s="56"/>
      <c r="AI31" s="56"/>
      <c r="AJ31" s="56"/>
      <c r="AK31" s="56"/>
      <c r="AL31" s="56"/>
      <c r="AM31" s="56"/>
      <c r="AN31" s="56"/>
      <c r="AO31" s="56"/>
      <c r="AP31" s="56"/>
      <c r="AQ31" s="304">
        <v>0</v>
      </c>
      <c r="AR31" s="56"/>
      <c r="AS31" s="56"/>
      <c r="AT31" s="56"/>
      <c r="AU31" s="56"/>
      <c r="AV31" s="56"/>
      <c r="AW31" s="56"/>
      <c r="AX31" s="56"/>
      <c r="AY31" s="56"/>
      <c r="AZ31" s="56"/>
      <c r="BA31" s="56"/>
      <c r="BB31" s="56"/>
      <c r="BC31" s="56"/>
      <c r="BD31" s="304">
        <v>0</v>
      </c>
    </row>
    <row r="32" spans="2:56" outlineLevel="1" x14ac:dyDescent="0.25">
      <c r="B32" s="42">
        <v>27</v>
      </c>
      <c r="C32" s="46" t="s">
        <v>80</v>
      </c>
      <c r="D32" s="2"/>
      <c r="E32" s="56"/>
      <c r="F32" s="2"/>
      <c r="G32" s="2"/>
      <c r="H32" s="2"/>
      <c r="I32" s="2"/>
      <c r="J32" s="2"/>
      <c r="K32" s="2"/>
      <c r="L32" s="2"/>
      <c r="M32" s="2"/>
      <c r="N32" s="2"/>
      <c r="O32" s="2"/>
      <c r="P32" s="2"/>
      <c r="Q32" s="304">
        <v>0</v>
      </c>
      <c r="R32" s="2"/>
      <c r="S32" s="2"/>
      <c r="T32" s="2"/>
      <c r="U32" s="2"/>
      <c r="V32" s="2"/>
      <c r="W32" s="2"/>
      <c r="X32" s="2"/>
      <c r="Y32" s="2"/>
      <c r="Z32" s="2"/>
      <c r="AA32" s="2"/>
      <c r="AB32" s="2"/>
      <c r="AC32" s="2"/>
      <c r="AD32" s="304">
        <v>0</v>
      </c>
      <c r="AE32" s="2"/>
      <c r="AF32" s="2"/>
      <c r="AG32" s="2"/>
      <c r="AH32" s="2"/>
      <c r="AI32" s="2"/>
      <c r="AJ32" s="2"/>
      <c r="AK32" s="2"/>
      <c r="AL32" s="2"/>
      <c r="AM32" s="2"/>
      <c r="AN32" s="2"/>
      <c r="AO32" s="2"/>
      <c r="AP32" s="2"/>
      <c r="AQ32" s="304">
        <v>0</v>
      </c>
      <c r="AR32" s="2"/>
      <c r="AS32" s="2"/>
      <c r="AT32" s="2"/>
      <c r="AU32" s="2"/>
      <c r="AV32" s="2"/>
      <c r="AW32" s="2"/>
      <c r="AX32" s="2"/>
      <c r="AY32" s="2"/>
      <c r="AZ32" s="2"/>
      <c r="BA32" s="2"/>
      <c r="BB32" s="2"/>
      <c r="BC32" s="2"/>
      <c r="BD32" s="304">
        <v>0</v>
      </c>
    </row>
    <row r="33" spans="2:56" outlineLevel="1" x14ac:dyDescent="0.25">
      <c r="B33" s="42">
        <v>28</v>
      </c>
      <c r="C33" s="46" t="s">
        <v>81</v>
      </c>
      <c r="D33" s="2"/>
      <c r="E33" s="56"/>
      <c r="F33" s="2"/>
      <c r="G33" s="2"/>
      <c r="H33" s="2"/>
      <c r="I33" s="2"/>
      <c r="J33" s="2"/>
      <c r="K33" s="2"/>
      <c r="L33" s="2"/>
      <c r="M33" s="2"/>
      <c r="N33" s="2"/>
      <c r="O33" s="2"/>
      <c r="P33" s="2"/>
      <c r="Q33" s="304">
        <v>0</v>
      </c>
      <c r="R33" s="2"/>
      <c r="S33" s="2"/>
      <c r="T33" s="2"/>
      <c r="U33" s="2"/>
      <c r="V33" s="2"/>
      <c r="W33" s="2"/>
      <c r="X33" s="2"/>
      <c r="Y33" s="2"/>
      <c r="Z33" s="2"/>
      <c r="AA33" s="2"/>
      <c r="AB33" s="2"/>
      <c r="AC33" s="2"/>
      <c r="AD33" s="304">
        <v>0</v>
      </c>
      <c r="AE33" s="2"/>
      <c r="AF33" s="2"/>
      <c r="AG33" s="2"/>
      <c r="AH33" s="2"/>
      <c r="AI33" s="2"/>
      <c r="AJ33" s="2"/>
      <c r="AK33" s="2"/>
      <c r="AL33" s="2"/>
      <c r="AM33" s="2"/>
      <c r="AN33" s="2"/>
      <c r="AO33" s="2"/>
      <c r="AP33" s="2"/>
      <c r="AQ33" s="304">
        <v>0</v>
      </c>
      <c r="AR33" s="2"/>
      <c r="AS33" s="2"/>
      <c r="AT33" s="2"/>
      <c r="AU33" s="2"/>
      <c r="AV33" s="2"/>
      <c r="AW33" s="2"/>
      <c r="AX33" s="2"/>
      <c r="AY33" s="2"/>
      <c r="AZ33" s="2"/>
      <c r="BA33" s="2"/>
      <c r="BB33" s="2"/>
      <c r="BC33" s="2"/>
      <c r="BD33" s="304">
        <v>0</v>
      </c>
    </row>
    <row r="34" spans="2:56" outlineLevel="1" x14ac:dyDescent="0.25">
      <c r="B34" s="42">
        <v>29</v>
      </c>
      <c r="C34" s="46" t="s">
        <v>82</v>
      </c>
      <c r="D34" s="2"/>
      <c r="E34" s="56"/>
      <c r="F34" s="2"/>
      <c r="G34" s="2"/>
      <c r="H34" s="2"/>
      <c r="I34" s="2"/>
      <c r="J34" s="2"/>
      <c r="K34" s="2"/>
      <c r="L34" s="2"/>
      <c r="M34" s="2"/>
      <c r="N34" s="2"/>
      <c r="O34" s="2"/>
      <c r="P34" s="2"/>
      <c r="Q34" s="304">
        <v>0</v>
      </c>
      <c r="R34" s="2"/>
      <c r="S34" s="2"/>
      <c r="T34" s="2"/>
      <c r="U34" s="2"/>
      <c r="V34" s="2"/>
      <c r="W34" s="2"/>
      <c r="X34" s="2"/>
      <c r="Y34" s="2"/>
      <c r="Z34" s="2"/>
      <c r="AA34" s="2"/>
      <c r="AB34" s="2"/>
      <c r="AC34" s="2"/>
      <c r="AD34" s="304">
        <v>0</v>
      </c>
      <c r="AE34" s="2"/>
      <c r="AF34" s="2"/>
      <c r="AG34" s="2"/>
      <c r="AH34" s="2"/>
      <c r="AI34" s="2"/>
      <c r="AJ34" s="2"/>
      <c r="AK34" s="2"/>
      <c r="AL34" s="2"/>
      <c r="AM34" s="2"/>
      <c r="AN34" s="2"/>
      <c r="AO34" s="2"/>
      <c r="AP34" s="2"/>
      <c r="AQ34" s="304">
        <v>0</v>
      </c>
      <c r="AR34" s="2"/>
      <c r="AS34" s="2"/>
      <c r="AT34" s="2"/>
      <c r="AU34" s="2"/>
      <c r="AV34" s="2"/>
      <c r="AW34" s="2"/>
      <c r="AX34" s="2"/>
      <c r="AY34" s="2"/>
      <c r="AZ34" s="2"/>
      <c r="BA34" s="2"/>
      <c r="BB34" s="2"/>
      <c r="BC34" s="2"/>
      <c r="BD34" s="304">
        <v>0</v>
      </c>
    </row>
    <row r="35" spans="2:56" outlineLevel="1" x14ac:dyDescent="0.25">
      <c r="B35" s="42">
        <v>30</v>
      </c>
      <c r="C35" s="46" t="s">
        <v>83</v>
      </c>
      <c r="D35" s="2"/>
      <c r="E35" s="56"/>
      <c r="F35" s="2"/>
      <c r="G35" s="2"/>
      <c r="H35" s="2"/>
      <c r="I35" s="2"/>
      <c r="J35" s="2"/>
      <c r="K35" s="2"/>
      <c r="L35" s="2"/>
      <c r="M35" s="2"/>
      <c r="N35" s="2"/>
      <c r="O35" s="2"/>
      <c r="P35" s="2"/>
      <c r="Q35" s="304">
        <v>0</v>
      </c>
      <c r="R35" s="2"/>
      <c r="S35" s="2"/>
      <c r="T35" s="2"/>
      <c r="U35" s="2"/>
      <c r="V35" s="2"/>
      <c r="W35" s="2"/>
      <c r="X35" s="2"/>
      <c r="Y35" s="2"/>
      <c r="Z35" s="2"/>
      <c r="AA35" s="2"/>
      <c r="AB35" s="2"/>
      <c r="AC35" s="2"/>
      <c r="AD35" s="304">
        <v>0</v>
      </c>
      <c r="AE35" s="2"/>
      <c r="AF35" s="2"/>
      <c r="AG35" s="2"/>
      <c r="AH35" s="2"/>
      <c r="AI35" s="2"/>
      <c r="AJ35" s="2"/>
      <c r="AK35" s="2"/>
      <c r="AL35" s="2"/>
      <c r="AM35" s="2"/>
      <c r="AN35" s="2"/>
      <c r="AO35" s="2"/>
      <c r="AP35" s="2"/>
      <c r="AQ35" s="304">
        <v>0</v>
      </c>
      <c r="AR35" s="2"/>
      <c r="AS35" s="2"/>
      <c r="AT35" s="2"/>
      <c r="AU35" s="2"/>
      <c r="AV35" s="2"/>
      <c r="AW35" s="2"/>
      <c r="AX35" s="2"/>
      <c r="AY35" s="2"/>
      <c r="AZ35" s="2"/>
      <c r="BA35" s="2"/>
      <c r="BB35" s="2"/>
      <c r="BC35" s="2"/>
      <c r="BD35" s="304">
        <v>0</v>
      </c>
    </row>
    <row r="36" spans="2:56" outlineLevel="1" x14ac:dyDescent="0.25">
      <c r="B36" s="42">
        <v>31</v>
      </c>
      <c r="C36" s="46" t="s">
        <v>84</v>
      </c>
      <c r="D36" s="2"/>
      <c r="E36" s="56"/>
      <c r="F36" s="2"/>
      <c r="G36" s="2"/>
      <c r="H36" s="2"/>
      <c r="I36" s="2"/>
      <c r="J36" s="2"/>
      <c r="K36" s="2"/>
      <c r="L36" s="2"/>
      <c r="M36" s="2"/>
      <c r="N36" s="2"/>
      <c r="O36" s="2"/>
      <c r="P36" s="2"/>
      <c r="Q36" s="304">
        <v>0</v>
      </c>
      <c r="R36" s="2"/>
      <c r="S36" s="2"/>
      <c r="T36" s="2"/>
      <c r="U36" s="2"/>
      <c r="V36" s="2"/>
      <c r="W36" s="2"/>
      <c r="X36" s="2"/>
      <c r="Y36" s="2"/>
      <c r="Z36" s="2"/>
      <c r="AA36" s="2"/>
      <c r="AB36" s="2"/>
      <c r="AC36" s="2"/>
      <c r="AD36" s="304">
        <v>0</v>
      </c>
      <c r="AE36" s="2"/>
      <c r="AF36" s="2"/>
      <c r="AG36" s="2"/>
      <c r="AH36" s="2"/>
      <c r="AI36" s="2"/>
      <c r="AJ36" s="2"/>
      <c r="AK36" s="2"/>
      <c r="AL36" s="2"/>
      <c r="AM36" s="2"/>
      <c r="AN36" s="2"/>
      <c r="AO36" s="2"/>
      <c r="AP36" s="2"/>
      <c r="AQ36" s="304">
        <v>0</v>
      </c>
      <c r="AR36" s="2"/>
      <c r="AS36" s="2"/>
      <c r="AT36" s="2"/>
      <c r="AU36" s="2"/>
      <c r="AV36" s="2"/>
      <c r="AW36" s="2"/>
      <c r="AX36" s="2"/>
      <c r="AY36" s="2"/>
      <c r="AZ36" s="2"/>
      <c r="BA36" s="2"/>
      <c r="BB36" s="2"/>
      <c r="BC36" s="2"/>
      <c r="BD36" s="304">
        <v>0</v>
      </c>
    </row>
    <row r="37" spans="2:56" outlineLevel="1" x14ac:dyDescent="0.25">
      <c r="B37" s="42">
        <v>32</v>
      </c>
      <c r="C37" s="46" t="s">
        <v>85</v>
      </c>
      <c r="D37" s="2"/>
      <c r="E37" s="56"/>
      <c r="F37" s="2"/>
      <c r="G37" s="2"/>
      <c r="H37" s="2"/>
      <c r="I37" s="2"/>
      <c r="J37" s="2"/>
      <c r="K37" s="2"/>
      <c r="L37" s="2"/>
      <c r="M37" s="2"/>
      <c r="N37" s="2"/>
      <c r="O37" s="2"/>
      <c r="P37" s="2"/>
      <c r="Q37" s="304">
        <v>0</v>
      </c>
      <c r="R37" s="2"/>
      <c r="S37" s="2"/>
      <c r="T37" s="2"/>
      <c r="U37" s="2"/>
      <c r="V37" s="2"/>
      <c r="W37" s="2"/>
      <c r="X37" s="2"/>
      <c r="Y37" s="2"/>
      <c r="Z37" s="2"/>
      <c r="AA37" s="2"/>
      <c r="AB37" s="2"/>
      <c r="AC37" s="2"/>
      <c r="AD37" s="304">
        <v>0</v>
      </c>
      <c r="AE37" s="2"/>
      <c r="AF37" s="2"/>
      <c r="AG37" s="2"/>
      <c r="AH37" s="2"/>
      <c r="AI37" s="2"/>
      <c r="AJ37" s="2"/>
      <c r="AK37" s="2"/>
      <c r="AL37" s="2"/>
      <c r="AM37" s="2"/>
      <c r="AN37" s="2"/>
      <c r="AO37" s="2"/>
      <c r="AP37" s="2"/>
      <c r="AQ37" s="304">
        <v>0</v>
      </c>
      <c r="AR37" s="2"/>
      <c r="AS37" s="2"/>
      <c r="AT37" s="2"/>
      <c r="AU37" s="2"/>
      <c r="AV37" s="2"/>
      <c r="AW37" s="2"/>
      <c r="AX37" s="2"/>
      <c r="AY37" s="2"/>
      <c r="AZ37" s="2"/>
      <c r="BA37" s="2"/>
      <c r="BB37" s="2"/>
      <c r="BC37" s="2"/>
      <c r="BD37" s="304">
        <v>0</v>
      </c>
    </row>
    <row r="38" spans="2:56" outlineLevel="1" x14ac:dyDescent="0.25">
      <c r="B38" s="42">
        <v>33</v>
      </c>
      <c r="C38" s="46"/>
      <c r="D38" s="2"/>
      <c r="E38" s="56"/>
      <c r="F38" s="2"/>
      <c r="G38" s="2"/>
      <c r="H38" s="2"/>
      <c r="I38" s="2"/>
      <c r="J38" s="2"/>
      <c r="K38" s="2"/>
      <c r="L38" s="2"/>
      <c r="M38" s="2"/>
      <c r="N38" s="2"/>
      <c r="O38" s="2"/>
      <c r="P38" s="2"/>
      <c r="Q38" s="304">
        <v>0</v>
      </c>
      <c r="R38" s="2"/>
      <c r="S38" s="2"/>
      <c r="T38" s="2"/>
      <c r="U38" s="2"/>
      <c r="V38" s="2"/>
      <c r="W38" s="2"/>
      <c r="X38" s="2"/>
      <c r="Y38" s="2"/>
      <c r="Z38" s="2"/>
      <c r="AA38" s="2"/>
      <c r="AB38" s="2"/>
      <c r="AC38" s="2"/>
      <c r="AD38" s="304">
        <v>0</v>
      </c>
      <c r="AE38" s="2"/>
      <c r="AF38" s="2"/>
      <c r="AG38" s="2"/>
      <c r="AH38" s="2"/>
      <c r="AI38" s="2"/>
      <c r="AJ38" s="2"/>
      <c r="AK38" s="2"/>
      <c r="AL38" s="2"/>
      <c r="AM38" s="2"/>
      <c r="AN38" s="2"/>
      <c r="AO38" s="2"/>
      <c r="AP38" s="2"/>
      <c r="AQ38" s="304">
        <v>0</v>
      </c>
      <c r="AR38" s="2"/>
      <c r="AS38" s="2"/>
      <c r="AT38" s="2"/>
      <c r="AU38" s="2"/>
      <c r="AV38" s="2"/>
      <c r="AW38" s="2"/>
      <c r="AX38" s="2"/>
      <c r="AY38" s="2"/>
      <c r="AZ38" s="2"/>
      <c r="BA38" s="2"/>
      <c r="BB38" s="2"/>
      <c r="BC38" s="2"/>
      <c r="BD38" s="304">
        <v>0</v>
      </c>
    </row>
    <row r="39" spans="2:56" outlineLevel="1" x14ac:dyDescent="0.25">
      <c r="B39" s="42">
        <v>34</v>
      </c>
      <c r="C39" s="46" t="s">
        <v>11</v>
      </c>
      <c r="D39" s="2"/>
      <c r="E39" s="56">
        <v>0</v>
      </c>
      <c r="F39" s="56">
        <v>0</v>
      </c>
      <c r="G39" s="56">
        <v>0</v>
      </c>
      <c r="H39" s="56">
        <v>1000000</v>
      </c>
      <c r="I39" s="56">
        <v>0</v>
      </c>
      <c r="J39" s="56">
        <v>0</v>
      </c>
      <c r="K39" s="56">
        <v>0</v>
      </c>
      <c r="L39" s="56">
        <v>0</v>
      </c>
      <c r="M39" s="56">
        <v>1000000</v>
      </c>
      <c r="N39" s="56">
        <v>0</v>
      </c>
      <c r="O39" s="56">
        <v>0</v>
      </c>
      <c r="P39" s="56">
        <v>0</v>
      </c>
      <c r="Q39" s="304">
        <v>2000000</v>
      </c>
      <c r="R39" s="56">
        <v>0</v>
      </c>
      <c r="S39" s="56">
        <v>0</v>
      </c>
      <c r="T39" s="56">
        <v>0</v>
      </c>
      <c r="U39" s="56">
        <v>0</v>
      </c>
      <c r="V39" s="56">
        <v>0</v>
      </c>
      <c r="W39" s="56">
        <v>0</v>
      </c>
      <c r="X39" s="56">
        <v>0</v>
      </c>
      <c r="Y39" s="56">
        <v>0</v>
      </c>
      <c r="Z39" s="56">
        <v>0</v>
      </c>
      <c r="AA39" s="56">
        <v>0</v>
      </c>
      <c r="AB39" s="56">
        <v>0</v>
      </c>
      <c r="AC39" s="56">
        <v>0</v>
      </c>
      <c r="AD39" s="304">
        <v>0</v>
      </c>
      <c r="AE39" s="56">
        <v>0</v>
      </c>
      <c r="AF39" s="56">
        <v>0</v>
      </c>
      <c r="AG39" s="56">
        <v>0</v>
      </c>
      <c r="AH39" s="56">
        <v>0</v>
      </c>
      <c r="AI39" s="56">
        <v>0</v>
      </c>
      <c r="AJ39" s="56">
        <v>0</v>
      </c>
      <c r="AK39" s="56">
        <v>0</v>
      </c>
      <c r="AL39" s="56">
        <v>0</v>
      </c>
      <c r="AM39" s="56">
        <v>0</v>
      </c>
      <c r="AN39" s="56">
        <v>0</v>
      </c>
      <c r="AO39" s="56">
        <v>0</v>
      </c>
      <c r="AP39" s="56">
        <v>0</v>
      </c>
      <c r="AQ39" s="304">
        <v>0</v>
      </c>
      <c r="AR39" s="56">
        <v>0</v>
      </c>
      <c r="AS39" s="56">
        <v>0</v>
      </c>
      <c r="AT39" s="56">
        <v>0</v>
      </c>
      <c r="AU39" s="56">
        <v>0</v>
      </c>
      <c r="AV39" s="56">
        <v>0</v>
      </c>
      <c r="AW39" s="56">
        <v>0</v>
      </c>
      <c r="AX39" s="56">
        <v>0</v>
      </c>
      <c r="AY39" s="56">
        <v>0</v>
      </c>
      <c r="AZ39" s="56">
        <v>0</v>
      </c>
      <c r="BA39" s="56">
        <v>0</v>
      </c>
      <c r="BB39" s="56">
        <v>0</v>
      </c>
      <c r="BC39" s="56">
        <v>0</v>
      </c>
      <c r="BD39" s="304">
        <v>0</v>
      </c>
    </row>
    <row r="40" spans="2:56" outlineLevel="1" x14ac:dyDescent="0.25">
      <c r="B40" s="42">
        <v>35</v>
      </c>
      <c r="C40" s="46" t="s">
        <v>2</v>
      </c>
      <c r="D40" s="2"/>
      <c r="E40" s="56">
        <v>200000</v>
      </c>
      <c r="F40" s="56">
        <v>50000</v>
      </c>
      <c r="G40" s="56">
        <v>50000</v>
      </c>
      <c r="H40" s="56">
        <v>50000</v>
      </c>
      <c r="I40" s="56">
        <v>50000</v>
      </c>
      <c r="J40" s="56">
        <v>50000</v>
      </c>
      <c r="K40" s="56">
        <v>50000</v>
      </c>
      <c r="L40" s="56">
        <v>50000</v>
      </c>
      <c r="M40" s="56">
        <v>50000</v>
      </c>
      <c r="N40" s="56">
        <v>50000</v>
      </c>
      <c r="O40" s="56">
        <v>20000</v>
      </c>
      <c r="P40" s="56">
        <v>20000</v>
      </c>
      <c r="Q40" s="304">
        <v>690000</v>
      </c>
      <c r="R40" s="56">
        <v>20000</v>
      </c>
      <c r="S40" s="56">
        <v>20000</v>
      </c>
      <c r="T40" s="56">
        <v>20000</v>
      </c>
      <c r="U40" s="56">
        <v>20000</v>
      </c>
      <c r="V40" s="56">
        <v>20000</v>
      </c>
      <c r="W40" s="56">
        <v>20000</v>
      </c>
      <c r="X40" s="56">
        <v>20000</v>
      </c>
      <c r="Y40" s="56">
        <v>20000</v>
      </c>
      <c r="Z40" s="56">
        <v>20000</v>
      </c>
      <c r="AA40" s="56">
        <v>20000</v>
      </c>
      <c r="AB40" s="56">
        <v>20000</v>
      </c>
      <c r="AC40" s="56">
        <v>20000</v>
      </c>
      <c r="AD40" s="304">
        <v>240000</v>
      </c>
      <c r="AE40" s="56">
        <v>20000</v>
      </c>
      <c r="AF40" s="56">
        <v>20000</v>
      </c>
      <c r="AG40" s="56">
        <v>20000</v>
      </c>
      <c r="AH40" s="56">
        <v>20000</v>
      </c>
      <c r="AI40" s="56">
        <v>20000</v>
      </c>
      <c r="AJ40" s="56">
        <v>20000</v>
      </c>
      <c r="AK40" s="56">
        <v>20000</v>
      </c>
      <c r="AL40" s="56">
        <v>20000</v>
      </c>
      <c r="AM40" s="56">
        <v>20000</v>
      </c>
      <c r="AN40" s="56">
        <v>20000</v>
      </c>
      <c r="AO40" s="56">
        <v>20000</v>
      </c>
      <c r="AP40" s="56">
        <v>20000</v>
      </c>
      <c r="AQ40" s="304">
        <v>240000</v>
      </c>
      <c r="AR40" s="56">
        <v>20000</v>
      </c>
      <c r="AS40" s="56">
        <v>20000</v>
      </c>
      <c r="AT40" s="56">
        <v>20000</v>
      </c>
      <c r="AU40" s="56">
        <v>20000</v>
      </c>
      <c r="AV40" s="56">
        <v>20000</v>
      </c>
      <c r="AW40" s="56">
        <v>20000</v>
      </c>
      <c r="AX40" s="56">
        <v>0</v>
      </c>
      <c r="AY40" s="56">
        <v>0</v>
      </c>
      <c r="AZ40" s="56">
        <v>0</v>
      </c>
      <c r="BA40" s="56">
        <v>0</v>
      </c>
      <c r="BB40" s="56">
        <v>0</v>
      </c>
      <c r="BC40" s="56">
        <v>0</v>
      </c>
      <c r="BD40" s="304">
        <v>120000</v>
      </c>
    </row>
    <row r="41" spans="2:56" outlineLevel="1" x14ac:dyDescent="0.25">
      <c r="B41" s="42">
        <v>36</v>
      </c>
      <c r="C41" s="46" t="s">
        <v>86</v>
      </c>
      <c r="D41" s="2"/>
      <c r="E41" s="56">
        <v>750000</v>
      </c>
      <c r="F41" s="56">
        <v>0</v>
      </c>
      <c r="G41" s="56">
        <v>0</v>
      </c>
      <c r="H41" s="56">
        <v>1000000</v>
      </c>
      <c r="I41" s="56">
        <v>3500000</v>
      </c>
      <c r="J41" s="56">
        <v>0</v>
      </c>
      <c r="K41" s="56">
        <v>0</v>
      </c>
      <c r="L41" s="56">
        <v>0</v>
      </c>
      <c r="M41" s="56">
        <v>0</v>
      </c>
      <c r="N41" s="56">
        <v>0</v>
      </c>
      <c r="O41" s="56">
        <v>0</v>
      </c>
      <c r="P41" s="56">
        <v>0</v>
      </c>
      <c r="Q41" s="304">
        <v>5250000</v>
      </c>
      <c r="R41" s="56">
        <v>0</v>
      </c>
      <c r="S41" s="56">
        <v>0</v>
      </c>
      <c r="T41" s="56">
        <v>0</v>
      </c>
      <c r="U41" s="56">
        <v>0</v>
      </c>
      <c r="V41" s="56">
        <v>3500000</v>
      </c>
      <c r="W41" s="56">
        <v>0</v>
      </c>
      <c r="X41" s="56">
        <v>0</v>
      </c>
      <c r="Y41" s="56">
        <v>0</v>
      </c>
      <c r="Z41" s="56">
        <v>0</v>
      </c>
      <c r="AA41" s="56">
        <v>1750000</v>
      </c>
      <c r="AB41" s="56">
        <v>0</v>
      </c>
      <c r="AC41" s="56">
        <v>0</v>
      </c>
      <c r="AD41" s="304">
        <v>5250000</v>
      </c>
      <c r="AE41" s="56">
        <v>0</v>
      </c>
      <c r="AF41" s="56">
        <v>0</v>
      </c>
      <c r="AG41" s="56">
        <v>0</v>
      </c>
      <c r="AH41" s="56">
        <v>0</v>
      </c>
      <c r="AI41" s="56">
        <v>0</v>
      </c>
      <c r="AJ41" s="56">
        <v>0</v>
      </c>
      <c r="AK41" s="56">
        <v>0</v>
      </c>
      <c r="AL41" s="56">
        <v>0</v>
      </c>
      <c r="AM41" s="56">
        <v>0</v>
      </c>
      <c r="AN41" s="56">
        <v>0</v>
      </c>
      <c r="AO41" s="56">
        <v>0</v>
      </c>
      <c r="AP41" s="56">
        <v>0</v>
      </c>
      <c r="AQ41" s="304">
        <v>0</v>
      </c>
      <c r="AR41" s="56">
        <v>3500000</v>
      </c>
      <c r="AS41" s="56">
        <v>0</v>
      </c>
      <c r="AT41" s="56">
        <v>0</v>
      </c>
      <c r="AU41" s="56">
        <v>0</v>
      </c>
      <c r="AV41" s="56">
        <v>0</v>
      </c>
      <c r="AW41" s="56">
        <v>0</v>
      </c>
      <c r="AX41" s="56">
        <v>0</v>
      </c>
      <c r="AY41" s="56">
        <v>0</v>
      </c>
      <c r="AZ41" s="56">
        <v>0</v>
      </c>
      <c r="BA41" s="56">
        <v>0</v>
      </c>
      <c r="BB41" s="56">
        <v>0</v>
      </c>
      <c r="BC41" s="56">
        <v>0</v>
      </c>
      <c r="BD41" s="304">
        <v>3500000</v>
      </c>
    </row>
    <row r="42" spans="2:56" outlineLevel="1" x14ac:dyDescent="0.25">
      <c r="B42" s="42">
        <v>37</v>
      </c>
      <c r="C42" s="46" t="s">
        <v>117</v>
      </c>
      <c r="D42" s="2"/>
      <c r="E42" s="56">
        <v>0</v>
      </c>
      <c r="F42" s="56">
        <v>0</v>
      </c>
      <c r="G42" s="56">
        <v>0</v>
      </c>
      <c r="H42" s="56">
        <v>0</v>
      </c>
      <c r="I42" s="56">
        <v>450000</v>
      </c>
      <c r="J42" s="56">
        <v>450000</v>
      </c>
      <c r="K42" s="56">
        <v>450000</v>
      </c>
      <c r="L42" s="56">
        <v>5750000</v>
      </c>
      <c r="M42" s="56">
        <v>6650000</v>
      </c>
      <c r="N42" s="56">
        <v>6650000</v>
      </c>
      <c r="O42" s="56">
        <v>6200000</v>
      </c>
      <c r="P42" s="56">
        <v>1450000</v>
      </c>
      <c r="Q42" s="304">
        <v>28050000</v>
      </c>
      <c r="R42" s="56">
        <v>900000</v>
      </c>
      <c r="S42" s="56">
        <v>900000</v>
      </c>
      <c r="T42" s="56">
        <v>900000</v>
      </c>
      <c r="U42" s="56">
        <v>900000</v>
      </c>
      <c r="V42" s="56">
        <v>4100000</v>
      </c>
      <c r="W42" s="56">
        <v>3850000</v>
      </c>
      <c r="X42" s="56">
        <v>11650000</v>
      </c>
      <c r="Y42" s="56">
        <v>14850000</v>
      </c>
      <c r="Z42" s="56">
        <v>14950000</v>
      </c>
      <c r="AA42" s="56">
        <v>10900000</v>
      </c>
      <c r="AB42" s="56">
        <v>5750000</v>
      </c>
      <c r="AC42" s="56">
        <v>3550000</v>
      </c>
      <c r="AD42" s="304">
        <v>73200000</v>
      </c>
      <c r="AE42" s="56">
        <v>1900000</v>
      </c>
      <c r="AF42" s="56">
        <v>1900000</v>
      </c>
      <c r="AG42" s="56">
        <v>1900000</v>
      </c>
      <c r="AH42" s="56">
        <v>1900000</v>
      </c>
      <c r="AI42" s="56">
        <v>1900000</v>
      </c>
      <c r="AJ42" s="56">
        <v>1900000</v>
      </c>
      <c r="AK42" s="56">
        <v>8150000</v>
      </c>
      <c r="AL42" s="56">
        <v>8150000</v>
      </c>
      <c r="AM42" s="56">
        <v>8150000</v>
      </c>
      <c r="AN42" s="56">
        <v>2700000</v>
      </c>
      <c r="AO42" s="56">
        <v>2700000</v>
      </c>
      <c r="AP42" s="56">
        <v>900000</v>
      </c>
      <c r="AQ42" s="304">
        <v>42150000</v>
      </c>
      <c r="AR42" s="56">
        <v>0</v>
      </c>
      <c r="AS42" s="56">
        <v>0</v>
      </c>
      <c r="AT42" s="56">
        <v>0</v>
      </c>
      <c r="AU42" s="56">
        <v>0</v>
      </c>
      <c r="AV42" s="56">
        <v>0</v>
      </c>
      <c r="AW42" s="56">
        <v>0</v>
      </c>
      <c r="AX42" s="56">
        <v>0</v>
      </c>
      <c r="AY42" s="56">
        <v>0</v>
      </c>
      <c r="AZ42" s="56">
        <v>0</v>
      </c>
      <c r="BA42" s="56">
        <v>0</v>
      </c>
      <c r="BB42" s="56">
        <v>0</v>
      </c>
      <c r="BC42" s="56">
        <v>0</v>
      </c>
      <c r="BD42" s="304">
        <v>0</v>
      </c>
    </row>
    <row r="43" spans="2:56" outlineLevel="1" x14ac:dyDescent="0.25">
      <c r="B43" s="42">
        <v>38</v>
      </c>
      <c r="C43" s="46" t="s">
        <v>234</v>
      </c>
      <c r="D43" s="2"/>
      <c r="E43" s="56">
        <v>0</v>
      </c>
      <c r="F43" s="56">
        <v>0</v>
      </c>
      <c r="G43" s="56">
        <v>0</v>
      </c>
      <c r="H43" s="56">
        <v>0</v>
      </c>
      <c r="I43" s="56">
        <v>90000</v>
      </c>
      <c r="J43" s="56">
        <v>90000</v>
      </c>
      <c r="K43" s="56">
        <v>90000</v>
      </c>
      <c r="L43" s="56">
        <v>1150000</v>
      </c>
      <c r="M43" s="56">
        <v>1330000</v>
      </c>
      <c r="N43" s="56">
        <v>1330000</v>
      </c>
      <c r="O43" s="56">
        <v>1240000</v>
      </c>
      <c r="P43" s="56">
        <v>290000</v>
      </c>
      <c r="Q43" s="304">
        <v>5610000</v>
      </c>
      <c r="R43" s="56">
        <v>180000</v>
      </c>
      <c r="S43" s="56">
        <v>180000</v>
      </c>
      <c r="T43" s="56">
        <v>180000</v>
      </c>
      <c r="U43" s="56">
        <v>180000</v>
      </c>
      <c r="V43" s="56">
        <v>820000</v>
      </c>
      <c r="W43" s="56">
        <v>770000</v>
      </c>
      <c r="X43" s="56">
        <v>2330000</v>
      </c>
      <c r="Y43" s="56">
        <v>2970000</v>
      </c>
      <c r="Z43" s="56">
        <v>2990000</v>
      </c>
      <c r="AA43" s="56">
        <v>2180000</v>
      </c>
      <c r="AB43" s="56">
        <v>1150000</v>
      </c>
      <c r="AC43" s="56">
        <v>710000</v>
      </c>
      <c r="AD43" s="304">
        <v>14640000</v>
      </c>
      <c r="AE43" s="56">
        <v>380000</v>
      </c>
      <c r="AF43" s="56">
        <v>380000</v>
      </c>
      <c r="AG43" s="56">
        <v>380000</v>
      </c>
      <c r="AH43" s="56">
        <v>380000</v>
      </c>
      <c r="AI43" s="56">
        <v>380000</v>
      </c>
      <c r="AJ43" s="56">
        <v>380000</v>
      </c>
      <c r="AK43" s="56">
        <v>1630000</v>
      </c>
      <c r="AL43" s="56">
        <v>1630000</v>
      </c>
      <c r="AM43" s="56">
        <v>1630000</v>
      </c>
      <c r="AN43" s="56">
        <v>540000</v>
      </c>
      <c r="AO43" s="56">
        <v>540000</v>
      </c>
      <c r="AP43" s="56">
        <v>180000</v>
      </c>
      <c r="AQ43" s="304">
        <v>8430000</v>
      </c>
      <c r="AR43" s="56">
        <v>0</v>
      </c>
      <c r="AS43" s="56">
        <v>0</v>
      </c>
      <c r="AT43" s="56">
        <v>0</v>
      </c>
      <c r="AU43" s="56">
        <v>0</v>
      </c>
      <c r="AV43" s="56">
        <v>0</v>
      </c>
      <c r="AW43" s="56">
        <v>0</v>
      </c>
      <c r="AX43" s="56">
        <v>0</v>
      </c>
      <c r="AY43" s="56">
        <v>0</v>
      </c>
      <c r="AZ43" s="56">
        <v>0</v>
      </c>
      <c r="BA43" s="56">
        <v>0</v>
      </c>
      <c r="BB43" s="56">
        <v>0</v>
      </c>
      <c r="BC43" s="56">
        <v>0</v>
      </c>
      <c r="BD43" s="304">
        <v>0</v>
      </c>
    </row>
    <row r="44" spans="2:56" outlineLevel="1" x14ac:dyDescent="0.25">
      <c r="B44" s="42">
        <v>39</v>
      </c>
      <c r="C44" s="46" t="s">
        <v>87</v>
      </c>
      <c r="D44" s="2"/>
      <c r="E44" s="56"/>
      <c r="F44" s="2"/>
      <c r="G44" s="2"/>
      <c r="H44" s="2"/>
      <c r="I44" s="2"/>
      <c r="J44" s="2"/>
      <c r="K44" s="2"/>
      <c r="L44" s="2"/>
      <c r="M44" s="2"/>
      <c r="N44" s="2"/>
      <c r="O44" s="2"/>
      <c r="P44" s="2"/>
      <c r="Q44" s="304">
        <v>0</v>
      </c>
      <c r="R44" s="2"/>
      <c r="S44" s="2"/>
      <c r="T44" s="2"/>
      <c r="U44" s="2"/>
      <c r="V44" s="2"/>
      <c r="W44" s="2"/>
      <c r="X44" s="2"/>
      <c r="Y44" s="2"/>
      <c r="Z44" s="2"/>
      <c r="AA44" s="2"/>
      <c r="AB44" s="2"/>
      <c r="AC44" s="2"/>
      <c r="AD44" s="304">
        <v>0</v>
      </c>
      <c r="AE44" s="2"/>
      <c r="AF44" s="2"/>
      <c r="AG44" s="2"/>
      <c r="AH44" s="2"/>
      <c r="AI44" s="2"/>
      <c r="AJ44" s="2"/>
      <c r="AK44" s="2"/>
      <c r="AL44" s="2"/>
      <c r="AM44" s="2"/>
      <c r="AN44" s="2"/>
      <c r="AO44" s="2"/>
      <c r="AP44" s="2"/>
      <c r="AQ44" s="304">
        <v>0</v>
      </c>
      <c r="AR44" s="2"/>
      <c r="AS44" s="2"/>
      <c r="AT44" s="2"/>
      <c r="AU44" s="2"/>
      <c r="AV44" s="2"/>
      <c r="AW44" s="2"/>
      <c r="AX44" s="2"/>
      <c r="AY44" s="2"/>
      <c r="AZ44" s="2"/>
      <c r="BA44" s="2"/>
      <c r="BB44" s="2"/>
      <c r="BC44" s="2"/>
      <c r="BD44" s="304">
        <v>0</v>
      </c>
    </row>
    <row r="45" spans="2:56" outlineLevel="1" x14ac:dyDescent="0.25">
      <c r="B45" s="42">
        <v>40</v>
      </c>
      <c r="C45" s="46" t="s">
        <v>88</v>
      </c>
      <c r="D45" s="2"/>
      <c r="E45" s="56"/>
      <c r="F45" s="2"/>
      <c r="G45" s="2"/>
      <c r="H45" s="2"/>
      <c r="I45" s="2"/>
      <c r="J45" s="2"/>
      <c r="K45" s="2"/>
      <c r="L45" s="2"/>
      <c r="M45" s="2"/>
      <c r="N45" s="2"/>
      <c r="O45" s="2"/>
      <c r="P45" s="2"/>
      <c r="Q45" s="304">
        <v>0</v>
      </c>
      <c r="R45" s="2"/>
      <c r="S45" s="2"/>
      <c r="T45" s="2"/>
      <c r="U45" s="2"/>
      <c r="V45" s="2"/>
      <c r="W45" s="2"/>
      <c r="X45" s="2"/>
      <c r="Y45" s="2"/>
      <c r="Z45" s="2"/>
      <c r="AA45" s="2"/>
      <c r="AB45" s="2"/>
      <c r="AC45" s="2"/>
      <c r="AD45" s="304">
        <v>0</v>
      </c>
      <c r="AE45" s="2"/>
      <c r="AF45" s="2"/>
      <c r="AG45" s="2"/>
      <c r="AH45" s="2"/>
      <c r="AI45" s="2"/>
      <c r="AJ45" s="2"/>
      <c r="AK45" s="2"/>
      <c r="AL45" s="2"/>
      <c r="AM45" s="2"/>
      <c r="AN45" s="2"/>
      <c r="AO45" s="2"/>
      <c r="AP45" s="2"/>
      <c r="AQ45" s="304">
        <v>0</v>
      </c>
      <c r="AR45" s="2"/>
      <c r="AS45" s="2"/>
      <c r="AT45" s="2"/>
      <c r="AU45" s="2"/>
      <c r="AV45" s="2"/>
      <c r="AW45" s="2"/>
      <c r="AX45" s="2"/>
      <c r="AY45" s="2"/>
      <c r="AZ45" s="2"/>
      <c r="BA45" s="2"/>
      <c r="BB45" s="2"/>
      <c r="BC45" s="2"/>
      <c r="BD45" s="304">
        <v>0</v>
      </c>
    </row>
    <row r="46" spans="2:56" outlineLevel="1" x14ac:dyDescent="0.25">
      <c r="B46" s="42">
        <v>41</v>
      </c>
      <c r="C46" s="46" t="s">
        <v>89</v>
      </c>
      <c r="D46" s="2"/>
      <c r="E46" s="56"/>
      <c r="F46" s="2"/>
      <c r="G46" s="2"/>
      <c r="H46" s="2"/>
      <c r="I46" s="2"/>
      <c r="J46" s="2"/>
      <c r="K46" s="2"/>
      <c r="L46" s="2"/>
      <c r="M46" s="2"/>
      <c r="N46" s="2"/>
      <c r="O46" s="2"/>
      <c r="P46" s="2"/>
      <c r="Q46" s="304">
        <v>0</v>
      </c>
      <c r="R46" s="2"/>
      <c r="S46" s="2"/>
      <c r="T46" s="2"/>
      <c r="U46" s="2"/>
      <c r="V46" s="2"/>
      <c r="W46" s="2"/>
      <c r="X46" s="2"/>
      <c r="Y46" s="2"/>
      <c r="Z46" s="2"/>
      <c r="AA46" s="2"/>
      <c r="AB46" s="2"/>
      <c r="AC46" s="2"/>
      <c r="AD46" s="304">
        <v>0</v>
      </c>
      <c r="AE46" s="2"/>
      <c r="AF46" s="2"/>
      <c r="AG46" s="2"/>
      <c r="AH46" s="2"/>
      <c r="AI46" s="2"/>
      <c r="AJ46" s="2"/>
      <c r="AK46" s="2"/>
      <c r="AL46" s="2"/>
      <c r="AM46" s="2"/>
      <c r="AN46" s="2"/>
      <c r="AO46" s="2"/>
      <c r="AP46" s="2"/>
      <c r="AQ46" s="304">
        <v>0</v>
      </c>
      <c r="AR46" s="2"/>
      <c r="AS46" s="2"/>
      <c r="AT46" s="2"/>
      <c r="AU46" s="2"/>
      <c r="AV46" s="2"/>
      <c r="AW46" s="2"/>
      <c r="AX46" s="2"/>
      <c r="AY46" s="2"/>
      <c r="AZ46" s="2"/>
      <c r="BA46" s="2"/>
      <c r="BB46" s="2"/>
      <c r="BC46" s="2"/>
      <c r="BD46" s="304">
        <v>0</v>
      </c>
    </row>
    <row r="47" spans="2:56" x14ac:dyDescent="0.25">
      <c r="B47" s="42">
        <v>42</v>
      </c>
      <c r="C47" s="47" t="s">
        <v>90</v>
      </c>
      <c r="D47" s="2"/>
      <c r="E47" s="65">
        <v>7555102.5396825401</v>
      </c>
      <c r="F47" s="65">
        <v>6596812.9365079366</v>
      </c>
      <c r="G47" s="65">
        <v>7259148.333333334</v>
      </c>
      <c r="H47" s="65">
        <v>9934483.7301587313</v>
      </c>
      <c r="I47" s="65">
        <v>12670819.126984127</v>
      </c>
      <c r="J47" s="65">
        <v>2815136.666666667</v>
      </c>
      <c r="K47" s="65">
        <v>9869725.5450396836</v>
      </c>
      <c r="L47" s="65">
        <v>12644769.66822708</v>
      </c>
      <c r="M47" s="65">
        <v>13690730.625409806</v>
      </c>
      <c r="N47" s="65">
        <v>12033637.888050735</v>
      </c>
      <c r="O47" s="65">
        <v>29051392.081636626</v>
      </c>
      <c r="P47" s="65">
        <v>29157299.161904763</v>
      </c>
      <c r="Q47" s="66">
        <v>153279058.30360204</v>
      </c>
      <c r="R47" s="65">
        <v>9924870.0041666664</v>
      </c>
      <c r="S47" s="65">
        <v>25129639.5030303</v>
      </c>
      <c r="T47" s="65">
        <v>21233507.319696974</v>
      </c>
      <c r="U47" s="65">
        <v>17197375.136363637</v>
      </c>
      <c r="V47" s="65">
        <v>24537376.286363639</v>
      </c>
      <c r="W47" s="65">
        <v>20737377.436363637</v>
      </c>
      <c r="X47" s="65">
        <v>47536610.634553947</v>
      </c>
      <c r="Y47" s="65">
        <v>47810150.581498064</v>
      </c>
      <c r="Z47" s="65">
        <v>45274260.380446658</v>
      </c>
      <c r="AA47" s="65">
        <v>41445289.567829832</v>
      </c>
      <c r="AB47" s="65">
        <v>33244729.988857873</v>
      </c>
      <c r="AC47" s="65">
        <v>66881438.416895255</v>
      </c>
      <c r="AD47" s="66">
        <v>400952625.2560665</v>
      </c>
      <c r="AE47" s="65">
        <v>32182002.95238167</v>
      </c>
      <c r="AF47" s="65">
        <v>43542765.990259737</v>
      </c>
      <c r="AG47" s="65">
        <v>60263660.809090912</v>
      </c>
      <c r="AH47" s="65">
        <v>89795269.913636371</v>
      </c>
      <c r="AI47" s="65">
        <v>84174279.018181816</v>
      </c>
      <c r="AJ47" s="65">
        <v>40521856.872727275</v>
      </c>
      <c r="AK47" s="65">
        <v>51654052.284738235</v>
      </c>
      <c r="AL47" s="65">
        <v>28651251.272294372</v>
      </c>
      <c r="AM47" s="65">
        <v>27327975.920251247</v>
      </c>
      <c r="AN47" s="65">
        <v>17706197.648921795</v>
      </c>
      <c r="AO47" s="65">
        <v>14376518.315853462</v>
      </c>
      <c r="AP47" s="65">
        <v>48131376.982785128</v>
      </c>
      <c r="AQ47" s="66">
        <v>538327207.98112202</v>
      </c>
      <c r="AR47" s="65">
        <v>23102214.55459502</v>
      </c>
      <c r="AS47" s="65">
        <v>27510178.504672896</v>
      </c>
      <c r="AT47" s="65">
        <v>1073101.1499999999</v>
      </c>
      <c r="AU47" s="65">
        <v>1073102.3</v>
      </c>
      <c r="AV47" s="65">
        <v>1073103.45</v>
      </c>
      <c r="AW47" s="65">
        <v>1073104.6000000001</v>
      </c>
      <c r="AX47" s="65">
        <v>53692100.398738317</v>
      </c>
      <c r="AY47" s="65">
        <v>2577481.9</v>
      </c>
      <c r="AZ47" s="65">
        <v>1053108.05</v>
      </c>
      <c r="BA47" s="65">
        <v>1053109.2</v>
      </c>
      <c r="BB47" s="65">
        <v>1053110.3500000001</v>
      </c>
      <c r="BC47" s="65">
        <v>1053111.5</v>
      </c>
      <c r="BD47" s="66">
        <v>115386825.95800623</v>
      </c>
    </row>
    <row r="48" spans="2:56" ht="15.75" x14ac:dyDescent="0.25">
      <c r="B48" s="42">
        <v>43</v>
      </c>
      <c r="C48" s="305" t="s">
        <v>91</v>
      </c>
      <c r="D48" s="2"/>
      <c r="E48" s="66">
        <v>-7555102.5396825401</v>
      </c>
      <c r="F48" s="66">
        <v>-6596812.9365079366</v>
      </c>
      <c r="G48" s="66">
        <v>-5909148.333333334</v>
      </c>
      <c r="H48" s="66">
        <v>-8500108.7301587313</v>
      </c>
      <c r="I48" s="66">
        <v>-11149347.345734127</v>
      </c>
      <c r="J48" s="66">
        <v>14696335.114583332</v>
      </c>
      <c r="K48" s="66">
        <v>11531401.361210316</v>
      </c>
      <c r="L48" s="66">
        <v>10181357.26927292</v>
      </c>
      <c r="M48" s="66">
        <v>9263174.1245901939</v>
      </c>
      <c r="N48" s="66">
        <v>-1898963.825550735</v>
      </c>
      <c r="O48" s="66">
        <v>-20218718.019136626</v>
      </c>
      <c r="P48" s="66">
        <v>-20099625.099404763</v>
      </c>
      <c r="Q48" s="66">
        <v>-36255558.959852032</v>
      </c>
      <c r="R48" s="66">
        <v>-632413.44166666642</v>
      </c>
      <c r="S48" s="66">
        <v>-15591728.4405303</v>
      </c>
      <c r="T48" s="66">
        <v>-1838453.507196974</v>
      </c>
      <c r="U48" s="66">
        <v>2677678.6761363633</v>
      </c>
      <c r="V48" s="66">
        <v>19953467.213636361</v>
      </c>
      <c r="W48" s="66">
        <v>37236799.376136363</v>
      </c>
      <c r="X48" s="66">
        <v>15978742.552946053</v>
      </c>
      <c r="Y48" s="66">
        <v>9161452.6685019359</v>
      </c>
      <c r="Z48" s="66">
        <v>607342.86955334246</v>
      </c>
      <c r="AA48" s="66">
        <v>300599.68217016757</v>
      </c>
      <c r="AB48" s="66">
        <v>5189620.5111421272</v>
      </c>
      <c r="AC48" s="66">
        <v>-27497087.916895255</v>
      </c>
      <c r="AD48" s="66">
        <v>45546020.243933514</v>
      </c>
      <c r="AE48" s="66">
        <v>8238711.5476183295</v>
      </c>
      <c r="AF48" s="66">
        <v>-1982051.4902597368</v>
      </c>
      <c r="AG48" s="66">
        <v>-17436279.809090912</v>
      </c>
      <c r="AH48" s="66">
        <v>-45542888.913636371</v>
      </c>
      <c r="AI48" s="66">
        <v>-19543326.518181816</v>
      </c>
      <c r="AJ48" s="66">
        <v>32259094.127272725</v>
      </c>
      <c r="AK48" s="66">
        <v>30906898.715261765</v>
      </c>
      <c r="AL48" s="66">
        <v>49784699.727705628</v>
      </c>
      <c r="AM48" s="66">
        <v>56507975.07974875</v>
      </c>
      <c r="AN48" s="66">
        <v>68829753.351078212</v>
      </c>
      <c r="AO48" s="66">
        <v>74859432.684146538</v>
      </c>
      <c r="AP48" s="66">
        <v>-4581376.9827851281</v>
      </c>
      <c r="AQ48" s="66">
        <v>232300641.51887795</v>
      </c>
      <c r="AR48" s="66">
        <v>76992585.445404977</v>
      </c>
      <c r="AS48" s="66">
        <v>-26356778.504672896</v>
      </c>
      <c r="AT48" s="66">
        <v>80298.850000000093</v>
      </c>
      <c r="AU48" s="66">
        <v>80297.699999999953</v>
      </c>
      <c r="AV48" s="66">
        <v>80296.550000000047</v>
      </c>
      <c r="AW48" s="66">
        <v>80295.399999999907</v>
      </c>
      <c r="AX48" s="66">
        <v>-52538700.398738317</v>
      </c>
      <c r="AY48" s="66">
        <v>-1424081.9</v>
      </c>
      <c r="AZ48" s="66">
        <v>100291.94999999995</v>
      </c>
      <c r="BA48" s="66">
        <v>100290.80000000005</v>
      </c>
      <c r="BB48" s="66">
        <v>100289.64999999991</v>
      </c>
      <c r="BC48" s="66">
        <v>100288.5</v>
      </c>
      <c r="BD48" s="66">
        <v>-2604625.9580062409</v>
      </c>
    </row>
    <row r="49" spans="2:56" ht="18.75" x14ac:dyDescent="0.25">
      <c r="B49" s="42">
        <v>44</v>
      </c>
      <c r="C49" s="44" t="s">
        <v>92</v>
      </c>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row>
    <row r="50" spans="2:56" collapsed="1" x14ac:dyDescent="0.25">
      <c r="B50" s="42">
        <v>45</v>
      </c>
      <c r="C50" s="45" t="s">
        <v>70</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row>
    <row r="51" spans="2:56" hidden="1" outlineLevel="1" x14ac:dyDescent="0.25">
      <c r="B51" s="42">
        <v>46</v>
      </c>
      <c r="C51" s="46" t="s">
        <v>93</v>
      </c>
      <c r="D51" s="2"/>
      <c r="E51" s="2"/>
      <c r="F51" s="2"/>
      <c r="G51" s="2"/>
      <c r="H51" s="2"/>
      <c r="I51" s="2"/>
      <c r="J51" s="2"/>
      <c r="K51" s="2"/>
      <c r="L51" s="2"/>
      <c r="M51" s="2"/>
      <c r="N51" s="2"/>
      <c r="O51" s="2"/>
      <c r="P51" s="2"/>
      <c r="Q51" s="304">
        <v>0</v>
      </c>
      <c r="R51" s="2"/>
      <c r="S51" s="2"/>
      <c r="T51" s="2"/>
      <c r="U51" s="2"/>
      <c r="V51" s="2"/>
      <c r="W51" s="2"/>
      <c r="X51" s="2"/>
      <c r="Y51" s="2"/>
      <c r="Z51" s="2"/>
      <c r="AA51" s="2"/>
      <c r="AB51" s="2"/>
      <c r="AC51" s="2"/>
      <c r="AD51" s="304">
        <v>0</v>
      </c>
      <c r="AE51" s="2"/>
      <c r="AF51" s="2"/>
      <c r="AG51" s="2"/>
      <c r="AH51" s="2"/>
      <c r="AI51" s="2"/>
      <c r="AJ51" s="2"/>
      <c r="AK51" s="2"/>
      <c r="AL51" s="2"/>
      <c r="AM51" s="2"/>
      <c r="AN51" s="2"/>
      <c r="AO51" s="2"/>
      <c r="AP51" s="2"/>
      <c r="AQ51" s="304">
        <v>0</v>
      </c>
      <c r="AR51" s="2"/>
      <c r="AS51" s="2"/>
      <c r="AT51" s="2"/>
      <c r="AU51" s="2"/>
      <c r="AV51" s="2"/>
      <c r="AW51" s="2"/>
      <c r="AX51" s="2"/>
      <c r="AY51" s="2"/>
      <c r="AZ51" s="2"/>
      <c r="BA51" s="2"/>
      <c r="BB51" s="2"/>
      <c r="BC51" s="2"/>
      <c r="BD51" s="304">
        <v>0</v>
      </c>
    </row>
    <row r="52" spans="2:56" hidden="1" outlineLevel="1" x14ac:dyDescent="0.25">
      <c r="B52" s="42">
        <v>47</v>
      </c>
      <c r="C52" s="46" t="s">
        <v>94</v>
      </c>
      <c r="D52" s="2"/>
      <c r="E52" s="2"/>
      <c r="F52" s="2"/>
      <c r="G52" s="2"/>
      <c r="H52" s="2"/>
      <c r="I52" s="2"/>
      <c r="J52" s="2"/>
      <c r="K52" s="2"/>
      <c r="L52" s="2"/>
      <c r="M52" s="2"/>
      <c r="N52" s="2"/>
      <c r="O52" s="2"/>
      <c r="P52" s="2"/>
      <c r="Q52" s="304">
        <v>0</v>
      </c>
      <c r="R52" s="2"/>
      <c r="S52" s="2"/>
      <c r="T52" s="2"/>
      <c r="U52" s="2"/>
      <c r="V52" s="2"/>
      <c r="W52" s="2"/>
      <c r="X52" s="2"/>
      <c r="Y52" s="2"/>
      <c r="Z52" s="2"/>
      <c r="AA52" s="2"/>
      <c r="AB52" s="2"/>
      <c r="AC52" s="2"/>
      <c r="AD52" s="304">
        <v>0</v>
      </c>
      <c r="AE52" s="2"/>
      <c r="AF52" s="2"/>
      <c r="AG52" s="2"/>
      <c r="AH52" s="2"/>
      <c r="AI52" s="2"/>
      <c r="AJ52" s="2"/>
      <c r="AK52" s="2"/>
      <c r="AL52" s="2"/>
      <c r="AM52" s="2"/>
      <c r="AN52" s="2"/>
      <c r="AO52" s="2"/>
      <c r="AP52" s="2"/>
      <c r="AQ52" s="304">
        <v>0</v>
      </c>
      <c r="AR52" s="2"/>
      <c r="AS52" s="2"/>
      <c r="AT52" s="2"/>
      <c r="AU52" s="2"/>
      <c r="AV52" s="2"/>
      <c r="AW52" s="2"/>
      <c r="AX52" s="2"/>
      <c r="AY52" s="2"/>
      <c r="AZ52" s="2"/>
      <c r="BA52" s="2"/>
      <c r="BB52" s="2"/>
      <c r="BC52" s="2"/>
      <c r="BD52" s="304">
        <v>0</v>
      </c>
    </row>
    <row r="53" spans="2:56" hidden="1" outlineLevel="1" x14ac:dyDescent="0.25">
      <c r="B53" s="42">
        <v>48</v>
      </c>
      <c r="C53" s="46" t="s">
        <v>71</v>
      </c>
      <c r="D53" s="2"/>
      <c r="E53" s="2"/>
      <c r="F53" s="2"/>
      <c r="G53" s="2"/>
      <c r="H53" s="2"/>
      <c r="I53" s="2"/>
      <c r="J53" s="2"/>
      <c r="K53" s="2"/>
      <c r="L53" s="2"/>
      <c r="M53" s="2"/>
      <c r="N53" s="2"/>
      <c r="O53" s="2"/>
      <c r="P53" s="2"/>
      <c r="Q53" s="304">
        <v>0</v>
      </c>
      <c r="R53" s="2"/>
      <c r="S53" s="2"/>
      <c r="T53" s="2"/>
      <c r="U53" s="2"/>
      <c r="V53" s="2"/>
      <c r="W53" s="2"/>
      <c r="X53" s="2"/>
      <c r="Y53" s="2"/>
      <c r="Z53" s="2"/>
      <c r="AA53" s="2"/>
      <c r="AB53" s="2"/>
      <c r="AC53" s="2"/>
      <c r="AD53" s="304">
        <v>0</v>
      </c>
      <c r="AE53" s="2"/>
      <c r="AF53" s="2"/>
      <c r="AG53" s="2"/>
      <c r="AH53" s="2"/>
      <c r="AI53" s="2"/>
      <c r="AJ53" s="2"/>
      <c r="AK53" s="2"/>
      <c r="AL53" s="2"/>
      <c r="AM53" s="2"/>
      <c r="AN53" s="2"/>
      <c r="AO53" s="2"/>
      <c r="AP53" s="2"/>
      <c r="AQ53" s="304">
        <v>0</v>
      </c>
      <c r="AR53" s="2"/>
      <c r="AS53" s="2"/>
      <c r="AT53" s="2"/>
      <c r="AU53" s="2"/>
      <c r="AV53" s="2"/>
      <c r="AW53" s="2"/>
      <c r="AX53" s="2"/>
      <c r="AY53" s="2"/>
      <c r="AZ53" s="2"/>
      <c r="BA53" s="2"/>
      <c r="BB53" s="2"/>
      <c r="BC53" s="2"/>
      <c r="BD53" s="304">
        <v>0</v>
      </c>
    </row>
    <row r="54" spans="2:56" x14ac:dyDescent="0.25">
      <c r="B54" s="42">
        <v>49</v>
      </c>
      <c r="C54" s="47" t="s">
        <v>72</v>
      </c>
      <c r="D54" s="2"/>
      <c r="E54" s="65">
        <v>0</v>
      </c>
      <c r="F54" s="65">
        <v>0</v>
      </c>
      <c r="G54" s="65">
        <v>0</v>
      </c>
      <c r="H54" s="65">
        <v>0</v>
      </c>
      <c r="I54" s="65">
        <v>0</v>
      </c>
      <c r="J54" s="65">
        <v>0</v>
      </c>
      <c r="K54" s="65">
        <v>0</v>
      </c>
      <c r="L54" s="65">
        <v>0</v>
      </c>
      <c r="M54" s="65">
        <v>0</v>
      </c>
      <c r="N54" s="65">
        <v>0</v>
      </c>
      <c r="O54" s="65">
        <v>0</v>
      </c>
      <c r="P54" s="65">
        <v>0</v>
      </c>
      <c r="Q54" s="66">
        <v>0</v>
      </c>
      <c r="R54" s="65">
        <v>0</v>
      </c>
      <c r="S54" s="65">
        <v>0</v>
      </c>
      <c r="T54" s="65">
        <v>0</v>
      </c>
      <c r="U54" s="65">
        <v>0</v>
      </c>
      <c r="V54" s="65">
        <v>0</v>
      </c>
      <c r="W54" s="65">
        <v>0</v>
      </c>
      <c r="X54" s="65">
        <v>0</v>
      </c>
      <c r="Y54" s="65">
        <v>0</v>
      </c>
      <c r="Z54" s="65">
        <v>0</v>
      </c>
      <c r="AA54" s="65">
        <v>0</v>
      </c>
      <c r="AB54" s="65">
        <v>0</v>
      </c>
      <c r="AC54" s="65">
        <v>0</v>
      </c>
      <c r="AD54" s="66">
        <v>0</v>
      </c>
      <c r="AE54" s="65">
        <v>0</v>
      </c>
      <c r="AF54" s="65">
        <v>0</v>
      </c>
      <c r="AG54" s="65">
        <v>0</v>
      </c>
      <c r="AH54" s="65">
        <v>0</v>
      </c>
      <c r="AI54" s="65">
        <v>0</v>
      </c>
      <c r="AJ54" s="65">
        <v>0</v>
      </c>
      <c r="AK54" s="65">
        <v>0</v>
      </c>
      <c r="AL54" s="65">
        <v>0</v>
      </c>
      <c r="AM54" s="65">
        <v>0</v>
      </c>
      <c r="AN54" s="65">
        <v>0</v>
      </c>
      <c r="AO54" s="65">
        <v>0</v>
      </c>
      <c r="AP54" s="65">
        <v>0</v>
      </c>
      <c r="AQ54" s="66">
        <v>0</v>
      </c>
      <c r="AR54" s="65">
        <v>0</v>
      </c>
      <c r="AS54" s="65">
        <v>0</v>
      </c>
      <c r="AT54" s="65">
        <v>0</v>
      </c>
      <c r="AU54" s="65">
        <v>0</v>
      </c>
      <c r="AV54" s="65">
        <v>0</v>
      </c>
      <c r="AW54" s="65">
        <v>0</v>
      </c>
      <c r="AX54" s="65">
        <v>0</v>
      </c>
      <c r="AY54" s="65">
        <v>0</v>
      </c>
      <c r="AZ54" s="65">
        <v>0</v>
      </c>
      <c r="BA54" s="65">
        <v>0</v>
      </c>
      <c r="BB54" s="65">
        <v>0</v>
      </c>
      <c r="BC54" s="65">
        <v>0</v>
      </c>
      <c r="BD54" s="66">
        <v>0</v>
      </c>
    </row>
    <row r="55" spans="2:56" collapsed="1" x14ac:dyDescent="0.25">
      <c r="B55" s="42">
        <v>50</v>
      </c>
      <c r="C55" s="45" t="s">
        <v>73</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row>
    <row r="56" spans="2:56" hidden="1" outlineLevel="1" x14ac:dyDescent="0.25">
      <c r="B56" s="42">
        <v>51</v>
      </c>
      <c r="C56" s="46" t="s">
        <v>118</v>
      </c>
      <c r="D56" s="2"/>
      <c r="E56" s="20">
        <v>53853125</v>
      </c>
      <c r="F56" s="2"/>
      <c r="G56" s="2"/>
      <c r="H56" s="2"/>
      <c r="I56" s="2"/>
      <c r="J56" s="2"/>
      <c r="K56" s="2"/>
      <c r="L56" s="2"/>
      <c r="M56" s="2"/>
      <c r="N56" s="2"/>
      <c r="O56" s="2"/>
      <c r="P56" s="2"/>
      <c r="Q56" s="304">
        <v>53853125</v>
      </c>
      <c r="R56" s="2"/>
      <c r="S56" s="2"/>
      <c r="T56" s="2"/>
      <c r="U56" s="2"/>
      <c r="V56" s="2"/>
      <c r="W56" s="2"/>
      <c r="X56" s="2"/>
      <c r="Y56" s="2"/>
      <c r="Z56" s="2"/>
      <c r="AA56" s="2"/>
      <c r="AB56" s="2"/>
      <c r="AC56" s="2"/>
      <c r="AD56" s="304">
        <v>0</v>
      </c>
      <c r="AE56" s="2"/>
      <c r="AF56" s="2"/>
      <c r="AG56" s="2"/>
      <c r="AH56" s="2"/>
      <c r="AI56" s="2"/>
      <c r="AJ56" s="2"/>
      <c r="AK56" s="2"/>
      <c r="AL56" s="2"/>
      <c r="AM56" s="2"/>
      <c r="AN56" s="2"/>
      <c r="AO56" s="2"/>
      <c r="AP56" s="2"/>
      <c r="AQ56" s="304">
        <v>0</v>
      </c>
      <c r="AR56" s="2"/>
      <c r="AS56" s="2"/>
      <c r="AT56" s="2"/>
      <c r="AU56" s="2"/>
      <c r="AV56" s="2"/>
      <c r="AW56" s="2"/>
      <c r="AX56" s="2"/>
      <c r="AY56" s="2"/>
      <c r="AZ56" s="2"/>
      <c r="BA56" s="2"/>
      <c r="BB56" s="2"/>
      <c r="BC56" s="2"/>
      <c r="BD56" s="304">
        <v>0</v>
      </c>
    </row>
    <row r="57" spans="2:56" hidden="1" outlineLevel="1" x14ac:dyDescent="0.25">
      <c r="B57" s="42">
        <v>52</v>
      </c>
      <c r="C57" s="46" t="s">
        <v>95</v>
      </c>
      <c r="D57" s="2"/>
      <c r="E57" s="2"/>
      <c r="F57" s="2"/>
      <c r="G57" s="2"/>
      <c r="H57" s="2"/>
      <c r="I57" s="2"/>
      <c r="J57" s="2"/>
      <c r="K57" s="2"/>
      <c r="L57" s="2"/>
      <c r="M57" s="2"/>
      <c r="N57" s="2"/>
      <c r="O57" s="2"/>
      <c r="P57" s="2"/>
      <c r="Q57" s="304">
        <v>0</v>
      </c>
      <c r="R57" s="2"/>
      <c r="S57" s="2"/>
      <c r="T57" s="2"/>
      <c r="U57" s="2"/>
      <c r="V57" s="2"/>
      <c r="W57" s="2"/>
      <c r="X57" s="2"/>
      <c r="Y57" s="2"/>
      <c r="Z57" s="2"/>
      <c r="AA57" s="2"/>
      <c r="AB57" s="2"/>
      <c r="AC57" s="2"/>
      <c r="AD57" s="304">
        <v>0</v>
      </c>
      <c r="AE57" s="2"/>
      <c r="AF57" s="2"/>
      <c r="AG57" s="2"/>
      <c r="AH57" s="2"/>
      <c r="AI57" s="2"/>
      <c r="AJ57" s="2"/>
      <c r="AK57" s="2"/>
      <c r="AL57" s="2"/>
      <c r="AM57" s="2"/>
      <c r="AN57" s="2"/>
      <c r="AO57" s="2"/>
      <c r="AP57" s="2"/>
      <c r="AQ57" s="304">
        <v>0</v>
      </c>
      <c r="AR57" s="2"/>
      <c r="AS57" s="2"/>
      <c r="AT57" s="2"/>
      <c r="AU57" s="2"/>
      <c r="AV57" s="2"/>
      <c r="AW57" s="2"/>
      <c r="AX57" s="2"/>
      <c r="AY57" s="2"/>
      <c r="AZ57" s="2"/>
      <c r="BA57" s="2"/>
      <c r="BB57" s="2"/>
      <c r="BC57" s="2"/>
      <c r="BD57" s="304">
        <v>0</v>
      </c>
    </row>
    <row r="58" spans="2:56" hidden="1" outlineLevel="1" x14ac:dyDescent="0.25">
      <c r="B58" s="42">
        <v>53</v>
      </c>
      <c r="C58" s="46" t="s">
        <v>96</v>
      </c>
      <c r="D58" s="2"/>
      <c r="E58" s="2"/>
      <c r="F58" s="2"/>
      <c r="G58" s="2"/>
      <c r="H58" s="2"/>
      <c r="I58" s="2"/>
      <c r="J58" s="2"/>
      <c r="K58" s="2"/>
      <c r="L58" s="2"/>
      <c r="M58" s="2"/>
      <c r="N58" s="2"/>
      <c r="O58" s="2"/>
      <c r="P58" s="2"/>
      <c r="Q58" s="304">
        <v>0</v>
      </c>
      <c r="R58" s="2"/>
      <c r="S58" s="2"/>
      <c r="T58" s="2"/>
      <c r="U58" s="2"/>
      <c r="V58" s="2"/>
      <c r="W58" s="2"/>
      <c r="X58" s="2"/>
      <c r="Y58" s="2"/>
      <c r="Z58" s="2"/>
      <c r="AA58" s="2"/>
      <c r="AB58" s="2"/>
      <c r="AC58" s="2"/>
      <c r="AD58" s="304">
        <v>0</v>
      </c>
      <c r="AE58" s="2"/>
      <c r="AF58" s="2"/>
      <c r="AG58" s="2"/>
      <c r="AH58" s="2"/>
      <c r="AI58" s="2"/>
      <c r="AJ58" s="2"/>
      <c r="AK58" s="2"/>
      <c r="AL58" s="2"/>
      <c r="AM58" s="2"/>
      <c r="AN58" s="2"/>
      <c r="AO58" s="2"/>
      <c r="AP58" s="2"/>
      <c r="AQ58" s="304">
        <v>0</v>
      </c>
      <c r="AR58" s="2"/>
      <c r="AS58" s="2"/>
      <c r="AT58" s="2"/>
      <c r="AU58" s="2"/>
      <c r="AV58" s="2"/>
      <c r="AW58" s="2"/>
      <c r="AX58" s="2"/>
      <c r="AY58" s="2"/>
      <c r="AZ58" s="2"/>
      <c r="BA58" s="2"/>
      <c r="BB58" s="2"/>
      <c r="BC58" s="2"/>
      <c r="BD58" s="304">
        <v>0</v>
      </c>
    </row>
    <row r="59" spans="2:56" ht="30" hidden="1" outlineLevel="1" x14ac:dyDescent="0.25">
      <c r="B59" s="42">
        <v>54</v>
      </c>
      <c r="C59" s="46" t="s">
        <v>97</v>
      </c>
      <c r="D59" s="2"/>
      <c r="E59" s="20"/>
      <c r="F59" s="20"/>
      <c r="G59" s="20"/>
      <c r="H59" s="20"/>
      <c r="I59" s="20"/>
      <c r="J59" s="20"/>
      <c r="K59" s="20"/>
      <c r="L59" s="20"/>
      <c r="M59" s="20"/>
      <c r="N59" s="20"/>
      <c r="O59" s="20"/>
      <c r="P59" s="20"/>
      <c r="Q59" s="304">
        <v>0</v>
      </c>
      <c r="R59" s="20"/>
      <c r="S59" s="20"/>
      <c r="T59" s="20"/>
      <c r="U59" s="20"/>
      <c r="V59" s="20"/>
      <c r="W59" s="20"/>
      <c r="X59" s="20"/>
      <c r="Y59" s="20"/>
      <c r="Z59" s="20"/>
      <c r="AA59" s="20"/>
      <c r="AB59" s="20"/>
      <c r="AC59" s="20"/>
      <c r="AD59" s="304">
        <v>0</v>
      </c>
      <c r="AE59" s="20"/>
      <c r="AF59" s="20"/>
      <c r="AG59" s="20"/>
      <c r="AH59" s="20"/>
      <c r="AI59" s="20"/>
      <c r="AJ59" s="20"/>
      <c r="AK59" s="20"/>
      <c r="AL59" s="20"/>
      <c r="AM59" s="20"/>
      <c r="AN59" s="20"/>
      <c r="AO59" s="20"/>
      <c r="AP59" s="20"/>
      <c r="AQ59" s="304">
        <v>0</v>
      </c>
      <c r="AR59" s="20"/>
      <c r="AS59" s="20"/>
      <c r="AT59" s="20"/>
      <c r="AU59" s="20"/>
      <c r="AV59" s="20"/>
      <c r="AW59" s="20"/>
      <c r="AX59" s="20"/>
      <c r="AY59" s="20"/>
      <c r="AZ59" s="20"/>
      <c r="BA59" s="20"/>
      <c r="BB59" s="20"/>
      <c r="BC59" s="20"/>
      <c r="BD59" s="304">
        <v>0</v>
      </c>
    </row>
    <row r="60" spans="2:56" hidden="1" outlineLevel="1" x14ac:dyDescent="0.25">
      <c r="B60" s="42">
        <v>55</v>
      </c>
      <c r="C60" s="48" t="s">
        <v>98</v>
      </c>
      <c r="D60" s="2"/>
      <c r="E60" s="2"/>
      <c r="F60" s="2"/>
      <c r="G60" s="2"/>
      <c r="H60" s="2"/>
      <c r="I60" s="2"/>
      <c r="J60" s="2"/>
      <c r="K60" s="2"/>
      <c r="L60" s="2"/>
      <c r="M60" s="2"/>
      <c r="N60" s="2"/>
      <c r="O60" s="2"/>
      <c r="P60" s="2"/>
      <c r="Q60" s="304">
        <v>0</v>
      </c>
      <c r="R60" s="2"/>
      <c r="S60" s="2"/>
      <c r="T60" s="2"/>
      <c r="U60" s="2"/>
      <c r="V60" s="2"/>
      <c r="W60" s="2"/>
      <c r="X60" s="2"/>
      <c r="Y60" s="2"/>
      <c r="Z60" s="2"/>
      <c r="AA60" s="2"/>
      <c r="AB60" s="2"/>
      <c r="AC60" s="2"/>
      <c r="AD60" s="304">
        <v>0</v>
      </c>
      <c r="AE60" s="2"/>
      <c r="AF60" s="2"/>
      <c r="AG60" s="2"/>
      <c r="AH60" s="2"/>
      <c r="AI60" s="2"/>
      <c r="AJ60" s="2"/>
      <c r="AK60" s="2"/>
      <c r="AL60" s="2"/>
      <c r="AM60" s="2"/>
      <c r="AN60" s="2"/>
      <c r="AO60" s="2"/>
      <c r="AP60" s="2"/>
      <c r="AQ60" s="304">
        <v>0</v>
      </c>
      <c r="AR60" s="2"/>
      <c r="AS60" s="2"/>
      <c r="AT60" s="2"/>
      <c r="AU60" s="2"/>
      <c r="AV60" s="2"/>
      <c r="AW60" s="2"/>
      <c r="AX60" s="2"/>
      <c r="AY60" s="2"/>
      <c r="AZ60" s="2"/>
      <c r="BA60" s="2"/>
      <c r="BB60" s="2"/>
      <c r="BC60" s="2"/>
      <c r="BD60" s="304">
        <v>0</v>
      </c>
    </row>
    <row r="61" spans="2:56" x14ac:dyDescent="0.25">
      <c r="B61" s="42">
        <v>56</v>
      </c>
      <c r="C61" s="47" t="s">
        <v>90</v>
      </c>
      <c r="D61" s="2"/>
      <c r="E61" s="65">
        <v>53853125</v>
      </c>
      <c r="F61" s="65">
        <v>0</v>
      </c>
      <c r="G61" s="65">
        <v>0</v>
      </c>
      <c r="H61" s="65">
        <v>0</v>
      </c>
      <c r="I61" s="65">
        <v>0</v>
      </c>
      <c r="J61" s="65">
        <v>0</v>
      </c>
      <c r="K61" s="65">
        <v>0</v>
      </c>
      <c r="L61" s="65">
        <v>0</v>
      </c>
      <c r="M61" s="65">
        <v>0</v>
      </c>
      <c r="N61" s="65">
        <v>0</v>
      </c>
      <c r="O61" s="65">
        <v>0</v>
      </c>
      <c r="P61" s="65">
        <v>0</v>
      </c>
      <c r="Q61" s="66">
        <v>53853125</v>
      </c>
      <c r="R61" s="65">
        <v>0</v>
      </c>
      <c r="S61" s="65">
        <v>0</v>
      </c>
      <c r="T61" s="65">
        <v>0</v>
      </c>
      <c r="U61" s="65">
        <v>0</v>
      </c>
      <c r="V61" s="65">
        <v>0</v>
      </c>
      <c r="W61" s="65">
        <v>0</v>
      </c>
      <c r="X61" s="65">
        <v>0</v>
      </c>
      <c r="Y61" s="65">
        <v>0</v>
      </c>
      <c r="Z61" s="65">
        <v>0</v>
      </c>
      <c r="AA61" s="65">
        <v>0</v>
      </c>
      <c r="AB61" s="65">
        <v>0</v>
      </c>
      <c r="AC61" s="65">
        <v>0</v>
      </c>
      <c r="AD61" s="66">
        <v>0</v>
      </c>
      <c r="AE61" s="65">
        <v>0</v>
      </c>
      <c r="AF61" s="65">
        <v>0</v>
      </c>
      <c r="AG61" s="65">
        <v>0</v>
      </c>
      <c r="AH61" s="65">
        <v>0</v>
      </c>
      <c r="AI61" s="65">
        <v>0</v>
      </c>
      <c r="AJ61" s="65">
        <v>0</v>
      </c>
      <c r="AK61" s="65">
        <v>0</v>
      </c>
      <c r="AL61" s="65">
        <v>0</v>
      </c>
      <c r="AM61" s="65">
        <v>0</v>
      </c>
      <c r="AN61" s="65">
        <v>0</v>
      </c>
      <c r="AO61" s="65">
        <v>0</v>
      </c>
      <c r="AP61" s="65">
        <v>0</v>
      </c>
      <c r="AQ61" s="66">
        <v>0</v>
      </c>
      <c r="AR61" s="65">
        <v>0</v>
      </c>
      <c r="AS61" s="65">
        <v>0</v>
      </c>
      <c r="AT61" s="65">
        <v>0</v>
      </c>
      <c r="AU61" s="65">
        <v>0</v>
      </c>
      <c r="AV61" s="65">
        <v>0</v>
      </c>
      <c r="AW61" s="65">
        <v>0</v>
      </c>
      <c r="AX61" s="65">
        <v>0</v>
      </c>
      <c r="AY61" s="65">
        <v>0</v>
      </c>
      <c r="AZ61" s="65">
        <v>0</v>
      </c>
      <c r="BA61" s="65">
        <v>0</v>
      </c>
      <c r="BB61" s="65">
        <v>0</v>
      </c>
      <c r="BC61" s="65">
        <v>0</v>
      </c>
      <c r="BD61" s="66">
        <v>0</v>
      </c>
    </row>
    <row r="62" spans="2:56" ht="15.75" x14ac:dyDescent="0.25">
      <c r="B62" s="42">
        <v>57</v>
      </c>
      <c r="C62" s="305" t="s">
        <v>99</v>
      </c>
      <c r="D62" s="2"/>
      <c r="E62" s="66">
        <v>-53853125</v>
      </c>
      <c r="F62" s="66">
        <v>0</v>
      </c>
      <c r="G62" s="66">
        <v>0</v>
      </c>
      <c r="H62" s="66">
        <v>0</v>
      </c>
      <c r="I62" s="66">
        <v>0</v>
      </c>
      <c r="J62" s="66">
        <v>0</v>
      </c>
      <c r="K62" s="66">
        <v>0</v>
      </c>
      <c r="L62" s="66">
        <v>0</v>
      </c>
      <c r="M62" s="66">
        <v>0</v>
      </c>
      <c r="N62" s="66">
        <v>0</v>
      </c>
      <c r="O62" s="66">
        <v>0</v>
      </c>
      <c r="P62" s="66">
        <v>0</v>
      </c>
      <c r="Q62" s="66">
        <v>-53853125</v>
      </c>
      <c r="R62" s="66">
        <v>0</v>
      </c>
      <c r="S62" s="66">
        <v>0</v>
      </c>
      <c r="T62" s="66">
        <v>0</v>
      </c>
      <c r="U62" s="66">
        <v>0</v>
      </c>
      <c r="V62" s="66">
        <v>0</v>
      </c>
      <c r="W62" s="66">
        <v>0</v>
      </c>
      <c r="X62" s="66">
        <v>0</v>
      </c>
      <c r="Y62" s="66">
        <v>0</v>
      </c>
      <c r="Z62" s="66">
        <v>0</v>
      </c>
      <c r="AA62" s="66">
        <v>0</v>
      </c>
      <c r="AB62" s="66">
        <v>0</v>
      </c>
      <c r="AC62" s="66">
        <v>0</v>
      </c>
      <c r="AD62" s="66">
        <v>0</v>
      </c>
      <c r="AE62" s="66">
        <v>0</v>
      </c>
      <c r="AF62" s="66">
        <v>0</v>
      </c>
      <c r="AG62" s="66">
        <v>0</v>
      </c>
      <c r="AH62" s="66">
        <v>0</v>
      </c>
      <c r="AI62" s="66">
        <v>0</v>
      </c>
      <c r="AJ62" s="66">
        <v>0</v>
      </c>
      <c r="AK62" s="66">
        <v>0</v>
      </c>
      <c r="AL62" s="66">
        <v>0</v>
      </c>
      <c r="AM62" s="66">
        <v>0</v>
      </c>
      <c r="AN62" s="66">
        <v>0</v>
      </c>
      <c r="AO62" s="66">
        <v>0</v>
      </c>
      <c r="AP62" s="66">
        <v>0</v>
      </c>
      <c r="AQ62" s="66">
        <v>0</v>
      </c>
      <c r="AR62" s="66">
        <v>0</v>
      </c>
      <c r="AS62" s="66">
        <v>0</v>
      </c>
      <c r="AT62" s="66">
        <v>0</v>
      </c>
      <c r="AU62" s="66">
        <v>0</v>
      </c>
      <c r="AV62" s="66">
        <v>0</v>
      </c>
      <c r="AW62" s="66">
        <v>0</v>
      </c>
      <c r="AX62" s="66">
        <v>0</v>
      </c>
      <c r="AY62" s="66">
        <v>0</v>
      </c>
      <c r="AZ62" s="66">
        <v>0</v>
      </c>
      <c r="BA62" s="66">
        <v>0</v>
      </c>
      <c r="BB62" s="66">
        <v>0</v>
      </c>
      <c r="BC62" s="66">
        <v>0</v>
      </c>
      <c r="BD62" s="66">
        <v>0</v>
      </c>
    </row>
    <row r="63" spans="2:56" ht="18.75" x14ac:dyDescent="0.25">
      <c r="B63" s="42">
        <v>58</v>
      </c>
      <c r="C63" s="44" t="s">
        <v>100</v>
      </c>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row>
    <row r="64" spans="2:56" x14ac:dyDescent="0.25">
      <c r="B64" s="42">
        <v>59</v>
      </c>
      <c r="C64" s="45" t="s">
        <v>70</v>
      </c>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row>
    <row r="65" spans="2:56" x14ac:dyDescent="0.25">
      <c r="B65" s="42">
        <v>60</v>
      </c>
      <c r="C65" s="48" t="s">
        <v>101</v>
      </c>
      <c r="D65" s="2"/>
      <c r="E65" s="20">
        <v>52500000</v>
      </c>
      <c r="F65" s="20">
        <v>3500000</v>
      </c>
      <c r="G65" s="20">
        <v>0</v>
      </c>
      <c r="H65" s="20">
        <v>6650000</v>
      </c>
      <c r="I65" s="20">
        <v>7350000</v>
      </c>
      <c r="J65" s="20">
        <v>0</v>
      </c>
      <c r="K65" s="20">
        <v>0</v>
      </c>
      <c r="L65" s="20">
        <v>0</v>
      </c>
      <c r="M65" s="20">
        <v>0</v>
      </c>
      <c r="N65" s="20">
        <v>0</v>
      </c>
      <c r="O65" s="20">
        <v>0</v>
      </c>
      <c r="P65" s="20">
        <v>2100000</v>
      </c>
      <c r="Q65" s="304">
        <v>72100000</v>
      </c>
      <c r="R65" s="20">
        <v>1400000</v>
      </c>
      <c r="S65" s="20">
        <v>14000000</v>
      </c>
      <c r="T65" s="20">
        <v>10500000</v>
      </c>
      <c r="U65" s="20">
        <v>0</v>
      </c>
      <c r="V65" s="20">
        <v>0</v>
      </c>
      <c r="W65" s="20">
        <v>0</v>
      </c>
      <c r="X65" s="20">
        <v>0</v>
      </c>
      <c r="Y65" s="20">
        <v>0</v>
      </c>
      <c r="Z65" s="20">
        <v>0</v>
      </c>
      <c r="AA65" s="20">
        <v>0</v>
      </c>
      <c r="AB65" s="20">
        <v>0</v>
      </c>
      <c r="AC65" s="20">
        <v>0</v>
      </c>
      <c r="AD65" s="304">
        <v>25900000</v>
      </c>
      <c r="AE65" s="20">
        <v>0</v>
      </c>
      <c r="AF65" s="20">
        <v>0</v>
      </c>
      <c r="AG65" s="20">
        <v>0</v>
      </c>
      <c r="AH65" s="20">
        <v>0</v>
      </c>
      <c r="AI65" s="20">
        <v>0</v>
      </c>
      <c r="AJ65" s="20">
        <v>0</v>
      </c>
      <c r="AK65" s="20">
        <v>0</v>
      </c>
      <c r="AL65" s="20">
        <v>0</v>
      </c>
      <c r="AM65" s="20">
        <v>0</v>
      </c>
      <c r="AN65" s="20">
        <v>0</v>
      </c>
      <c r="AO65" s="20">
        <v>0</v>
      </c>
      <c r="AP65" s="20">
        <v>0</v>
      </c>
      <c r="AQ65" s="304">
        <v>0</v>
      </c>
      <c r="AR65" s="20">
        <v>0</v>
      </c>
      <c r="AS65" s="20">
        <v>0</v>
      </c>
      <c r="AT65" s="20">
        <v>0</v>
      </c>
      <c r="AU65" s="20">
        <v>0</v>
      </c>
      <c r="AV65" s="20">
        <v>0</v>
      </c>
      <c r="AW65" s="20">
        <v>0</v>
      </c>
      <c r="AX65" s="20">
        <v>0</v>
      </c>
      <c r="AY65" s="20">
        <v>0</v>
      </c>
      <c r="AZ65" s="20">
        <v>0</v>
      </c>
      <c r="BA65" s="20">
        <v>0</v>
      </c>
      <c r="BB65" s="20">
        <v>0</v>
      </c>
      <c r="BC65" s="20">
        <v>0</v>
      </c>
      <c r="BD65" s="304">
        <v>0</v>
      </c>
    </row>
    <row r="66" spans="2:56" x14ac:dyDescent="0.25">
      <c r="B66" s="42">
        <v>61</v>
      </c>
      <c r="C66" s="48" t="s">
        <v>102</v>
      </c>
      <c r="D66" s="2"/>
      <c r="E66" s="20">
        <v>0</v>
      </c>
      <c r="F66" s="20">
        <v>0</v>
      </c>
      <c r="G66" s="20">
        <v>0</v>
      </c>
      <c r="H66" s="20">
        <v>0</v>
      </c>
      <c r="I66" s="20">
        <v>0</v>
      </c>
      <c r="J66" s="20">
        <v>0</v>
      </c>
      <c r="K66" s="20">
        <v>0</v>
      </c>
      <c r="L66" s="20">
        <v>0</v>
      </c>
      <c r="M66" s="20">
        <v>0</v>
      </c>
      <c r="N66" s="20">
        <v>0</v>
      </c>
      <c r="O66" s="20">
        <v>0</v>
      </c>
      <c r="P66" s="20">
        <v>0</v>
      </c>
      <c r="Q66" s="304">
        <v>0</v>
      </c>
      <c r="R66" s="20">
        <v>0</v>
      </c>
      <c r="S66" s="20">
        <v>0</v>
      </c>
      <c r="T66" s="20">
        <v>0</v>
      </c>
      <c r="U66" s="20">
        <v>0</v>
      </c>
      <c r="V66" s="20">
        <v>0</v>
      </c>
      <c r="W66" s="20">
        <v>0</v>
      </c>
      <c r="X66" s="20">
        <v>0</v>
      </c>
      <c r="Y66" s="20">
        <v>0</v>
      </c>
      <c r="Z66" s="20">
        <v>0</v>
      </c>
      <c r="AA66" s="20">
        <v>0</v>
      </c>
      <c r="AB66" s="20">
        <v>0</v>
      </c>
      <c r="AC66" s="20">
        <v>0</v>
      </c>
      <c r="AD66" s="304">
        <v>0</v>
      </c>
      <c r="AE66" s="20">
        <v>0</v>
      </c>
      <c r="AF66" s="20">
        <v>0</v>
      </c>
      <c r="AG66" s="20">
        <v>0</v>
      </c>
      <c r="AH66" s="20">
        <v>0</v>
      </c>
      <c r="AI66" s="20">
        <v>0</v>
      </c>
      <c r="AJ66" s="20">
        <v>0</v>
      </c>
      <c r="AK66" s="20">
        <v>0</v>
      </c>
      <c r="AL66" s="20">
        <v>0</v>
      </c>
      <c r="AM66" s="20">
        <v>0</v>
      </c>
      <c r="AN66" s="20">
        <v>0</v>
      </c>
      <c r="AO66" s="20">
        <v>0</v>
      </c>
      <c r="AP66" s="20">
        <v>0</v>
      </c>
      <c r="AQ66" s="304">
        <v>0</v>
      </c>
      <c r="AR66" s="20">
        <v>0</v>
      </c>
      <c r="AS66" s="20">
        <v>0</v>
      </c>
      <c r="AT66" s="20">
        <v>0</v>
      </c>
      <c r="AU66" s="20">
        <v>0</v>
      </c>
      <c r="AV66" s="20">
        <v>0</v>
      </c>
      <c r="AW66" s="20">
        <v>0</v>
      </c>
      <c r="AX66" s="20">
        <v>0</v>
      </c>
      <c r="AY66" s="20">
        <v>0</v>
      </c>
      <c r="AZ66" s="20">
        <v>0</v>
      </c>
      <c r="BA66" s="20">
        <v>0</v>
      </c>
      <c r="BB66" s="20">
        <v>0</v>
      </c>
      <c r="BC66" s="20">
        <v>0</v>
      </c>
      <c r="BD66" s="304">
        <v>0</v>
      </c>
    </row>
    <row r="67" spans="2:56" x14ac:dyDescent="0.25">
      <c r="B67" s="42">
        <v>62</v>
      </c>
      <c r="C67" s="48" t="s">
        <v>103</v>
      </c>
      <c r="D67" s="2"/>
      <c r="E67" s="20">
        <v>17500000</v>
      </c>
      <c r="F67" s="20">
        <v>0</v>
      </c>
      <c r="G67" s="20">
        <v>3500000</v>
      </c>
      <c r="H67" s="20">
        <v>0</v>
      </c>
      <c r="I67" s="20">
        <v>3500000</v>
      </c>
      <c r="J67" s="20">
        <v>0</v>
      </c>
      <c r="K67" s="20">
        <v>0</v>
      </c>
      <c r="L67" s="20">
        <v>0</v>
      </c>
      <c r="M67" s="20">
        <v>0</v>
      </c>
      <c r="N67" s="20">
        <v>0</v>
      </c>
      <c r="O67" s="20">
        <v>0</v>
      </c>
      <c r="P67" s="20">
        <v>0</v>
      </c>
      <c r="Q67" s="304">
        <v>24500000</v>
      </c>
      <c r="R67" s="20">
        <v>0</v>
      </c>
      <c r="S67" s="20">
        <v>0</v>
      </c>
      <c r="T67" s="20">
        <v>0</v>
      </c>
      <c r="U67" s="20">
        <v>0</v>
      </c>
      <c r="V67" s="20">
        <v>0</v>
      </c>
      <c r="W67" s="20">
        <v>0</v>
      </c>
      <c r="X67" s="20">
        <v>0</v>
      </c>
      <c r="Y67" s="20">
        <v>0</v>
      </c>
      <c r="Z67" s="20">
        <v>0</v>
      </c>
      <c r="AA67" s="20">
        <v>0</v>
      </c>
      <c r="AB67" s="20">
        <v>0</v>
      </c>
      <c r="AC67" s="20">
        <v>0</v>
      </c>
      <c r="AD67" s="304">
        <v>0</v>
      </c>
      <c r="AE67" s="20">
        <v>0</v>
      </c>
      <c r="AF67" s="20">
        <v>0</v>
      </c>
      <c r="AG67" s="20">
        <v>0</v>
      </c>
      <c r="AH67" s="20">
        <v>0</v>
      </c>
      <c r="AI67" s="20">
        <v>0</v>
      </c>
      <c r="AJ67" s="20">
        <v>0</v>
      </c>
      <c r="AK67" s="20">
        <v>0</v>
      </c>
      <c r="AL67" s="20">
        <v>0</v>
      </c>
      <c r="AM67" s="20">
        <v>0</v>
      </c>
      <c r="AN67" s="20">
        <v>0</v>
      </c>
      <c r="AO67" s="20">
        <v>0</v>
      </c>
      <c r="AP67" s="20">
        <v>0</v>
      </c>
      <c r="AQ67" s="304">
        <v>0</v>
      </c>
      <c r="AR67" s="20">
        <v>0</v>
      </c>
      <c r="AS67" s="20">
        <v>0</v>
      </c>
      <c r="AT67" s="20">
        <v>0</v>
      </c>
      <c r="AU67" s="20">
        <v>0</v>
      </c>
      <c r="AV67" s="20">
        <v>0</v>
      </c>
      <c r="AW67" s="20">
        <v>0</v>
      </c>
      <c r="AX67" s="20">
        <v>0</v>
      </c>
      <c r="AY67" s="20">
        <v>0</v>
      </c>
      <c r="AZ67" s="20">
        <v>0</v>
      </c>
      <c r="BA67" s="20">
        <v>0</v>
      </c>
      <c r="BB67" s="20">
        <v>0</v>
      </c>
      <c r="BC67" s="20">
        <v>0</v>
      </c>
      <c r="BD67" s="304">
        <v>0</v>
      </c>
    </row>
    <row r="68" spans="2:56" x14ac:dyDescent="0.25">
      <c r="B68" s="42">
        <v>63</v>
      </c>
      <c r="C68" s="48" t="s">
        <v>71</v>
      </c>
      <c r="D68" s="2"/>
      <c r="E68" s="20"/>
      <c r="F68" s="20"/>
      <c r="G68" s="20"/>
      <c r="H68" s="20"/>
      <c r="I68" s="20"/>
      <c r="J68" s="20"/>
      <c r="K68" s="20"/>
      <c r="L68" s="20"/>
      <c r="M68" s="20"/>
      <c r="N68" s="20"/>
      <c r="O68" s="20"/>
      <c r="P68" s="20"/>
      <c r="Q68" s="304">
        <v>0</v>
      </c>
      <c r="R68" s="20"/>
      <c r="S68" s="20"/>
      <c r="T68" s="20"/>
      <c r="U68" s="20"/>
      <c r="V68" s="20"/>
      <c r="W68" s="20"/>
      <c r="X68" s="20"/>
      <c r="Y68" s="20"/>
      <c r="Z68" s="20"/>
      <c r="AA68" s="20"/>
      <c r="AB68" s="20"/>
      <c r="AC68" s="20"/>
      <c r="AD68" s="304">
        <v>0</v>
      </c>
      <c r="AE68" s="20"/>
      <c r="AF68" s="20"/>
      <c r="AG68" s="20"/>
      <c r="AH68" s="20"/>
      <c r="AI68" s="20"/>
      <c r="AJ68" s="20"/>
      <c r="AK68" s="20"/>
      <c r="AL68" s="20"/>
      <c r="AM68" s="20"/>
      <c r="AN68" s="20"/>
      <c r="AO68" s="20"/>
      <c r="AP68" s="20"/>
      <c r="AQ68" s="304">
        <v>0</v>
      </c>
      <c r="AR68" s="20"/>
      <c r="AS68" s="20"/>
      <c r="AT68" s="20"/>
      <c r="AU68" s="20"/>
      <c r="AV68" s="20"/>
      <c r="AW68" s="20"/>
      <c r="AX68" s="20"/>
      <c r="AY68" s="20"/>
      <c r="AZ68" s="20"/>
      <c r="BA68" s="20"/>
      <c r="BB68" s="20"/>
      <c r="BC68" s="20"/>
      <c r="BD68" s="304">
        <v>0</v>
      </c>
    </row>
    <row r="69" spans="2:56" x14ac:dyDescent="0.25">
      <c r="B69" s="42">
        <v>64</v>
      </c>
      <c r="C69" s="47" t="s">
        <v>72</v>
      </c>
      <c r="D69" s="2"/>
      <c r="E69" s="65">
        <v>70000000</v>
      </c>
      <c r="F69" s="65">
        <v>3500000</v>
      </c>
      <c r="G69" s="65">
        <v>3500000</v>
      </c>
      <c r="H69" s="65">
        <v>6650000</v>
      </c>
      <c r="I69" s="65">
        <v>10850000</v>
      </c>
      <c r="J69" s="65">
        <v>0</v>
      </c>
      <c r="K69" s="65">
        <v>0</v>
      </c>
      <c r="L69" s="65">
        <v>0</v>
      </c>
      <c r="M69" s="65">
        <v>0</v>
      </c>
      <c r="N69" s="65">
        <v>0</v>
      </c>
      <c r="O69" s="65">
        <v>0</v>
      </c>
      <c r="P69" s="65">
        <v>2100000</v>
      </c>
      <c r="Q69" s="66">
        <v>96600000</v>
      </c>
      <c r="R69" s="65">
        <v>1400000</v>
      </c>
      <c r="S69" s="65">
        <v>14000000</v>
      </c>
      <c r="T69" s="65">
        <v>10500000</v>
      </c>
      <c r="U69" s="65">
        <v>0</v>
      </c>
      <c r="V69" s="65">
        <v>0</v>
      </c>
      <c r="W69" s="65">
        <v>0</v>
      </c>
      <c r="X69" s="65">
        <v>0</v>
      </c>
      <c r="Y69" s="65">
        <v>0</v>
      </c>
      <c r="Z69" s="65">
        <v>0</v>
      </c>
      <c r="AA69" s="65">
        <v>0</v>
      </c>
      <c r="AB69" s="65">
        <v>0</v>
      </c>
      <c r="AC69" s="65">
        <v>0</v>
      </c>
      <c r="AD69" s="66">
        <v>25900000</v>
      </c>
      <c r="AE69" s="65">
        <v>0</v>
      </c>
      <c r="AF69" s="65">
        <v>0</v>
      </c>
      <c r="AG69" s="65">
        <v>0</v>
      </c>
      <c r="AH69" s="65">
        <v>0</v>
      </c>
      <c r="AI69" s="65">
        <v>0</v>
      </c>
      <c r="AJ69" s="65">
        <v>0</v>
      </c>
      <c r="AK69" s="65">
        <v>0</v>
      </c>
      <c r="AL69" s="65">
        <v>0</v>
      </c>
      <c r="AM69" s="65">
        <v>0</v>
      </c>
      <c r="AN69" s="65">
        <v>0</v>
      </c>
      <c r="AO69" s="65">
        <v>0</v>
      </c>
      <c r="AP69" s="65">
        <v>0</v>
      </c>
      <c r="AQ69" s="66">
        <v>0</v>
      </c>
      <c r="AR69" s="65">
        <v>0</v>
      </c>
      <c r="AS69" s="65">
        <v>0</v>
      </c>
      <c r="AT69" s="65">
        <v>0</v>
      </c>
      <c r="AU69" s="65">
        <v>0</v>
      </c>
      <c r="AV69" s="65">
        <v>0</v>
      </c>
      <c r="AW69" s="65">
        <v>0</v>
      </c>
      <c r="AX69" s="65">
        <v>0</v>
      </c>
      <c r="AY69" s="65">
        <v>0</v>
      </c>
      <c r="AZ69" s="65">
        <v>0</v>
      </c>
      <c r="BA69" s="65">
        <v>0</v>
      </c>
      <c r="BB69" s="65">
        <v>0</v>
      </c>
      <c r="BC69" s="65">
        <v>0</v>
      </c>
      <c r="BD69" s="66">
        <v>0</v>
      </c>
    </row>
    <row r="70" spans="2:56" x14ac:dyDescent="0.25">
      <c r="B70" s="42">
        <v>65</v>
      </c>
      <c r="C70" s="45" t="s">
        <v>73</v>
      </c>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row>
    <row r="71" spans="2:56" x14ac:dyDescent="0.25">
      <c r="B71" s="42">
        <v>66</v>
      </c>
      <c r="C71" s="48" t="s">
        <v>104</v>
      </c>
      <c r="D71" s="2"/>
      <c r="E71" s="20">
        <v>0</v>
      </c>
      <c r="F71" s="20">
        <v>0</v>
      </c>
      <c r="G71" s="20">
        <v>0</v>
      </c>
      <c r="H71" s="20">
        <v>0</v>
      </c>
      <c r="I71" s="20">
        <v>0</v>
      </c>
      <c r="J71" s="20">
        <v>0</v>
      </c>
      <c r="K71" s="20">
        <v>0</v>
      </c>
      <c r="L71" s="20">
        <v>0</v>
      </c>
      <c r="M71" s="20">
        <v>0</v>
      </c>
      <c r="N71" s="20">
        <v>0</v>
      </c>
      <c r="O71" s="20">
        <v>0</v>
      </c>
      <c r="P71" s="20">
        <v>0</v>
      </c>
      <c r="Q71" s="304">
        <v>0</v>
      </c>
      <c r="R71" s="20">
        <v>0</v>
      </c>
      <c r="S71" s="20">
        <v>0</v>
      </c>
      <c r="T71" s="20">
        <v>0</v>
      </c>
      <c r="U71" s="20">
        <v>0</v>
      </c>
      <c r="V71" s="20">
        <v>0</v>
      </c>
      <c r="W71" s="20">
        <v>0</v>
      </c>
      <c r="X71" s="20">
        <v>0</v>
      </c>
      <c r="Y71" s="20">
        <v>0</v>
      </c>
      <c r="Z71" s="20">
        <v>0</v>
      </c>
      <c r="AA71" s="20">
        <v>0</v>
      </c>
      <c r="AB71" s="20">
        <v>0</v>
      </c>
      <c r="AC71" s="20">
        <v>0</v>
      </c>
      <c r="AD71" s="304">
        <v>0</v>
      </c>
      <c r="AE71" s="20">
        <v>0</v>
      </c>
      <c r="AF71" s="20">
        <v>0</v>
      </c>
      <c r="AG71" s="20">
        <v>0</v>
      </c>
      <c r="AH71" s="20">
        <v>0</v>
      </c>
      <c r="AI71" s="20">
        <v>0</v>
      </c>
      <c r="AJ71" s="20">
        <v>0</v>
      </c>
      <c r="AK71" s="20">
        <v>0</v>
      </c>
      <c r="AL71" s="20">
        <v>0</v>
      </c>
      <c r="AM71" s="20">
        <v>0</v>
      </c>
      <c r="AN71" s="20">
        <v>0</v>
      </c>
      <c r="AO71" s="20">
        <v>0</v>
      </c>
      <c r="AP71" s="20">
        <v>0</v>
      </c>
      <c r="AQ71" s="304">
        <v>0</v>
      </c>
      <c r="AR71" s="20">
        <v>98000000</v>
      </c>
      <c r="AS71" s="20">
        <v>0</v>
      </c>
      <c r="AT71" s="20">
        <v>0</v>
      </c>
      <c r="AU71" s="20">
        <v>0</v>
      </c>
      <c r="AV71" s="20">
        <v>0</v>
      </c>
      <c r="AW71" s="20">
        <v>0</v>
      </c>
      <c r="AX71" s="20">
        <v>0</v>
      </c>
      <c r="AY71" s="20">
        <v>0</v>
      </c>
      <c r="AZ71" s="20">
        <v>0</v>
      </c>
      <c r="BA71" s="20">
        <v>0</v>
      </c>
      <c r="BB71" s="20">
        <v>0</v>
      </c>
      <c r="BC71" s="20">
        <v>0</v>
      </c>
      <c r="BD71" s="304">
        <v>98000000</v>
      </c>
    </row>
    <row r="72" spans="2:56" x14ac:dyDescent="0.25">
      <c r="B72" s="42">
        <v>67</v>
      </c>
      <c r="C72" s="48" t="s">
        <v>105</v>
      </c>
      <c r="D72" s="2"/>
      <c r="E72" s="20"/>
      <c r="F72" s="20"/>
      <c r="G72" s="20"/>
      <c r="H72" s="20"/>
      <c r="I72" s="20"/>
      <c r="J72" s="20"/>
      <c r="K72" s="20"/>
      <c r="L72" s="20"/>
      <c r="M72" s="20"/>
      <c r="N72" s="20"/>
      <c r="O72" s="20"/>
      <c r="P72" s="20"/>
      <c r="Q72" s="304">
        <v>0</v>
      </c>
      <c r="R72" s="20"/>
      <c r="S72" s="20"/>
      <c r="T72" s="20"/>
      <c r="U72" s="20"/>
      <c r="V72" s="20"/>
      <c r="W72" s="20"/>
      <c r="X72" s="20"/>
      <c r="Y72" s="20"/>
      <c r="Z72" s="20"/>
      <c r="AA72" s="20"/>
      <c r="AB72" s="20"/>
      <c r="AC72" s="20"/>
      <c r="AD72" s="304">
        <v>0</v>
      </c>
      <c r="AE72" s="20"/>
      <c r="AF72" s="20"/>
      <c r="AG72" s="20"/>
      <c r="AH72" s="20"/>
      <c r="AI72" s="20"/>
      <c r="AJ72" s="20"/>
      <c r="AK72" s="20"/>
      <c r="AL72" s="20"/>
      <c r="AM72" s="20"/>
      <c r="AN72" s="20"/>
      <c r="AO72" s="20"/>
      <c r="AP72" s="20"/>
      <c r="AQ72" s="304">
        <v>0</v>
      </c>
      <c r="AR72" s="20"/>
      <c r="AS72" s="20"/>
      <c r="AT72" s="20"/>
      <c r="AU72" s="20"/>
      <c r="AV72" s="20"/>
      <c r="AW72" s="20"/>
      <c r="AX72" s="20"/>
      <c r="AY72" s="20"/>
      <c r="AZ72" s="20"/>
      <c r="BA72" s="20"/>
      <c r="BB72" s="20"/>
      <c r="BC72" s="20"/>
      <c r="BD72" s="304">
        <v>0</v>
      </c>
    </row>
    <row r="73" spans="2:56" x14ac:dyDescent="0.25">
      <c r="B73" s="42">
        <v>68</v>
      </c>
      <c r="C73" s="48" t="s">
        <v>106</v>
      </c>
      <c r="D73" s="2"/>
      <c r="E73" s="20">
        <v>0</v>
      </c>
      <c r="F73" s="20">
        <v>0</v>
      </c>
      <c r="G73" s="20">
        <v>0</v>
      </c>
      <c r="H73" s="20">
        <v>0</v>
      </c>
      <c r="I73" s="20">
        <v>0</v>
      </c>
      <c r="J73" s="20">
        <v>0</v>
      </c>
      <c r="K73" s="20">
        <v>0</v>
      </c>
      <c r="L73" s="20">
        <v>0</v>
      </c>
      <c r="M73" s="20">
        <v>0</v>
      </c>
      <c r="N73" s="20">
        <v>0</v>
      </c>
      <c r="O73" s="20">
        <v>0</v>
      </c>
      <c r="P73" s="20">
        <v>0</v>
      </c>
      <c r="Q73" s="304">
        <v>0</v>
      </c>
      <c r="R73" s="20">
        <v>0</v>
      </c>
      <c r="S73" s="20">
        <v>0</v>
      </c>
      <c r="T73" s="20">
        <v>0</v>
      </c>
      <c r="U73" s="20">
        <v>0</v>
      </c>
      <c r="V73" s="20">
        <v>0</v>
      </c>
      <c r="W73" s="20">
        <v>0</v>
      </c>
      <c r="X73" s="20">
        <v>0</v>
      </c>
      <c r="Y73" s="20">
        <v>0</v>
      </c>
      <c r="Z73" s="20">
        <v>0</v>
      </c>
      <c r="AA73" s="20">
        <v>0</v>
      </c>
      <c r="AB73" s="20">
        <v>0</v>
      </c>
      <c r="AC73" s="20">
        <v>0</v>
      </c>
      <c r="AD73" s="304">
        <v>0</v>
      </c>
      <c r="AE73" s="20">
        <v>0</v>
      </c>
      <c r="AF73" s="20">
        <v>0</v>
      </c>
      <c r="AG73" s="20">
        <v>0</v>
      </c>
      <c r="AH73" s="20">
        <v>0</v>
      </c>
      <c r="AI73" s="20">
        <v>0</v>
      </c>
      <c r="AJ73" s="20">
        <v>0</v>
      </c>
      <c r="AK73" s="20">
        <v>0</v>
      </c>
      <c r="AL73" s="20">
        <v>0</v>
      </c>
      <c r="AM73" s="20">
        <v>0</v>
      </c>
      <c r="AN73" s="20">
        <v>0</v>
      </c>
      <c r="AO73" s="20">
        <v>0</v>
      </c>
      <c r="AP73" s="20">
        <v>0</v>
      </c>
      <c r="AQ73" s="304">
        <v>0</v>
      </c>
      <c r="AR73" s="20">
        <v>0</v>
      </c>
      <c r="AS73" s="20">
        <v>0</v>
      </c>
      <c r="AT73" s="20">
        <v>0</v>
      </c>
      <c r="AU73" s="20">
        <v>0</v>
      </c>
      <c r="AV73" s="20">
        <v>0</v>
      </c>
      <c r="AW73" s="20">
        <v>0</v>
      </c>
      <c r="AX73" s="20">
        <v>0</v>
      </c>
      <c r="AY73" s="20">
        <v>0</v>
      </c>
      <c r="AZ73" s="20">
        <v>0</v>
      </c>
      <c r="BA73" s="20">
        <v>0</v>
      </c>
      <c r="BB73" s="20">
        <v>0</v>
      </c>
      <c r="BC73" s="20">
        <v>0</v>
      </c>
      <c r="BD73" s="304">
        <v>0</v>
      </c>
    </row>
    <row r="74" spans="2:56" x14ac:dyDescent="0.25">
      <c r="B74" s="42">
        <v>69</v>
      </c>
      <c r="C74" s="48" t="s">
        <v>107</v>
      </c>
      <c r="D74" s="2"/>
      <c r="E74" s="20"/>
      <c r="F74" s="20"/>
      <c r="G74" s="20"/>
      <c r="H74" s="20"/>
      <c r="I74" s="20"/>
      <c r="J74" s="20"/>
      <c r="K74" s="20"/>
      <c r="L74" s="20"/>
      <c r="M74" s="20"/>
      <c r="N74" s="20"/>
      <c r="O74" s="20"/>
      <c r="P74" s="20"/>
      <c r="Q74" s="304">
        <v>0</v>
      </c>
      <c r="R74" s="20"/>
      <c r="S74" s="20"/>
      <c r="T74" s="20"/>
      <c r="U74" s="20"/>
      <c r="V74" s="20"/>
      <c r="W74" s="20"/>
      <c r="X74" s="20"/>
      <c r="Y74" s="20"/>
      <c r="Z74" s="20"/>
      <c r="AA74" s="20"/>
      <c r="AB74" s="20"/>
      <c r="AC74" s="20"/>
      <c r="AD74" s="304">
        <v>0</v>
      </c>
      <c r="AE74" s="20"/>
      <c r="AF74" s="20"/>
      <c r="AG74" s="20"/>
      <c r="AH74" s="20"/>
      <c r="AI74" s="20"/>
      <c r="AJ74" s="20"/>
      <c r="AK74" s="20"/>
      <c r="AL74" s="20"/>
      <c r="AM74" s="20"/>
      <c r="AN74" s="20"/>
      <c r="AO74" s="20"/>
      <c r="AP74" s="20"/>
      <c r="AQ74" s="304">
        <v>0</v>
      </c>
      <c r="AR74" s="20"/>
      <c r="AS74" s="20"/>
      <c r="AT74" s="20"/>
      <c r="AU74" s="20"/>
      <c r="AV74" s="20"/>
      <c r="AW74" s="20"/>
      <c r="AX74" s="20"/>
      <c r="AY74" s="20"/>
      <c r="AZ74" s="20"/>
      <c r="BA74" s="20"/>
      <c r="BB74" s="20"/>
      <c r="BC74" s="20"/>
      <c r="BD74" s="304">
        <v>0</v>
      </c>
    </row>
    <row r="75" spans="2:56" x14ac:dyDescent="0.25">
      <c r="B75" s="42">
        <v>70</v>
      </c>
      <c r="C75" s="47" t="s">
        <v>90</v>
      </c>
      <c r="D75" s="2"/>
      <c r="E75" s="65">
        <v>0</v>
      </c>
      <c r="F75" s="65">
        <v>0</v>
      </c>
      <c r="G75" s="65">
        <v>0</v>
      </c>
      <c r="H75" s="65">
        <v>0</v>
      </c>
      <c r="I75" s="65">
        <v>0</v>
      </c>
      <c r="J75" s="65">
        <v>0</v>
      </c>
      <c r="K75" s="65">
        <v>0</v>
      </c>
      <c r="L75" s="65">
        <v>0</v>
      </c>
      <c r="M75" s="65">
        <v>0</v>
      </c>
      <c r="N75" s="65">
        <v>0</v>
      </c>
      <c r="O75" s="65">
        <v>0</v>
      </c>
      <c r="P75" s="65">
        <v>0</v>
      </c>
      <c r="Q75" s="304">
        <v>0</v>
      </c>
      <c r="R75" s="65">
        <v>0</v>
      </c>
      <c r="S75" s="65">
        <v>0</v>
      </c>
      <c r="T75" s="65">
        <v>0</v>
      </c>
      <c r="U75" s="65">
        <v>0</v>
      </c>
      <c r="V75" s="65">
        <v>0</v>
      </c>
      <c r="W75" s="65">
        <v>0</v>
      </c>
      <c r="X75" s="65">
        <v>0</v>
      </c>
      <c r="Y75" s="65">
        <v>0</v>
      </c>
      <c r="Z75" s="65">
        <v>0</v>
      </c>
      <c r="AA75" s="65">
        <v>0</v>
      </c>
      <c r="AB75" s="65">
        <v>0</v>
      </c>
      <c r="AC75" s="65">
        <v>0</v>
      </c>
      <c r="AD75" s="304">
        <v>0</v>
      </c>
      <c r="AE75" s="65">
        <v>0</v>
      </c>
      <c r="AF75" s="65">
        <v>0</v>
      </c>
      <c r="AG75" s="65">
        <v>0</v>
      </c>
      <c r="AH75" s="65">
        <v>0</v>
      </c>
      <c r="AI75" s="65">
        <v>0</v>
      </c>
      <c r="AJ75" s="65">
        <v>0</v>
      </c>
      <c r="AK75" s="65">
        <v>0</v>
      </c>
      <c r="AL75" s="65">
        <v>0</v>
      </c>
      <c r="AM75" s="65">
        <v>0</v>
      </c>
      <c r="AN75" s="65">
        <v>0</v>
      </c>
      <c r="AO75" s="65">
        <v>0</v>
      </c>
      <c r="AP75" s="65">
        <v>0</v>
      </c>
      <c r="AQ75" s="304">
        <v>0</v>
      </c>
      <c r="AR75" s="65">
        <v>98000000</v>
      </c>
      <c r="AS75" s="65">
        <v>0</v>
      </c>
      <c r="AT75" s="65">
        <v>0</v>
      </c>
      <c r="AU75" s="65">
        <v>0</v>
      </c>
      <c r="AV75" s="65">
        <v>0</v>
      </c>
      <c r="AW75" s="65">
        <v>0</v>
      </c>
      <c r="AX75" s="65">
        <v>0</v>
      </c>
      <c r="AY75" s="65">
        <v>0</v>
      </c>
      <c r="AZ75" s="65">
        <v>0</v>
      </c>
      <c r="BA75" s="65">
        <v>0</v>
      </c>
      <c r="BB75" s="65">
        <v>0</v>
      </c>
      <c r="BC75" s="65">
        <v>0</v>
      </c>
      <c r="BD75" s="304">
        <v>98000000</v>
      </c>
    </row>
    <row r="76" spans="2:56" x14ac:dyDescent="0.25">
      <c r="B76" s="42">
        <v>71</v>
      </c>
      <c r="C76" s="47" t="s">
        <v>108</v>
      </c>
      <c r="D76" s="2"/>
      <c r="E76" s="66">
        <v>70000000</v>
      </c>
      <c r="F76" s="66">
        <v>3500000</v>
      </c>
      <c r="G76" s="66">
        <v>3500000</v>
      </c>
      <c r="H76" s="66">
        <v>6650000</v>
      </c>
      <c r="I76" s="66">
        <v>10850000</v>
      </c>
      <c r="J76" s="66">
        <v>0</v>
      </c>
      <c r="K76" s="66">
        <v>0</v>
      </c>
      <c r="L76" s="66">
        <v>0</v>
      </c>
      <c r="M76" s="66">
        <v>0</v>
      </c>
      <c r="N76" s="66">
        <v>0</v>
      </c>
      <c r="O76" s="66">
        <v>0</v>
      </c>
      <c r="P76" s="66">
        <v>2100000</v>
      </c>
      <c r="Q76" s="66">
        <v>96600000</v>
      </c>
      <c r="R76" s="66">
        <v>1400000</v>
      </c>
      <c r="S76" s="66">
        <v>14000000</v>
      </c>
      <c r="T76" s="66">
        <v>10500000</v>
      </c>
      <c r="U76" s="66">
        <v>0</v>
      </c>
      <c r="V76" s="66">
        <v>0</v>
      </c>
      <c r="W76" s="66">
        <v>0</v>
      </c>
      <c r="X76" s="66">
        <v>0</v>
      </c>
      <c r="Y76" s="66">
        <v>0</v>
      </c>
      <c r="Z76" s="66">
        <v>0</v>
      </c>
      <c r="AA76" s="66">
        <v>0</v>
      </c>
      <c r="AB76" s="66">
        <v>0</v>
      </c>
      <c r="AC76" s="66">
        <v>0</v>
      </c>
      <c r="AD76" s="66">
        <v>25900000</v>
      </c>
      <c r="AE76" s="66">
        <v>0</v>
      </c>
      <c r="AF76" s="66">
        <v>0</v>
      </c>
      <c r="AG76" s="66">
        <v>0</v>
      </c>
      <c r="AH76" s="66">
        <v>0</v>
      </c>
      <c r="AI76" s="66">
        <v>0</v>
      </c>
      <c r="AJ76" s="66">
        <v>0</v>
      </c>
      <c r="AK76" s="66">
        <v>0</v>
      </c>
      <c r="AL76" s="66">
        <v>0</v>
      </c>
      <c r="AM76" s="66">
        <v>0</v>
      </c>
      <c r="AN76" s="66">
        <v>0</v>
      </c>
      <c r="AO76" s="66">
        <v>0</v>
      </c>
      <c r="AP76" s="66">
        <v>0</v>
      </c>
      <c r="AQ76" s="66">
        <v>0</v>
      </c>
      <c r="AR76" s="66">
        <v>-98000000</v>
      </c>
      <c r="AS76" s="66">
        <v>0</v>
      </c>
      <c r="AT76" s="66">
        <v>0</v>
      </c>
      <c r="AU76" s="66">
        <v>0</v>
      </c>
      <c r="AV76" s="66">
        <v>0</v>
      </c>
      <c r="AW76" s="66">
        <v>0</v>
      </c>
      <c r="AX76" s="66">
        <v>0</v>
      </c>
      <c r="AY76" s="66">
        <v>0</v>
      </c>
      <c r="AZ76" s="66">
        <v>0</v>
      </c>
      <c r="BA76" s="66">
        <v>0</v>
      </c>
      <c r="BB76" s="66">
        <v>0</v>
      </c>
      <c r="BC76" s="66">
        <v>0</v>
      </c>
      <c r="BD76" s="66">
        <v>-98000000</v>
      </c>
    </row>
    <row r="77" spans="2:56" ht="18.75" x14ac:dyDescent="0.25">
      <c r="B77" s="42">
        <v>72</v>
      </c>
      <c r="C77" s="51" t="s">
        <v>109</v>
      </c>
      <c r="D77" s="2"/>
      <c r="E77" s="66">
        <v>8591772.4603174627</v>
      </c>
      <c r="F77" s="66">
        <v>-3096812.9365079366</v>
      </c>
      <c r="G77" s="66">
        <v>-2409148.333333334</v>
      </c>
      <c r="H77" s="66">
        <v>-1850108.7301587313</v>
      </c>
      <c r="I77" s="66">
        <v>-299347.34573412687</v>
      </c>
      <c r="J77" s="66">
        <v>14696335.114583332</v>
      </c>
      <c r="K77" s="66">
        <v>11531401.361210316</v>
      </c>
      <c r="L77" s="66">
        <v>10181357.26927292</v>
      </c>
      <c r="M77" s="66">
        <v>9263174.1245901939</v>
      </c>
      <c r="N77" s="66">
        <v>-1898963.825550735</v>
      </c>
      <c r="O77" s="66">
        <v>-20218718.019136626</v>
      </c>
      <c r="P77" s="66">
        <v>-17999625.099404763</v>
      </c>
      <c r="Q77" s="66">
        <v>6491316.0401479676</v>
      </c>
      <c r="R77" s="66">
        <v>767586.55833333358</v>
      </c>
      <c r="S77" s="66">
        <v>-1591728.4405303001</v>
      </c>
      <c r="T77" s="66">
        <v>8661546.492803026</v>
      </c>
      <c r="U77" s="66">
        <v>2677678.6761363633</v>
      </c>
      <c r="V77" s="66">
        <v>19953467.213636361</v>
      </c>
      <c r="W77" s="66">
        <v>37236799.376136363</v>
      </c>
      <c r="X77" s="66">
        <v>15978742.552946053</v>
      </c>
      <c r="Y77" s="66">
        <v>9161452.6685019359</v>
      </c>
      <c r="Z77" s="66">
        <v>607342.86955334246</v>
      </c>
      <c r="AA77" s="66">
        <v>300599.68217016757</v>
      </c>
      <c r="AB77" s="66">
        <v>5189620.5111421272</v>
      </c>
      <c r="AC77" s="66">
        <v>-27497087.916895255</v>
      </c>
      <c r="AD77" s="66">
        <v>71446020.243933544</v>
      </c>
      <c r="AE77" s="66">
        <v>8238711.5476183295</v>
      </c>
      <c r="AF77" s="66">
        <v>-1982051.4902597368</v>
      </c>
      <c r="AG77" s="66">
        <v>-17436279.809090912</v>
      </c>
      <c r="AH77" s="66">
        <v>-45542888.913636371</v>
      </c>
      <c r="AI77" s="66">
        <v>-19543326.518181816</v>
      </c>
      <c r="AJ77" s="66">
        <v>32259094.127272725</v>
      </c>
      <c r="AK77" s="66">
        <v>30906898.715261765</v>
      </c>
      <c r="AL77" s="66">
        <v>49784699.727705628</v>
      </c>
      <c r="AM77" s="66">
        <v>56507975.07974875</v>
      </c>
      <c r="AN77" s="66">
        <v>68829753.351078212</v>
      </c>
      <c r="AO77" s="66">
        <v>74859432.684146538</v>
      </c>
      <c r="AP77" s="66">
        <v>-4581376.9827851281</v>
      </c>
      <c r="AQ77" s="66">
        <v>232300641.51887795</v>
      </c>
      <c r="AR77" s="66">
        <v>-21007414.554595023</v>
      </c>
      <c r="AS77" s="66">
        <v>-26356778.504672896</v>
      </c>
      <c r="AT77" s="66">
        <v>80298.850000000093</v>
      </c>
      <c r="AU77" s="66">
        <v>80297.699999999953</v>
      </c>
      <c r="AV77" s="66">
        <v>80296.550000000047</v>
      </c>
      <c r="AW77" s="66">
        <v>80295.399999999907</v>
      </c>
      <c r="AX77" s="66">
        <v>-52538700.398738317</v>
      </c>
      <c r="AY77" s="66">
        <v>-1424081.9</v>
      </c>
      <c r="AZ77" s="66">
        <v>100291.94999999995</v>
      </c>
      <c r="BA77" s="66">
        <v>100290.80000000005</v>
      </c>
      <c r="BB77" s="66">
        <v>100289.64999999991</v>
      </c>
      <c r="BC77" s="66">
        <v>100288.5</v>
      </c>
      <c r="BD77" s="66">
        <v>-100604625.95800623</v>
      </c>
    </row>
    <row r="78" spans="2:56" ht="21" x14ac:dyDescent="0.25">
      <c r="C78" s="52" t="s">
        <v>110</v>
      </c>
    </row>
    <row r="79" spans="2:56" x14ac:dyDescent="0.25">
      <c r="B79" s="42">
        <v>74</v>
      </c>
      <c r="C79" s="53" t="s">
        <v>123</v>
      </c>
      <c r="D79" s="2"/>
      <c r="E79" s="306">
        <v>0</v>
      </c>
      <c r="F79" s="66">
        <v>8591772.4603174627</v>
      </c>
      <c r="G79" s="66">
        <v>5494959.5238095261</v>
      </c>
      <c r="H79" s="66">
        <v>3085811.1904761922</v>
      </c>
      <c r="I79" s="66">
        <v>1235702.4603174608</v>
      </c>
      <c r="J79" s="66">
        <v>936355.11458333395</v>
      </c>
      <c r="K79" s="66">
        <v>15632690.229166666</v>
      </c>
      <c r="L79" s="66">
        <v>27164091.590376981</v>
      </c>
      <c r="M79" s="66">
        <v>37345448.859649897</v>
      </c>
      <c r="N79" s="66">
        <v>46608622.984240092</v>
      </c>
      <c r="O79" s="66">
        <v>44709659.158689357</v>
      </c>
      <c r="P79" s="66">
        <v>24490941.139552731</v>
      </c>
      <c r="Q79" s="66">
        <v>0</v>
      </c>
      <c r="R79" s="66">
        <v>6491316.0401479676</v>
      </c>
      <c r="S79" s="66">
        <v>7258902.5984813012</v>
      </c>
      <c r="T79" s="66">
        <v>5667174.1579510011</v>
      </c>
      <c r="U79" s="66">
        <v>14328720.650754027</v>
      </c>
      <c r="V79" s="66">
        <v>17006399.32689039</v>
      </c>
      <c r="W79" s="66">
        <v>36959866.540526748</v>
      </c>
      <c r="X79" s="66">
        <v>74196665.91666311</v>
      </c>
      <c r="Y79" s="66">
        <v>90175408.469609171</v>
      </c>
      <c r="Z79" s="66">
        <v>99336861.138111115</v>
      </c>
      <c r="AA79" s="66">
        <v>99944204.007664457</v>
      </c>
      <c r="AB79" s="66">
        <v>100244803.68983462</v>
      </c>
      <c r="AC79" s="66">
        <v>105434424.20097676</v>
      </c>
      <c r="AD79" s="66">
        <v>6491316.0401479676</v>
      </c>
      <c r="AE79" s="66">
        <v>77937336.284081504</v>
      </c>
      <c r="AF79" s="66">
        <v>86176047.831699833</v>
      </c>
      <c r="AG79" s="66">
        <v>84193996.341440096</v>
      </c>
      <c r="AH79" s="66">
        <v>66757716.532349184</v>
      </c>
      <c r="AI79" s="66">
        <v>21214827.618712813</v>
      </c>
      <c r="AJ79" s="66">
        <v>1671501.1005309969</v>
      </c>
      <c r="AK79" s="66">
        <v>33930595.227803722</v>
      </c>
      <c r="AL79" s="66">
        <v>64837493.943065487</v>
      </c>
      <c r="AM79" s="66">
        <v>114622193.67077112</v>
      </c>
      <c r="AN79" s="66">
        <v>171130168.75051987</v>
      </c>
      <c r="AO79" s="66">
        <v>239959922.10159808</v>
      </c>
      <c r="AP79" s="66">
        <v>314819354.78574461</v>
      </c>
      <c r="AQ79" s="66">
        <v>77937336.284081504</v>
      </c>
      <c r="AR79" s="66">
        <v>310237977.8029595</v>
      </c>
      <c r="AS79" s="66">
        <v>289230563.24836445</v>
      </c>
      <c r="AT79" s="66">
        <v>262873784.74369156</v>
      </c>
      <c r="AU79" s="66">
        <v>262954083.59369156</v>
      </c>
      <c r="AV79" s="66">
        <v>263034381.29369155</v>
      </c>
      <c r="AW79" s="66">
        <v>263114677.84369156</v>
      </c>
      <c r="AX79" s="66">
        <v>263194973.24369156</v>
      </c>
      <c r="AY79" s="66">
        <v>210656272.84495324</v>
      </c>
      <c r="AZ79" s="66">
        <v>209232190.94495323</v>
      </c>
      <c r="BA79" s="66">
        <v>209332482.89495322</v>
      </c>
      <c r="BB79" s="66">
        <v>209432773.69495323</v>
      </c>
      <c r="BC79" s="66">
        <v>209533063.34495324</v>
      </c>
      <c r="BD79" s="66">
        <v>310237977.8029595</v>
      </c>
    </row>
    <row r="80" spans="2:56" x14ac:dyDescent="0.25">
      <c r="B80" s="42">
        <v>75</v>
      </c>
      <c r="C80" s="53" t="s">
        <v>124</v>
      </c>
      <c r="D80" s="2"/>
      <c r="E80" s="66">
        <v>8591772.4603174627</v>
      </c>
      <c r="F80" s="66">
        <v>-3096812.9365079366</v>
      </c>
      <c r="G80" s="66">
        <v>-2409148.333333334</v>
      </c>
      <c r="H80" s="66">
        <v>-1850108.7301587313</v>
      </c>
      <c r="I80" s="66">
        <v>-299347.34573412687</v>
      </c>
      <c r="J80" s="66">
        <v>14696335.114583332</v>
      </c>
      <c r="K80" s="66">
        <v>11531401.361210316</v>
      </c>
      <c r="L80" s="66">
        <v>10181357.26927292</v>
      </c>
      <c r="M80" s="66">
        <v>9263174.1245901939</v>
      </c>
      <c r="N80" s="66">
        <v>-1898963.825550735</v>
      </c>
      <c r="O80" s="66">
        <v>-20218718.019136626</v>
      </c>
      <c r="P80" s="66">
        <v>-17999625.099404763</v>
      </c>
      <c r="Q80" s="66">
        <v>6491316.0401479676</v>
      </c>
      <c r="R80" s="66">
        <v>767586.55833333358</v>
      </c>
      <c r="S80" s="66">
        <v>-1591728.4405303001</v>
      </c>
      <c r="T80" s="66">
        <v>8661546.492803026</v>
      </c>
      <c r="U80" s="66">
        <v>2677678.6761363633</v>
      </c>
      <c r="V80" s="66">
        <v>19953467.213636361</v>
      </c>
      <c r="W80" s="66">
        <v>37236799.376136363</v>
      </c>
      <c r="X80" s="66">
        <v>15978742.552946053</v>
      </c>
      <c r="Y80" s="66">
        <v>9161452.6685019359</v>
      </c>
      <c r="Z80" s="66">
        <v>607342.86955334246</v>
      </c>
      <c r="AA80" s="66">
        <v>300599.68217016757</v>
      </c>
      <c r="AB80" s="66">
        <v>5189620.5111421272</v>
      </c>
      <c r="AC80" s="66">
        <v>-27497087.916895255</v>
      </c>
      <c r="AD80" s="66">
        <v>71446020.243933544</v>
      </c>
      <c r="AE80" s="66">
        <v>8238711.5476183295</v>
      </c>
      <c r="AF80" s="66">
        <v>-1982051.4902597368</v>
      </c>
      <c r="AG80" s="66">
        <v>-17436279.809090912</v>
      </c>
      <c r="AH80" s="66">
        <v>-45542888.913636371</v>
      </c>
      <c r="AI80" s="66">
        <v>-19543326.518181816</v>
      </c>
      <c r="AJ80" s="66">
        <v>32259094.127272725</v>
      </c>
      <c r="AK80" s="66">
        <v>30906898.715261765</v>
      </c>
      <c r="AL80" s="66">
        <v>49784699.727705628</v>
      </c>
      <c r="AM80" s="66">
        <v>56507975.07974875</v>
      </c>
      <c r="AN80" s="66">
        <v>68829753.351078212</v>
      </c>
      <c r="AO80" s="66">
        <v>74859432.684146538</v>
      </c>
      <c r="AP80" s="66">
        <v>-4581376.9827851281</v>
      </c>
      <c r="AQ80" s="66">
        <v>232300641.51887795</v>
      </c>
      <c r="AR80" s="66">
        <v>-21007414.554595023</v>
      </c>
      <c r="AS80" s="66">
        <v>-26356778.504672896</v>
      </c>
      <c r="AT80" s="66">
        <v>80298.850000000093</v>
      </c>
      <c r="AU80" s="66">
        <v>80297.699999999953</v>
      </c>
      <c r="AV80" s="66">
        <v>80296.550000000047</v>
      </c>
      <c r="AW80" s="66">
        <v>80295.399999999907</v>
      </c>
      <c r="AX80" s="66">
        <v>-52538700.398738317</v>
      </c>
      <c r="AY80" s="66">
        <v>-1424081.9</v>
      </c>
      <c r="AZ80" s="66">
        <v>100291.94999999995</v>
      </c>
      <c r="BA80" s="66">
        <v>100290.80000000005</v>
      </c>
      <c r="BB80" s="66">
        <v>100289.64999999991</v>
      </c>
      <c r="BC80" s="66">
        <v>100288.5</v>
      </c>
      <c r="BD80" s="66">
        <v>-100604625.95800623</v>
      </c>
    </row>
    <row r="81" spans="2:56" x14ac:dyDescent="0.25">
      <c r="B81" s="42">
        <v>76</v>
      </c>
      <c r="C81" s="53" t="s">
        <v>125</v>
      </c>
      <c r="D81" s="2"/>
      <c r="E81" s="66">
        <v>8591772.4603174627</v>
      </c>
      <c r="F81" s="66">
        <v>5494959.5238095261</v>
      </c>
      <c r="G81" s="66">
        <v>3085811.1904761922</v>
      </c>
      <c r="H81" s="66">
        <v>1235702.4603174608</v>
      </c>
      <c r="I81" s="66">
        <v>936355.11458333395</v>
      </c>
      <c r="J81" s="66">
        <v>15632690.229166666</v>
      </c>
      <c r="K81" s="66">
        <v>27164091.590376981</v>
      </c>
      <c r="L81" s="66">
        <v>37345448.859649897</v>
      </c>
      <c r="M81" s="66">
        <v>46608622.984240092</v>
      </c>
      <c r="N81" s="66">
        <v>44709659.158689357</v>
      </c>
      <c r="O81" s="66">
        <v>24490941.139552731</v>
      </c>
      <c r="P81" s="66">
        <v>6491316.0401479676</v>
      </c>
      <c r="Q81" s="66">
        <v>6491316.0401479676</v>
      </c>
      <c r="R81" s="66">
        <v>7258902.5984813012</v>
      </c>
      <c r="S81" s="66">
        <v>5667174.1579510011</v>
      </c>
      <c r="T81" s="66">
        <v>14328720.650754027</v>
      </c>
      <c r="U81" s="66">
        <v>17006399.32689039</v>
      </c>
      <c r="V81" s="66">
        <v>36959866.540526748</v>
      </c>
      <c r="W81" s="66">
        <v>74196665.91666311</v>
      </c>
      <c r="X81" s="66">
        <v>90175408.469609171</v>
      </c>
      <c r="Y81" s="66">
        <v>99336861.138111115</v>
      </c>
      <c r="Z81" s="66">
        <v>99944204.007664457</v>
      </c>
      <c r="AA81" s="66">
        <v>100244803.68983462</v>
      </c>
      <c r="AB81" s="66">
        <v>105434424.20097676</v>
      </c>
      <c r="AC81" s="66">
        <v>77937336.284081504</v>
      </c>
      <c r="AD81" s="66">
        <v>77937336.284081504</v>
      </c>
      <c r="AE81" s="66">
        <v>86176047.831699833</v>
      </c>
      <c r="AF81" s="66">
        <v>84193996.341440096</v>
      </c>
      <c r="AG81" s="66">
        <v>66757716.532349184</v>
      </c>
      <c r="AH81" s="66">
        <v>21214827.618712813</v>
      </c>
      <c r="AI81" s="66">
        <v>1671501.1005309969</v>
      </c>
      <c r="AJ81" s="66">
        <v>33930595.227803722</v>
      </c>
      <c r="AK81" s="66">
        <v>64837493.943065487</v>
      </c>
      <c r="AL81" s="66">
        <v>114622193.67077112</v>
      </c>
      <c r="AM81" s="66">
        <v>171130168.75051987</v>
      </c>
      <c r="AN81" s="66">
        <v>239959922.10159808</v>
      </c>
      <c r="AO81" s="66">
        <v>314819354.78574461</v>
      </c>
      <c r="AP81" s="66">
        <v>310237977.8029595</v>
      </c>
      <c r="AQ81" s="66">
        <v>310237977.8029595</v>
      </c>
      <c r="AR81" s="66">
        <v>289230563.24836445</v>
      </c>
      <c r="AS81" s="66">
        <v>262873784.74369156</v>
      </c>
      <c r="AT81" s="66">
        <v>262954083.59369156</v>
      </c>
      <c r="AU81" s="66">
        <v>263034381.29369155</v>
      </c>
      <c r="AV81" s="66">
        <v>263114677.84369156</v>
      </c>
      <c r="AW81" s="66">
        <v>263194973.24369156</v>
      </c>
      <c r="AX81" s="66">
        <v>210656272.84495324</v>
      </c>
      <c r="AY81" s="66">
        <v>209232190.94495323</v>
      </c>
      <c r="AZ81" s="66">
        <v>209332482.89495322</v>
      </c>
      <c r="BA81" s="66">
        <v>209432773.69495323</v>
      </c>
      <c r="BB81" s="66">
        <v>209533063.34495324</v>
      </c>
      <c r="BC81" s="66">
        <v>209633351.84495324</v>
      </c>
      <c r="BD81" s="66">
        <v>209633351.84495324</v>
      </c>
    </row>
    <row r="82" spans="2:56" x14ac:dyDescent="0.25">
      <c r="B82" s="42">
        <v>77</v>
      </c>
      <c r="C82" s="68" t="s">
        <v>126</v>
      </c>
      <c r="D82" s="307"/>
      <c r="E82" s="69">
        <v>245479.21315192751</v>
      </c>
      <c r="F82" s="69">
        <v>156998.84353741503</v>
      </c>
      <c r="G82" s="69">
        <v>88166.034013605487</v>
      </c>
      <c r="H82" s="69">
        <v>35305.784580498883</v>
      </c>
      <c r="I82" s="69">
        <v>26753.003273809543</v>
      </c>
      <c r="J82" s="69">
        <v>446648.29226190475</v>
      </c>
      <c r="K82" s="69">
        <v>776116.90258219943</v>
      </c>
      <c r="L82" s="69">
        <v>1067012.8245614257</v>
      </c>
      <c r="M82" s="69">
        <v>1331674.9424068597</v>
      </c>
      <c r="N82" s="69">
        <v>1277418.8331054102</v>
      </c>
      <c r="O82" s="69">
        <v>699741.17541579227</v>
      </c>
      <c r="P82" s="69">
        <v>185466.17257565621</v>
      </c>
      <c r="Q82" s="69">
        <v>185466.17257565621</v>
      </c>
      <c r="R82" s="69">
        <v>207397.21709946575</v>
      </c>
      <c r="S82" s="69">
        <v>161919.26165574288</v>
      </c>
      <c r="T82" s="69">
        <v>409392.01859297219</v>
      </c>
      <c r="U82" s="69">
        <v>485897.12362543971</v>
      </c>
      <c r="V82" s="69">
        <v>1055996.1868721929</v>
      </c>
      <c r="W82" s="69">
        <v>2119904.7404760891</v>
      </c>
      <c r="X82" s="69">
        <v>2576440.2419888335</v>
      </c>
      <c r="Y82" s="69">
        <v>2838196.0325174606</v>
      </c>
      <c r="Z82" s="69">
        <v>2855548.68593327</v>
      </c>
      <c r="AA82" s="69">
        <v>2864137.2482809895</v>
      </c>
      <c r="AB82" s="69">
        <v>3012412.1200279072</v>
      </c>
      <c r="AC82" s="69">
        <v>2226781.0366880428</v>
      </c>
      <c r="AD82" s="69">
        <v>2226781.0366880428</v>
      </c>
      <c r="AE82" s="69">
        <v>2462172.795191424</v>
      </c>
      <c r="AF82" s="69">
        <v>2405542.752612574</v>
      </c>
      <c r="AG82" s="69">
        <v>1907363.329495691</v>
      </c>
      <c r="AH82" s="69">
        <v>606137.93196322327</v>
      </c>
      <c r="AI82" s="69">
        <v>47757.174300885628</v>
      </c>
      <c r="AJ82" s="69">
        <v>969445.57793724921</v>
      </c>
      <c r="AK82" s="69">
        <v>1852499.8269447281</v>
      </c>
      <c r="AL82" s="69">
        <v>3274919.8191648894</v>
      </c>
      <c r="AM82" s="69">
        <v>4889433.3928719964</v>
      </c>
      <c r="AN82" s="69">
        <v>6855997.7743313741</v>
      </c>
      <c r="AO82" s="69">
        <v>8994838.7081641313</v>
      </c>
      <c r="AP82" s="69">
        <v>8863942.2229417004</v>
      </c>
      <c r="AQ82" s="69">
        <v>8863942.2229417004</v>
      </c>
      <c r="AR82" s="69">
        <v>8263730.3785246983</v>
      </c>
      <c r="AS82" s="69">
        <v>7510679.5641054735</v>
      </c>
      <c r="AT82" s="69">
        <v>7512973.8169626156</v>
      </c>
      <c r="AU82" s="69">
        <v>7515268.0369626153</v>
      </c>
      <c r="AV82" s="69">
        <v>7517562.2241054727</v>
      </c>
      <c r="AW82" s="69">
        <v>7519856.3783911876</v>
      </c>
      <c r="AX82" s="69">
        <v>6018750.6527129496</v>
      </c>
      <c r="AY82" s="69">
        <v>5978062.5984272351</v>
      </c>
      <c r="AZ82" s="69">
        <v>5980928.0827129493</v>
      </c>
      <c r="BA82" s="69">
        <v>5983793.534141521</v>
      </c>
      <c r="BB82" s="69">
        <v>5986658.9527129494</v>
      </c>
      <c r="BC82" s="69">
        <v>5989524.3384272354</v>
      </c>
      <c r="BD82" s="69">
        <v>5989524.3384272354</v>
      </c>
    </row>
    <row r="83" spans="2:56" x14ac:dyDescent="0.25">
      <c r="C83" s="54"/>
    </row>
    <row r="84" spans="2:56" x14ac:dyDescent="0.25">
      <c r="C84" s="53" t="s">
        <v>111</v>
      </c>
      <c r="E84" s="56">
        <v>-215860.07256235828</v>
      </c>
      <c r="F84" s="56">
        <v>-188480.36961451248</v>
      </c>
      <c r="G84" s="56">
        <v>-168832.80952380956</v>
      </c>
      <c r="H84" s="56">
        <v>-242860.2494331066</v>
      </c>
      <c r="I84" s="56">
        <v>-318552.78130668931</v>
      </c>
      <c r="J84" s="56">
        <v>419895.28898809518</v>
      </c>
      <c r="K84" s="56">
        <v>329468.61032029474</v>
      </c>
      <c r="L84" s="56">
        <v>290895.92197922629</v>
      </c>
      <c r="M84" s="56">
        <v>264662.11784543411</v>
      </c>
      <c r="N84" s="56">
        <v>-54256.109301449571</v>
      </c>
      <c r="O84" s="56">
        <v>-577677.65768961795</v>
      </c>
      <c r="P84" s="56">
        <v>-292400.00284013612</v>
      </c>
      <c r="Q84" s="56"/>
      <c r="R84" s="56">
        <v>-18068.955476190469</v>
      </c>
      <c r="S84" s="56">
        <v>-445477.95544372284</v>
      </c>
      <c r="T84" s="56">
        <v>-52527.243062770685</v>
      </c>
      <c r="U84" s="56">
        <v>76505.105032467516</v>
      </c>
      <c r="V84" s="56">
        <v>570099.06324675318</v>
      </c>
      <c r="W84" s="56">
        <v>1063908.5536038962</v>
      </c>
      <c r="X84" s="56">
        <v>456535.50151274441</v>
      </c>
      <c r="Y84" s="56">
        <v>261755.79052862673</v>
      </c>
      <c r="Z84" s="56">
        <v>17352.653415809786</v>
      </c>
      <c r="AA84" s="56">
        <v>8588.5623477190729</v>
      </c>
      <c r="AB84" s="56">
        <v>148274.87174691792</v>
      </c>
      <c r="AC84" s="56">
        <v>-378131.08333986445</v>
      </c>
      <c r="AD84" s="56"/>
      <c r="AE84" s="56">
        <v>235391.75850338084</v>
      </c>
      <c r="AF84" s="56">
        <v>-56630.042578849621</v>
      </c>
      <c r="AG84" s="56">
        <v>-498179.4231168832</v>
      </c>
      <c r="AH84" s="56">
        <v>-1301225.3975324677</v>
      </c>
      <c r="AI84" s="56">
        <v>-558380.75766233762</v>
      </c>
      <c r="AJ84" s="56">
        <v>921688.40363636357</v>
      </c>
      <c r="AK84" s="56">
        <v>883054.24900747894</v>
      </c>
      <c r="AL84" s="56">
        <v>1422419.9922201608</v>
      </c>
      <c r="AM84" s="56">
        <v>1614513.5737071072</v>
      </c>
      <c r="AN84" s="56">
        <v>1966564.3814593775</v>
      </c>
      <c r="AO84" s="56">
        <v>2138840.9338327581</v>
      </c>
      <c r="AP84" s="56">
        <v>289103.5147775677</v>
      </c>
      <c r="AQ84" s="56"/>
      <c r="AR84" s="56">
        <v>2234788.1555829993</v>
      </c>
      <c r="AS84" s="56">
        <v>-753050.81441922556</v>
      </c>
      <c r="AT84" s="56">
        <v>2294.2528571428597</v>
      </c>
      <c r="AU84" s="56">
        <v>2294.2199999999989</v>
      </c>
      <c r="AV84" s="56">
        <v>2294.1871428571444</v>
      </c>
      <c r="AW84" s="56">
        <v>2294.1542857142831</v>
      </c>
      <c r="AX84" s="56">
        <v>-1501105.7256782376</v>
      </c>
      <c r="AY84" s="56">
        <v>-40688.054285714286</v>
      </c>
      <c r="AZ84" s="56">
        <v>2865.4842857142844</v>
      </c>
      <c r="BA84" s="56">
        <v>2865.4514285714299</v>
      </c>
      <c r="BB84" s="56">
        <v>2865.4185714285686</v>
      </c>
      <c r="BC84" s="56">
        <v>2865.3857142857141</v>
      </c>
      <c r="BD84" s="56"/>
    </row>
    <row r="85" spans="2:56" x14ac:dyDescent="0.25">
      <c r="C85" s="53" t="s">
        <v>112</v>
      </c>
      <c r="E85" s="56">
        <v>-215860.07256235828</v>
      </c>
      <c r="F85" s="56">
        <v>-188480.36961451248</v>
      </c>
      <c r="G85" s="56">
        <v>-168832.80952380956</v>
      </c>
      <c r="H85" s="56">
        <v>-242860.2494331066</v>
      </c>
      <c r="I85" s="56">
        <v>-318552.78130668931</v>
      </c>
      <c r="J85" s="56">
        <v>419895.28898809518</v>
      </c>
      <c r="K85" s="56">
        <v>329468.61032029474</v>
      </c>
      <c r="L85" s="56">
        <v>290895.92197922629</v>
      </c>
      <c r="M85" s="56">
        <v>264662.11784543411</v>
      </c>
      <c r="N85" s="56">
        <v>-54256.109301449571</v>
      </c>
      <c r="O85" s="56">
        <v>-577677.65768961795</v>
      </c>
      <c r="P85" s="56">
        <v>-574275.00284013606</v>
      </c>
      <c r="Q85" s="56"/>
      <c r="R85" s="56">
        <v>-18068.955476190469</v>
      </c>
      <c r="S85" s="56">
        <v>-445477.95544372284</v>
      </c>
      <c r="T85" s="56">
        <v>-52527.243062770685</v>
      </c>
      <c r="U85" s="56">
        <v>76505.105032467516</v>
      </c>
      <c r="V85" s="56">
        <v>570099.06324675318</v>
      </c>
      <c r="W85" s="56">
        <v>1063908.5536038962</v>
      </c>
      <c r="X85" s="56">
        <v>456535.50151274441</v>
      </c>
      <c r="Y85" s="56">
        <v>261755.79052862673</v>
      </c>
      <c r="Z85" s="56">
        <v>17352.653415809786</v>
      </c>
      <c r="AA85" s="56">
        <v>8588.5623477190729</v>
      </c>
      <c r="AB85" s="56">
        <v>148274.87174691792</v>
      </c>
      <c r="AC85" s="56">
        <v>-785631.08333986439</v>
      </c>
      <c r="AD85" s="56"/>
      <c r="AE85" s="56">
        <v>235391.75850338084</v>
      </c>
      <c r="AF85" s="56">
        <v>-56630.042578849621</v>
      </c>
      <c r="AG85" s="56">
        <v>-498179.4231168832</v>
      </c>
      <c r="AH85" s="56">
        <v>-1301225.3975324677</v>
      </c>
      <c r="AI85" s="56">
        <v>-558380.75766233762</v>
      </c>
      <c r="AJ85" s="56">
        <v>921688.40363636357</v>
      </c>
      <c r="AK85" s="56">
        <v>883054.24900747894</v>
      </c>
      <c r="AL85" s="56">
        <v>1422419.9922201608</v>
      </c>
      <c r="AM85" s="56">
        <v>1614513.5737071072</v>
      </c>
      <c r="AN85" s="56">
        <v>1966564.3814593775</v>
      </c>
      <c r="AO85" s="56">
        <v>2138840.9338327581</v>
      </c>
      <c r="AP85" s="56">
        <v>-130896.48522243222</v>
      </c>
      <c r="AQ85" s="56"/>
      <c r="AR85" s="56">
        <v>-600211.84441700066</v>
      </c>
      <c r="AS85" s="56">
        <v>-753050.81441922556</v>
      </c>
      <c r="AT85" s="56">
        <v>2294.2528571428597</v>
      </c>
      <c r="AU85" s="56">
        <v>2294.2199999999989</v>
      </c>
      <c r="AV85" s="56">
        <v>2294.1871428571444</v>
      </c>
      <c r="AW85" s="56">
        <v>2294.1542857142831</v>
      </c>
      <c r="AX85" s="56">
        <v>-1501105.7256782376</v>
      </c>
      <c r="AY85" s="56">
        <v>-40688.054285714286</v>
      </c>
      <c r="AZ85" s="56">
        <v>2865.4842857142844</v>
      </c>
      <c r="BA85" s="56">
        <v>2865.4514285714299</v>
      </c>
      <c r="BB85" s="56">
        <v>2865.4185714285686</v>
      </c>
      <c r="BC85" s="56">
        <v>2865.3857142857141</v>
      </c>
      <c r="BD85" s="56"/>
    </row>
  </sheetData>
  <mergeCells count="8">
    <mergeCell ref="E3:H3"/>
    <mergeCell ref="B4:B5"/>
    <mergeCell ref="C4:C5"/>
    <mergeCell ref="D4:D5"/>
    <mergeCell ref="BD4:BD5"/>
    <mergeCell ref="Q4:Q5"/>
    <mergeCell ref="AD4:AD5"/>
    <mergeCell ref="AQ4:AQ5"/>
  </mergeCells>
  <hyperlinks>
    <hyperlink ref="A1" location="Содержание!A1" display="В Содержание" xr:uid="{00000000-0004-0000-0D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21">
    <outlinePr summaryBelow="0"/>
  </sheetPr>
  <dimension ref="A1:BD47"/>
  <sheetViews>
    <sheetView zoomScale="90" zoomScaleNormal="90" workbookViewId="0">
      <pane xSplit="4" ySplit="5" topLeftCell="E6" activePane="bottomRight" state="frozen"/>
      <selection pane="topRight"/>
      <selection pane="bottomLeft"/>
      <selection pane="bottomRight" activeCell="L32" sqref="L32"/>
    </sheetView>
  </sheetViews>
  <sheetFormatPr defaultRowHeight="15" outlineLevelRow="1" outlineLevelCol="1" x14ac:dyDescent="0.25"/>
  <cols>
    <col min="1" max="1" width="4.85546875" customWidth="1"/>
    <col min="2" max="2" width="4.7109375" customWidth="1"/>
    <col min="3" max="3" width="53.7109375" customWidth="1"/>
    <col min="4" max="4" width="7" customWidth="1"/>
    <col min="5" max="5" width="11.5703125" customWidth="1" outlineLevel="1"/>
    <col min="6" max="6" width="12.5703125" customWidth="1" outlineLevel="1"/>
    <col min="7" max="8" width="15.5703125" customWidth="1" outlineLevel="1"/>
    <col min="9" max="9" width="14.7109375" customWidth="1" outlineLevel="1"/>
    <col min="10" max="13" width="15" customWidth="1" outlineLevel="1"/>
    <col min="14" max="15" width="13.7109375" customWidth="1" outlineLevel="1"/>
    <col min="16" max="16" width="11.7109375" customWidth="1" outlineLevel="1"/>
    <col min="17" max="17" width="13.140625" customWidth="1"/>
    <col min="18" max="18" width="11.5703125" customWidth="1" outlineLevel="1"/>
    <col min="19" max="19" width="12.5703125" customWidth="1" outlineLevel="1"/>
    <col min="20" max="21" width="15.5703125" customWidth="1" outlineLevel="1"/>
    <col min="22" max="22" width="14.7109375" customWidth="1" outlineLevel="1"/>
    <col min="23" max="26" width="15" customWidth="1" outlineLevel="1"/>
    <col min="27" max="28" width="13.7109375" customWidth="1" outlineLevel="1"/>
    <col min="29" max="29" width="11.7109375" customWidth="1" outlineLevel="1"/>
    <col min="30" max="30" width="13.85546875" customWidth="1"/>
    <col min="31" max="42" width="13" customWidth="1" outlineLevel="1"/>
    <col min="43" max="43" width="12.7109375" customWidth="1"/>
    <col min="44" max="44" width="12.7109375" customWidth="1" outlineLevel="1"/>
    <col min="45" max="45" width="12.5703125" customWidth="1" outlineLevel="1"/>
    <col min="46" max="47" width="15.5703125" customWidth="1" outlineLevel="1"/>
    <col min="48" max="48" width="14.7109375" customWidth="1" outlineLevel="1"/>
    <col min="49" max="52" width="15" customWidth="1" outlineLevel="1"/>
    <col min="53" max="54" width="13.7109375" customWidth="1" outlineLevel="1"/>
    <col min="55" max="55" width="11.7109375" customWidth="1" outlineLevel="1"/>
    <col min="56" max="56" width="12.5703125" customWidth="1"/>
  </cols>
  <sheetData>
    <row r="1" spans="1:56" ht="18.75" x14ac:dyDescent="0.3">
      <c r="A1" s="157" t="s">
        <v>235</v>
      </c>
      <c r="C1" s="14" t="s">
        <v>503</v>
      </c>
    </row>
    <row r="2" spans="1:56" ht="18.75" x14ac:dyDescent="0.3">
      <c r="C2" s="14" t="s">
        <v>67</v>
      </c>
    </row>
    <row r="3" spans="1:56" ht="15.75" x14ac:dyDescent="0.25">
      <c r="E3" s="326" t="s">
        <v>64</v>
      </c>
      <c r="F3" s="327"/>
      <c r="G3" s="327"/>
      <c r="H3" s="327"/>
    </row>
    <row r="4" spans="1:56" ht="15.75" customHeight="1" x14ac:dyDescent="0.25">
      <c r="B4" s="334" t="s">
        <v>17</v>
      </c>
      <c r="C4" s="334" t="s">
        <v>18</v>
      </c>
      <c r="D4" s="344" t="s">
        <v>219</v>
      </c>
      <c r="E4" s="36">
        <v>1</v>
      </c>
      <c r="F4" s="36">
        <v>2</v>
      </c>
      <c r="G4" s="36">
        <v>3</v>
      </c>
      <c r="H4" s="36">
        <v>4</v>
      </c>
      <c r="I4" s="36">
        <v>5</v>
      </c>
      <c r="J4" s="36">
        <v>6</v>
      </c>
      <c r="K4" s="36">
        <v>7</v>
      </c>
      <c r="L4" s="36">
        <v>8</v>
      </c>
      <c r="M4" s="36">
        <v>9</v>
      </c>
      <c r="N4" s="36">
        <v>10</v>
      </c>
      <c r="O4" s="36">
        <v>11</v>
      </c>
      <c r="P4" s="36">
        <v>12</v>
      </c>
      <c r="Q4" s="344" t="s">
        <v>462</v>
      </c>
      <c r="R4" s="36">
        <v>13</v>
      </c>
      <c r="S4" s="70">
        <v>14</v>
      </c>
      <c r="T4" s="70">
        <v>15</v>
      </c>
      <c r="U4" s="70">
        <v>16</v>
      </c>
      <c r="V4" s="70">
        <v>17</v>
      </c>
      <c r="W4" s="70">
        <v>18</v>
      </c>
      <c r="X4" s="70">
        <v>19</v>
      </c>
      <c r="Y4" s="70">
        <v>20</v>
      </c>
      <c r="Z4" s="70">
        <v>21</v>
      </c>
      <c r="AA4" s="70">
        <v>22</v>
      </c>
      <c r="AB4" s="70">
        <v>23</v>
      </c>
      <c r="AC4" s="70">
        <v>24</v>
      </c>
      <c r="AD4" s="344" t="s">
        <v>463</v>
      </c>
      <c r="AE4" s="70">
        <v>25</v>
      </c>
      <c r="AF4" s="70">
        <v>26</v>
      </c>
      <c r="AG4" s="70">
        <v>27</v>
      </c>
      <c r="AH4" s="70">
        <v>28</v>
      </c>
      <c r="AI4" s="70">
        <v>29</v>
      </c>
      <c r="AJ4" s="70">
        <v>30</v>
      </c>
      <c r="AK4" s="70">
        <v>31</v>
      </c>
      <c r="AL4" s="70">
        <v>32</v>
      </c>
      <c r="AM4" s="70">
        <v>33</v>
      </c>
      <c r="AN4" s="70">
        <v>34</v>
      </c>
      <c r="AO4" s="70">
        <v>35</v>
      </c>
      <c r="AP4" s="70">
        <v>36</v>
      </c>
      <c r="AQ4" s="344" t="s">
        <v>464</v>
      </c>
      <c r="AR4" s="70">
        <v>37</v>
      </c>
      <c r="AS4" s="70">
        <v>38</v>
      </c>
      <c r="AT4" s="70">
        <v>39</v>
      </c>
      <c r="AU4" s="70">
        <v>40</v>
      </c>
      <c r="AV4" s="70">
        <v>41</v>
      </c>
      <c r="AW4" s="70">
        <v>42</v>
      </c>
      <c r="AX4" s="70">
        <v>43</v>
      </c>
      <c r="AY4" s="70">
        <v>44</v>
      </c>
      <c r="AZ4" s="70">
        <v>45</v>
      </c>
      <c r="BA4" s="70">
        <v>46</v>
      </c>
      <c r="BB4" s="70">
        <v>47</v>
      </c>
      <c r="BC4" s="70">
        <v>48</v>
      </c>
      <c r="BD4" s="344" t="s">
        <v>465</v>
      </c>
    </row>
    <row r="5" spans="1:56" ht="15.75" x14ac:dyDescent="0.25">
      <c r="B5" s="334"/>
      <c r="C5" s="334"/>
      <c r="D5" s="345"/>
      <c r="E5" s="15">
        <v>45444</v>
      </c>
      <c r="F5" s="15">
        <v>45474</v>
      </c>
      <c r="G5" s="15">
        <v>45505</v>
      </c>
      <c r="H5" s="15">
        <v>45536</v>
      </c>
      <c r="I5" s="15">
        <v>45566</v>
      </c>
      <c r="J5" s="15">
        <v>45597</v>
      </c>
      <c r="K5" s="15">
        <v>45627</v>
      </c>
      <c r="L5" s="15">
        <v>45658</v>
      </c>
      <c r="M5" s="15">
        <v>45689</v>
      </c>
      <c r="N5" s="15">
        <v>45717</v>
      </c>
      <c r="O5" s="15">
        <v>45748</v>
      </c>
      <c r="P5" s="15">
        <v>45778</v>
      </c>
      <c r="Q5" s="345"/>
      <c r="R5" s="15">
        <v>45809</v>
      </c>
      <c r="S5" s="15">
        <v>45839</v>
      </c>
      <c r="T5" s="15">
        <v>45870</v>
      </c>
      <c r="U5" s="15">
        <v>45901</v>
      </c>
      <c r="V5" s="15">
        <v>45931</v>
      </c>
      <c r="W5" s="15">
        <v>45962</v>
      </c>
      <c r="X5" s="15">
        <v>45992</v>
      </c>
      <c r="Y5" s="15">
        <v>46023</v>
      </c>
      <c r="Z5" s="15">
        <v>46054</v>
      </c>
      <c r="AA5" s="15">
        <v>46082</v>
      </c>
      <c r="AB5" s="15">
        <v>46113</v>
      </c>
      <c r="AC5" s="15">
        <v>46143</v>
      </c>
      <c r="AD5" s="345"/>
      <c r="AE5" s="15">
        <v>46174</v>
      </c>
      <c r="AF5" s="15">
        <v>46204</v>
      </c>
      <c r="AG5" s="15">
        <v>46235</v>
      </c>
      <c r="AH5" s="15">
        <v>46266</v>
      </c>
      <c r="AI5" s="15">
        <v>46296</v>
      </c>
      <c r="AJ5" s="15">
        <v>46327</v>
      </c>
      <c r="AK5" s="15">
        <v>46357</v>
      </c>
      <c r="AL5" s="15">
        <v>46388</v>
      </c>
      <c r="AM5" s="15">
        <v>46419</v>
      </c>
      <c r="AN5" s="15">
        <v>46447</v>
      </c>
      <c r="AO5" s="15">
        <v>46478</v>
      </c>
      <c r="AP5" s="15">
        <v>46508</v>
      </c>
      <c r="AQ5" s="345"/>
      <c r="AR5" s="15">
        <v>46539</v>
      </c>
      <c r="AS5" s="15">
        <v>46569</v>
      </c>
      <c r="AT5" s="15">
        <v>46600</v>
      </c>
      <c r="AU5" s="15">
        <v>46631</v>
      </c>
      <c r="AV5" s="15">
        <v>46661</v>
      </c>
      <c r="AW5" s="15">
        <v>46692</v>
      </c>
      <c r="AX5" s="15">
        <v>46722</v>
      </c>
      <c r="AY5" s="15">
        <v>46753</v>
      </c>
      <c r="AZ5" s="15">
        <v>46784</v>
      </c>
      <c r="BA5" s="15">
        <v>46813</v>
      </c>
      <c r="BB5" s="15">
        <v>46844</v>
      </c>
      <c r="BC5" s="15">
        <v>46874</v>
      </c>
      <c r="BD5" s="345"/>
    </row>
    <row r="6" spans="1:56" ht="18.75" x14ac:dyDescent="0.25">
      <c r="B6" s="42">
        <v>1</v>
      </c>
      <c r="C6" s="91" t="s">
        <v>135</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row>
    <row r="7" spans="1:56" hidden="1" outlineLevel="1" x14ac:dyDescent="0.25">
      <c r="B7" s="42">
        <v>2</v>
      </c>
      <c r="C7" s="89" t="s">
        <v>137</v>
      </c>
      <c r="D7" s="2"/>
      <c r="E7" s="113"/>
      <c r="F7" s="113"/>
      <c r="G7" s="113"/>
      <c r="H7" s="113"/>
      <c r="I7" s="113"/>
      <c r="J7" s="113"/>
      <c r="K7" s="113"/>
      <c r="L7" s="113"/>
      <c r="M7" s="113"/>
      <c r="N7" s="113"/>
      <c r="O7" s="113"/>
      <c r="P7" s="113"/>
      <c r="Q7" s="304">
        <v>0</v>
      </c>
      <c r="R7" s="113"/>
      <c r="S7" s="113"/>
      <c r="T7" s="113"/>
      <c r="U7" s="113"/>
      <c r="V7" s="113"/>
      <c r="W7" s="113"/>
      <c r="X7" s="113"/>
      <c r="Y7" s="113"/>
      <c r="Z7" s="113"/>
      <c r="AA7" s="113"/>
      <c r="AB7" s="113"/>
      <c r="AC7" s="113"/>
      <c r="AD7" s="304">
        <v>0</v>
      </c>
      <c r="AE7" s="113"/>
      <c r="AF7" s="113"/>
      <c r="AG7" s="113"/>
      <c r="AH7" s="113"/>
      <c r="AI7" s="113"/>
      <c r="AJ7" s="113"/>
      <c r="AK7" s="113"/>
      <c r="AL7" s="113"/>
      <c r="AM7" s="113"/>
      <c r="AN7" s="113"/>
      <c r="AO7" s="113"/>
      <c r="AP7" s="113"/>
      <c r="AQ7" s="304">
        <v>0</v>
      </c>
      <c r="AR7" s="113"/>
      <c r="AS7" s="113"/>
      <c r="AT7" s="113"/>
      <c r="AU7" s="113"/>
      <c r="AV7" s="113"/>
      <c r="AW7" s="113"/>
      <c r="AX7" s="113"/>
      <c r="AY7" s="113"/>
      <c r="AZ7" s="113"/>
      <c r="BA7" s="113"/>
      <c r="BB7" s="113"/>
      <c r="BC7" s="113"/>
      <c r="BD7" s="304">
        <v>0</v>
      </c>
    </row>
    <row r="8" spans="1:56" outlineLevel="1" x14ac:dyDescent="0.25">
      <c r="B8" s="42">
        <v>3</v>
      </c>
      <c r="C8" s="90" t="s">
        <v>138</v>
      </c>
      <c r="D8" s="2"/>
      <c r="E8" s="113">
        <v>0</v>
      </c>
      <c r="F8" s="113">
        <v>0</v>
      </c>
      <c r="G8" s="113">
        <v>0</v>
      </c>
      <c r="H8" s="113">
        <v>0</v>
      </c>
      <c r="I8" s="113">
        <v>0</v>
      </c>
      <c r="J8" s="113">
        <v>0</v>
      </c>
      <c r="K8" s="113">
        <v>0</v>
      </c>
      <c r="L8" s="113">
        <v>0</v>
      </c>
      <c r="M8" s="113">
        <v>0</v>
      </c>
      <c r="N8" s="113">
        <v>0</v>
      </c>
      <c r="O8" s="113">
        <v>0</v>
      </c>
      <c r="P8" s="113">
        <v>0</v>
      </c>
      <c r="Q8" s="304">
        <v>0</v>
      </c>
      <c r="R8" s="113">
        <v>0</v>
      </c>
      <c r="S8" s="113">
        <v>0</v>
      </c>
      <c r="T8" s="113">
        <v>0</v>
      </c>
      <c r="U8" s="113">
        <v>0</v>
      </c>
      <c r="V8" s="113">
        <v>0</v>
      </c>
      <c r="W8" s="113">
        <v>0</v>
      </c>
      <c r="X8" s="113">
        <v>0</v>
      </c>
      <c r="Y8" s="113">
        <v>0</v>
      </c>
      <c r="Z8" s="113">
        <v>0</v>
      </c>
      <c r="AA8" s="113">
        <v>0</v>
      </c>
      <c r="AB8" s="113">
        <v>0</v>
      </c>
      <c r="AC8" s="113">
        <v>0</v>
      </c>
      <c r="AD8" s="304">
        <v>0</v>
      </c>
      <c r="AE8" s="113">
        <v>0</v>
      </c>
      <c r="AF8" s="113">
        <v>0</v>
      </c>
      <c r="AG8" s="113">
        <v>0</v>
      </c>
      <c r="AH8" s="113">
        <v>0</v>
      </c>
      <c r="AI8" s="113">
        <v>0</v>
      </c>
      <c r="AJ8" s="113">
        <v>0</v>
      </c>
      <c r="AK8" s="113">
        <v>0</v>
      </c>
      <c r="AL8" s="113">
        <v>0</v>
      </c>
      <c r="AM8" s="113">
        <v>0</v>
      </c>
      <c r="AN8" s="113">
        <v>0</v>
      </c>
      <c r="AO8" s="113">
        <v>0</v>
      </c>
      <c r="AP8" s="113">
        <v>407009345.79439253</v>
      </c>
      <c r="AQ8" s="304">
        <v>407009345.79439253</v>
      </c>
      <c r="AR8" s="113">
        <v>933177570.09345794</v>
      </c>
      <c r="AS8" s="113">
        <v>0</v>
      </c>
      <c r="AT8" s="113">
        <v>0</v>
      </c>
      <c r="AU8" s="113">
        <v>0</v>
      </c>
      <c r="AV8" s="113">
        <v>0</v>
      </c>
      <c r="AW8" s="113">
        <v>0</v>
      </c>
      <c r="AX8" s="113">
        <v>0</v>
      </c>
      <c r="AY8" s="113">
        <v>0</v>
      </c>
      <c r="AZ8" s="113">
        <v>0</v>
      </c>
      <c r="BA8" s="113">
        <v>0</v>
      </c>
      <c r="BB8" s="113">
        <v>0</v>
      </c>
      <c r="BC8" s="113">
        <v>0</v>
      </c>
      <c r="BD8" s="304">
        <v>933177570.09345794</v>
      </c>
    </row>
    <row r="9" spans="1:56" hidden="1" outlineLevel="1" x14ac:dyDescent="0.25">
      <c r="B9" s="42">
        <v>4</v>
      </c>
      <c r="C9" s="89" t="s">
        <v>359</v>
      </c>
      <c r="D9" s="2"/>
      <c r="E9" s="113"/>
      <c r="F9" s="113"/>
      <c r="G9" s="113"/>
      <c r="H9" s="113"/>
      <c r="I9" s="113"/>
      <c r="J9" s="113"/>
      <c r="K9" s="113"/>
      <c r="L9" s="113"/>
      <c r="M9" s="113"/>
      <c r="N9" s="113"/>
      <c r="O9" s="113"/>
      <c r="P9" s="113"/>
      <c r="Q9" s="304">
        <v>0</v>
      </c>
      <c r="R9" s="113"/>
      <c r="S9" s="113"/>
      <c r="T9" s="113"/>
      <c r="U9" s="113"/>
      <c r="V9" s="113"/>
      <c r="W9" s="113"/>
      <c r="X9" s="113"/>
      <c r="Y9" s="113"/>
      <c r="Z9" s="113"/>
      <c r="AA9" s="113"/>
      <c r="AB9" s="113"/>
      <c r="AC9" s="113"/>
      <c r="AD9" s="304">
        <v>0</v>
      </c>
      <c r="AE9" s="113"/>
      <c r="AF9" s="113"/>
      <c r="AG9" s="113"/>
      <c r="AH9" s="113"/>
      <c r="AI9" s="113"/>
      <c r="AJ9" s="113"/>
      <c r="AK9" s="113"/>
      <c r="AL9" s="113"/>
      <c r="AM9" s="113"/>
      <c r="AN9" s="113"/>
      <c r="AO9" s="113"/>
      <c r="AP9" s="113"/>
      <c r="AQ9" s="304">
        <v>0</v>
      </c>
      <c r="AR9" s="113"/>
      <c r="AS9" s="113"/>
      <c r="AT9" s="113"/>
      <c r="AU9" s="113"/>
      <c r="AV9" s="113"/>
      <c r="AW9" s="113"/>
      <c r="AX9" s="113"/>
      <c r="AY9" s="113"/>
      <c r="AZ9" s="113"/>
      <c r="BA9" s="113"/>
      <c r="BB9" s="113"/>
      <c r="BC9" s="113"/>
      <c r="BD9" s="304">
        <v>0</v>
      </c>
    </row>
    <row r="10" spans="1:56" outlineLevel="1" x14ac:dyDescent="0.25">
      <c r="B10" s="42">
        <v>5</v>
      </c>
      <c r="C10" s="90" t="s">
        <v>360</v>
      </c>
      <c r="D10" s="2"/>
      <c r="E10" s="113">
        <v>0</v>
      </c>
      <c r="F10" s="113">
        <v>0</v>
      </c>
      <c r="G10" s="113">
        <v>0</v>
      </c>
      <c r="H10" s="113">
        <v>0</v>
      </c>
      <c r="I10" s="113">
        <v>0</v>
      </c>
      <c r="J10" s="113">
        <v>0</v>
      </c>
      <c r="K10" s="113">
        <v>0</v>
      </c>
      <c r="L10" s="113">
        <v>0</v>
      </c>
      <c r="M10" s="113">
        <v>0</v>
      </c>
      <c r="N10" s="113">
        <v>0</v>
      </c>
      <c r="O10" s="113">
        <v>0</v>
      </c>
      <c r="P10" s="113">
        <v>0</v>
      </c>
      <c r="Q10" s="304">
        <v>0</v>
      </c>
      <c r="R10" s="113">
        <v>0</v>
      </c>
      <c r="S10" s="113">
        <v>0</v>
      </c>
      <c r="T10" s="113">
        <v>0</v>
      </c>
      <c r="U10" s="113">
        <v>0</v>
      </c>
      <c r="V10" s="113">
        <v>0</v>
      </c>
      <c r="W10" s="113">
        <v>0</v>
      </c>
      <c r="X10" s="113">
        <v>0</v>
      </c>
      <c r="Y10" s="113">
        <v>0</v>
      </c>
      <c r="Z10" s="113">
        <v>0</v>
      </c>
      <c r="AA10" s="113">
        <v>0</v>
      </c>
      <c r="AB10" s="113">
        <v>0</v>
      </c>
      <c r="AC10" s="113">
        <v>0</v>
      </c>
      <c r="AD10" s="304">
        <v>0</v>
      </c>
      <c r="AE10" s="113">
        <v>0</v>
      </c>
      <c r="AF10" s="113">
        <v>0</v>
      </c>
      <c r="AG10" s="113">
        <v>0</v>
      </c>
      <c r="AH10" s="113">
        <v>0</v>
      </c>
      <c r="AI10" s="113">
        <v>0</v>
      </c>
      <c r="AJ10" s="113">
        <v>0</v>
      </c>
      <c r="AK10" s="113">
        <v>0</v>
      </c>
      <c r="AL10" s="113">
        <v>0</v>
      </c>
      <c r="AM10" s="113">
        <v>0</v>
      </c>
      <c r="AN10" s="113">
        <v>0</v>
      </c>
      <c r="AO10" s="113">
        <v>0</v>
      </c>
      <c r="AP10" s="113">
        <v>0</v>
      </c>
      <c r="AQ10" s="304">
        <v>0</v>
      </c>
      <c r="AR10" s="113">
        <v>228785.04672897194</v>
      </c>
      <c r="AS10" s="113">
        <v>750841.1214953271</v>
      </c>
      <c r="AT10" s="113">
        <v>750841.1214953271</v>
      </c>
      <c r="AU10" s="113">
        <v>750841.1214953271</v>
      </c>
      <c r="AV10" s="113">
        <v>750841.1214953271</v>
      </c>
      <c r="AW10" s="113">
        <v>750841.1214953271</v>
      </c>
      <c r="AX10" s="113">
        <v>750841.1214953271</v>
      </c>
      <c r="AY10" s="113">
        <v>750841.1214953271</v>
      </c>
      <c r="AZ10" s="113">
        <v>750841.1214953271</v>
      </c>
      <c r="BA10" s="113">
        <v>750841.1214953271</v>
      </c>
      <c r="BB10" s="113">
        <v>750841.1214953271</v>
      </c>
      <c r="BC10" s="113">
        <v>750841.1214953271</v>
      </c>
      <c r="BD10" s="304">
        <v>8488037.3831775691</v>
      </c>
    </row>
    <row r="11" spans="1:56" outlineLevel="1" x14ac:dyDescent="0.25">
      <c r="B11" s="42">
        <v>6</v>
      </c>
      <c r="C11" s="90" t="s">
        <v>361</v>
      </c>
      <c r="D11" s="2"/>
      <c r="E11" s="113">
        <v>0</v>
      </c>
      <c r="F11" s="113">
        <v>0</v>
      </c>
      <c r="G11" s="113">
        <v>0</v>
      </c>
      <c r="H11" s="113">
        <v>0</v>
      </c>
      <c r="I11" s="113">
        <v>0</v>
      </c>
      <c r="J11" s="113">
        <v>0</v>
      </c>
      <c r="K11" s="113">
        <v>0</v>
      </c>
      <c r="L11" s="113">
        <v>0</v>
      </c>
      <c r="M11" s="113">
        <v>0</v>
      </c>
      <c r="N11" s="113">
        <v>0</v>
      </c>
      <c r="O11" s="113">
        <v>0</v>
      </c>
      <c r="P11" s="113">
        <v>0</v>
      </c>
      <c r="Q11" s="304">
        <v>0</v>
      </c>
      <c r="R11" s="113">
        <v>0</v>
      </c>
      <c r="S11" s="113">
        <v>0</v>
      </c>
      <c r="T11" s="113">
        <v>0</v>
      </c>
      <c r="U11" s="113">
        <v>0</v>
      </c>
      <c r="V11" s="113">
        <v>0</v>
      </c>
      <c r="W11" s="113">
        <v>0</v>
      </c>
      <c r="X11" s="113">
        <v>0</v>
      </c>
      <c r="Y11" s="113">
        <v>0</v>
      </c>
      <c r="Z11" s="113">
        <v>0</v>
      </c>
      <c r="AA11" s="113">
        <v>0</v>
      </c>
      <c r="AB11" s="113">
        <v>0</v>
      </c>
      <c r="AC11" s="113">
        <v>0</v>
      </c>
      <c r="AD11" s="304">
        <v>0</v>
      </c>
      <c r="AE11" s="113">
        <v>0</v>
      </c>
      <c r="AF11" s="113">
        <v>0</v>
      </c>
      <c r="AG11" s="113">
        <v>0</v>
      </c>
      <c r="AH11" s="113">
        <v>0</v>
      </c>
      <c r="AI11" s="113">
        <v>0</v>
      </c>
      <c r="AJ11" s="113">
        <v>0</v>
      </c>
      <c r="AK11" s="113">
        <v>0</v>
      </c>
      <c r="AL11" s="113">
        <v>0</v>
      </c>
      <c r="AM11" s="113">
        <v>0</v>
      </c>
      <c r="AN11" s="113">
        <v>0</v>
      </c>
      <c r="AO11" s="113">
        <v>0</v>
      </c>
      <c r="AP11" s="113">
        <v>0</v>
      </c>
      <c r="AQ11" s="304">
        <v>0</v>
      </c>
      <c r="AR11" s="113">
        <v>0</v>
      </c>
      <c r="AS11" s="113">
        <v>327102.80373831774</v>
      </c>
      <c r="AT11" s="113">
        <v>327102.80373831774</v>
      </c>
      <c r="AU11" s="113">
        <v>327102.80373831774</v>
      </c>
      <c r="AV11" s="113">
        <v>327102.80373831774</v>
      </c>
      <c r="AW11" s="113">
        <v>327102.80373831774</v>
      </c>
      <c r="AX11" s="113">
        <v>327102.80373831774</v>
      </c>
      <c r="AY11" s="113">
        <v>327102.80373831774</v>
      </c>
      <c r="AZ11" s="113">
        <v>327102.80373831774</v>
      </c>
      <c r="BA11" s="113">
        <v>327102.80373831774</v>
      </c>
      <c r="BB11" s="113">
        <v>327102.80373831774</v>
      </c>
      <c r="BC11" s="113">
        <v>327102.80373831774</v>
      </c>
      <c r="BD11" s="304">
        <v>3598130.8411214957</v>
      </c>
    </row>
    <row r="12" spans="1:56" ht="15.75" x14ac:dyDescent="0.25">
      <c r="B12" s="42">
        <v>7</v>
      </c>
      <c r="C12" s="93" t="s">
        <v>136</v>
      </c>
      <c r="D12" s="2"/>
      <c r="E12" s="66">
        <v>0</v>
      </c>
      <c r="F12" s="66">
        <v>0</v>
      </c>
      <c r="G12" s="66">
        <v>0</v>
      </c>
      <c r="H12" s="66">
        <v>0</v>
      </c>
      <c r="I12" s="66">
        <v>0</v>
      </c>
      <c r="J12" s="66">
        <v>0</v>
      </c>
      <c r="K12" s="66">
        <v>0</v>
      </c>
      <c r="L12" s="66">
        <v>0</v>
      </c>
      <c r="M12" s="66">
        <v>0</v>
      </c>
      <c r="N12" s="66">
        <v>0</v>
      </c>
      <c r="O12" s="66">
        <v>0</v>
      </c>
      <c r="P12" s="66">
        <v>0</v>
      </c>
      <c r="Q12" s="66">
        <v>0</v>
      </c>
      <c r="R12" s="66">
        <v>0</v>
      </c>
      <c r="S12" s="66">
        <v>0</v>
      </c>
      <c r="T12" s="66">
        <v>0</v>
      </c>
      <c r="U12" s="66">
        <v>0</v>
      </c>
      <c r="V12" s="66">
        <v>0</v>
      </c>
      <c r="W12" s="66">
        <v>0</v>
      </c>
      <c r="X12" s="66">
        <v>0</v>
      </c>
      <c r="Y12" s="66">
        <v>0</v>
      </c>
      <c r="Z12" s="66">
        <v>0</v>
      </c>
      <c r="AA12" s="66">
        <v>0</v>
      </c>
      <c r="AB12" s="66">
        <v>0</v>
      </c>
      <c r="AC12" s="66">
        <v>0</v>
      </c>
      <c r="AD12" s="66">
        <v>0</v>
      </c>
      <c r="AE12" s="66">
        <v>0</v>
      </c>
      <c r="AF12" s="66">
        <v>0</v>
      </c>
      <c r="AG12" s="66">
        <v>0</v>
      </c>
      <c r="AH12" s="66">
        <v>0</v>
      </c>
      <c r="AI12" s="66">
        <v>0</v>
      </c>
      <c r="AJ12" s="66">
        <v>0</v>
      </c>
      <c r="AK12" s="66">
        <v>0</v>
      </c>
      <c r="AL12" s="66">
        <v>0</v>
      </c>
      <c r="AM12" s="66">
        <v>0</v>
      </c>
      <c r="AN12" s="66">
        <v>0</v>
      </c>
      <c r="AO12" s="66">
        <v>0</v>
      </c>
      <c r="AP12" s="66">
        <v>407009345.79439253</v>
      </c>
      <c r="AQ12" s="66">
        <v>407009345.79439253</v>
      </c>
      <c r="AR12" s="66">
        <v>933406355.14018691</v>
      </c>
      <c r="AS12" s="66">
        <v>1077943.9252336449</v>
      </c>
      <c r="AT12" s="66">
        <v>1077943.9252336449</v>
      </c>
      <c r="AU12" s="66">
        <v>1077943.9252336449</v>
      </c>
      <c r="AV12" s="66">
        <v>1077943.9252336449</v>
      </c>
      <c r="AW12" s="66">
        <v>1077943.9252336449</v>
      </c>
      <c r="AX12" s="66">
        <v>1077943.9252336449</v>
      </c>
      <c r="AY12" s="66">
        <v>1077943.9252336449</v>
      </c>
      <c r="AZ12" s="66">
        <v>1077943.9252336449</v>
      </c>
      <c r="BA12" s="66">
        <v>1077943.9252336449</v>
      </c>
      <c r="BB12" s="66">
        <v>1077943.9252336449</v>
      </c>
      <c r="BC12" s="66">
        <v>1077943.9252336449</v>
      </c>
      <c r="BD12" s="66">
        <v>945263738.31775653</v>
      </c>
    </row>
    <row r="13" spans="1:56" ht="18.75" x14ac:dyDescent="0.25">
      <c r="B13" s="42">
        <v>8</v>
      </c>
      <c r="C13" s="91" t="s">
        <v>139</v>
      </c>
      <c r="D13" s="2"/>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row>
    <row r="14" spans="1:56" hidden="1" outlineLevel="1" x14ac:dyDescent="0.25">
      <c r="B14" s="42">
        <v>9</v>
      </c>
      <c r="C14" s="89" t="s">
        <v>140</v>
      </c>
      <c r="D14" s="2"/>
      <c r="E14" s="113">
        <v>0</v>
      </c>
      <c r="F14" s="113">
        <v>0</v>
      </c>
      <c r="G14" s="113">
        <v>0</v>
      </c>
      <c r="H14" s="113">
        <v>0</v>
      </c>
      <c r="I14" s="113">
        <v>0</v>
      </c>
      <c r="J14" s="113">
        <v>0</v>
      </c>
      <c r="K14" s="113">
        <v>0</v>
      </c>
      <c r="L14" s="113">
        <v>0</v>
      </c>
      <c r="M14" s="113">
        <v>0</v>
      </c>
      <c r="N14" s="113">
        <v>0</v>
      </c>
      <c r="O14" s="113">
        <v>0</v>
      </c>
      <c r="P14" s="113">
        <v>0</v>
      </c>
      <c r="Q14" s="304">
        <v>0</v>
      </c>
      <c r="R14" s="113">
        <v>0</v>
      </c>
      <c r="S14" s="113">
        <v>0</v>
      </c>
      <c r="T14" s="113">
        <v>0</v>
      </c>
      <c r="U14" s="113">
        <v>0</v>
      </c>
      <c r="V14" s="113">
        <v>0</v>
      </c>
      <c r="W14" s="113">
        <v>0</v>
      </c>
      <c r="X14" s="113">
        <v>0</v>
      </c>
      <c r="Y14" s="113">
        <v>0</v>
      </c>
      <c r="Z14" s="113">
        <v>0</v>
      </c>
      <c r="AA14" s="113">
        <v>0</v>
      </c>
      <c r="AB14" s="113">
        <v>0</v>
      </c>
      <c r="AC14" s="113">
        <v>0</v>
      </c>
      <c r="AD14" s="304">
        <v>0</v>
      </c>
      <c r="AE14" s="113">
        <v>0</v>
      </c>
      <c r="AF14" s="113">
        <v>0</v>
      </c>
      <c r="AG14" s="113">
        <v>0</v>
      </c>
      <c r="AH14" s="113">
        <v>0</v>
      </c>
      <c r="AI14" s="113">
        <v>0</v>
      </c>
      <c r="AJ14" s="113">
        <v>0</v>
      </c>
      <c r="AK14" s="113">
        <v>0</v>
      </c>
      <c r="AL14" s="113">
        <v>0</v>
      </c>
      <c r="AM14" s="113">
        <v>0</v>
      </c>
      <c r="AN14" s="113">
        <v>0</v>
      </c>
      <c r="AO14" s="113">
        <v>0</v>
      </c>
      <c r="AP14" s="113">
        <v>0</v>
      </c>
      <c r="AQ14" s="304">
        <v>0</v>
      </c>
      <c r="AR14" s="113">
        <v>0</v>
      </c>
      <c r="AS14" s="113">
        <v>0</v>
      </c>
      <c r="AT14" s="113">
        <v>0</v>
      </c>
      <c r="AU14" s="113">
        <v>0</v>
      </c>
      <c r="AV14" s="113">
        <v>0</v>
      </c>
      <c r="AW14" s="113">
        <v>0</v>
      </c>
      <c r="AX14" s="113">
        <v>0</v>
      </c>
      <c r="AY14" s="113">
        <v>0</v>
      </c>
      <c r="AZ14" s="113">
        <v>0</v>
      </c>
      <c r="BA14" s="113">
        <v>0</v>
      </c>
      <c r="BB14" s="113">
        <v>0</v>
      </c>
      <c r="BC14" s="113">
        <v>0</v>
      </c>
      <c r="BD14" s="304">
        <v>0</v>
      </c>
    </row>
    <row r="15" spans="1:56" outlineLevel="1" x14ac:dyDescent="0.25">
      <c r="B15" s="42">
        <v>10</v>
      </c>
      <c r="C15" s="89" t="s">
        <v>141</v>
      </c>
      <c r="D15" s="2"/>
      <c r="E15" s="113">
        <v>0</v>
      </c>
      <c r="F15" s="113">
        <v>0</v>
      </c>
      <c r="G15" s="113">
        <v>0</v>
      </c>
      <c r="H15" s="113">
        <v>0</v>
      </c>
      <c r="I15" s="113">
        <v>0</v>
      </c>
      <c r="J15" s="113">
        <v>0</v>
      </c>
      <c r="K15" s="113">
        <v>0</v>
      </c>
      <c r="L15" s="113">
        <v>0</v>
      </c>
      <c r="M15" s="113">
        <v>0</v>
      </c>
      <c r="N15" s="113">
        <v>0</v>
      </c>
      <c r="O15" s="113">
        <v>0</v>
      </c>
      <c r="P15" s="113">
        <v>0</v>
      </c>
      <c r="Q15" s="304">
        <v>0</v>
      </c>
      <c r="R15" s="113">
        <v>0</v>
      </c>
      <c r="S15" s="113">
        <v>0</v>
      </c>
      <c r="T15" s="113">
        <v>0</v>
      </c>
      <c r="U15" s="113">
        <v>0</v>
      </c>
      <c r="V15" s="113">
        <v>0</v>
      </c>
      <c r="W15" s="113">
        <v>0</v>
      </c>
      <c r="X15" s="113">
        <v>0</v>
      </c>
      <c r="Y15" s="113">
        <v>0</v>
      </c>
      <c r="Z15" s="113">
        <v>0</v>
      </c>
      <c r="AA15" s="113">
        <v>0</v>
      </c>
      <c r="AB15" s="113">
        <v>0</v>
      </c>
      <c r="AC15" s="113">
        <v>0</v>
      </c>
      <c r="AD15" s="304">
        <v>0</v>
      </c>
      <c r="AE15" s="113">
        <v>0</v>
      </c>
      <c r="AF15" s="113">
        <v>0</v>
      </c>
      <c r="AG15" s="113">
        <v>0</v>
      </c>
      <c r="AH15" s="113">
        <v>0</v>
      </c>
      <c r="AI15" s="113">
        <v>0</v>
      </c>
      <c r="AJ15" s="113">
        <v>0</v>
      </c>
      <c r="AK15" s="113">
        <v>0</v>
      </c>
      <c r="AL15" s="113">
        <v>0</v>
      </c>
      <c r="AM15" s="113">
        <v>0</v>
      </c>
      <c r="AN15" s="113">
        <v>0</v>
      </c>
      <c r="AO15" s="113">
        <v>0</v>
      </c>
      <c r="AP15" s="113">
        <v>241951629.43925229</v>
      </c>
      <c r="AQ15" s="304">
        <v>241951629.43925229</v>
      </c>
      <c r="AR15" s="113">
        <v>558819474.41588771</v>
      </c>
      <c r="AS15" s="113">
        <v>0</v>
      </c>
      <c r="AT15" s="113">
        <v>0</v>
      </c>
      <c r="AU15" s="113">
        <v>0</v>
      </c>
      <c r="AV15" s="113">
        <v>0</v>
      </c>
      <c r="AW15" s="113">
        <v>0</v>
      </c>
      <c r="AX15" s="113">
        <v>0</v>
      </c>
      <c r="AY15" s="113">
        <v>0</v>
      </c>
      <c r="AZ15" s="113">
        <v>0</v>
      </c>
      <c r="BA15" s="113">
        <v>0</v>
      </c>
      <c r="BB15" s="113">
        <v>0</v>
      </c>
      <c r="BC15" s="113">
        <v>0</v>
      </c>
      <c r="BD15" s="304">
        <v>558819474.41588771</v>
      </c>
    </row>
    <row r="16" spans="1:56" outlineLevel="1" x14ac:dyDescent="0.25">
      <c r="B16" s="42">
        <v>11</v>
      </c>
      <c r="C16" s="89"/>
      <c r="D16" s="2"/>
      <c r="E16" s="113"/>
      <c r="F16" s="113"/>
      <c r="G16" s="113"/>
      <c r="H16" s="113"/>
      <c r="I16" s="113"/>
      <c r="J16" s="113"/>
      <c r="K16" s="113"/>
      <c r="L16" s="113"/>
      <c r="M16" s="113"/>
      <c r="N16" s="113"/>
      <c r="O16" s="113"/>
      <c r="P16" s="113"/>
      <c r="Q16" s="304">
        <v>0</v>
      </c>
      <c r="R16" s="113"/>
      <c r="S16" s="113"/>
      <c r="T16" s="113"/>
      <c r="U16" s="113"/>
      <c r="V16" s="113"/>
      <c r="W16" s="113"/>
      <c r="X16" s="113"/>
      <c r="Y16" s="113"/>
      <c r="Z16" s="113"/>
      <c r="AA16" s="113"/>
      <c r="AB16" s="113"/>
      <c r="AC16" s="113"/>
      <c r="AD16" s="304">
        <v>0</v>
      </c>
      <c r="AE16" s="113"/>
      <c r="AF16" s="113"/>
      <c r="AG16" s="113"/>
      <c r="AH16" s="113"/>
      <c r="AI16" s="113"/>
      <c r="AJ16" s="113"/>
      <c r="AK16" s="113"/>
      <c r="AL16" s="113"/>
      <c r="AM16" s="113"/>
      <c r="AN16" s="113"/>
      <c r="AO16" s="113"/>
      <c r="AP16" s="113"/>
      <c r="AQ16" s="304">
        <v>0</v>
      </c>
      <c r="AR16" s="113"/>
      <c r="AS16" s="113"/>
      <c r="AT16" s="113"/>
      <c r="AU16" s="113"/>
      <c r="AV16" s="113"/>
      <c r="AW16" s="113"/>
      <c r="AX16" s="113"/>
      <c r="AY16" s="113"/>
      <c r="AZ16" s="113"/>
      <c r="BA16" s="113"/>
      <c r="BB16" s="113"/>
      <c r="BC16" s="113"/>
      <c r="BD16" s="304">
        <v>0</v>
      </c>
    </row>
    <row r="17" spans="2:56" ht="15.75" x14ac:dyDescent="0.25">
      <c r="B17" s="42">
        <v>12</v>
      </c>
      <c r="C17" s="93" t="s">
        <v>142</v>
      </c>
      <c r="D17" s="2"/>
      <c r="E17" s="66">
        <v>0</v>
      </c>
      <c r="F17" s="66">
        <v>0</v>
      </c>
      <c r="G17" s="66">
        <v>0</v>
      </c>
      <c r="H17" s="66">
        <v>0</v>
      </c>
      <c r="I17" s="66">
        <v>0</v>
      </c>
      <c r="J17" s="66">
        <v>0</v>
      </c>
      <c r="K17" s="66">
        <v>0</v>
      </c>
      <c r="L17" s="66">
        <v>0</v>
      </c>
      <c r="M17" s="66">
        <v>0</v>
      </c>
      <c r="N17" s="66">
        <v>0</v>
      </c>
      <c r="O17" s="66">
        <v>0</v>
      </c>
      <c r="P17" s="66">
        <v>0</v>
      </c>
      <c r="Q17" s="66">
        <v>0</v>
      </c>
      <c r="R17" s="66">
        <v>0</v>
      </c>
      <c r="S17" s="66">
        <v>0</v>
      </c>
      <c r="T17" s="66">
        <v>0</v>
      </c>
      <c r="U17" s="66">
        <v>0</v>
      </c>
      <c r="V17" s="66">
        <v>0</v>
      </c>
      <c r="W17" s="66">
        <v>0</v>
      </c>
      <c r="X17" s="66">
        <v>0</v>
      </c>
      <c r="Y17" s="66">
        <v>0</v>
      </c>
      <c r="Z17" s="66">
        <v>0</v>
      </c>
      <c r="AA17" s="66">
        <v>0</v>
      </c>
      <c r="AB17" s="66">
        <v>0</v>
      </c>
      <c r="AC17" s="66">
        <v>0</v>
      </c>
      <c r="AD17" s="66">
        <v>0</v>
      </c>
      <c r="AE17" s="66">
        <v>0</v>
      </c>
      <c r="AF17" s="66">
        <v>0</v>
      </c>
      <c r="AG17" s="66">
        <v>0</v>
      </c>
      <c r="AH17" s="66">
        <v>0</v>
      </c>
      <c r="AI17" s="66">
        <v>0</v>
      </c>
      <c r="AJ17" s="66">
        <v>0</v>
      </c>
      <c r="AK17" s="66">
        <v>0</v>
      </c>
      <c r="AL17" s="66">
        <v>0</v>
      </c>
      <c r="AM17" s="66">
        <v>0</v>
      </c>
      <c r="AN17" s="66">
        <v>0</v>
      </c>
      <c r="AO17" s="66">
        <v>0</v>
      </c>
      <c r="AP17" s="66">
        <v>241951629.43925229</v>
      </c>
      <c r="AQ17" s="66">
        <v>241951629.43925229</v>
      </c>
      <c r="AR17" s="66">
        <v>558819474.41588771</v>
      </c>
      <c r="AS17" s="66">
        <v>0</v>
      </c>
      <c r="AT17" s="66">
        <v>0</v>
      </c>
      <c r="AU17" s="66">
        <v>0</v>
      </c>
      <c r="AV17" s="66">
        <v>0</v>
      </c>
      <c r="AW17" s="66">
        <v>0</v>
      </c>
      <c r="AX17" s="66">
        <v>0</v>
      </c>
      <c r="AY17" s="66">
        <v>0</v>
      </c>
      <c r="AZ17" s="66">
        <v>0</v>
      </c>
      <c r="BA17" s="66">
        <v>0</v>
      </c>
      <c r="BB17" s="66">
        <v>0</v>
      </c>
      <c r="BC17" s="66">
        <v>0</v>
      </c>
      <c r="BD17" s="66">
        <v>558819474.41588771</v>
      </c>
    </row>
    <row r="18" spans="2:56" ht="18.75" x14ac:dyDescent="0.25">
      <c r="B18" s="42">
        <v>13</v>
      </c>
      <c r="C18" s="91" t="s">
        <v>134</v>
      </c>
      <c r="D18" s="2"/>
      <c r="E18" s="66">
        <v>0</v>
      </c>
      <c r="F18" s="66">
        <v>0</v>
      </c>
      <c r="G18" s="66">
        <v>0</v>
      </c>
      <c r="H18" s="66">
        <v>0</v>
      </c>
      <c r="I18" s="66">
        <v>0</v>
      </c>
      <c r="J18" s="66">
        <v>0</v>
      </c>
      <c r="K18" s="66">
        <v>0</v>
      </c>
      <c r="L18" s="66">
        <v>0</v>
      </c>
      <c r="M18" s="66">
        <v>0</v>
      </c>
      <c r="N18" s="66">
        <v>0</v>
      </c>
      <c r="O18" s="66">
        <v>0</v>
      </c>
      <c r="P18" s="66">
        <v>0</v>
      </c>
      <c r="Q18" s="66">
        <v>0</v>
      </c>
      <c r="R18" s="66">
        <v>0</v>
      </c>
      <c r="S18" s="66">
        <v>0</v>
      </c>
      <c r="T18" s="66">
        <v>0</v>
      </c>
      <c r="U18" s="66">
        <v>0</v>
      </c>
      <c r="V18" s="66">
        <v>0</v>
      </c>
      <c r="W18" s="66">
        <v>0</v>
      </c>
      <c r="X18" s="66">
        <v>0</v>
      </c>
      <c r="Y18" s="66">
        <v>0</v>
      </c>
      <c r="Z18" s="66">
        <v>0</v>
      </c>
      <c r="AA18" s="66">
        <v>0</v>
      </c>
      <c r="AB18" s="66">
        <v>0</v>
      </c>
      <c r="AC18" s="66">
        <v>0</v>
      </c>
      <c r="AD18" s="66">
        <v>0</v>
      </c>
      <c r="AE18" s="66">
        <v>0</v>
      </c>
      <c r="AF18" s="66">
        <v>0</v>
      </c>
      <c r="AG18" s="66">
        <v>0</v>
      </c>
      <c r="AH18" s="66">
        <v>0</v>
      </c>
      <c r="AI18" s="66">
        <v>0</v>
      </c>
      <c r="AJ18" s="66">
        <v>0</v>
      </c>
      <c r="AK18" s="66">
        <v>0</v>
      </c>
      <c r="AL18" s="66">
        <v>0</v>
      </c>
      <c r="AM18" s="66">
        <v>0</v>
      </c>
      <c r="AN18" s="66">
        <v>0</v>
      </c>
      <c r="AO18" s="66">
        <v>0</v>
      </c>
      <c r="AP18" s="66">
        <v>165057716.35514024</v>
      </c>
      <c r="AQ18" s="66">
        <v>165057716.35514024</v>
      </c>
      <c r="AR18" s="66">
        <v>374586880.72429919</v>
      </c>
      <c r="AS18" s="66">
        <v>1077943.9252336449</v>
      </c>
      <c r="AT18" s="66">
        <v>1077943.9252336449</v>
      </c>
      <c r="AU18" s="66">
        <v>1077943.9252336449</v>
      </c>
      <c r="AV18" s="66">
        <v>1077943.9252336449</v>
      </c>
      <c r="AW18" s="66">
        <v>1077943.9252336449</v>
      </c>
      <c r="AX18" s="66">
        <v>1077943.9252336449</v>
      </c>
      <c r="AY18" s="66">
        <v>1077943.9252336449</v>
      </c>
      <c r="AZ18" s="66">
        <v>1077943.9252336449</v>
      </c>
      <c r="BA18" s="66">
        <v>1077943.9252336449</v>
      </c>
      <c r="BB18" s="66">
        <v>1077943.9252336449</v>
      </c>
      <c r="BC18" s="66">
        <v>1077943.9252336449</v>
      </c>
      <c r="BD18" s="66">
        <v>386444263.90186948</v>
      </c>
    </row>
    <row r="19" spans="2:56" ht="18.75" x14ac:dyDescent="0.25">
      <c r="B19" s="42">
        <v>14</v>
      </c>
      <c r="C19" s="94" t="s">
        <v>143</v>
      </c>
      <c r="D19" s="2"/>
      <c r="E19" s="66">
        <v>3897207.9439252336</v>
      </c>
      <c r="F19" s="66">
        <v>1160957.9439252336</v>
      </c>
      <c r="G19" s="66">
        <v>1750957.9439252336</v>
      </c>
      <c r="H19" s="66">
        <v>3897082.9439252336</v>
      </c>
      <c r="I19" s="66">
        <v>2072957.9439252336</v>
      </c>
      <c r="J19" s="66">
        <v>11773457.943925234</v>
      </c>
      <c r="K19" s="66">
        <v>10120646.593925234</v>
      </c>
      <c r="L19" s="66">
        <v>9358460.2439252343</v>
      </c>
      <c r="M19" s="66">
        <v>9818461.3939252347</v>
      </c>
      <c r="N19" s="66">
        <v>3118462.5439252337</v>
      </c>
      <c r="O19" s="66">
        <v>2428463.6939252336</v>
      </c>
      <c r="P19" s="66">
        <v>3483277.3439252335</v>
      </c>
      <c r="Q19" s="66">
        <v>62880394.477102801</v>
      </c>
      <c r="R19" s="66">
        <v>2500215.9939252334</v>
      </c>
      <c r="S19" s="66">
        <v>2927217.1439252337</v>
      </c>
      <c r="T19" s="66">
        <v>6828468.2939252332</v>
      </c>
      <c r="U19" s="66">
        <v>6318469.4439252336</v>
      </c>
      <c r="V19" s="66">
        <v>15678470.593925234</v>
      </c>
      <c r="W19" s="66">
        <v>23018471.743925232</v>
      </c>
      <c r="X19" s="66">
        <v>21162847.893925235</v>
      </c>
      <c r="Y19" s="66">
        <v>14778474.043925233</v>
      </c>
      <c r="Z19" s="66">
        <v>8505017.25</v>
      </c>
      <c r="AA19" s="66">
        <v>7615018.4000000004</v>
      </c>
      <c r="AB19" s="66">
        <v>3885019.55</v>
      </c>
      <c r="AC19" s="66">
        <v>5311270.6999999993</v>
      </c>
      <c r="AD19" s="66">
        <v>118528961.05140188</v>
      </c>
      <c r="AE19" s="66">
        <v>3885021.8499999996</v>
      </c>
      <c r="AF19" s="66">
        <v>3942500</v>
      </c>
      <c r="AG19" s="66">
        <v>3942501.15</v>
      </c>
      <c r="AH19" s="66">
        <v>3942502.3</v>
      </c>
      <c r="AI19" s="66">
        <v>11442503.449999999</v>
      </c>
      <c r="AJ19" s="66">
        <v>11442504.6</v>
      </c>
      <c r="AK19" s="66">
        <v>12966880.75</v>
      </c>
      <c r="AL19" s="66">
        <v>4902506.9000000004</v>
      </c>
      <c r="AM19" s="66">
        <v>4902508.05</v>
      </c>
      <c r="AN19" s="66">
        <v>2742509.1999999997</v>
      </c>
      <c r="AO19" s="66">
        <v>1662510.3499999996</v>
      </c>
      <c r="AP19" s="66">
        <v>3132511.5</v>
      </c>
      <c r="AQ19" s="66">
        <v>68906960.099999994</v>
      </c>
      <c r="AR19" s="66">
        <v>7408212.6500000004</v>
      </c>
      <c r="AS19" s="66">
        <v>1088100</v>
      </c>
      <c r="AT19" s="66">
        <v>1088101.1499999999</v>
      </c>
      <c r="AU19" s="66">
        <v>1088102.3</v>
      </c>
      <c r="AV19" s="66">
        <v>1088103.45</v>
      </c>
      <c r="AW19" s="66">
        <v>1088104.6000000001</v>
      </c>
      <c r="AX19" s="66">
        <v>2592480.75</v>
      </c>
      <c r="AY19" s="66">
        <v>1068106.8999999999</v>
      </c>
      <c r="AZ19" s="66">
        <v>1068108.05</v>
      </c>
      <c r="BA19" s="66">
        <v>1068109.2</v>
      </c>
      <c r="BB19" s="66">
        <v>1068110.3500000001</v>
      </c>
      <c r="BC19" s="66">
        <v>1068111.5</v>
      </c>
      <c r="BD19" s="66">
        <v>20781750.900000002</v>
      </c>
    </row>
    <row r="20" spans="2:56" ht="21" x14ac:dyDescent="0.25">
      <c r="B20" s="42">
        <v>15</v>
      </c>
      <c r="C20" s="309" t="s">
        <v>144</v>
      </c>
      <c r="D20" s="2"/>
      <c r="E20" s="66">
        <v>3147207.9439252336</v>
      </c>
      <c r="F20" s="66">
        <v>1160957.9439252336</v>
      </c>
      <c r="G20" s="66">
        <v>1210957.9439252336</v>
      </c>
      <c r="H20" s="66">
        <v>2357082.9439252336</v>
      </c>
      <c r="I20" s="66">
        <v>1532957.9439252336</v>
      </c>
      <c r="J20" s="66">
        <v>1373457.9439252336</v>
      </c>
      <c r="K20" s="66">
        <v>2140646.5939252335</v>
      </c>
      <c r="L20" s="66">
        <v>1378460.2439252336</v>
      </c>
      <c r="M20" s="66">
        <v>2378461.3939252337</v>
      </c>
      <c r="N20" s="66">
        <v>1378462.5439252337</v>
      </c>
      <c r="O20" s="66">
        <v>1348463.6939252336</v>
      </c>
      <c r="P20" s="66">
        <v>2403277.3439252335</v>
      </c>
      <c r="Q20" s="66">
        <v>21810394.477102805</v>
      </c>
      <c r="R20" s="66">
        <v>1420215.9939252336</v>
      </c>
      <c r="S20" s="66">
        <v>1847217.1439252335</v>
      </c>
      <c r="T20" s="66">
        <v>1908468.2939252332</v>
      </c>
      <c r="U20" s="66">
        <v>1698469.4439252333</v>
      </c>
      <c r="V20" s="66">
        <v>1698470.5939252335</v>
      </c>
      <c r="W20" s="66">
        <v>1698471.7439252334</v>
      </c>
      <c r="X20" s="66">
        <v>3222847.8939252333</v>
      </c>
      <c r="Y20" s="66">
        <v>1698474.0439252332</v>
      </c>
      <c r="Z20" s="66">
        <v>1605017.2499999998</v>
      </c>
      <c r="AA20" s="66">
        <v>1605018.4</v>
      </c>
      <c r="AB20" s="66">
        <v>1605019.5499999998</v>
      </c>
      <c r="AC20" s="66">
        <v>3031270.6999999997</v>
      </c>
      <c r="AD20" s="66">
        <v>23038961.051401865</v>
      </c>
      <c r="AE20" s="66">
        <v>1605021.8499999996</v>
      </c>
      <c r="AF20" s="66">
        <v>1662499.9999999998</v>
      </c>
      <c r="AG20" s="66">
        <v>1662501.15</v>
      </c>
      <c r="AH20" s="66">
        <v>1662502.2999999998</v>
      </c>
      <c r="AI20" s="66">
        <v>1662503.4499999997</v>
      </c>
      <c r="AJ20" s="66">
        <v>1662504.5999999996</v>
      </c>
      <c r="AK20" s="66">
        <v>3186880.75</v>
      </c>
      <c r="AL20" s="66">
        <v>1662506.9</v>
      </c>
      <c r="AM20" s="66">
        <v>1662508.0499999998</v>
      </c>
      <c r="AN20" s="66">
        <v>1662509.1999999997</v>
      </c>
      <c r="AO20" s="66">
        <v>1662510.3499999996</v>
      </c>
      <c r="AP20" s="66">
        <v>3132511.5</v>
      </c>
      <c r="AQ20" s="66">
        <v>22886960.100000001</v>
      </c>
      <c r="AR20" s="66">
        <v>3908212.65</v>
      </c>
      <c r="AS20" s="66">
        <v>1088100</v>
      </c>
      <c r="AT20" s="66">
        <v>1088101.1499999999</v>
      </c>
      <c r="AU20" s="66">
        <v>1088102.3</v>
      </c>
      <c r="AV20" s="66">
        <v>1088103.45</v>
      </c>
      <c r="AW20" s="66">
        <v>1088104.6000000001</v>
      </c>
      <c r="AX20" s="66">
        <v>2592480.75</v>
      </c>
      <c r="AY20" s="66">
        <v>1068106.8999999999</v>
      </c>
      <c r="AZ20" s="66">
        <v>1068108.05</v>
      </c>
      <c r="BA20" s="66">
        <v>1068109.2</v>
      </c>
      <c r="BB20" s="66">
        <v>1068110.3500000001</v>
      </c>
      <c r="BC20" s="66">
        <v>1068111.5</v>
      </c>
      <c r="BD20" s="66">
        <v>17281750.899999999</v>
      </c>
    </row>
    <row r="21" spans="2:56" ht="21" x14ac:dyDescent="0.25">
      <c r="B21" s="42">
        <v>16</v>
      </c>
      <c r="C21" s="309" t="s">
        <v>145</v>
      </c>
      <c r="D21" s="2"/>
      <c r="E21" s="66">
        <v>750000</v>
      </c>
      <c r="F21" s="66">
        <v>0</v>
      </c>
      <c r="G21" s="66">
        <v>540000</v>
      </c>
      <c r="H21" s="66">
        <v>1540000</v>
      </c>
      <c r="I21" s="66">
        <v>540000</v>
      </c>
      <c r="J21" s="66">
        <v>10400000</v>
      </c>
      <c r="K21" s="66">
        <v>7980000</v>
      </c>
      <c r="L21" s="66">
        <v>7980000</v>
      </c>
      <c r="M21" s="66">
        <v>7440000</v>
      </c>
      <c r="N21" s="66">
        <v>1740000</v>
      </c>
      <c r="O21" s="66">
        <v>1080000</v>
      </c>
      <c r="P21" s="66">
        <v>1080000</v>
      </c>
      <c r="Q21" s="66">
        <v>41070000</v>
      </c>
      <c r="R21" s="66">
        <v>1080000</v>
      </c>
      <c r="S21" s="66">
        <v>1080000</v>
      </c>
      <c r="T21" s="66">
        <v>4920000</v>
      </c>
      <c r="U21" s="66">
        <v>4620000</v>
      </c>
      <c r="V21" s="66">
        <v>13980000</v>
      </c>
      <c r="W21" s="66">
        <v>21320000</v>
      </c>
      <c r="X21" s="66">
        <v>17940000</v>
      </c>
      <c r="Y21" s="66">
        <v>13080000</v>
      </c>
      <c r="Z21" s="66">
        <v>6900000</v>
      </c>
      <c r="AA21" s="66">
        <v>6010000</v>
      </c>
      <c r="AB21" s="66">
        <v>2280000</v>
      </c>
      <c r="AC21" s="66">
        <v>2280000</v>
      </c>
      <c r="AD21" s="66">
        <v>95490000</v>
      </c>
      <c r="AE21" s="66">
        <v>2280000</v>
      </c>
      <c r="AF21" s="66">
        <v>2280000</v>
      </c>
      <c r="AG21" s="66">
        <v>2280000</v>
      </c>
      <c r="AH21" s="66">
        <v>2280000</v>
      </c>
      <c r="AI21" s="66">
        <v>9780000</v>
      </c>
      <c r="AJ21" s="66">
        <v>9780000</v>
      </c>
      <c r="AK21" s="66">
        <v>9780000</v>
      </c>
      <c r="AL21" s="66">
        <v>3240000</v>
      </c>
      <c r="AM21" s="66">
        <v>3240000</v>
      </c>
      <c r="AN21" s="66">
        <v>1080000</v>
      </c>
      <c r="AO21" s="66">
        <v>0</v>
      </c>
      <c r="AP21" s="66">
        <v>0</v>
      </c>
      <c r="AQ21" s="66">
        <v>46020000</v>
      </c>
      <c r="AR21" s="66">
        <v>3500000</v>
      </c>
      <c r="AS21" s="66">
        <v>0</v>
      </c>
      <c r="AT21" s="66">
        <v>0</v>
      </c>
      <c r="AU21" s="66">
        <v>0</v>
      </c>
      <c r="AV21" s="66">
        <v>0</v>
      </c>
      <c r="AW21" s="66">
        <v>0</v>
      </c>
      <c r="AX21" s="66">
        <v>0</v>
      </c>
      <c r="AY21" s="66">
        <v>0</v>
      </c>
      <c r="AZ21" s="66">
        <v>0</v>
      </c>
      <c r="BA21" s="66">
        <v>0</v>
      </c>
      <c r="BB21" s="66">
        <v>0</v>
      </c>
      <c r="BC21" s="66">
        <v>0</v>
      </c>
      <c r="BD21" s="66">
        <v>3500000</v>
      </c>
    </row>
    <row r="22" spans="2:56" ht="37.5" x14ac:dyDescent="0.3">
      <c r="B22" s="42">
        <v>17</v>
      </c>
      <c r="C22" s="95" t="s">
        <v>146</v>
      </c>
      <c r="D22" s="2"/>
      <c r="E22" s="66">
        <v>-3897207.9439252336</v>
      </c>
      <c r="F22" s="66">
        <v>-1160957.9439252336</v>
      </c>
      <c r="G22" s="66">
        <v>-1750957.9439252336</v>
      </c>
      <c r="H22" s="66">
        <v>-3897082.9439252336</v>
      </c>
      <c r="I22" s="66">
        <v>-2072957.9439252336</v>
      </c>
      <c r="J22" s="66">
        <v>-11773457.943925234</v>
      </c>
      <c r="K22" s="66">
        <v>-10120646.593925234</v>
      </c>
      <c r="L22" s="66">
        <v>-9358460.2439252343</v>
      </c>
      <c r="M22" s="66">
        <v>-9818461.3939252347</v>
      </c>
      <c r="N22" s="66">
        <v>-3118462.5439252337</v>
      </c>
      <c r="O22" s="66">
        <v>-2428463.6939252336</v>
      </c>
      <c r="P22" s="66">
        <v>-3483277.3439252335</v>
      </c>
      <c r="Q22" s="66">
        <v>-62880394.477102801</v>
      </c>
      <c r="R22" s="66">
        <v>-2500215.9939252334</v>
      </c>
      <c r="S22" s="66">
        <v>-2927217.1439252337</v>
      </c>
      <c r="T22" s="66">
        <v>-6828468.2939252332</v>
      </c>
      <c r="U22" s="66">
        <v>-6318469.4439252336</v>
      </c>
      <c r="V22" s="66">
        <v>-15678470.593925234</v>
      </c>
      <c r="W22" s="66">
        <v>-23018471.743925232</v>
      </c>
      <c r="X22" s="66">
        <v>-21162847.893925235</v>
      </c>
      <c r="Y22" s="66">
        <v>-14778474.043925233</v>
      </c>
      <c r="Z22" s="66">
        <v>-8505017.25</v>
      </c>
      <c r="AA22" s="66">
        <v>-7615018.4000000004</v>
      </c>
      <c r="AB22" s="66">
        <v>-3885019.55</v>
      </c>
      <c r="AC22" s="66">
        <v>-5311270.6999999993</v>
      </c>
      <c r="AD22" s="66">
        <v>-118528961.05140188</v>
      </c>
      <c r="AE22" s="66">
        <v>-3885021.8499999996</v>
      </c>
      <c r="AF22" s="66">
        <v>-3942500</v>
      </c>
      <c r="AG22" s="66">
        <v>-3942501.15</v>
      </c>
      <c r="AH22" s="66">
        <v>-3942502.3</v>
      </c>
      <c r="AI22" s="66">
        <v>-11442503.449999999</v>
      </c>
      <c r="AJ22" s="66">
        <v>-11442504.6</v>
      </c>
      <c r="AK22" s="66">
        <v>-12966880.75</v>
      </c>
      <c r="AL22" s="66">
        <v>-4902506.9000000004</v>
      </c>
      <c r="AM22" s="66">
        <v>-4902508.05</v>
      </c>
      <c r="AN22" s="66">
        <v>-2742509.1999999997</v>
      </c>
      <c r="AO22" s="66">
        <v>-1662510.3499999996</v>
      </c>
      <c r="AP22" s="66">
        <v>161925204.85514024</v>
      </c>
      <c r="AQ22" s="66">
        <v>96150756.255140245</v>
      </c>
      <c r="AR22" s="66">
        <v>367178668.07429922</v>
      </c>
      <c r="AS22" s="66">
        <v>-10156.074766355101</v>
      </c>
      <c r="AT22" s="66">
        <v>-10157.224766355008</v>
      </c>
      <c r="AU22" s="66">
        <v>-10158.374766355148</v>
      </c>
      <c r="AV22" s="66">
        <v>-10159.524766355054</v>
      </c>
      <c r="AW22" s="66">
        <v>-10160.674766355194</v>
      </c>
      <c r="AX22" s="66">
        <v>-1514536.8247663551</v>
      </c>
      <c r="AY22" s="66">
        <v>9837.0252336449921</v>
      </c>
      <c r="AZ22" s="66">
        <v>9835.8752336448524</v>
      </c>
      <c r="BA22" s="66">
        <v>9834.7252336449455</v>
      </c>
      <c r="BB22" s="66">
        <v>9833.5752336448058</v>
      </c>
      <c r="BC22" s="66">
        <v>9832.425233644899</v>
      </c>
      <c r="BD22" s="66">
        <v>365662513.00186938</v>
      </c>
    </row>
    <row r="23" spans="2:56" ht="15.75" x14ac:dyDescent="0.25">
      <c r="B23" s="42">
        <v>18</v>
      </c>
      <c r="C23" s="96" t="s">
        <v>147</v>
      </c>
      <c r="D23" s="2"/>
      <c r="E23" s="113"/>
      <c r="F23" s="113"/>
      <c r="G23" s="113"/>
      <c r="H23" s="113"/>
      <c r="I23" s="113"/>
      <c r="J23" s="113"/>
      <c r="K23" s="113"/>
      <c r="L23" s="113"/>
      <c r="M23" s="113"/>
      <c r="N23" s="113"/>
      <c r="O23" s="113"/>
      <c r="P23" s="113"/>
      <c r="Q23" s="66">
        <v>0</v>
      </c>
      <c r="R23" s="113"/>
      <c r="S23" s="113"/>
      <c r="T23" s="113"/>
      <c r="U23" s="113"/>
      <c r="V23" s="113"/>
      <c r="W23" s="113"/>
      <c r="X23" s="113"/>
      <c r="Y23" s="113"/>
      <c r="Z23" s="113"/>
      <c r="AA23" s="113"/>
      <c r="AB23" s="113"/>
      <c r="AC23" s="113"/>
      <c r="AD23" s="66">
        <v>0</v>
      </c>
      <c r="AE23" s="113"/>
      <c r="AF23" s="113"/>
      <c r="AG23" s="113"/>
      <c r="AH23" s="113"/>
      <c r="AI23" s="113"/>
      <c r="AJ23" s="113"/>
      <c r="AK23" s="113"/>
      <c r="AL23" s="113"/>
      <c r="AM23" s="113"/>
      <c r="AN23" s="113"/>
      <c r="AO23" s="113"/>
      <c r="AP23" s="113"/>
      <c r="AQ23" s="66">
        <v>0</v>
      </c>
      <c r="AR23" s="113"/>
      <c r="AS23" s="113"/>
      <c r="AT23" s="113"/>
      <c r="AU23" s="113"/>
      <c r="AV23" s="113"/>
      <c r="AW23" s="113"/>
      <c r="AX23" s="113"/>
      <c r="AY23" s="113"/>
      <c r="AZ23" s="113"/>
      <c r="BA23" s="113"/>
      <c r="BB23" s="113"/>
      <c r="BC23" s="113"/>
      <c r="BD23" s="66">
        <v>0</v>
      </c>
    </row>
    <row r="24" spans="2:56" ht="18.75" x14ac:dyDescent="0.25">
      <c r="B24" s="42">
        <v>19</v>
      </c>
      <c r="C24" s="92" t="s">
        <v>148</v>
      </c>
      <c r="D24" s="2"/>
      <c r="E24" s="66">
        <v>-3897207.9439252336</v>
      </c>
      <c r="F24" s="66">
        <v>-1160957.9439252336</v>
      </c>
      <c r="G24" s="66">
        <v>-1750957.9439252336</v>
      </c>
      <c r="H24" s="66">
        <v>-3897082.9439252336</v>
      </c>
      <c r="I24" s="66">
        <v>-2072957.9439252336</v>
      </c>
      <c r="J24" s="66">
        <v>-11773457.943925234</v>
      </c>
      <c r="K24" s="66">
        <v>-10120646.593925234</v>
      </c>
      <c r="L24" s="66">
        <v>-9358460.2439252343</v>
      </c>
      <c r="M24" s="66">
        <v>-9818461.3939252347</v>
      </c>
      <c r="N24" s="66">
        <v>-3118462.5439252337</v>
      </c>
      <c r="O24" s="66">
        <v>-2428463.6939252336</v>
      </c>
      <c r="P24" s="66">
        <v>-3483277.3439252335</v>
      </c>
      <c r="Q24" s="66">
        <v>-62880394.477102801</v>
      </c>
      <c r="R24" s="66">
        <v>-2500215.9939252334</v>
      </c>
      <c r="S24" s="66">
        <v>-2927217.1439252337</v>
      </c>
      <c r="T24" s="66">
        <v>-6828468.2939252332</v>
      </c>
      <c r="U24" s="66">
        <v>-6318469.4439252336</v>
      </c>
      <c r="V24" s="66">
        <v>-15678470.593925234</v>
      </c>
      <c r="W24" s="66">
        <v>-23018471.743925232</v>
      </c>
      <c r="X24" s="66">
        <v>-21162847.893925235</v>
      </c>
      <c r="Y24" s="66">
        <v>-14778474.043925233</v>
      </c>
      <c r="Z24" s="66">
        <v>-8505017.25</v>
      </c>
      <c r="AA24" s="66">
        <v>-7615018.4000000004</v>
      </c>
      <c r="AB24" s="66">
        <v>-3885019.55</v>
      </c>
      <c r="AC24" s="66">
        <v>-5311270.6999999993</v>
      </c>
      <c r="AD24" s="66">
        <v>-118528961.05140188</v>
      </c>
      <c r="AE24" s="66">
        <v>-3885021.8499999996</v>
      </c>
      <c r="AF24" s="66">
        <v>-3942500</v>
      </c>
      <c r="AG24" s="66">
        <v>-3942501.15</v>
      </c>
      <c r="AH24" s="66">
        <v>-3942502.3</v>
      </c>
      <c r="AI24" s="66">
        <v>-11442503.449999999</v>
      </c>
      <c r="AJ24" s="66">
        <v>-11442504.6</v>
      </c>
      <c r="AK24" s="66">
        <v>-12966880.75</v>
      </c>
      <c r="AL24" s="66">
        <v>-4902506.9000000004</v>
      </c>
      <c r="AM24" s="66">
        <v>-4902508.05</v>
      </c>
      <c r="AN24" s="66">
        <v>-2742509.1999999997</v>
      </c>
      <c r="AO24" s="66">
        <v>-1662510.3499999996</v>
      </c>
      <c r="AP24" s="66">
        <v>161925204.85514024</v>
      </c>
      <c r="AQ24" s="66">
        <v>96150756.255140245</v>
      </c>
      <c r="AR24" s="66">
        <v>367178668.07429922</v>
      </c>
      <c r="AS24" s="66">
        <v>-10156.074766355101</v>
      </c>
      <c r="AT24" s="66">
        <v>-10157.224766355008</v>
      </c>
      <c r="AU24" s="66">
        <v>-10158.374766355148</v>
      </c>
      <c r="AV24" s="66">
        <v>-10159.524766355054</v>
      </c>
      <c r="AW24" s="66">
        <v>-10160.674766355194</v>
      </c>
      <c r="AX24" s="66">
        <v>-1514536.8247663551</v>
      </c>
      <c r="AY24" s="66">
        <v>9837.0252336449921</v>
      </c>
      <c r="AZ24" s="66">
        <v>9835.8752336448524</v>
      </c>
      <c r="BA24" s="66">
        <v>9834.7252336449455</v>
      </c>
      <c r="BB24" s="66">
        <v>9833.5752336448058</v>
      </c>
      <c r="BC24" s="66">
        <v>9832.425233644899</v>
      </c>
      <c r="BD24" s="66">
        <v>365662513.00186938</v>
      </c>
    </row>
    <row r="25" spans="2:56" x14ac:dyDescent="0.25">
      <c r="B25" s="42">
        <v>20</v>
      </c>
      <c r="C25" s="97" t="s">
        <v>149</v>
      </c>
      <c r="D25" s="2"/>
      <c r="E25" s="113"/>
      <c r="F25" s="113"/>
      <c r="G25" s="113"/>
      <c r="H25" s="113"/>
      <c r="I25" s="113"/>
      <c r="J25" s="113"/>
      <c r="K25" s="113"/>
      <c r="L25" s="113"/>
      <c r="M25" s="113"/>
      <c r="N25" s="113"/>
      <c r="O25" s="113"/>
      <c r="P25" s="113"/>
      <c r="Q25" s="66">
        <v>0</v>
      </c>
      <c r="R25" s="113"/>
      <c r="S25" s="113"/>
      <c r="T25" s="113"/>
      <c r="U25" s="113"/>
      <c r="V25" s="113"/>
      <c r="W25" s="113"/>
      <c r="X25" s="113"/>
      <c r="Y25" s="113"/>
      <c r="Z25" s="113"/>
      <c r="AA25" s="113"/>
      <c r="AB25" s="113"/>
      <c r="AC25" s="113"/>
      <c r="AD25" s="66">
        <v>0</v>
      </c>
      <c r="AE25" s="113"/>
      <c r="AF25" s="113"/>
      <c r="AG25" s="113"/>
      <c r="AH25" s="113"/>
      <c r="AI25" s="113"/>
      <c r="AJ25" s="113"/>
      <c r="AK25" s="113"/>
      <c r="AL25" s="113"/>
      <c r="AM25" s="113"/>
      <c r="AN25" s="113"/>
      <c r="AO25" s="113"/>
      <c r="AP25" s="113"/>
      <c r="AQ25" s="66">
        <v>0</v>
      </c>
      <c r="AR25" s="113"/>
      <c r="AS25" s="113"/>
      <c r="AT25" s="113"/>
      <c r="AU25" s="113"/>
      <c r="AV25" s="113"/>
      <c r="AW25" s="113"/>
      <c r="AX25" s="113"/>
      <c r="AY25" s="113"/>
      <c r="AZ25" s="113"/>
      <c r="BA25" s="113"/>
      <c r="BB25" s="113"/>
      <c r="BC25" s="113"/>
      <c r="BD25" s="66">
        <v>0</v>
      </c>
    </row>
    <row r="26" spans="2:56" ht="18.75" x14ac:dyDescent="0.25">
      <c r="B26" s="42">
        <v>21</v>
      </c>
      <c r="C26" s="92" t="s">
        <v>150</v>
      </c>
      <c r="D26" s="2"/>
      <c r="E26" s="66">
        <v>-3897207.9439252336</v>
      </c>
      <c r="F26" s="66">
        <v>-1160957.9439252336</v>
      </c>
      <c r="G26" s="66">
        <v>-1750957.9439252336</v>
      </c>
      <c r="H26" s="66">
        <v>-3897082.9439252336</v>
      </c>
      <c r="I26" s="66">
        <v>-2072957.9439252336</v>
      </c>
      <c r="J26" s="66">
        <v>-11773457.943925234</v>
      </c>
      <c r="K26" s="66">
        <v>-10120646.593925234</v>
      </c>
      <c r="L26" s="66">
        <v>-9358460.2439252343</v>
      </c>
      <c r="M26" s="66">
        <v>-9818461.3939252347</v>
      </c>
      <c r="N26" s="66">
        <v>-3118462.5439252337</v>
      </c>
      <c r="O26" s="66">
        <v>-2428463.6939252336</v>
      </c>
      <c r="P26" s="66">
        <v>-3483277.3439252335</v>
      </c>
      <c r="Q26" s="66">
        <v>-62880394.477102801</v>
      </c>
      <c r="R26" s="66">
        <v>-2500215.9939252334</v>
      </c>
      <c r="S26" s="66">
        <v>-2927217.1439252337</v>
      </c>
      <c r="T26" s="66">
        <v>-6828468.2939252332</v>
      </c>
      <c r="U26" s="66">
        <v>-6318469.4439252336</v>
      </c>
      <c r="V26" s="66">
        <v>-15678470.593925234</v>
      </c>
      <c r="W26" s="66">
        <v>-23018471.743925232</v>
      </c>
      <c r="X26" s="66">
        <v>-21162847.893925235</v>
      </c>
      <c r="Y26" s="66">
        <v>-14778474.043925233</v>
      </c>
      <c r="Z26" s="66">
        <v>-8505017.25</v>
      </c>
      <c r="AA26" s="66">
        <v>-7615018.4000000004</v>
      </c>
      <c r="AB26" s="66">
        <v>-3885019.55</v>
      </c>
      <c r="AC26" s="66">
        <v>-5311270.6999999993</v>
      </c>
      <c r="AD26" s="66">
        <v>-118528961.05140188</v>
      </c>
      <c r="AE26" s="66">
        <v>-3885021.8499999996</v>
      </c>
      <c r="AF26" s="66">
        <v>-3942500</v>
      </c>
      <c r="AG26" s="66">
        <v>-3942501.15</v>
      </c>
      <c r="AH26" s="66">
        <v>-3942502.3</v>
      </c>
      <c r="AI26" s="66">
        <v>-11442503.449999999</v>
      </c>
      <c r="AJ26" s="66">
        <v>-11442504.6</v>
      </c>
      <c r="AK26" s="66">
        <v>-12966880.75</v>
      </c>
      <c r="AL26" s="66">
        <v>-4902506.9000000004</v>
      </c>
      <c r="AM26" s="66">
        <v>-4902508.05</v>
      </c>
      <c r="AN26" s="66">
        <v>-2742509.1999999997</v>
      </c>
      <c r="AO26" s="66">
        <v>-1662510.3499999996</v>
      </c>
      <c r="AP26" s="66">
        <v>161925204.85514024</v>
      </c>
      <c r="AQ26" s="66">
        <v>96150756.255140245</v>
      </c>
      <c r="AR26" s="66">
        <v>367178668.07429922</v>
      </c>
      <c r="AS26" s="66">
        <v>-10156.074766355101</v>
      </c>
      <c r="AT26" s="66">
        <v>-10157.224766355008</v>
      </c>
      <c r="AU26" s="66">
        <v>-10158.374766355148</v>
      </c>
      <c r="AV26" s="66">
        <v>-10159.524766355054</v>
      </c>
      <c r="AW26" s="66">
        <v>-10160.674766355194</v>
      </c>
      <c r="AX26" s="66">
        <v>-1514536.8247663551</v>
      </c>
      <c r="AY26" s="66">
        <v>9837.0252336449921</v>
      </c>
      <c r="AZ26" s="66">
        <v>9835.8752336448524</v>
      </c>
      <c r="BA26" s="66">
        <v>9834.7252336449455</v>
      </c>
      <c r="BB26" s="66">
        <v>9833.5752336448058</v>
      </c>
      <c r="BC26" s="66">
        <v>9832.425233644899</v>
      </c>
      <c r="BD26" s="66">
        <v>365662513.00186938</v>
      </c>
    </row>
    <row r="27" spans="2:56" x14ac:dyDescent="0.25">
      <c r="B27" s="42">
        <v>22</v>
      </c>
      <c r="C27" s="98" t="s">
        <v>151</v>
      </c>
      <c r="D27" s="2"/>
      <c r="E27" s="113"/>
      <c r="F27" s="113"/>
      <c r="G27" s="113"/>
      <c r="H27" s="113"/>
      <c r="I27" s="113"/>
      <c r="J27" s="113"/>
      <c r="K27" s="113"/>
      <c r="L27" s="113"/>
      <c r="M27" s="113"/>
      <c r="N27" s="113"/>
      <c r="O27" s="113"/>
      <c r="P27" s="113"/>
      <c r="Q27" s="304">
        <v>0</v>
      </c>
      <c r="R27" s="113"/>
      <c r="S27" s="113"/>
      <c r="T27" s="113"/>
      <c r="U27" s="113"/>
      <c r="V27" s="113"/>
      <c r="W27" s="113"/>
      <c r="X27" s="113"/>
      <c r="Y27" s="113"/>
      <c r="Z27" s="113"/>
      <c r="AA27" s="113"/>
      <c r="AB27" s="113"/>
      <c r="AC27" s="113"/>
      <c r="AD27" s="304">
        <v>0</v>
      </c>
      <c r="AE27" s="113"/>
      <c r="AF27" s="113"/>
      <c r="AG27" s="113"/>
      <c r="AH27" s="113"/>
      <c r="AI27" s="113"/>
      <c r="AJ27" s="113"/>
      <c r="AK27" s="113"/>
      <c r="AL27" s="113"/>
      <c r="AM27" s="113"/>
      <c r="AN27" s="113"/>
      <c r="AO27" s="113"/>
      <c r="AP27" s="113"/>
      <c r="AQ27" s="304">
        <v>0</v>
      </c>
      <c r="AR27" s="113"/>
      <c r="AS27" s="113"/>
      <c r="AT27" s="113"/>
      <c r="AU27" s="113"/>
      <c r="AV27" s="113"/>
      <c r="AW27" s="113"/>
      <c r="AX27" s="113"/>
      <c r="AY27" s="113"/>
      <c r="AZ27" s="113"/>
      <c r="BA27" s="113"/>
      <c r="BB27" s="113"/>
      <c r="BC27" s="113"/>
      <c r="BD27" s="304">
        <v>0</v>
      </c>
    </row>
    <row r="28" spans="2:56" x14ac:dyDescent="0.25">
      <c r="B28" s="42">
        <v>23</v>
      </c>
      <c r="C28" s="98" t="s">
        <v>152</v>
      </c>
      <c r="D28" s="2"/>
      <c r="E28" s="113"/>
      <c r="F28" s="113"/>
      <c r="G28" s="113"/>
      <c r="H28" s="113"/>
      <c r="I28" s="113"/>
      <c r="J28" s="113"/>
      <c r="K28" s="113"/>
      <c r="L28" s="113"/>
      <c r="M28" s="113"/>
      <c r="N28" s="113"/>
      <c r="O28" s="113"/>
      <c r="P28" s="113"/>
      <c r="Q28" s="304">
        <v>0</v>
      </c>
      <c r="R28" s="113"/>
      <c r="S28" s="113"/>
      <c r="T28" s="113"/>
      <c r="U28" s="113"/>
      <c r="V28" s="113"/>
      <c r="W28" s="113"/>
      <c r="X28" s="113"/>
      <c r="Y28" s="113"/>
      <c r="Z28" s="113"/>
      <c r="AA28" s="113"/>
      <c r="AB28" s="113"/>
      <c r="AC28" s="113"/>
      <c r="AD28" s="304">
        <v>0</v>
      </c>
      <c r="AE28" s="113"/>
      <c r="AF28" s="113"/>
      <c r="AG28" s="113"/>
      <c r="AH28" s="113"/>
      <c r="AI28" s="113"/>
      <c r="AJ28" s="113"/>
      <c r="AK28" s="113"/>
      <c r="AL28" s="113"/>
      <c r="AM28" s="113"/>
      <c r="AN28" s="113"/>
      <c r="AO28" s="113"/>
      <c r="AP28" s="113"/>
      <c r="AQ28" s="304">
        <v>0</v>
      </c>
      <c r="AR28" s="113"/>
      <c r="AS28" s="113"/>
      <c r="AT28" s="113"/>
      <c r="AU28" s="113"/>
      <c r="AV28" s="113"/>
      <c r="AW28" s="113"/>
      <c r="AX28" s="113"/>
      <c r="AY28" s="113"/>
      <c r="AZ28" s="113"/>
      <c r="BA28" s="113"/>
      <c r="BB28" s="113"/>
      <c r="BC28" s="113"/>
      <c r="BD28" s="304">
        <v>0</v>
      </c>
    </row>
    <row r="29" spans="2:56" ht="18.75" x14ac:dyDescent="0.25">
      <c r="B29" s="42">
        <v>24</v>
      </c>
      <c r="C29" s="92" t="s">
        <v>153</v>
      </c>
      <c r="D29" s="2"/>
      <c r="E29" s="66">
        <v>0</v>
      </c>
      <c r="F29" s="66">
        <v>0</v>
      </c>
      <c r="G29" s="66">
        <v>0</v>
      </c>
      <c r="H29" s="66">
        <v>0</v>
      </c>
      <c r="I29" s="66">
        <v>0</v>
      </c>
      <c r="J29" s="66">
        <v>0</v>
      </c>
      <c r="K29" s="66">
        <v>0</v>
      </c>
      <c r="L29" s="66">
        <v>0</v>
      </c>
      <c r="M29" s="66">
        <v>0</v>
      </c>
      <c r="N29" s="66">
        <v>0</v>
      </c>
      <c r="O29" s="66">
        <v>0</v>
      </c>
      <c r="P29" s="66">
        <v>0</v>
      </c>
      <c r="Q29" s="66">
        <v>0</v>
      </c>
      <c r="R29" s="66">
        <v>0</v>
      </c>
      <c r="S29" s="66">
        <v>0</v>
      </c>
      <c r="T29" s="66">
        <v>0</v>
      </c>
      <c r="U29" s="66">
        <v>0</v>
      </c>
      <c r="V29" s="66">
        <v>0</v>
      </c>
      <c r="W29" s="66">
        <v>0</v>
      </c>
      <c r="X29" s="66">
        <v>0</v>
      </c>
      <c r="Y29" s="66">
        <v>0</v>
      </c>
      <c r="Z29" s="66">
        <v>0</v>
      </c>
      <c r="AA29" s="66">
        <v>0</v>
      </c>
      <c r="AB29" s="66">
        <v>0</v>
      </c>
      <c r="AC29" s="66">
        <v>0</v>
      </c>
      <c r="AD29" s="66">
        <v>0</v>
      </c>
      <c r="AE29" s="66">
        <v>0</v>
      </c>
      <c r="AF29" s="66">
        <v>0</v>
      </c>
      <c r="AG29" s="66">
        <v>0</v>
      </c>
      <c r="AH29" s="66">
        <v>0</v>
      </c>
      <c r="AI29" s="66">
        <v>0</v>
      </c>
      <c r="AJ29" s="66">
        <v>0</v>
      </c>
      <c r="AK29" s="66">
        <v>0</v>
      </c>
      <c r="AL29" s="66">
        <v>0</v>
      </c>
      <c r="AM29" s="66">
        <v>0</v>
      </c>
      <c r="AN29" s="66">
        <v>0</v>
      </c>
      <c r="AO29" s="66">
        <v>0</v>
      </c>
      <c r="AP29" s="66">
        <v>0</v>
      </c>
      <c r="AQ29" s="66">
        <v>0</v>
      </c>
      <c r="AR29" s="66">
        <v>0</v>
      </c>
      <c r="AS29" s="66">
        <v>0</v>
      </c>
      <c r="AT29" s="66">
        <v>0</v>
      </c>
      <c r="AU29" s="66">
        <v>0</v>
      </c>
      <c r="AV29" s="66">
        <v>0</v>
      </c>
      <c r="AW29" s="66">
        <v>0</v>
      </c>
      <c r="AX29" s="66">
        <v>0</v>
      </c>
      <c r="AY29" s="66">
        <v>0</v>
      </c>
      <c r="AZ29" s="66">
        <v>0</v>
      </c>
      <c r="BA29" s="66">
        <v>0</v>
      </c>
      <c r="BB29" s="66">
        <v>0</v>
      </c>
      <c r="BC29" s="66">
        <v>0</v>
      </c>
      <c r="BD29" s="66">
        <v>0</v>
      </c>
    </row>
    <row r="30" spans="2:56" ht="18.75" x14ac:dyDescent="0.25">
      <c r="B30" s="42">
        <v>25</v>
      </c>
      <c r="C30" s="92" t="s">
        <v>154</v>
      </c>
      <c r="D30" s="2"/>
      <c r="E30" s="66">
        <v>0</v>
      </c>
      <c r="F30" s="66">
        <v>0</v>
      </c>
      <c r="G30" s="66">
        <v>0</v>
      </c>
      <c r="H30" s="66">
        <v>0</v>
      </c>
      <c r="I30" s="66">
        <v>0</v>
      </c>
      <c r="J30" s="66">
        <v>0</v>
      </c>
      <c r="K30" s="66">
        <v>0</v>
      </c>
      <c r="L30" s="66">
        <v>0</v>
      </c>
      <c r="M30" s="66">
        <v>0</v>
      </c>
      <c r="N30" s="66">
        <v>0</v>
      </c>
      <c r="O30" s="66">
        <v>0</v>
      </c>
      <c r="P30" s="66">
        <v>0</v>
      </c>
      <c r="Q30" s="66">
        <v>0</v>
      </c>
      <c r="R30" s="66">
        <v>0</v>
      </c>
      <c r="S30" s="66">
        <v>0</v>
      </c>
      <c r="T30" s="66">
        <v>0</v>
      </c>
      <c r="U30" s="66">
        <v>0</v>
      </c>
      <c r="V30" s="66">
        <v>0</v>
      </c>
      <c r="W30" s="66">
        <v>0</v>
      </c>
      <c r="X30" s="66">
        <v>0</v>
      </c>
      <c r="Y30" s="66">
        <v>0</v>
      </c>
      <c r="Z30" s="66">
        <v>0</v>
      </c>
      <c r="AA30" s="66">
        <v>0</v>
      </c>
      <c r="AB30" s="66">
        <v>0</v>
      </c>
      <c r="AC30" s="66">
        <v>0</v>
      </c>
      <c r="AD30" s="66">
        <v>0</v>
      </c>
      <c r="AE30" s="66">
        <v>0</v>
      </c>
      <c r="AF30" s="66">
        <v>0</v>
      </c>
      <c r="AG30" s="66">
        <v>0</v>
      </c>
      <c r="AH30" s="66">
        <v>0</v>
      </c>
      <c r="AI30" s="66">
        <v>0</v>
      </c>
      <c r="AJ30" s="66">
        <v>0</v>
      </c>
      <c r="AK30" s="66">
        <v>0</v>
      </c>
      <c r="AL30" s="66">
        <v>0</v>
      </c>
      <c r="AM30" s="66">
        <v>0</v>
      </c>
      <c r="AN30" s="66">
        <v>0</v>
      </c>
      <c r="AO30" s="66">
        <v>0</v>
      </c>
      <c r="AP30" s="66">
        <v>0</v>
      </c>
      <c r="AQ30" s="66">
        <v>0</v>
      </c>
      <c r="AR30" s="66">
        <v>0</v>
      </c>
      <c r="AS30" s="66">
        <v>0</v>
      </c>
      <c r="AT30" s="66">
        <v>0</v>
      </c>
      <c r="AU30" s="66">
        <v>0</v>
      </c>
      <c r="AV30" s="66">
        <v>0</v>
      </c>
      <c r="AW30" s="66">
        <v>0</v>
      </c>
      <c r="AX30" s="66">
        <v>0</v>
      </c>
      <c r="AY30" s="66">
        <v>0</v>
      </c>
      <c r="AZ30" s="66">
        <v>0</v>
      </c>
      <c r="BA30" s="66">
        <v>0</v>
      </c>
      <c r="BB30" s="66">
        <v>0</v>
      </c>
      <c r="BC30" s="66">
        <v>0</v>
      </c>
      <c r="BD30" s="66">
        <v>0</v>
      </c>
    </row>
    <row r="31" spans="2:56" x14ac:dyDescent="0.25">
      <c r="B31" s="42">
        <v>26</v>
      </c>
      <c r="C31" s="98" t="s">
        <v>155</v>
      </c>
      <c r="D31" s="2"/>
      <c r="E31" s="113"/>
      <c r="F31" s="113"/>
      <c r="G31" s="113"/>
      <c r="H31" s="113"/>
      <c r="I31" s="113"/>
      <c r="J31" s="113"/>
      <c r="K31" s="113"/>
      <c r="L31" s="113"/>
      <c r="M31" s="113"/>
      <c r="N31" s="113"/>
      <c r="O31" s="113"/>
      <c r="P31" s="113"/>
      <c r="Q31" s="304">
        <v>0</v>
      </c>
      <c r="R31" s="113"/>
      <c r="S31" s="113"/>
      <c r="T31" s="113"/>
      <c r="U31" s="113"/>
      <c r="V31" s="113"/>
      <c r="W31" s="113"/>
      <c r="X31" s="113"/>
      <c r="Y31" s="113"/>
      <c r="Z31" s="113"/>
      <c r="AA31" s="113"/>
      <c r="AB31" s="113"/>
      <c r="AC31" s="113"/>
      <c r="AD31" s="304">
        <v>0</v>
      </c>
      <c r="AE31" s="113"/>
      <c r="AF31" s="113"/>
      <c r="AG31" s="113"/>
      <c r="AH31" s="113"/>
      <c r="AI31" s="113"/>
      <c r="AJ31" s="113"/>
      <c r="AK31" s="113"/>
      <c r="AL31" s="113"/>
      <c r="AM31" s="113"/>
      <c r="AN31" s="113"/>
      <c r="AO31" s="113"/>
      <c r="AP31" s="113"/>
      <c r="AQ31" s="304">
        <v>0</v>
      </c>
      <c r="AR31" s="113"/>
      <c r="AS31" s="113"/>
      <c r="AT31" s="113"/>
      <c r="AU31" s="113"/>
      <c r="AV31" s="113"/>
      <c r="AW31" s="113"/>
      <c r="AX31" s="113"/>
      <c r="AY31" s="113"/>
      <c r="AZ31" s="113"/>
      <c r="BA31" s="113"/>
      <c r="BB31" s="113"/>
      <c r="BC31" s="113"/>
      <c r="BD31" s="304">
        <v>0</v>
      </c>
    </row>
    <row r="32" spans="2:56" x14ac:dyDescent="0.25">
      <c r="B32" s="42">
        <v>27</v>
      </c>
      <c r="C32" s="99" t="s">
        <v>156</v>
      </c>
      <c r="D32" s="2"/>
      <c r="E32" s="113"/>
      <c r="F32" s="113"/>
      <c r="G32" s="113"/>
      <c r="H32" s="113"/>
      <c r="I32" s="113"/>
      <c r="J32" s="113"/>
      <c r="K32" s="113"/>
      <c r="L32" s="113"/>
      <c r="M32" s="113"/>
      <c r="N32" s="113"/>
      <c r="O32" s="113"/>
      <c r="P32" s="113"/>
      <c r="Q32" s="304">
        <v>0</v>
      </c>
      <c r="R32" s="113"/>
      <c r="S32" s="113"/>
      <c r="T32" s="113"/>
      <c r="U32" s="113"/>
      <c r="V32" s="113"/>
      <c r="W32" s="113"/>
      <c r="X32" s="113"/>
      <c r="Y32" s="113"/>
      <c r="Z32" s="113"/>
      <c r="AA32" s="113"/>
      <c r="AB32" s="113"/>
      <c r="AC32" s="113"/>
      <c r="AD32" s="304">
        <v>0</v>
      </c>
      <c r="AE32" s="113"/>
      <c r="AF32" s="113"/>
      <c r="AG32" s="113"/>
      <c r="AH32" s="113"/>
      <c r="AI32" s="113"/>
      <c r="AJ32" s="113"/>
      <c r="AK32" s="113"/>
      <c r="AL32" s="113"/>
      <c r="AM32" s="113"/>
      <c r="AN32" s="113"/>
      <c r="AO32" s="113"/>
      <c r="AP32" s="113"/>
      <c r="AQ32" s="304">
        <v>0</v>
      </c>
      <c r="AR32" s="113"/>
      <c r="AS32" s="113"/>
      <c r="AT32" s="113"/>
      <c r="AU32" s="113"/>
      <c r="AV32" s="113"/>
      <c r="AW32" s="113"/>
      <c r="AX32" s="113"/>
      <c r="AY32" s="113"/>
      <c r="AZ32" s="113"/>
      <c r="BA32" s="113"/>
      <c r="BB32" s="113"/>
      <c r="BC32" s="113"/>
      <c r="BD32" s="304">
        <v>0</v>
      </c>
    </row>
    <row r="33" spans="2:56" ht="37.5" x14ac:dyDescent="0.25">
      <c r="B33" s="42">
        <v>28</v>
      </c>
      <c r="C33" s="91" t="s">
        <v>157</v>
      </c>
      <c r="D33" s="2"/>
      <c r="E33" s="66">
        <v>-3897207.9439252336</v>
      </c>
      <c r="F33" s="66">
        <v>-1160957.9439252336</v>
      </c>
      <c r="G33" s="66">
        <v>-1750957.9439252336</v>
      </c>
      <c r="H33" s="66">
        <v>-3897082.9439252336</v>
      </c>
      <c r="I33" s="66">
        <v>-2072957.9439252336</v>
      </c>
      <c r="J33" s="66">
        <v>-11773457.943925234</v>
      </c>
      <c r="K33" s="66">
        <v>-10120646.593925234</v>
      </c>
      <c r="L33" s="66">
        <v>-9358460.2439252343</v>
      </c>
      <c r="M33" s="66">
        <v>-9818461.3939252347</v>
      </c>
      <c r="N33" s="66">
        <v>-3118462.5439252337</v>
      </c>
      <c r="O33" s="66">
        <v>-2428463.6939252336</v>
      </c>
      <c r="P33" s="66">
        <v>-3483277.3439252335</v>
      </c>
      <c r="Q33" s="66">
        <v>-62880394.477102801</v>
      </c>
      <c r="R33" s="66">
        <v>-2500215.9939252334</v>
      </c>
      <c r="S33" s="66">
        <v>-2927217.1439252337</v>
      </c>
      <c r="T33" s="66">
        <v>-6828468.2939252332</v>
      </c>
      <c r="U33" s="66">
        <v>-6318469.4439252336</v>
      </c>
      <c r="V33" s="66">
        <v>-15678470.593925234</v>
      </c>
      <c r="W33" s="66">
        <v>-23018471.743925232</v>
      </c>
      <c r="X33" s="66">
        <v>-21162847.893925235</v>
      </c>
      <c r="Y33" s="66">
        <v>-14778474.043925233</v>
      </c>
      <c r="Z33" s="66">
        <v>-8505017.25</v>
      </c>
      <c r="AA33" s="66">
        <v>-7615018.4000000004</v>
      </c>
      <c r="AB33" s="66">
        <v>-3885019.55</v>
      </c>
      <c r="AC33" s="66">
        <v>-5311270.6999999993</v>
      </c>
      <c r="AD33" s="66">
        <v>-118528961.05140188</v>
      </c>
      <c r="AE33" s="66">
        <v>-3885021.8499999996</v>
      </c>
      <c r="AF33" s="66">
        <v>-3942500</v>
      </c>
      <c r="AG33" s="66">
        <v>-3942501.15</v>
      </c>
      <c r="AH33" s="66">
        <v>-3942502.3</v>
      </c>
      <c r="AI33" s="66">
        <v>-11442503.449999999</v>
      </c>
      <c r="AJ33" s="66">
        <v>-11442504.6</v>
      </c>
      <c r="AK33" s="66">
        <v>-12966880.75</v>
      </c>
      <c r="AL33" s="66">
        <v>-4902506.9000000004</v>
      </c>
      <c r="AM33" s="66">
        <v>-4902508.05</v>
      </c>
      <c r="AN33" s="66">
        <v>-2742509.1999999997</v>
      </c>
      <c r="AO33" s="66">
        <v>-1662510.3499999996</v>
      </c>
      <c r="AP33" s="66">
        <v>161925204.85514024</v>
      </c>
      <c r="AQ33" s="66">
        <v>96150756.255140245</v>
      </c>
      <c r="AR33" s="66">
        <v>367178668.07429922</v>
      </c>
      <c r="AS33" s="66">
        <v>-10156.074766355101</v>
      </c>
      <c r="AT33" s="66">
        <v>-10157.224766355008</v>
      </c>
      <c r="AU33" s="66">
        <v>-10158.374766355148</v>
      </c>
      <c r="AV33" s="66">
        <v>-10159.524766355054</v>
      </c>
      <c r="AW33" s="66">
        <v>-10160.674766355194</v>
      </c>
      <c r="AX33" s="66">
        <v>-1514536.8247663551</v>
      </c>
      <c r="AY33" s="66">
        <v>9837.0252336449921</v>
      </c>
      <c r="AZ33" s="66">
        <v>9835.8752336448524</v>
      </c>
      <c r="BA33" s="66">
        <v>9834.7252336449455</v>
      </c>
      <c r="BB33" s="66">
        <v>9833.5752336448058</v>
      </c>
      <c r="BC33" s="66">
        <v>9832.425233644899</v>
      </c>
      <c r="BD33" s="66">
        <v>365662513.00186938</v>
      </c>
    </row>
    <row r="34" spans="2:56" x14ac:dyDescent="0.25">
      <c r="B34" s="42">
        <v>29</v>
      </c>
      <c r="C34" s="99" t="s">
        <v>158</v>
      </c>
      <c r="D34" s="155">
        <v>0.2</v>
      </c>
      <c r="E34" s="113"/>
      <c r="F34" s="113"/>
      <c r="G34" s="113"/>
      <c r="H34" s="113"/>
      <c r="I34" s="113"/>
      <c r="J34" s="231">
        <v>3126538.0458333334</v>
      </c>
      <c r="K34" s="113"/>
      <c r="L34" s="113"/>
      <c r="M34" s="113"/>
      <c r="N34" s="113"/>
      <c r="O34" s="113"/>
      <c r="P34" s="232">
        <v>-3126538.0458333334</v>
      </c>
      <c r="Q34" s="66">
        <v>0</v>
      </c>
      <c r="R34" s="113"/>
      <c r="S34" s="113"/>
      <c r="T34" s="113"/>
      <c r="U34" s="113"/>
      <c r="V34" s="113"/>
      <c r="W34" s="231">
        <v>14839333.183332622</v>
      </c>
      <c r="X34" s="113"/>
      <c r="Y34" s="113"/>
      <c r="Z34" s="113"/>
      <c r="AA34" s="113"/>
      <c r="AB34" s="113"/>
      <c r="AC34" s="232">
        <v>-14839333.183332622</v>
      </c>
      <c r="AD34" s="66">
        <v>0</v>
      </c>
      <c r="AE34" s="113"/>
      <c r="AF34" s="113"/>
      <c r="AG34" s="113"/>
      <c r="AH34" s="113"/>
      <c r="AI34" s="113"/>
      <c r="AJ34" s="231">
        <v>6786119.0455607446</v>
      </c>
      <c r="AK34" s="113"/>
      <c r="AL34" s="113"/>
      <c r="AM34" s="113"/>
      <c r="AN34" s="113"/>
      <c r="AO34" s="113"/>
      <c r="AP34" s="232">
        <v>-6786119.0455607446</v>
      </c>
      <c r="AQ34" s="66">
        <v>0</v>
      </c>
      <c r="AR34" s="113"/>
      <c r="AS34" s="113"/>
      <c r="AT34" s="113"/>
      <c r="AU34" s="113"/>
      <c r="AV34" s="113"/>
      <c r="AW34" s="231">
        <v>52638994.648738317</v>
      </c>
      <c r="AX34" s="113"/>
      <c r="AY34" s="113"/>
      <c r="AZ34" s="113"/>
      <c r="BA34" s="113"/>
      <c r="BB34" s="113"/>
      <c r="BC34" s="232">
        <v>-13609931.757710233</v>
      </c>
      <c r="BD34" s="66">
        <v>39029062.891028084</v>
      </c>
    </row>
    <row r="35" spans="2:56" ht="37.5" hidden="1" x14ac:dyDescent="0.25">
      <c r="B35" s="42">
        <v>30</v>
      </c>
      <c r="C35" s="91" t="s">
        <v>159</v>
      </c>
      <c r="D35" s="2"/>
      <c r="E35" s="66">
        <v>-3897207.9439252336</v>
      </c>
      <c r="F35" s="66">
        <v>-1160957.9439252336</v>
      </c>
      <c r="G35" s="66">
        <v>-1750957.9439252336</v>
      </c>
      <c r="H35" s="66">
        <v>-3897082.9439252336</v>
      </c>
      <c r="I35" s="66">
        <v>-2072957.9439252336</v>
      </c>
      <c r="J35" s="66">
        <v>-14899995.989758566</v>
      </c>
      <c r="K35" s="66">
        <v>-10120646.593925234</v>
      </c>
      <c r="L35" s="66">
        <v>-9358460.2439252343</v>
      </c>
      <c r="M35" s="66">
        <v>-9818461.3939252347</v>
      </c>
      <c r="N35" s="66">
        <v>-3118462.5439252337</v>
      </c>
      <c r="O35" s="66">
        <v>-2428463.6939252336</v>
      </c>
      <c r="P35" s="66">
        <v>-356739.29809190007</v>
      </c>
      <c r="Q35" s="66"/>
      <c r="R35" s="66">
        <v>-2500215.9939252334</v>
      </c>
      <c r="S35" s="66">
        <v>-2927217.1439252337</v>
      </c>
      <c r="T35" s="66">
        <v>-6828468.2939252332</v>
      </c>
      <c r="U35" s="66">
        <v>-6318469.4439252336</v>
      </c>
      <c r="V35" s="66">
        <v>-15678470.593925234</v>
      </c>
      <c r="W35" s="66">
        <v>-37857804.927257851</v>
      </c>
      <c r="X35" s="66">
        <v>-21162847.893925235</v>
      </c>
      <c r="Y35" s="66">
        <v>-14778474.043925233</v>
      </c>
      <c r="Z35" s="66">
        <v>-8505017.25</v>
      </c>
      <c r="AA35" s="66">
        <v>-7615018.4000000004</v>
      </c>
      <c r="AB35" s="66">
        <v>-3885019.55</v>
      </c>
      <c r="AC35" s="66">
        <v>9528062.4833326228</v>
      </c>
      <c r="AD35" s="66"/>
      <c r="AE35" s="66">
        <v>-3885021.8499999996</v>
      </c>
      <c r="AF35" s="66">
        <v>-3942500</v>
      </c>
      <c r="AG35" s="66">
        <v>-3942501.15</v>
      </c>
      <c r="AH35" s="66">
        <v>-3942502.3</v>
      </c>
      <c r="AI35" s="66">
        <v>-11442503.449999999</v>
      </c>
      <c r="AJ35" s="66">
        <v>-18228623.645560745</v>
      </c>
      <c r="AK35" s="66">
        <v>-12966880.75</v>
      </c>
      <c r="AL35" s="66">
        <v>-4902506.9000000004</v>
      </c>
      <c r="AM35" s="66">
        <v>-4902508.05</v>
      </c>
      <c r="AN35" s="66">
        <v>-2742509.1999999997</v>
      </c>
      <c r="AO35" s="66">
        <v>-1662510.3499999996</v>
      </c>
      <c r="AP35" s="66">
        <v>168711323.90070099</v>
      </c>
      <c r="AQ35" s="66"/>
      <c r="AR35" s="66">
        <v>367178668.07429922</v>
      </c>
      <c r="AS35" s="66">
        <v>-10156.074766355101</v>
      </c>
      <c r="AT35" s="66">
        <v>-10157.224766355008</v>
      </c>
      <c r="AU35" s="66">
        <v>-10158.374766355148</v>
      </c>
      <c r="AV35" s="66">
        <v>-10159.524766355054</v>
      </c>
      <c r="AW35" s="66">
        <v>-52649155.323504671</v>
      </c>
      <c r="AX35" s="66">
        <v>-1514536.8247663551</v>
      </c>
      <c r="AY35" s="66">
        <v>9837.0252336449921</v>
      </c>
      <c r="AZ35" s="66">
        <v>9835.8752336448524</v>
      </c>
      <c r="BA35" s="66">
        <v>9834.7252336449455</v>
      </c>
      <c r="BB35" s="66">
        <v>9833.5752336448058</v>
      </c>
      <c r="BC35" s="66">
        <v>13619764.182943879</v>
      </c>
      <c r="BD35" s="66"/>
    </row>
    <row r="36" spans="2:56" ht="15.75" hidden="1" x14ac:dyDescent="0.25">
      <c r="B36" s="42">
        <v>31</v>
      </c>
      <c r="C36" s="114" t="s">
        <v>160</v>
      </c>
      <c r="D36" s="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row>
    <row r="37" spans="2:56" hidden="1" x14ac:dyDescent="0.25">
      <c r="B37" s="42">
        <v>32</v>
      </c>
      <c r="C37" s="293" t="s">
        <v>10</v>
      </c>
      <c r="D37" s="2"/>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row>
    <row r="38" spans="2:56" hidden="1" x14ac:dyDescent="0.25">
      <c r="B38" s="42">
        <v>33</v>
      </c>
      <c r="C38" s="293" t="s">
        <v>127</v>
      </c>
      <c r="D38" s="2"/>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row>
    <row r="39" spans="2:56" hidden="1" x14ac:dyDescent="0.25">
      <c r="B39" s="42">
        <v>34</v>
      </c>
      <c r="C39" s="293" t="s">
        <v>11</v>
      </c>
      <c r="D39" s="2"/>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row>
    <row r="40" spans="2:56" hidden="1" x14ac:dyDescent="0.25">
      <c r="B40" s="42">
        <v>35</v>
      </c>
      <c r="C40" s="2"/>
      <c r="D40" s="2"/>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row>
    <row r="41" spans="2:56" ht="18.75" x14ac:dyDescent="0.25">
      <c r="B41" s="42">
        <v>36</v>
      </c>
      <c r="C41" s="91" t="s">
        <v>161</v>
      </c>
      <c r="D41" s="2"/>
      <c r="E41" s="66">
        <v>-3897207.9439252336</v>
      </c>
      <c r="F41" s="66">
        <v>-1160957.9439252336</v>
      </c>
      <c r="G41" s="66">
        <v>-1750957.9439252336</v>
      </c>
      <c r="H41" s="66">
        <v>-3897082.9439252336</v>
      </c>
      <c r="I41" s="66">
        <v>-2072957.9439252336</v>
      </c>
      <c r="J41" s="66">
        <v>-14899995.989758566</v>
      </c>
      <c r="K41" s="66">
        <v>-10120646.593925234</v>
      </c>
      <c r="L41" s="66">
        <v>-9358460.2439252343</v>
      </c>
      <c r="M41" s="66">
        <v>-9818461.3939252347</v>
      </c>
      <c r="N41" s="66">
        <v>-3118462.5439252337</v>
      </c>
      <c r="O41" s="66">
        <v>-2428463.6939252336</v>
      </c>
      <c r="P41" s="66">
        <v>-356739.29809190007</v>
      </c>
      <c r="Q41" s="66">
        <v>-62880394.477102801</v>
      </c>
      <c r="R41" s="66">
        <v>-2500215.9939252334</v>
      </c>
      <c r="S41" s="66">
        <v>-2927217.1439252337</v>
      </c>
      <c r="T41" s="66">
        <v>-6828468.2939252332</v>
      </c>
      <c r="U41" s="66">
        <v>-6318469.4439252336</v>
      </c>
      <c r="V41" s="66">
        <v>-15678470.593925234</v>
      </c>
      <c r="W41" s="66">
        <v>-37857804.927257851</v>
      </c>
      <c r="X41" s="66">
        <v>-21162847.893925235</v>
      </c>
      <c r="Y41" s="66">
        <v>-14778474.043925233</v>
      </c>
      <c r="Z41" s="66">
        <v>-8505017.25</v>
      </c>
      <c r="AA41" s="66">
        <v>-7615018.4000000004</v>
      </c>
      <c r="AB41" s="66">
        <v>-3885019.55</v>
      </c>
      <c r="AC41" s="66">
        <v>9528062.4833326228</v>
      </c>
      <c r="AD41" s="66">
        <v>-118528961.05140188</v>
      </c>
      <c r="AE41" s="66">
        <v>-3885021.8499999996</v>
      </c>
      <c r="AF41" s="66">
        <v>-3942500</v>
      </c>
      <c r="AG41" s="66">
        <v>-3942501.15</v>
      </c>
      <c r="AH41" s="66">
        <v>-3942502.3</v>
      </c>
      <c r="AI41" s="66">
        <v>-11442503.449999999</v>
      </c>
      <c r="AJ41" s="66">
        <v>-18228623.645560745</v>
      </c>
      <c r="AK41" s="66">
        <v>-12966880.75</v>
      </c>
      <c r="AL41" s="66">
        <v>-4902506.9000000004</v>
      </c>
      <c r="AM41" s="66">
        <v>-4902508.05</v>
      </c>
      <c r="AN41" s="66">
        <v>-2742509.1999999997</v>
      </c>
      <c r="AO41" s="66">
        <v>-1662510.3499999996</v>
      </c>
      <c r="AP41" s="66">
        <v>168711323.90070099</v>
      </c>
      <c r="AQ41" s="66">
        <v>96150756.255140245</v>
      </c>
      <c r="AR41" s="66">
        <v>367178668.07429922</v>
      </c>
      <c r="AS41" s="66">
        <v>-10156.074766355101</v>
      </c>
      <c r="AT41" s="66">
        <v>-10157.224766355008</v>
      </c>
      <c r="AU41" s="66">
        <v>-10158.374766355148</v>
      </c>
      <c r="AV41" s="66">
        <v>-10159.524766355054</v>
      </c>
      <c r="AW41" s="66">
        <v>-52649155.323504671</v>
      </c>
      <c r="AX41" s="66">
        <v>-1514536.8247663551</v>
      </c>
      <c r="AY41" s="66">
        <v>9837.0252336449921</v>
      </c>
      <c r="AZ41" s="66">
        <v>9835.8752336448524</v>
      </c>
      <c r="BA41" s="66">
        <v>9834.7252336449455</v>
      </c>
      <c r="BB41" s="66">
        <v>9833.5752336448058</v>
      </c>
      <c r="BC41" s="66">
        <v>13619764.182943879</v>
      </c>
      <c r="BD41" s="66">
        <v>326633450.11084127</v>
      </c>
    </row>
    <row r="42" spans="2:56" x14ac:dyDescent="0.25">
      <c r="B42" s="42">
        <v>37</v>
      </c>
      <c r="C42" s="99" t="s">
        <v>162</v>
      </c>
      <c r="D42" s="2"/>
      <c r="E42" s="113"/>
      <c r="F42" s="113"/>
      <c r="G42" s="113"/>
      <c r="H42" s="113"/>
      <c r="I42" s="113"/>
      <c r="J42" s="113"/>
      <c r="K42" s="113"/>
      <c r="L42" s="113"/>
      <c r="M42" s="113"/>
      <c r="N42" s="113"/>
      <c r="O42" s="113"/>
      <c r="P42" s="113"/>
      <c r="Q42" s="66">
        <v>0</v>
      </c>
      <c r="R42" s="113"/>
      <c r="S42" s="113"/>
      <c r="T42" s="113"/>
      <c r="U42" s="113"/>
      <c r="V42" s="113"/>
      <c r="W42" s="113"/>
      <c r="X42" s="113"/>
      <c r="Y42" s="113"/>
      <c r="Z42" s="113"/>
      <c r="AA42" s="113"/>
      <c r="AB42" s="113"/>
      <c r="AC42" s="113"/>
      <c r="AD42" s="66">
        <v>0</v>
      </c>
      <c r="AE42" s="113"/>
      <c r="AF42" s="113"/>
      <c r="AG42" s="113"/>
      <c r="AH42" s="113"/>
      <c r="AI42" s="113"/>
      <c r="AJ42" s="113"/>
      <c r="AK42" s="113"/>
      <c r="AL42" s="113"/>
      <c r="AM42" s="113"/>
      <c r="AN42" s="113"/>
      <c r="AO42" s="113"/>
      <c r="AP42" s="113"/>
      <c r="AQ42" s="66">
        <v>0</v>
      </c>
      <c r="AR42" s="113"/>
      <c r="AS42" s="113"/>
      <c r="AT42" s="113"/>
      <c r="AU42" s="113"/>
      <c r="AV42" s="113"/>
      <c r="AW42" s="113"/>
      <c r="AX42" s="113"/>
      <c r="AY42" s="113"/>
      <c r="AZ42" s="113"/>
      <c r="BA42" s="113"/>
      <c r="BB42" s="113"/>
      <c r="BC42" s="113"/>
      <c r="BD42" s="66">
        <v>0</v>
      </c>
    </row>
    <row r="43" spans="2:56" ht="18.75" x14ac:dyDescent="0.25">
      <c r="B43" s="42">
        <v>38</v>
      </c>
      <c r="C43" s="91" t="s">
        <v>163</v>
      </c>
      <c r="D43" s="2"/>
      <c r="E43" s="66">
        <v>-3897207.9439252336</v>
      </c>
      <c r="F43" s="66">
        <v>-1160957.9439252336</v>
      </c>
      <c r="G43" s="66">
        <v>-1750957.9439252336</v>
      </c>
      <c r="H43" s="66">
        <v>-3897082.9439252336</v>
      </c>
      <c r="I43" s="66">
        <v>-2072957.9439252336</v>
      </c>
      <c r="J43" s="66">
        <v>-14899995.989758566</v>
      </c>
      <c r="K43" s="66">
        <v>-10120646.593925234</v>
      </c>
      <c r="L43" s="66">
        <v>-9358460.2439252343</v>
      </c>
      <c r="M43" s="66">
        <v>-9818461.3939252347</v>
      </c>
      <c r="N43" s="66">
        <v>-3118462.5439252337</v>
      </c>
      <c r="O43" s="66">
        <v>-2428463.6939252336</v>
      </c>
      <c r="P43" s="66">
        <v>-356739.29809190007</v>
      </c>
      <c r="Q43" s="66">
        <v>-62880394.477102801</v>
      </c>
      <c r="R43" s="66">
        <v>-2500215.9939252334</v>
      </c>
      <c r="S43" s="66">
        <v>-2927217.1439252337</v>
      </c>
      <c r="T43" s="66">
        <v>-6828468.2939252332</v>
      </c>
      <c r="U43" s="66">
        <v>-6318469.4439252336</v>
      </c>
      <c r="V43" s="66">
        <v>-15678470.593925234</v>
      </c>
      <c r="W43" s="66">
        <v>-37857804.927257851</v>
      </c>
      <c r="X43" s="66">
        <v>-21162847.893925235</v>
      </c>
      <c r="Y43" s="66">
        <v>-14778474.043925233</v>
      </c>
      <c r="Z43" s="66">
        <v>-8505017.25</v>
      </c>
      <c r="AA43" s="66">
        <v>-7615018.4000000004</v>
      </c>
      <c r="AB43" s="66">
        <v>-3885019.55</v>
      </c>
      <c r="AC43" s="66">
        <v>9528062.4833326228</v>
      </c>
      <c r="AD43" s="66">
        <v>-118528961.05140188</v>
      </c>
      <c r="AE43" s="66">
        <v>-3885021.8499999996</v>
      </c>
      <c r="AF43" s="66">
        <v>-3942500</v>
      </c>
      <c r="AG43" s="66">
        <v>-3942501.15</v>
      </c>
      <c r="AH43" s="66">
        <v>-3942502.3</v>
      </c>
      <c r="AI43" s="66">
        <v>-11442503.449999999</v>
      </c>
      <c r="AJ43" s="66">
        <v>-18228623.645560745</v>
      </c>
      <c r="AK43" s="66">
        <v>-12966880.75</v>
      </c>
      <c r="AL43" s="66">
        <v>-4902506.9000000004</v>
      </c>
      <c r="AM43" s="66">
        <v>-4902508.05</v>
      </c>
      <c r="AN43" s="66">
        <v>-2742509.1999999997</v>
      </c>
      <c r="AO43" s="66">
        <v>-1662510.3499999996</v>
      </c>
      <c r="AP43" s="66">
        <v>168711323.90070099</v>
      </c>
      <c r="AQ43" s="66">
        <v>96150756.255140245</v>
      </c>
      <c r="AR43" s="66">
        <v>367178668.07429922</v>
      </c>
      <c r="AS43" s="66">
        <v>-10156.074766355101</v>
      </c>
      <c r="AT43" s="66">
        <v>-10157.224766355008</v>
      </c>
      <c r="AU43" s="66">
        <v>-10158.374766355148</v>
      </c>
      <c r="AV43" s="66">
        <v>-10159.524766355054</v>
      </c>
      <c r="AW43" s="66">
        <v>-52649155.323504671</v>
      </c>
      <c r="AX43" s="66">
        <v>-1514536.8247663551</v>
      </c>
      <c r="AY43" s="66">
        <v>9837.0252336449921</v>
      </c>
      <c r="AZ43" s="66">
        <v>9835.8752336448524</v>
      </c>
      <c r="BA43" s="66">
        <v>9834.7252336449455</v>
      </c>
      <c r="BB43" s="66">
        <v>9833.5752336448058</v>
      </c>
      <c r="BC43" s="66">
        <v>13619764.182943879</v>
      </c>
      <c r="BD43" s="66">
        <v>326633450.11084127</v>
      </c>
    </row>
    <row r="44" spans="2:56" x14ac:dyDescent="0.25">
      <c r="B44" s="42">
        <v>39</v>
      </c>
      <c r="C44" s="2"/>
      <c r="D44" s="2"/>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row>
    <row r="45" spans="2:56" ht="37.5" x14ac:dyDescent="0.25">
      <c r="B45" s="42">
        <v>40</v>
      </c>
      <c r="C45" s="91" t="s">
        <v>191</v>
      </c>
      <c r="D45" s="2"/>
      <c r="E45" s="66">
        <v>-3897207.9439252336</v>
      </c>
      <c r="F45" s="66">
        <v>-5058165.8878504671</v>
      </c>
      <c r="G45" s="66">
        <v>-6809123.8317757007</v>
      </c>
      <c r="H45" s="66">
        <v>-10706206.775700934</v>
      </c>
      <c r="I45" s="66">
        <v>-12779164.719626168</v>
      </c>
      <c r="J45" s="66">
        <v>-27679160.709384732</v>
      </c>
      <c r="K45" s="66">
        <v>-37799807.303309962</v>
      </c>
      <c r="L45" s="66">
        <v>-47158267.547235198</v>
      </c>
      <c r="M45" s="66">
        <v>-56976728.941160433</v>
      </c>
      <c r="N45" s="66">
        <v>-60095191.485085666</v>
      </c>
      <c r="O45" s="66">
        <v>-62523655.179010898</v>
      </c>
      <c r="P45" s="66">
        <v>-62880394.477102801</v>
      </c>
      <c r="Q45" s="66">
        <v>-62880394.477102801</v>
      </c>
      <c r="R45" s="66">
        <v>-65380610.471028037</v>
      </c>
      <c r="S45" s="66">
        <v>-68307827.614953265</v>
      </c>
      <c r="T45" s="66">
        <v>-75136295.908878505</v>
      </c>
      <c r="U45" s="66">
        <v>-81454765.352803737</v>
      </c>
      <c r="V45" s="66">
        <v>-97133235.946728975</v>
      </c>
      <c r="W45" s="66">
        <v>-134991040.87398684</v>
      </c>
      <c r="X45" s="66">
        <v>-156153888.76791209</v>
      </c>
      <c r="Y45" s="66">
        <v>-170932362.81183732</v>
      </c>
      <c r="Z45" s="66">
        <v>-179437380.06183732</v>
      </c>
      <c r="AA45" s="66">
        <v>-187052398.46183732</v>
      </c>
      <c r="AB45" s="66">
        <v>-190937418.01183733</v>
      </c>
      <c r="AC45" s="66">
        <v>-181409355.5285047</v>
      </c>
      <c r="AD45" s="66">
        <v>-181409355.5285047</v>
      </c>
      <c r="AE45" s="66">
        <v>-185294377.37850469</v>
      </c>
      <c r="AF45" s="66">
        <v>-189236877.37850469</v>
      </c>
      <c r="AG45" s="66">
        <v>-193179378.5285047</v>
      </c>
      <c r="AH45" s="66">
        <v>-197121880.82850471</v>
      </c>
      <c r="AI45" s="66">
        <v>-208564384.2785047</v>
      </c>
      <c r="AJ45" s="66">
        <v>-226793007.92406544</v>
      </c>
      <c r="AK45" s="66">
        <v>-239759888.67406544</v>
      </c>
      <c r="AL45" s="66">
        <v>-244662395.57406545</v>
      </c>
      <c r="AM45" s="66">
        <v>-249564903.62406546</v>
      </c>
      <c r="AN45" s="66">
        <v>-252307412.82406545</v>
      </c>
      <c r="AO45" s="66">
        <v>-253969923.17406544</v>
      </c>
      <c r="AP45" s="66">
        <v>-85258599.273364455</v>
      </c>
      <c r="AQ45" s="66">
        <v>-85258599.273364455</v>
      </c>
      <c r="AR45" s="66">
        <v>281920068.80093479</v>
      </c>
      <c r="AS45" s="66">
        <v>281909912.72616845</v>
      </c>
      <c r="AT45" s="66">
        <v>281899755.50140208</v>
      </c>
      <c r="AU45" s="66">
        <v>281889597.12663573</v>
      </c>
      <c r="AV45" s="66">
        <v>281879437.6018694</v>
      </c>
      <c r="AW45" s="66">
        <v>229230282.27836472</v>
      </c>
      <c r="AX45" s="66">
        <v>227715745.45359835</v>
      </c>
      <c r="AY45" s="66">
        <v>227725582.47883201</v>
      </c>
      <c r="AZ45" s="66">
        <v>227735418.35406566</v>
      </c>
      <c r="BA45" s="66">
        <v>227745253.0792993</v>
      </c>
      <c r="BB45" s="66">
        <v>227755086.65453294</v>
      </c>
      <c r="BC45" s="66">
        <v>241374850.83747682</v>
      </c>
      <c r="BD45" s="66">
        <v>241374850.83747682</v>
      </c>
    </row>
    <row r="46" spans="2:56" ht="37.5" x14ac:dyDescent="0.25">
      <c r="B46" s="42">
        <v>41</v>
      </c>
      <c r="C46" s="115" t="s">
        <v>192</v>
      </c>
      <c r="D46" s="116"/>
      <c r="E46" s="117">
        <v>-111348.79839786382</v>
      </c>
      <c r="F46" s="117">
        <v>-144519.02536715619</v>
      </c>
      <c r="G46" s="117">
        <v>-194546.39519359145</v>
      </c>
      <c r="H46" s="117">
        <v>-305891.62216288381</v>
      </c>
      <c r="I46" s="117">
        <v>-365118.9919893191</v>
      </c>
      <c r="J46" s="117">
        <v>-790833.16312527808</v>
      </c>
      <c r="K46" s="117">
        <v>-1079994.4943802846</v>
      </c>
      <c r="L46" s="117">
        <v>-1347379.0727781486</v>
      </c>
      <c r="M46" s="117">
        <v>-1627906.5411760125</v>
      </c>
      <c r="N46" s="117">
        <v>-1717005.4710024477</v>
      </c>
      <c r="O46" s="117">
        <v>-1786390.14797174</v>
      </c>
      <c r="P46" s="117">
        <v>-1796582.6993457943</v>
      </c>
      <c r="Q46" s="117">
        <v>-1796582.6993457943</v>
      </c>
      <c r="R46" s="117">
        <v>-1868017.4420293726</v>
      </c>
      <c r="S46" s="117">
        <v>-1951652.2175700932</v>
      </c>
      <c r="T46" s="117">
        <v>-2146751.3116822429</v>
      </c>
      <c r="U46" s="117">
        <v>-2327279.0100801066</v>
      </c>
      <c r="V46" s="117">
        <v>-2775235.3127636849</v>
      </c>
      <c r="W46" s="117">
        <v>-3856886.8821139098</v>
      </c>
      <c r="X46" s="117">
        <v>-4461539.679083203</v>
      </c>
      <c r="Y46" s="117">
        <v>-4883781.7946239235</v>
      </c>
      <c r="Z46" s="117">
        <v>-5126782.2874810658</v>
      </c>
      <c r="AA46" s="117">
        <v>-5344354.2417667806</v>
      </c>
      <c r="AB46" s="117">
        <v>-5455354.8003382096</v>
      </c>
      <c r="AC46" s="117">
        <v>-5183124.4436715627</v>
      </c>
      <c r="AD46" s="117">
        <v>-5183124.4436715627</v>
      </c>
      <c r="AE46" s="117">
        <v>-5294125.0679572774</v>
      </c>
      <c r="AF46" s="117">
        <v>-5406767.9251001338</v>
      </c>
      <c r="AG46" s="117">
        <v>-5519410.8151001344</v>
      </c>
      <c r="AH46" s="117">
        <v>-5632053.7379572773</v>
      </c>
      <c r="AI46" s="117">
        <v>-5958982.4079572773</v>
      </c>
      <c r="AJ46" s="117">
        <v>-6479800.2264018701</v>
      </c>
      <c r="AK46" s="117">
        <v>-6850282.5335447267</v>
      </c>
      <c r="AL46" s="117">
        <v>-6990354.1592590129</v>
      </c>
      <c r="AM46" s="117">
        <v>-7130425.8178304415</v>
      </c>
      <c r="AN46" s="117">
        <v>-7208783.2235447271</v>
      </c>
      <c r="AO46" s="117">
        <v>-7256283.5192590123</v>
      </c>
      <c r="AP46" s="117">
        <v>-2435959.9792389846</v>
      </c>
      <c r="AQ46" s="117">
        <v>-2435959.9792389846</v>
      </c>
      <c r="AR46" s="117">
        <v>8054859.1085981373</v>
      </c>
      <c r="AS46" s="117">
        <v>8054568.9350333847</v>
      </c>
      <c r="AT46" s="117">
        <v>8054278.7286114879</v>
      </c>
      <c r="AU46" s="117">
        <v>8053988.4893324496</v>
      </c>
      <c r="AV46" s="117">
        <v>8053698.217196269</v>
      </c>
      <c r="AW46" s="117">
        <v>6549436.6365247061</v>
      </c>
      <c r="AX46" s="117">
        <v>6506164.1558170961</v>
      </c>
      <c r="AY46" s="117">
        <v>6506445.2136809146</v>
      </c>
      <c r="AZ46" s="117">
        <v>6506726.2386875898</v>
      </c>
      <c r="BA46" s="117">
        <v>6507007.2308371225</v>
      </c>
      <c r="BB46" s="117">
        <v>6507288.1901295129</v>
      </c>
      <c r="BC46" s="117">
        <v>6896424.3096421948</v>
      </c>
      <c r="BD46" s="117">
        <v>6896424.3096421948</v>
      </c>
    </row>
    <row r="47" spans="2:56" x14ac:dyDescent="0.25">
      <c r="B47" s="2"/>
      <c r="C47" s="2"/>
      <c r="D47" s="2"/>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row>
  </sheetData>
  <mergeCells count="8">
    <mergeCell ref="AQ4:AQ5"/>
    <mergeCell ref="BD4:BD5"/>
    <mergeCell ref="E3:H3"/>
    <mergeCell ref="B4:B5"/>
    <mergeCell ref="C4:C5"/>
    <mergeCell ref="D4:D5"/>
    <mergeCell ref="Q4:Q5"/>
    <mergeCell ref="AD4:AD5"/>
  </mergeCells>
  <hyperlinks>
    <hyperlink ref="A1" location="Содержание!A1" display="В Содержание" xr:uid="{00000000-0004-0000-0E00-000000000000}"/>
    <hyperlink ref="C20" location="Затраты!A6" display="Административные расходы                                                                                                " xr:uid="{63A9D09D-538E-45B2-8C58-8995C4D478E2}"/>
    <hyperlink ref="C21" location="Затраты!A26" display="Расходы на сбыт                                                                                                         " xr:uid="{83BFC785-B282-4AC4-B585-05A7C64C14B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26"/>
  <dimension ref="A1:J28"/>
  <sheetViews>
    <sheetView showGridLines="0" workbookViewId="0">
      <selection activeCell="F26" sqref="F26:G26"/>
    </sheetView>
  </sheetViews>
  <sheetFormatPr defaultRowHeight="15" x14ac:dyDescent="0.25"/>
  <cols>
    <col min="1" max="1" width="5.7109375" customWidth="1"/>
    <col min="2" max="2" width="6.7109375" customWidth="1"/>
    <col min="3" max="3" width="56.7109375" customWidth="1"/>
    <col min="4" max="5" width="0" hidden="1" customWidth="1"/>
    <col min="6" max="10" width="11.7109375" customWidth="1"/>
  </cols>
  <sheetData>
    <row r="1" spans="1:10" ht="18.75" x14ac:dyDescent="0.3">
      <c r="A1" s="138" t="s">
        <v>235</v>
      </c>
      <c r="C1" s="205" t="s">
        <v>505</v>
      </c>
    </row>
    <row r="2" spans="1:10" ht="18.75" x14ac:dyDescent="0.3">
      <c r="C2" s="14" t="s">
        <v>508</v>
      </c>
    </row>
    <row r="3" spans="1:10" ht="21" hidden="1" x14ac:dyDescent="0.35">
      <c r="C3" s="21" t="s">
        <v>509</v>
      </c>
    </row>
    <row r="4" spans="1:10" ht="18" x14ac:dyDescent="0.25">
      <c r="C4" s="192"/>
      <c r="D4" s="192"/>
      <c r="E4" s="192"/>
      <c r="F4" s="387" t="s">
        <v>288</v>
      </c>
      <c r="G4" s="388"/>
      <c r="H4" s="388"/>
      <c r="I4" s="388"/>
      <c r="J4" s="388"/>
    </row>
    <row r="5" spans="1:10" ht="15.75" x14ac:dyDescent="0.25">
      <c r="C5" s="214" t="s">
        <v>306</v>
      </c>
      <c r="D5" s="389" t="s">
        <v>282</v>
      </c>
      <c r="E5" s="390"/>
      <c r="F5" s="186" t="s">
        <v>289</v>
      </c>
      <c r="G5" s="186" t="s">
        <v>290</v>
      </c>
      <c r="H5" s="106" t="s">
        <v>291</v>
      </c>
      <c r="I5" s="106" t="s">
        <v>292</v>
      </c>
      <c r="J5" s="106" t="s">
        <v>293</v>
      </c>
    </row>
    <row r="6" spans="1:10" hidden="1" x14ac:dyDescent="0.25">
      <c r="C6" s="383" t="s">
        <v>294</v>
      </c>
      <c r="D6" s="384" t="s">
        <v>295</v>
      </c>
      <c r="E6" s="384"/>
      <c r="F6" s="193"/>
      <c r="G6" s="194">
        <v>0.14999999999999997</v>
      </c>
      <c r="H6" s="194">
        <v>0.14999999999999997</v>
      </c>
      <c r="I6" s="194">
        <v>0.14999999999999997</v>
      </c>
      <c r="J6" s="194">
        <v>0.14999999999999997</v>
      </c>
    </row>
    <row r="7" spans="1:10" hidden="1" x14ac:dyDescent="0.25">
      <c r="C7" s="383"/>
      <c r="D7" s="384" t="s">
        <v>296</v>
      </c>
      <c r="E7" s="384"/>
      <c r="F7" s="193"/>
      <c r="G7" s="195">
        <v>1</v>
      </c>
      <c r="H7" s="195">
        <v>1</v>
      </c>
      <c r="I7" s="195">
        <v>1</v>
      </c>
      <c r="J7" s="195">
        <v>1</v>
      </c>
    </row>
    <row r="8" spans="1:10" hidden="1" x14ac:dyDescent="0.25">
      <c r="C8" s="383"/>
      <c r="D8" s="384" t="s">
        <v>297</v>
      </c>
      <c r="E8" s="384"/>
      <c r="F8" s="193"/>
      <c r="G8" s="195">
        <v>0.14999999999999997</v>
      </c>
      <c r="H8" s="195">
        <v>0.14999999999999997</v>
      </c>
      <c r="I8" s="195">
        <v>0.14999999999999997</v>
      </c>
      <c r="J8" s="195">
        <v>0.14999999999999997</v>
      </c>
    </row>
    <row r="9" spans="1:10" ht="7.5" hidden="1" customHeight="1" x14ac:dyDescent="0.25">
      <c r="C9" s="383"/>
      <c r="D9" s="384" t="s">
        <v>295</v>
      </c>
      <c r="E9" s="384"/>
      <c r="F9" s="193"/>
      <c r="G9" s="194"/>
      <c r="H9" s="194"/>
      <c r="I9" s="194"/>
      <c r="J9" s="194"/>
    </row>
    <row r="10" spans="1:10" ht="7.5" hidden="1" customHeight="1" x14ac:dyDescent="0.25">
      <c r="C10" s="383"/>
      <c r="D10" s="384" t="s">
        <v>296</v>
      </c>
      <c r="E10" s="384"/>
      <c r="F10" s="193"/>
      <c r="G10" s="195"/>
      <c r="H10" s="195"/>
      <c r="I10" s="195"/>
      <c r="J10" s="195"/>
    </row>
    <row r="11" spans="1:10" ht="7.5" hidden="1" customHeight="1" x14ac:dyDescent="0.25">
      <c r="C11" s="383"/>
      <c r="D11" s="384" t="s">
        <v>297</v>
      </c>
      <c r="E11" s="384"/>
      <c r="F11" s="193"/>
      <c r="G11" s="195"/>
      <c r="H11" s="195"/>
      <c r="I11" s="195"/>
      <c r="J11" s="195"/>
    </row>
    <row r="12" spans="1:10" ht="7.5" hidden="1" customHeight="1" x14ac:dyDescent="0.25">
      <c r="C12" s="383"/>
      <c r="D12" s="384" t="s">
        <v>295</v>
      </c>
      <c r="E12" s="384"/>
      <c r="F12" s="193"/>
      <c r="G12" s="194"/>
      <c r="H12" s="194"/>
      <c r="I12" s="194"/>
      <c r="J12" s="194"/>
    </row>
    <row r="13" spans="1:10" ht="7.5" hidden="1" customHeight="1" x14ac:dyDescent="0.25">
      <c r="C13" s="383"/>
      <c r="D13" s="384" t="s">
        <v>296</v>
      </c>
      <c r="E13" s="384"/>
      <c r="F13" s="193"/>
      <c r="G13" s="195"/>
      <c r="H13" s="195"/>
      <c r="I13" s="195"/>
      <c r="J13" s="195"/>
    </row>
    <row r="14" spans="1:10" ht="7.5" hidden="1" customHeight="1" x14ac:dyDescent="0.25">
      <c r="C14" s="383"/>
      <c r="D14" s="384" t="s">
        <v>297</v>
      </c>
      <c r="E14" s="384"/>
      <c r="F14" s="193"/>
      <c r="G14" s="195"/>
      <c r="H14" s="195"/>
      <c r="I14" s="195"/>
      <c r="J14" s="195"/>
    </row>
    <row r="15" spans="1:10" x14ac:dyDescent="0.25">
      <c r="C15" s="196" t="s">
        <v>175</v>
      </c>
      <c r="D15" s="384" t="s">
        <v>297</v>
      </c>
      <c r="E15" s="384"/>
      <c r="F15" s="193"/>
      <c r="G15" s="197">
        <v>0.14999999999999997</v>
      </c>
      <c r="H15" s="197">
        <v>0.14999999999999997</v>
      </c>
      <c r="I15" s="197">
        <v>0.14999999999999997</v>
      </c>
      <c r="J15" s="197">
        <v>0.14999999999999997</v>
      </c>
    </row>
    <row r="16" spans="1:10" x14ac:dyDescent="0.25">
      <c r="C16" s="198" t="s">
        <v>298</v>
      </c>
      <c r="D16" s="193"/>
      <c r="E16" s="193"/>
      <c r="F16" s="193"/>
      <c r="G16" s="199">
        <v>1.171491691985338E-2</v>
      </c>
      <c r="H16" s="199">
        <v>1.171491691985338E-2</v>
      </c>
      <c r="I16" s="199">
        <v>1.171491691985338E-2</v>
      </c>
      <c r="J16" s="199">
        <v>1.171491691985338E-2</v>
      </c>
    </row>
    <row r="17" spans="3:10" ht="7.5" customHeight="1" x14ac:dyDescent="0.25"/>
    <row r="18" spans="3:10" x14ac:dyDescent="0.25">
      <c r="C18" s="213" t="s">
        <v>492</v>
      </c>
      <c r="D18" s="200"/>
      <c r="E18" s="200"/>
      <c r="F18" s="200"/>
      <c r="G18" s="200"/>
      <c r="H18" s="200"/>
      <c r="I18" s="200"/>
      <c r="J18" s="200"/>
    </row>
    <row r="19" spans="3:10" x14ac:dyDescent="0.25">
      <c r="C19" s="211" t="s">
        <v>211</v>
      </c>
      <c r="D19" s="193"/>
      <c r="E19" s="193"/>
      <c r="F19" s="201">
        <v>-690909.19099968649</v>
      </c>
      <c r="G19" s="202"/>
      <c r="H19" s="202"/>
      <c r="I19" s="202"/>
      <c r="J19" s="202"/>
    </row>
    <row r="20" spans="3:10" x14ac:dyDescent="0.25">
      <c r="C20" s="212" t="s">
        <v>307</v>
      </c>
      <c r="D20" s="193"/>
      <c r="E20" s="193"/>
      <c r="F20" s="201"/>
      <c r="G20" s="201">
        <v>-950179.68920180562</v>
      </c>
      <c r="H20" s="201">
        <v>1228984.454314989</v>
      </c>
      <c r="I20" s="201">
        <v>5868777.9843206462</v>
      </c>
      <c r="J20" s="201">
        <v>-2730769.8429028769</v>
      </c>
    </row>
    <row r="21" spans="3:10" x14ac:dyDescent="0.25">
      <c r="C21" s="211" t="s">
        <v>300</v>
      </c>
      <c r="D21" s="193"/>
      <c r="E21" s="193"/>
      <c r="F21" s="201">
        <v>-690909.19099968649</v>
      </c>
      <c r="G21" s="201">
        <v>-950179.68920180562</v>
      </c>
      <c r="H21" s="201">
        <v>1228984.454314989</v>
      </c>
      <c r="I21" s="201">
        <v>5868777.9843206462</v>
      </c>
      <c r="J21" s="201">
        <v>-2730769.8429028769</v>
      </c>
    </row>
    <row r="22" spans="3:10" x14ac:dyDescent="0.25">
      <c r="C22" s="211" t="s">
        <v>301</v>
      </c>
      <c r="D22" s="193"/>
      <c r="E22" s="193"/>
      <c r="F22" s="202">
        <v>-690909.19099968649</v>
      </c>
      <c r="G22" s="202">
        <v>-826243.20800157019</v>
      </c>
      <c r="H22" s="202">
        <v>929288.81233647582</v>
      </c>
      <c r="I22" s="202">
        <v>3858816.7892303104</v>
      </c>
      <c r="J22" s="202">
        <v>-1561326.5206472978</v>
      </c>
    </row>
    <row r="23" spans="3:10" x14ac:dyDescent="0.25">
      <c r="C23" s="211" t="s">
        <v>302</v>
      </c>
      <c r="D23" s="193"/>
      <c r="E23" s="193"/>
      <c r="F23" s="203">
        <v>-690909.19099968649</v>
      </c>
      <c r="G23" s="203">
        <v>-1517152.3990012566</v>
      </c>
      <c r="H23" s="203">
        <v>-587863.58666478074</v>
      </c>
      <c r="I23" s="203">
        <v>3270953.2025655294</v>
      </c>
      <c r="J23" s="203">
        <v>1709626.6819182315</v>
      </c>
    </row>
    <row r="24" spans="3:10" ht="15.75" thickBot="1" x14ac:dyDescent="0.3"/>
    <row r="25" spans="3:10" ht="15.75" x14ac:dyDescent="0.25">
      <c r="C25" s="206" t="s">
        <v>303</v>
      </c>
      <c r="F25" s="207"/>
      <c r="G25" s="208"/>
    </row>
    <row r="26" spans="3:10" ht="18" x14ac:dyDescent="0.25">
      <c r="C26" s="209" t="s">
        <v>304</v>
      </c>
      <c r="F26" s="385">
        <v>0.72936246254514914</v>
      </c>
      <c r="G26" s="386"/>
    </row>
    <row r="27" spans="3:10" ht="30" x14ac:dyDescent="0.25">
      <c r="C27" s="209" t="s">
        <v>346</v>
      </c>
      <c r="F27" s="379">
        <v>1709626.6819182315</v>
      </c>
      <c r="G27" s="380"/>
    </row>
    <row r="28" spans="3:10" ht="30.75" thickBot="1" x14ac:dyDescent="0.3">
      <c r="C28" s="210" t="s">
        <v>305</v>
      </c>
      <c r="F28" s="381">
        <v>2.1523429638601832</v>
      </c>
      <c r="G28" s="382"/>
    </row>
  </sheetData>
  <mergeCells count="18">
    <mergeCell ref="F4:J4"/>
    <mergeCell ref="C9:C11"/>
    <mergeCell ref="D9:E9"/>
    <mergeCell ref="D10:E10"/>
    <mergeCell ref="D11:E11"/>
    <mergeCell ref="D5:E5"/>
    <mergeCell ref="C6:C8"/>
    <mergeCell ref="D6:E6"/>
    <mergeCell ref="D7:E7"/>
    <mergeCell ref="D8:E8"/>
    <mergeCell ref="F27:G27"/>
    <mergeCell ref="F28:G28"/>
    <mergeCell ref="C12:C14"/>
    <mergeCell ref="D12:E12"/>
    <mergeCell ref="D13:E13"/>
    <mergeCell ref="D14:E14"/>
    <mergeCell ref="D15:E15"/>
    <mergeCell ref="F26:G26"/>
  </mergeCells>
  <hyperlinks>
    <hyperlink ref="A1" location="Содержание!A1" display="В Содержание" xr:uid="{00000000-0004-0000-10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5"/>
  <dimension ref="A1:G23"/>
  <sheetViews>
    <sheetView workbookViewId="0">
      <pane xSplit="3" ySplit="2" topLeftCell="D3" activePane="bottomRight" state="frozen"/>
      <selection pane="topRight" activeCell="D1" sqref="D1"/>
      <selection pane="bottomLeft" activeCell="A3" sqref="A3"/>
      <selection pane="bottomRight" activeCell="B4" sqref="B4"/>
    </sheetView>
  </sheetViews>
  <sheetFormatPr defaultRowHeight="15" x14ac:dyDescent="0.25"/>
  <cols>
    <col min="2" max="2" width="38.7109375" customWidth="1"/>
    <col min="3" max="3" width="67.7109375" customWidth="1"/>
    <col min="4" max="4" width="17.85546875" customWidth="1"/>
  </cols>
  <sheetData>
    <row r="1" spans="1:7" ht="26.25" x14ac:dyDescent="0.25">
      <c r="B1" s="324" t="s">
        <v>177</v>
      </c>
      <c r="C1" s="324"/>
      <c r="D1" s="324"/>
    </row>
    <row r="2" spans="1:7" ht="31.5" x14ac:dyDescent="0.25">
      <c r="A2" s="107" t="s">
        <v>178</v>
      </c>
      <c r="B2" s="108" t="s">
        <v>179</v>
      </c>
      <c r="C2" s="108" t="s">
        <v>180</v>
      </c>
      <c r="D2" s="108" t="s">
        <v>13</v>
      </c>
    </row>
    <row r="3" spans="1:7" ht="15.75" x14ac:dyDescent="0.25">
      <c r="A3" s="180" t="s">
        <v>181</v>
      </c>
      <c r="B3" s="181"/>
      <c r="C3" s="181"/>
      <c r="D3" s="182"/>
    </row>
    <row r="4" spans="1:7" ht="28.5" x14ac:dyDescent="0.25">
      <c r="A4" s="109">
        <f>ROW()-3</f>
        <v>1</v>
      </c>
      <c r="B4" s="110" t="s">
        <v>14</v>
      </c>
      <c r="C4" s="111" t="s">
        <v>216</v>
      </c>
      <c r="D4" s="2"/>
    </row>
    <row r="5" spans="1:7" ht="42.75" x14ac:dyDescent="0.25">
      <c r="A5" s="109">
        <f t="shared" ref="A5:A9" si="0">ROW()-3</f>
        <v>2</v>
      </c>
      <c r="B5" s="110" t="s">
        <v>37</v>
      </c>
      <c r="C5" s="111" t="s">
        <v>215</v>
      </c>
      <c r="D5" s="2"/>
    </row>
    <row r="6" spans="1:7" ht="18.75" x14ac:dyDescent="0.25">
      <c r="A6" s="109">
        <f t="shared" si="0"/>
        <v>3</v>
      </c>
      <c r="B6" s="110" t="s">
        <v>467</v>
      </c>
      <c r="C6" s="111" t="s">
        <v>468</v>
      </c>
      <c r="D6" s="2"/>
    </row>
    <row r="7" spans="1:7" ht="18.75" x14ac:dyDescent="0.25">
      <c r="A7" s="109">
        <f t="shared" si="0"/>
        <v>4</v>
      </c>
      <c r="B7" s="110" t="s">
        <v>244</v>
      </c>
      <c r="C7" s="111" t="s">
        <v>240</v>
      </c>
      <c r="D7" s="2"/>
    </row>
    <row r="8" spans="1:7" ht="18.75" hidden="1" x14ac:dyDescent="0.25">
      <c r="A8" s="109">
        <f t="shared" si="0"/>
        <v>5</v>
      </c>
      <c r="B8" s="110" t="s">
        <v>243</v>
      </c>
      <c r="C8" s="111" t="s">
        <v>121</v>
      </c>
      <c r="D8" s="2"/>
    </row>
    <row r="9" spans="1:7" ht="15.75" hidden="1" x14ac:dyDescent="0.25">
      <c r="A9" s="109">
        <f t="shared" si="0"/>
        <v>6</v>
      </c>
      <c r="D9" s="2"/>
    </row>
    <row r="10" spans="1:7" ht="15.75" x14ac:dyDescent="0.25">
      <c r="A10" s="180" t="s">
        <v>182</v>
      </c>
      <c r="B10" s="181"/>
      <c r="C10" s="181"/>
      <c r="D10" s="182"/>
    </row>
    <row r="11" spans="1:7" ht="18.75" x14ac:dyDescent="0.25">
      <c r="A11" s="109">
        <f>ROW()-4</f>
        <v>7</v>
      </c>
      <c r="B11" s="110" t="s">
        <v>469</v>
      </c>
      <c r="C11" s="111" t="s">
        <v>470</v>
      </c>
      <c r="D11" s="2"/>
    </row>
    <row r="12" spans="1:7" ht="28.5" hidden="1" x14ac:dyDescent="0.25">
      <c r="A12" s="109">
        <f>ROW()-4</f>
        <v>8</v>
      </c>
      <c r="B12" s="110" t="s">
        <v>32</v>
      </c>
      <c r="C12" s="111" t="s">
        <v>268</v>
      </c>
      <c r="D12" s="2"/>
    </row>
    <row r="13" spans="1:7" ht="28.5" x14ac:dyDescent="0.25">
      <c r="A13" s="109">
        <f>ROW()-4</f>
        <v>9</v>
      </c>
      <c r="B13" s="110" t="s">
        <v>265</v>
      </c>
      <c r="C13" s="111" t="s">
        <v>267</v>
      </c>
      <c r="D13" s="2"/>
    </row>
    <row r="14" spans="1:7" ht="18.75" x14ac:dyDescent="0.25">
      <c r="A14" s="109">
        <f t="shared" ref="A14:A15" si="1">ROW()-4</f>
        <v>10</v>
      </c>
      <c r="B14" s="110" t="s">
        <v>27</v>
      </c>
      <c r="C14" s="79"/>
      <c r="D14" s="2"/>
    </row>
    <row r="15" spans="1:7" ht="18.75" x14ac:dyDescent="0.25">
      <c r="A15" s="109">
        <f t="shared" si="1"/>
        <v>11</v>
      </c>
      <c r="B15" s="110" t="s">
        <v>28</v>
      </c>
      <c r="C15" s="79"/>
      <c r="D15" s="2"/>
      <c r="G15" s="110"/>
    </row>
    <row r="16" spans="1:7" ht="18.75" x14ac:dyDescent="0.25">
      <c r="A16" s="109">
        <f>ROW()-4</f>
        <v>12</v>
      </c>
      <c r="B16" s="110" t="s">
        <v>15</v>
      </c>
      <c r="C16" s="79"/>
      <c r="D16" s="2"/>
    </row>
    <row r="17" spans="1:4" ht="28.5" x14ac:dyDescent="0.25">
      <c r="A17" s="109">
        <f t="shared" ref="A17:A18" si="2">ROW()-4</f>
        <v>13</v>
      </c>
      <c r="B17" s="110" t="s">
        <v>211</v>
      </c>
      <c r="C17" s="111" t="s">
        <v>212</v>
      </c>
      <c r="D17" s="2"/>
    </row>
    <row r="18" spans="1:4" ht="28.5" x14ac:dyDescent="0.25">
      <c r="A18" s="109">
        <f t="shared" si="2"/>
        <v>14</v>
      </c>
      <c r="B18" s="110" t="s">
        <v>194</v>
      </c>
      <c r="C18" s="111" t="s">
        <v>213</v>
      </c>
      <c r="D18" s="2"/>
    </row>
    <row r="19" spans="1:4" ht="15.75" x14ac:dyDescent="0.25">
      <c r="A19" s="180" t="s">
        <v>183</v>
      </c>
      <c r="B19" s="181"/>
      <c r="C19" s="181"/>
      <c r="D19" s="182"/>
    </row>
    <row r="20" spans="1:4" ht="18.75" x14ac:dyDescent="0.25">
      <c r="A20" s="109">
        <f>ROW()-5</f>
        <v>15</v>
      </c>
      <c r="B20" s="110" t="s">
        <v>187</v>
      </c>
      <c r="C20" s="111" t="s">
        <v>184</v>
      </c>
      <c r="D20" s="112"/>
    </row>
    <row r="21" spans="1:4" ht="18.75" x14ac:dyDescent="0.25">
      <c r="A21" s="109">
        <f t="shared" ref="A21:A23" si="3">ROW()-5</f>
        <v>16</v>
      </c>
      <c r="B21" s="110" t="s">
        <v>188</v>
      </c>
      <c r="C21" s="111" t="s">
        <v>185</v>
      </c>
      <c r="D21" s="112"/>
    </row>
    <row r="22" spans="1:4" ht="57" x14ac:dyDescent="0.25">
      <c r="A22" s="109">
        <f t="shared" si="3"/>
        <v>17</v>
      </c>
      <c r="B22" s="110" t="s">
        <v>520</v>
      </c>
      <c r="C22" s="111" t="s">
        <v>521</v>
      </c>
      <c r="D22" s="112"/>
    </row>
    <row r="23" spans="1:4" ht="42.75" x14ac:dyDescent="0.25">
      <c r="A23" s="109">
        <f t="shared" si="3"/>
        <v>18</v>
      </c>
      <c r="B23" s="110" t="s">
        <v>16</v>
      </c>
      <c r="C23" s="111" t="s">
        <v>186</v>
      </c>
      <c r="D23" s="112"/>
    </row>
  </sheetData>
  <mergeCells count="1">
    <mergeCell ref="B1:D1"/>
  </mergeCells>
  <hyperlinks>
    <hyperlink ref="B23" location="'Анализ рисков'!A1" display="Анализ рисков" xr:uid="{00000000-0004-0000-0100-000000000000}"/>
    <hyperlink ref="B17" location="Инвестиции!A1" display="Инвестиции" xr:uid="{00000000-0004-0000-0100-000001000000}"/>
    <hyperlink ref="B18" location="'Обслуживание долга'!A1" display="Обслуживание долга" xr:uid="{00000000-0004-0000-0100-000002000000}"/>
    <hyperlink ref="B5" location="Справочник!A1" display="Справочник" xr:uid="{00000000-0004-0000-0100-000003000000}"/>
    <hyperlink ref="B4" location="Титул!A1" display="Титул" xr:uid="{00000000-0004-0000-0100-000004000000}"/>
    <hyperlink ref="B8" location="'Схема продаж ВИЛЛЫ'!A1" display="Схема продаж ВИЛЛЫ" xr:uid="{00000000-0004-0000-0100-000005000000}"/>
    <hyperlink ref="B7" location="'Схема продаж АПАРТАМЕНТОВ'!A1" display="Схема продаж АПАРТАМЕНТЫ" xr:uid="{00000000-0004-0000-0100-000006000000}"/>
    <hyperlink ref="B12" location="'Реализация вилл'!A1" display="Реализация вилл" xr:uid="{00000000-0004-0000-0100-000007000000}"/>
    <hyperlink ref="B13" location="'Реализация апартаментов'!A1" display="Реализация апартаментов" xr:uid="{00000000-0004-0000-0100-000008000000}"/>
    <hyperlink ref="B16" location="НДС!A1" display="НДС" xr:uid="{00000000-0004-0000-0100-000009000000}"/>
    <hyperlink ref="B14" location="Доходы!A1" display="Доходы" xr:uid="{00000000-0004-0000-0100-00000A000000}"/>
    <hyperlink ref="B15" location="Затраты!A1" display="Затраты" xr:uid="{00000000-0004-0000-0100-00000B000000}"/>
    <hyperlink ref="B6" location="'Затраты на строит-во апартов'!A1" display="Затраты на строит-во апартов" xr:uid="{B3D5CCBC-FB6D-4BFF-A74C-5EBEDBF251F3}"/>
    <hyperlink ref="B11" location="Себестоимость!A1" display="Себестоимость" xr:uid="{D5C65BD3-0BD4-484B-BB75-C44B03955A8D}"/>
    <hyperlink ref="B20" location="'P&amp;L'!A1" display="P&amp;L" xr:uid="{E20D65C7-2B00-4C27-9771-8E5783FAD2C4}"/>
    <hyperlink ref="B21" location="CF!A1" display="CF" xr:uid="{D3D9E97E-9252-4725-BF99-66FBD11C24AE}"/>
    <hyperlink ref="B22" location="'Эффективность проекта'!A1" display="Эффективность проекта" xr:uid="{94D5DF4C-888B-4FAB-B349-62EE36221AC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24">
    <outlinePr summaryBelow="0"/>
  </sheetPr>
  <dimension ref="A1:J28"/>
  <sheetViews>
    <sheetView showGridLines="0" workbookViewId="0">
      <selection activeCell="C25" sqref="C25:E28"/>
    </sheetView>
  </sheetViews>
  <sheetFormatPr defaultRowHeight="15" outlineLevelRow="1" x14ac:dyDescent="0.25"/>
  <cols>
    <col min="1" max="1" width="5.7109375" customWidth="1"/>
    <col min="2" max="2" width="6.7109375" customWidth="1"/>
    <col min="3" max="3" width="56.7109375" customWidth="1"/>
    <col min="6" max="6" width="12.140625" customWidth="1"/>
    <col min="7" max="7" width="14.7109375" customWidth="1"/>
    <col min="8" max="8" width="14.42578125" customWidth="1"/>
    <col min="9" max="10" width="14.7109375" customWidth="1"/>
  </cols>
  <sheetData>
    <row r="1" spans="1:10" ht="18.75" x14ac:dyDescent="0.3">
      <c r="A1" s="138" t="s">
        <v>235</v>
      </c>
      <c r="C1" s="205" t="s">
        <v>506</v>
      </c>
    </row>
    <row r="2" spans="1:10" ht="18.75" x14ac:dyDescent="0.3">
      <c r="C2" s="14" t="s">
        <v>287</v>
      </c>
    </row>
    <row r="3" spans="1:10" ht="21" customHeight="1" x14ac:dyDescent="0.35">
      <c r="C3" s="21" t="str">
        <f>IF(apart,"Строительство апартаментов ","") &amp;  IF(AND(villa,apart),"и ","")&amp;  IF(villa,"Строительство вилл ","")</f>
        <v xml:space="preserve">Строительство апартаментов и </v>
      </c>
    </row>
    <row r="4" spans="1:10" ht="18" x14ac:dyDescent="0.25">
      <c r="C4" s="192"/>
      <c r="D4" s="192"/>
      <c r="E4" s="192"/>
      <c r="F4" s="391" t="s">
        <v>288</v>
      </c>
      <c r="G4" s="391"/>
      <c r="H4" s="391"/>
      <c r="I4" s="391"/>
      <c r="J4" s="391"/>
    </row>
    <row r="5" spans="1:10" ht="15.75" collapsed="1" x14ac:dyDescent="0.25">
      <c r="C5" s="214" t="s">
        <v>306</v>
      </c>
      <c r="D5" s="389" t="s">
        <v>282</v>
      </c>
      <c r="E5" s="390"/>
      <c r="F5" s="186" t="s">
        <v>289</v>
      </c>
      <c r="G5" s="186" t="s">
        <v>290</v>
      </c>
      <c r="H5" s="106" t="s">
        <v>291</v>
      </c>
      <c r="I5" s="106" t="s">
        <v>292</v>
      </c>
      <c r="J5" s="106" t="s">
        <v>293</v>
      </c>
    </row>
    <row r="6" spans="1:10" hidden="1" outlineLevel="1" x14ac:dyDescent="0.25">
      <c r="C6" s="383" t="s">
        <v>294</v>
      </c>
      <c r="D6" s="384" t="s">
        <v>295</v>
      </c>
      <c r="E6" s="384"/>
      <c r="F6" s="193"/>
      <c r="G6" s="194">
        <f>AVERAGE(Справочник!E33:P33)</f>
        <v>0.14999999999999997</v>
      </c>
      <c r="H6" s="194">
        <f>AVERAGE(Справочник!Q33:AB33)</f>
        <v>0.14999999999999997</v>
      </c>
      <c r="I6" s="194">
        <f>AVERAGE(Справочник!AC33:AN33)</f>
        <v>0.14999999999999997</v>
      </c>
      <c r="J6" s="194">
        <f>AVERAGE(Справочник!AO33:AZ33)</f>
        <v>0.14999999999999997</v>
      </c>
    </row>
    <row r="7" spans="1:10" hidden="1" outlineLevel="1" x14ac:dyDescent="0.25">
      <c r="C7" s="383"/>
      <c r="D7" s="384" t="s">
        <v>296</v>
      </c>
      <c r="E7" s="384"/>
      <c r="F7" s="193"/>
      <c r="G7" s="195">
        <f>'Обслуживание долга'!F45</f>
        <v>0.27140549273020997</v>
      </c>
      <c r="H7" s="195">
        <f>'Обслуживание долга'!G45</f>
        <v>0.20487804878048782</v>
      </c>
      <c r="I7" s="195">
        <f>'Обслуживание долга'!H45</f>
        <v>0.2</v>
      </c>
      <c r="J7" s="195">
        <f>'Обслуживание долга'!I45</f>
        <v>1</v>
      </c>
    </row>
    <row r="8" spans="1:10" hidden="1" outlineLevel="1" x14ac:dyDescent="0.25">
      <c r="C8" s="383"/>
      <c r="D8" s="384" t="s">
        <v>297</v>
      </c>
      <c r="E8" s="384"/>
      <c r="F8" s="193"/>
      <c r="G8" s="195">
        <f>G6*G7</f>
        <v>4.0710823909531485E-2</v>
      </c>
      <c r="H8" s="195">
        <f t="shared" ref="H8:J8" si="0">H6*H7</f>
        <v>3.0731707317073167E-2</v>
      </c>
      <c r="I8" s="195">
        <f t="shared" si="0"/>
        <v>2.9999999999999995E-2</v>
      </c>
      <c r="J8" s="195">
        <f t="shared" si="0"/>
        <v>0.14999999999999997</v>
      </c>
    </row>
    <row r="9" spans="1:10" hidden="1" outlineLevel="1" x14ac:dyDescent="0.25">
      <c r="C9" s="383" t="str">
        <f>Инвестиции!C9</f>
        <v>Кредит А</v>
      </c>
      <c r="D9" s="384" t="s">
        <v>295</v>
      </c>
      <c r="E9" s="384"/>
      <c r="F9" s="193"/>
      <c r="G9" s="194">
        <f>'Обслуживание долга'!$J$8</f>
        <v>0.15</v>
      </c>
      <c r="H9" s="194">
        <f>G9</f>
        <v>0.15</v>
      </c>
      <c r="I9" s="194">
        <f t="shared" ref="I9:J9" si="1">H9</f>
        <v>0.15</v>
      </c>
      <c r="J9" s="194">
        <f t="shared" si="1"/>
        <v>0.15</v>
      </c>
    </row>
    <row r="10" spans="1:10" hidden="1" outlineLevel="1" x14ac:dyDescent="0.25">
      <c r="C10" s="383"/>
      <c r="D10" s="384" t="s">
        <v>296</v>
      </c>
      <c r="E10" s="384"/>
      <c r="F10" s="193"/>
      <c r="G10" s="195">
        <f>'Обслуживание долга'!F41</f>
        <v>0.72859450726978991</v>
      </c>
      <c r="H10" s="195">
        <f>'Обслуживание долга'!G41</f>
        <v>0.79512195121951224</v>
      </c>
      <c r="I10" s="195">
        <f>'Обслуживание долга'!H41</f>
        <v>0.8</v>
      </c>
      <c r="J10" s="195">
        <f>'Обслуживание долга'!I41</f>
        <v>0</v>
      </c>
    </row>
    <row r="11" spans="1:10" hidden="1" outlineLevel="1" x14ac:dyDescent="0.25">
      <c r="C11" s="383"/>
      <c r="D11" s="384" t="s">
        <v>297</v>
      </c>
      <c r="E11" s="384"/>
      <c r="F11" s="193"/>
      <c r="G11" s="195">
        <f>G9*G10</f>
        <v>0.10928917609046848</v>
      </c>
      <c r="H11" s="195">
        <f t="shared" ref="H11:J11" si="2">H9*H10</f>
        <v>0.11926829268292682</v>
      </c>
      <c r="I11" s="195">
        <f t="shared" si="2"/>
        <v>0.12</v>
      </c>
      <c r="J11" s="195">
        <f t="shared" si="2"/>
        <v>0</v>
      </c>
    </row>
    <row r="12" spans="1:10" hidden="1" outlineLevel="1" x14ac:dyDescent="0.25">
      <c r="C12" s="383" t="str">
        <f>Инвестиции!C10</f>
        <v>Кредит Б</v>
      </c>
      <c r="D12" s="384" t="s">
        <v>295</v>
      </c>
      <c r="E12" s="384"/>
      <c r="F12" s="193"/>
      <c r="G12" s="194">
        <f>'Обслуживание долга'!$J$9</f>
        <v>0</v>
      </c>
      <c r="H12" s="194">
        <f>G12</f>
        <v>0</v>
      </c>
      <c r="I12" s="194">
        <f t="shared" ref="I12:J12" si="3">H12</f>
        <v>0</v>
      </c>
      <c r="J12" s="194">
        <f t="shared" si="3"/>
        <v>0</v>
      </c>
    </row>
    <row r="13" spans="1:10" hidden="1" outlineLevel="1" x14ac:dyDescent="0.25">
      <c r="C13" s="383"/>
      <c r="D13" s="384" t="s">
        <v>296</v>
      </c>
      <c r="E13" s="384"/>
      <c r="F13" s="193"/>
      <c r="G13" s="195"/>
      <c r="H13" s="195"/>
      <c r="I13" s="195"/>
      <c r="J13" s="195"/>
    </row>
    <row r="14" spans="1:10" hidden="1" outlineLevel="1" x14ac:dyDescent="0.25">
      <c r="C14" s="383"/>
      <c r="D14" s="384" t="s">
        <v>297</v>
      </c>
      <c r="E14" s="384"/>
      <c r="F14" s="193"/>
      <c r="G14" s="195">
        <f>G12*G13</f>
        <v>0</v>
      </c>
      <c r="H14" s="195">
        <f t="shared" ref="H14:J14" si="4">H12*H13</f>
        <v>0</v>
      </c>
      <c r="I14" s="195">
        <f t="shared" si="4"/>
        <v>0</v>
      </c>
      <c r="J14" s="195">
        <f t="shared" si="4"/>
        <v>0</v>
      </c>
    </row>
    <row r="15" spans="1:10" x14ac:dyDescent="0.25">
      <c r="C15" s="196" t="s">
        <v>175</v>
      </c>
      <c r="D15" s="384" t="s">
        <v>297</v>
      </c>
      <c r="E15" s="384"/>
      <c r="F15" s="193"/>
      <c r="G15" s="197">
        <f>G8+G11+G14</f>
        <v>0.14999999999999997</v>
      </c>
      <c r="H15" s="197">
        <f t="shared" ref="H15:J15" si="5">H8+H11+H14</f>
        <v>0.15</v>
      </c>
      <c r="I15" s="197">
        <f t="shared" si="5"/>
        <v>0.15</v>
      </c>
      <c r="J15" s="197">
        <f t="shared" si="5"/>
        <v>0.14999999999999997</v>
      </c>
    </row>
    <row r="16" spans="1:10" x14ac:dyDescent="0.25">
      <c r="C16" s="198" t="s">
        <v>298</v>
      </c>
      <c r="D16" s="193"/>
      <c r="E16" s="193"/>
      <c r="F16" s="193"/>
      <c r="G16" s="199">
        <f>(1+G15)^(1/12)-1</f>
        <v>1.171491691985338E-2</v>
      </c>
      <c r="H16" s="199">
        <f t="shared" ref="H16:J16" si="6">(1+H15)^(1/12)-1</f>
        <v>1.171491691985338E-2</v>
      </c>
      <c r="I16" s="199">
        <f t="shared" si="6"/>
        <v>1.171491691985338E-2</v>
      </c>
      <c r="J16" s="199">
        <f t="shared" si="6"/>
        <v>1.171491691985338E-2</v>
      </c>
    </row>
    <row r="18" spans="3:10" x14ac:dyDescent="0.25">
      <c r="C18" s="213" t="s">
        <v>299</v>
      </c>
      <c r="D18" s="200"/>
      <c r="E18" s="200"/>
      <c r="F18" s="200"/>
      <c r="G18" s="200"/>
      <c r="H18" s="200"/>
      <c r="I18" s="200"/>
      <c r="J18" s="200"/>
    </row>
    <row r="19" spans="3:10" x14ac:dyDescent="0.25">
      <c r="C19" s="211" t="s">
        <v>211</v>
      </c>
      <c r="D19" s="193"/>
      <c r="E19" s="193"/>
      <c r="F19" s="201">
        <f>Инвестиции!D17</f>
        <v>-3362134.1900626193</v>
      </c>
      <c r="G19" s="202"/>
      <c r="H19" s="202"/>
      <c r="I19" s="202"/>
      <c r="J19" s="202"/>
    </row>
    <row r="20" spans="3:10" x14ac:dyDescent="0.25">
      <c r="C20" s="212" t="s">
        <v>307</v>
      </c>
      <c r="D20" s="193"/>
      <c r="E20" s="193"/>
      <c r="F20" s="201"/>
      <c r="G20" s="201">
        <f>NPV(G16,CF!E84:P84)</f>
        <v>-705070.99354963202</v>
      </c>
      <c r="H20" s="201">
        <f>NPV(H16,CF!R84:AC84)</f>
        <v>1583332.2804019451</v>
      </c>
      <c r="I20" s="201">
        <f>NPV(I16,CF!AE84:AP84)</f>
        <v>6233995.3756249947</v>
      </c>
      <c r="J20" s="201">
        <f>NPV(J16,CF!AR84:BC84)</f>
        <v>71402.935799549843</v>
      </c>
    </row>
    <row r="21" spans="3:10" x14ac:dyDescent="0.25">
      <c r="C21" s="211" t="s">
        <v>300</v>
      </c>
      <c r="D21" s="193"/>
      <c r="E21" s="193"/>
      <c r="F21" s="201">
        <f t="shared" ref="F21:J21" si="7">SUM(F19:F20)</f>
        <v>-3362134.1900626193</v>
      </c>
      <c r="G21" s="201">
        <f t="shared" si="7"/>
        <v>-705070.99354963202</v>
      </c>
      <c r="H21" s="201">
        <f t="shared" si="7"/>
        <v>1583332.2804019451</v>
      </c>
      <c r="I21" s="201">
        <f t="shared" si="7"/>
        <v>6233995.3756249947</v>
      </c>
      <c r="J21" s="201">
        <f t="shared" si="7"/>
        <v>71402.935799549843</v>
      </c>
    </row>
    <row r="22" spans="3:10" x14ac:dyDescent="0.25">
      <c r="C22" s="211" t="s">
        <v>301</v>
      </c>
      <c r="D22" s="193"/>
      <c r="E22" s="193"/>
      <c r="F22" s="202">
        <f>F21</f>
        <v>-3362134.1900626193</v>
      </c>
      <c r="G22" s="202">
        <f>G21/(1+G15)^1</f>
        <v>-613105.21178228874</v>
      </c>
      <c r="H22" s="202">
        <f>H21/(1+H15)^2</f>
        <v>1197226.6770525107</v>
      </c>
      <c r="I22" s="202">
        <f>I21/(1+I15)^3</f>
        <v>4098953.1523793847</v>
      </c>
      <c r="J22" s="202">
        <f>J21/(1+J15)^4</f>
        <v>40824.860288263619</v>
      </c>
    </row>
    <row r="23" spans="3:10" x14ac:dyDescent="0.25">
      <c r="C23" s="211" t="s">
        <v>302</v>
      </c>
      <c r="D23" s="193"/>
      <c r="E23" s="193"/>
      <c r="F23" s="203">
        <f>F22</f>
        <v>-3362134.1900626193</v>
      </c>
      <c r="G23" s="203">
        <f t="shared" ref="G23:J23" si="8">F23+G22</f>
        <v>-3975239.401844908</v>
      </c>
      <c r="H23" s="203">
        <f t="shared" si="8"/>
        <v>-2778012.7247923976</v>
      </c>
      <c r="I23" s="203">
        <f t="shared" si="8"/>
        <v>1320940.4275869871</v>
      </c>
      <c r="J23" s="203">
        <f t="shared" si="8"/>
        <v>1361765.2878752507</v>
      </c>
    </row>
    <row r="24" spans="3:10" ht="15.75" thickBot="1" x14ac:dyDescent="0.3"/>
    <row r="25" spans="3:10" ht="15.75" x14ac:dyDescent="0.25">
      <c r="C25" s="206" t="s">
        <v>303</v>
      </c>
      <c r="D25" s="207"/>
      <c r="E25" s="208"/>
    </row>
    <row r="26" spans="3:10" ht="18" x14ac:dyDescent="0.25">
      <c r="C26" s="209" t="s">
        <v>304</v>
      </c>
      <c r="D26" s="385">
        <f>IF(ISERROR(IRR(F21:J21)),0,IRR(F21:J21))</f>
        <v>0.28653739782307119</v>
      </c>
      <c r="E26" s="386"/>
    </row>
    <row r="27" spans="3:10" ht="30" x14ac:dyDescent="0.25">
      <c r="C27" s="209" t="s">
        <v>346</v>
      </c>
      <c r="D27" s="392">
        <f>SUM(F22:J22)</f>
        <v>1361765.2878752507</v>
      </c>
      <c r="E27" s="393"/>
    </row>
    <row r="28" spans="3:10" ht="30.75" thickBot="1" x14ac:dyDescent="0.3">
      <c r="C28" s="210" t="s">
        <v>305</v>
      </c>
      <c r="D28" s="381">
        <f>IF(D27&gt;0,MATCH(0,F23:J23,1)+(-INDEX(F23:J23,,MATCH(0,F23:J23,1)))/(-INDEX(F23:J23,,MATCH(0,F23:J23,1))+INDEX(F23:J23,,(MATCH(0,F23:J23,1)+1)))-1,)</f>
        <v>2.6777371249485493</v>
      </c>
      <c r="E28" s="382"/>
    </row>
  </sheetData>
  <mergeCells count="18">
    <mergeCell ref="C12:C14"/>
    <mergeCell ref="D12:E12"/>
    <mergeCell ref="D13:E13"/>
    <mergeCell ref="D14:E14"/>
    <mergeCell ref="C6:C8"/>
    <mergeCell ref="D6:E6"/>
    <mergeCell ref="D7:E7"/>
    <mergeCell ref="D8:E8"/>
    <mergeCell ref="C9:C11"/>
    <mergeCell ref="D9:E9"/>
    <mergeCell ref="D10:E10"/>
    <mergeCell ref="D11:E11"/>
    <mergeCell ref="F4:J4"/>
    <mergeCell ref="D27:E27"/>
    <mergeCell ref="D28:E28"/>
    <mergeCell ref="D5:E5"/>
    <mergeCell ref="D15:E15"/>
    <mergeCell ref="D26:E26"/>
  </mergeCells>
  <hyperlinks>
    <hyperlink ref="A1" location="Содержание!A1" display="В Содержание" xr:uid="{00000000-0004-0000-0F00-000000000000}"/>
  </hyperlinks>
  <pageMargins left="0.7" right="0.7" top="0.75" bottom="0.75" header="0.3" footer="0.3"/>
  <ignoredErrors>
    <ignoredError sqref="F19:J23 D26:E28" unlockedFormula="1"/>
  </ignoredError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012A4-EFD1-4B99-8772-04F74C2D75AE}">
  <dimension ref="A1:P31"/>
  <sheetViews>
    <sheetView workbookViewId="0"/>
  </sheetViews>
  <sheetFormatPr defaultRowHeight="15" x14ac:dyDescent="0.25"/>
  <cols>
    <col min="1" max="4" width="36.7109375" customWidth="1"/>
  </cols>
  <sheetData>
    <row r="1" spans="1:16" x14ac:dyDescent="0.25">
      <c r="A1" s="1" t="s">
        <v>471</v>
      </c>
    </row>
    <row r="2" spans="1:16" x14ac:dyDescent="0.25">
      <c r="P2" t="e">
        <f ca="1">_xll.CB.RecalcCounterFN()</f>
        <v>#NAME?</v>
      </c>
    </row>
    <row r="3" spans="1:16" x14ac:dyDescent="0.25">
      <c r="A3" t="s">
        <v>472</v>
      </c>
      <c r="B3" t="s">
        <v>473</v>
      </c>
      <c r="C3">
        <v>0</v>
      </c>
    </row>
    <row r="4" spans="1:16" x14ac:dyDescent="0.25">
      <c r="A4" t="s">
        <v>474</v>
      </c>
    </row>
    <row r="5" spans="1:16" x14ac:dyDescent="0.25">
      <c r="A5" t="s">
        <v>475</v>
      </c>
    </row>
    <row r="7" spans="1:16" x14ac:dyDescent="0.25">
      <c r="A7" s="1" t="s">
        <v>476</v>
      </c>
      <c r="B7" t="s">
        <v>477</v>
      </c>
    </row>
    <row r="8" spans="1:16" x14ac:dyDescent="0.25">
      <c r="B8">
        <v>4</v>
      </c>
    </row>
    <row r="10" spans="1:16" x14ac:dyDescent="0.25">
      <c r="A10" t="s">
        <v>478</v>
      </c>
    </row>
    <row r="11" spans="1:16" x14ac:dyDescent="0.25">
      <c r="A11" t="e">
        <f>CB_DATA_!#REF!</f>
        <v>#REF!</v>
      </c>
      <c r="B11" t="e">
        <f>'Анализ рисков'!#REF!</f>
        <v>#REF!</v>
      </c>
      <c r="C11" t="e">
        <f>'Эффективность ТРАДИЦИОНННЫЙ'!#REF!</f>
        <v>#REF!</v>
      </c>
      <c r="D11" t="e">
        <f>'Эффективность проекта'!#REF!</f>
        <v>#REF!</v>
      </c>
    </row>
    <row r="13" spans="1:16" x14ac:dyDescent="0.25">
      <c r="A13" t="s">
        <v>479</v>
      </c>
    </row>
    <row r="14" spans="1:16" x14ac:dyDescent="0.25">
      <c r="A14" t="s">
        <v>483</v>
      </c>
      <c r="B14" t="s">
        <v>487</v>
      </c>
      <c r="C14" t="s">
        <v>490</v>
      </c>
      <c r="D14" t="s">
        <v>513</v>
      </c>
    </row>
    <row r="16" spans="1:16" x14ac:dyDescent="0.25">
      <c r="A16" t="s">
        <v>480</v>
      </c>
    </row>
    <row r="19" spans="1:4" x14ac:dyDescent="0.25">
      <c r="A19" t="s">
        <v>481</v>
      </c>
    </row>
    <row r="20" spans="1:4" x14ac:dyDescent="0.25">
      <c r="A20">
        <v>28</v>
      </c>
      <c r="B20">
        <v>31</v>
      </c>
      <c r="C20">
        <v>31</v>
      </c>
      <c r="D20">
        <v>31</v>
      </c>
    </row>
    <row r="25" spans="1:4" x14ac:dyDescent="0.25">
      <c r="A25" s="1" t="s">
        <v>482</v>
      </c>
    </row>
    <row r="26" spans="1:4" x14ac:dyDescent="0.25">
      <c r="A26" s="310" t="s">
        <v>484</v>
      </c>
      <c r="B26" s="310" t="s">
        <v>488</v>
      </c>
      <c r="C26" s="310" t="s">
        <v>488</v>
      </c>
      <c r="D26" s="310" t="s">
        <v>488</v>
      </c>
    </row>
    <row r="27" spans="1:4" x14ac:dyDescent="0.25">
      <c r="A27" t="s">
        <v>485</v>
      </c>
      <c r="B27" t="s">
        <v>512</v>
      </c>
      <c r="C27" t="s">
        <v>515</v>
      </c>
      <c r="D27" t="s">
        <v>516</v>
      </c>
    </row>
    <row r="28" spans="1:4" x14ac:dyDescent="0.25">
      <c r="A28" s="310" t="s">
        <v>486</v>
      </c>
      <c r="B28" s="310" t="s">
        <v>486</v>
      </c>
      <c r="C28" s="310" t="s">
        <v>486</v>
      </c>
      <c r="D28" s="310" t="s">
        <v>486</v>
      </c>
    </row>
    <row r="29" spans="1:4" x14ac:dyDescent="0.25">
      <c r="B29" s="310" t="s">
        <v>484</v>
      </c>
      <c r="C29" s="310" t="s">
        <v>484</v>
      </c>
      <c r="D29" s="310" t="s">
        <v>484</v>
      </c>
    </row>
    <row r="30" spans="1:4" x14ac:dyDescent="0.25">
      <c r="B30" t="s">
        <v>489</v>
      </c>
      <c r="C30" t="s">
        <v>491</v>
      </c>
      <c r="D30" t="s">
        <v>514</v>
      </c>
    </row>
    <row r="31" spans="1:4" x14ac:dyDescent="0.25">
      <c r="B31" s="310" t="s">
        <v>486</v>
      </c>
      <c r="C31" s="310" t="s">
        <v>486</v>
      </c>
      <c r="D31" s="310" t="s">
        <v>486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outlinePr summaryBelow="0"/>
  </sheetPr>
  <dimension ref="A1:K73"/>
  <sheetViews>
    <sheetView showGridLines="0" topLeftCell="A64" zoomScaleNormal="100" workbookViewId="0">
      <selection activeCell="R55" sqref="R55"/>
    </sheetView>
  </sheetViews>
  <sheetFormatPr defaultRowHeight="15" outlineLevelRow="1" x14ac:dyDescent="0.25"/>
  <cols>
    <col min="1" max="1" width="7.140625" customWidth="1"/>
    <col min="2" max="2" width="5.42578125" customWidth="1"/>
    <col min="3" max="3" width="28.5703125" customWidth="1"/>
    <col min="4" max="4" width="14" customWidth="1"/>
    <col min="5" max="5" width="13.5703125" customWidth="1"/>
    <col min="6" max="6" width="12.5703125" customWidth="1"/>
    <col min="7" max="7" width="12.28515625" customWidth="1"/>
    <col min="8" max="8" width="11.85546875" customWidth="1"/>
  </cols>
  <sheetData>
    <row r="1" spans="1:11" ht="18.75" x14ac:dyDescent="0.3">
      <c r="A1" s="138" t="s">
        <v>235</v>
      </c>
      <c r="C1" s="205" t="s">
        <v>507</v>
      </c>
    </row>
    <row r="2" spans="1:11" ht="18.75" x14ac:dyDescent="0.3">
      <c r="C2" s="14" t="s">
        <v>452</v>
      </c>
    </row>
    <row r="3" spans="1:11" ht="15.75" x14ac:dyDescent="0.25">
      <c r="B3" s="296" t="s">
        <v>453</v>
      </c>
    </row>
    <row r="4" spans="1:11" ht="48.75" x14ac:dyDescent="0.25">
      <c r="B4" s="294" t="s">
        <v>17</v>
      </c>
      <c r="C4" s="100" t="s">
        <v>449</v>
      </c>
      <c r="D4" s="100" t="s">
        <v>450</v>
      </c>
      <c r="E4" s="100" t="s">
        <v>451</v>
      </c>
    </row>
    <row r="5" spans="1:11" s="130" customFormat="1" ht="29.25" customHeight="1" x14ac:dyDescent="0.25">
      <c r="B5" s="57">
        <v>1</v>
      </c>
      <c r="C5" s="295" t="s">
        <v>458</v>
      </c>
      <c r="D5" s="301">
        <v>0.1</v>
      </c>
      <c r="E5" s="316">
        <v>0</v>
      </c>
    </row>
    <row r="6" spans="1:11" ht="15.75" x14ac:dyDescent="0.25">
      <c r="B6" s="303">
        <v>2</v>
      </c>
      <c r="C6" s="23" t="s">
        <v>128</v>
      </c>
      <c r="D6" s="301">
        <v>0.1</v>
      </c>
      <c r="E6" s="317">
        <v>0</v>
      </c>
      <c r="K6" s="130"/>
    </row>
    <row r="7" spans="1:11" ht="15.75" x14ac:dyDescent="0.25">
      <c r="B7" s="303">
        <v>3</v>
      </c>
      <c r="C7" s="23" t="s">
        <v>245</v>
      </c>
      <c r="D7" s="301">
        <v>0.1</v>
      </c>
      <c r="E7" s="317">
        <v>0</v>
      </c>
      <c r="K7" s="130"/>
    </row>
    <row r="8" spans="1:11" ht="15.75" x14ac:dyDescent="0.25">
      <c r="B8" s="303">
        <v>4</v>
      </c>
      <c r="C8" s="23" t="s">
        <v>129</v>
      </c>
      <c r="D8" s="301">
        <v>0.1</v>
      </c>
      <c r="E8" s="317">
        <v>0.1</v>
      </c>
      <c r="K8" s="130"/>
    </row>
    <row r="9" spans="1:11" x14ac:dyDescent="0.25">
      <c r="K9" s="130"/>
    </row>
    <row r="10" spans="1:11" ht="15.75" x14ac:dyDescent="0.25">
      <c r="B10" s="296" t="s">
        <v>454</v>
      </c>
      <c r="K10" s="130"/>
    </row>
    <row r="11" spans="1:11" ht="18.75" x14ac:dyDescent="0.3">
      <c r="C11" s="14" t="s">
        <v>458</v>
      </c>
      <c r="K11" s="130"/>
    </row>
    <row r="12" spans="1:11" ht="33" customHeight="1" outlineLevel="1" x14ac:dyDescent="0.25">
      <c r="C12" s="394" t="s">
        <v>18</v>
      </c>
      <c r="D12" s="396" t="s">
        <v>455</v>
      </c>
      <c r="E12" s="397"/>
      <c r="F12" s="397"/>
      <c r="G12" s="397"/>
      <c r="H12" s="398"/>
      <c r="K12" s="130"/>
    </row>
    <row r="13" spans="1:11" outlineLevel="1" x14ac:dyDescent="0.25">
      <c r="C13" s="395"/>
      <c r="D13" s="315">
        <v>-0.1</v>
      </c>
      <c r="E13" s="315">
        <v>-0.05</v>
      </c>
      <c r="F13" s="315">
        <v>0</v>
      </c>
      <c r="G13" s="315">
        <v>0.05</v>
      </c>
      <c r="H13" s="315">
        <v>0.1</v>
      </c>
      <c r="K13" s="130"/>
    </row>
    <row r="14" spans="1:11" ht="15.75" outlineLevel="1" x14ac:dyDescent="0.25">
      <c r="C14" s="298" t="s">
        <v>456</v>
      </c>
      <c r="D14" s="299">
        <v>0.57153934259622718</v>
      </c>
      <c r="E14" s="299">
        <v>0.63108571318058604</v>
      </c>
      <c r="F14" s="299">
        <v>0.74555409104576698</v>
      </c>
      <c r="G14" s="299">
        <v>0.80377188676307765</v>
      </c>
      <c r="H14" s="299">
        <v>0.8630651566577805</v>
      </c>
      <c r="K14" s="130"/>
    </row>
    <row r="15" spans="1:11" ht="15.75" outlineLevel="1" x14ac:dyDescent="0.25">
      <c r="C15" s="298" t="s">
        <v>459</v>
      </c>
      <c r="D15" s="250">
        <v>1131466.9554740675</v>
      </c>
      <c r="E15" s="250">
        <v>1285600.6100689652</v>
      </c>
      <c r="F15" s="250">
        <v>1768098.3749663811</v>
      </c>
      <c r="G15" s="250">
        <v>1922135.3597232585</v>
      </c>
      <c r="H15" s="250">
        <v>2076176.7628675085</v>
      </c>
      <c r="K15" s="130"/>
    </row>
    <row r="16" spans="1:11" ht="15.75" outlineLevel="1" x14ac:dyDescent="0.25">
      <c r="C16" s="298" t="s">
        <v>457</v>
      </c>
      <c r="D16" s="300">
        <v>2.231425199662147</v>
      </c>
      <c r="E16" s="300">
        <v>2.1893538321964585</v>
      </c>
      <c r="F16" s="300">
        <v>2.1439023808509301</v>
      </c>
      <c r="G16" s="300">
        <v>2.1037329206615731</v>
      </c>
      <c r="H16" s="300">
        <v>2.0638585685708972</v>
      </c>
      <c r="K16" s="130"/>
    </row>
    <row r="17" spans="3:11" outlineLevel="1" x14ac:dyDescent="0.25">
      <c r="K17" s="130"/>
    </row>
    <row r="18" spans="3:11" ht="154.5" customHeight="1" outlineLevel="1" x14ac:dyDescent="0.25">
      <c r="K18" s="130"/>
    </row>
    <row r="19" spans="3:11" outlineLevel="1" x14ac:dyDescent="0.25">
      <c r="K19" s="130"/>
    </row>
    <row r="20" spans="3:11" x14ac:dyDescent="0.25">
      <c r="K20" s="130"/>
    </row>
    <row r="21" spans="3:11" ht="18.75" x14ac:dyDescent="0.3">
      <c r="C21" s="14" t="s">
        <v>38</v>
      </c>
    </row>
    <row r="22" spans="3:11" outlineLevel="1" x14ac:dyDescent="0.25">
      <c r="C22" s="394" t="s">
        <v>18</v>
      </c>
      <c r="D22" s="396" t="s">
        <v>455</v>
      </c>
      <c r="E22" s="397"/>
      <c r="F22" s="397"/>
      <c r="G22" s="397"/>
      <c r="H22" s="398"/>
    </row>
    <row r="23" spans="3:11" outlineLevel="1" x14ac:dyDescent="0.25">
      <c r="C23" s="395"/>
      <c r="D23" s="297">
        <v>-0.1</v>
      </c>
      <c r="E23" s="297">
        <v>-0.05</v>
      </c>
      <c r="F23" s="297">
        <v>0</v>
      </c>
      <c r="G23" s="297">
        <v>0.05</v>
      </c>
      <c r="H23" s="297">
        <v>0.1</v>
      </c>
    </row>
    <row r="24" spans="3:11" ht="15.75" outlineLevel="1" x14ac:dyDescent="0.25">
      <c r="C24" s="298" t="s">
        <v>456</v>
      </c>
      <c r="D24" s="299">
        <v>0.86483860000250612</v>
      </c>
      <c r="E24" s="299">
        <v>0.80377194338579128</v>
      </c>
      <c r="F24" s="299">
        <v>0.74555409104576698</v>
      </c>
      <c r="G24" s="299">
        <v>0.68971258569991778</v>
      </c>
      <c r="H24" s="299">
        <v>0.63581873036931857</v>
      </c>
    </row>
    <row r="25" spans="3:11" ht="15.75" outlineLevel="1" x14ac:dyDescent="0.25">
      <c r="C25" s="298" t="s">
        <v>459</v>
      </c>
      <c r="D25" s="250">
        <v>2318495.2758157668</v>
      </c>
      <c r="E25" s="250">
        <v>2028812.6964213529</v>
      </c>
      <c r="F25" s="250">
        <v>1768098.3749663811</v>
      </c>
      <c r="G25" s="250">
        <v>1532213.9888880735</v>
      </c>
      <c r="H25" s="250">
        <v>1317773.6379077933</v>
      </c>
    </row>
    <row r="26" spans="3:11" ht="15.75" outlineLevel="1" x14ac:dyDescent="0.25">
      <c r="C26" s="298" t="s">
        <v>457</v>
      </c>
      <c r="D26" s="300">
        <v>2.0986344999947488</v>
      </c>
      <c r="E26" s="300">
        <v>2.1212154403462988</v>
      </c>
      <c r="F26" s="300">
        <v>2.1439023808509301</v>
      </c>
      <c r="G26" s="300">
        <v>2.1666960696484403</v>
      </c>
      <c r="H26" s="300">
        <v>2.1895972619356368</v>
      </c>
    </row>
    <row r="27" spans="3:11" outlineLevel="1" x14ac:dyDescent="0.25"/>
    <row r="28" spans="3:11" ht="154.5" customHeight="1" outlineLevel="1" x14ac:dyDescent="0.25"/>
    <row r="29" spans="3:11" outlineLevel="1" x14ac:dyDescent="0.25"/>
    <row r="31" spans="3:11" ht="18.75" x14ac:dyDescent="0.3">
      <c r="C31" s="14" t="s">
        <v>245</v>
      </c>
    </row>
    <row r="32" spans="3:11" outlineLevel="1" x14ac:dyDescent="0.25">
      <c r="C32" s="394" t="s">
        <v>18</v>
      </c>
      <c r="D32" s="396" t="s">
        <v>455</v>
      </c>
      <c r="E32" s="397"/>
      <c r="F32" s="397"/>
      <c r="G32" s="397"/>
      <c r="H32" s="398"/>
    </row>
    <row r="33" spans="3:8" outlineLevel="1" x14ac:dyDescent="0.25">
      <c r="C33" s="395"/>
      <c r="D33" s="297">
        <v>-0.1</v>
      </c>
      <c r="E33" s="297">
        <v>-0.05</v>
      </c>
      <c r="F33" s="297">
        <v>0</v>
      </c>
      <c r="G33" s="297">
        <v>0.05</v>
      </c>
      <c r="H33" s="297">
        <v>0.1</v>
      </c>
    </row>
    <row r="34" spans="3:8" ht="15.75" outlineLevel="1" x14ac:dyDescent="0.25">
      <c r="C34" s="298" t="s">
        <v>456</v>
      </c>
      <c r="D34" s="299">
        <v>0.76841938299943413</v>
      </c>
      <c r="E34" s="299">
        <v>0.75697647990472583</v>
      </c>
      <c r="F34" s="299">
        <v>0.74555409104576698</v>
      </c>
      <c r="G34" s="299">
        <v>0.73415174452231624</v>
      </c>
      <c r="H34" s="299">
        <v>0.72276895008706665</v>
      </c>
    </row>
    <row r="35" spans="3:8" ht="15.75" outlineLevel="1" x14ac:dyDescent="0.25">
      <c r="C35" s="298" t="s">
        <v>459</v>
      </c>
      <c r="D35" s="250">
        <v>1835427.7953050111</v>
      </c>
      <c r="E35" s="250">
        <v>1801763.0851356958</v>
      </c>
      <c r="F35" s="250">
        <v>1768098.3749663811</v>
      </c>
      <c r="G35" s="250">
        <v>1734433.6647970655</v>
      </c>
      <c r="H35" s="250">
        <v>1700768.9546277507</v>
      </c>
    </row>
    <row r="36" spans="3:8" ht="15.75" outlineLevel="1" x14ac:dyDescent="0.25">
      <c r="C36" s="298" t="s">
        <v>457</v>
      </c>
      <c r="D36" s="300">
        <v>2.1306842484334991</v>
      </c>
      <c r="E36" s="300">
        <v>2.1372752931932699</v>
      </c>
      <c r="F36" s="300">
        <v>2.1439023808509301</v>
      </c>
      <c r="G36" s="300">
        <v>2.1505658078660597</v>
      </c>
      <c r="H36" s="300">
        <v>2.157265873958425</v>
      </c>
    </row>
    <row r="37" spans="3:8" outlineLevel="1" x14ac:dyDescent="0.25"/>
    <row r="38" spans="3:8" ht="154.5" customHeight="1" outlineLevel="1" x14ac:dyDescent="0.25"/>
    <row r="39" spans="3:8" outlineLevel="1" x14ac:dyDescent="0.25"/>
    <row r="41" spans="3:8" ht="18.75" x14ac:dyDescent="0.3">
      <c r="C41" s="14" t="s">
        <v>129</v>
      </c>
    </row>
    <row r="42" spans="3:8" outlineLevel="1" x14ac:dyDescent="0.25">
      <c r="C42" s="394" t="s">
        <v>18</v>
      </c>
      <c r="D42" s="396" t="s">
        <v>455</v>
      </c>
      <c r="E42" s="397"/>
      <c r="F42" s="397"/>
      <c r="G42" s="397"/>
      <c r="H42" s="398"/>
    </row>
    <row r="43" spans="3:8" outlineLevel="1" x14ac:dyDescent="0.25">
      <c r="C43" s="395"/>
      <c r="D43" s="297">
        <v>-0.1</v>
      </c>
      <c r="E43" s="297">
        <v>-0.05</v>
      </c>
      <c r="F43" s="297">
        <v>0</v>
      </c>
      <c r="G43" s="297">
        <v>0.05</v>
      </c>
      <c r="H43" s="297">
        <v>0.1</v>
      </c>
    </row>
    <row r="44" spans="3:8" ht="15.75" outlineLevel="1" x14ac:dyDescent="0.25">
      <c r="C44" s="298" t="s">
        <v>456</v>
      </c>
      <c r="D44" s="299">
        <v>0.76164308328737684</v>
      </c>
      <c r="E44" s="299">
        <v>0.75361074107109305</v>
      </c>
      <c r="F44" s="299">
        <v>0.74555409104576698</v>
      </c>
      <c r="G44" s="299">
        <v>0.73747232820976549</v>
      </c>
      <c r="H44" s="299">
        <v>0.72936246254514914</v>
      </c>
    </row>
    <row r="45" spans="3:8" ht="15.75" outlineLevel="1" x14ac:dyDescent="0.25">
      <c r="C45" s="298" t="s">
        <v>459</v>
      </c>
      <c r="D45" s="250">
        <v>1826555.9447889894</v>
      </c>
      <c r="E45" s="250">
        <v>1797327.1598776851</v>
      </c>
      <c r="F45" s="250">
        <v>1768098.3749663811</v>
      </c>
      <c r="G45" s="250">
        <v>1738868.6623666943</v>
      </c>
      <c r="H45" s="250">
        <v>1709626.6819182315</v>
      </c>
    </row>
    <row r="46" spans="3:8" ht="15.75" outlineLevel="1" x14ac:dyDescent="0.25">
      <c r="C46" s="298" t="s">
        <v>457</v>
      </c>
      <c r="D46" s="300">
        <v>2.1355822280129115</v>
      </c>
      <c r="E46" s="300">
        <v>2.1397274805383821</v>
      </c>
      <c r="F46" s="300">
        <v>2.1439023808509301</v>
      </c>
      <c r="G46" s="300">
        <v>2.1481072836418313</v>
      </c>
      <c r="H46" s="300">
        <v>2.1523429638601832</v>
      </c>
    </row>
    <row r="47" spans="3:8" outlineLevel="1" x14ac:dyDescent="0.25"/>
    <row r="48" spans="3:8" ht="154.5" customHeight="1" outlineLevel="1" x14ac:dyDescent="0.25"/>
    <row r="49" spans="2:8" outlineLevel="1" x14ac:dyDescent="0.25"/>
    <row r="51" spans="2:8" ht="15.75" x14ac:dyDescent="0.25">
      <c r="B51" s="296" t="s">
        <v>460</v>
      </c>
    </row>
    <row r="52" spans="2:8" outlineLevel="1" x14ac:dyDescent="0.25"/>
    <row r="53" spans="2:8" ht="34.5" customHeight="1" outlineLevel="1" x14ac:dyDescent="0.25">
      <c r="C53" s="399" t="s">
        <v>18</v>
      </c>
      <c r="D53" s="399" t="s">
        <v>461</v>
      </c>
      <c r="E53" s="399"/>
      <c r="F53" s="399"/>
      <c r="G53" s="399"/>
      <c r="H53" s="399"/>
    </row>
    <row r="54" spans="2:8" outlineLevel="1" x14ac:dyDescent="0.25">
      <c r="C54" s="399"/>
      <c r="D54" s="302">
        <v>-0.1</v>
      </c>
      <c r="E54" s="302">
        <v>-0.05</v>
      </c>
      <c r="F54" s="302">
        <v>0</v>
      </c>
      <c r="G54" s="302">
        <v>0.05</v>
      </c>
      <c r="H54" s="302">
        <v>0.1</v>
      </c>
    </row>
    <row r="55" spans="2:8" ht="15.75" outlineLevel="1" x14ac:dyDescent="0.25">
      <c r="C55" s="23" t="s">
        <v>422</v>
      </c>
      <c r="D55" s="250">
        <v>1131.4669554740674</v>
      </c>
      <c r="E55" s="250">
        <v>1285.6006100689651</v>
      </c>
      <c r="F55" s="250">
        <v>1768.098374966381</v>
      </c>
      <c r="G55" s="250">
        <v>1922.1353597232585</v>
      </c>
      <c r="H55" s="250">
        <v>2076.1767628675084</v>
      </c>
    </row>
    <row r="56" spans="2:8" ht="15.75" outlineLevel="1" x14ac:dyDescent="0.25">
      <c r="C56" s="23" t="s">
        <v>128</v>
      </c>
      <c r="D56" s="250">
        <v>2318.4952758157669</v>
      </c>
      <c r="E56" s="250">
        <v>2028.8126964213529</v>
      </c>
      <c r="F56" s="250">
        <v>1768.098374966381</v>
      </c>
      <c r="G56" s="250">
        <v>1532.2139888880736</v>
      </c>
      <c r="H56" s="250">
        <v>1317.7736379077933</v>
      </c>
    </row>
    <row r="57" spans="2:8" ht="15.75" outlineLevel="1" x14ac:dyDescent="0.25">
      <c r="C57" s="23" t="s">
        <v>245</v>
      </c>
      <c r="D57" s="250">
        <v>1835.4277953050112</v>
      </c>
      <c r="E57" s="250">
        <v>1801.7630851356957</v>
      </c>
      <c r="F57" s="250">
        <v>1768.098374966381</v>
      </c>
      <c r="G57" s="250">
        <v>1734.4336647970656</v>
      </c>
      <c r="H57" s="250">
        <v>1700.7689546277506</v>
      </c>
    </row>
    <row r="58" spans="2:8" ht="15.75" outlineLevel="1" x14ac:dyDescent="0.25">
      <c r="C58" s="23" t="s">
        <v>129</v>
      </c>
      <c r="D58" s="250">
        <v>1826.5559447889893</v>
      </c>
      <c r="E58" s="250">
        <v>1797.3271598776851</v>
      </c>
      <c r="F58" s="250">
        <v>1768.098374966381</v>
      </c>
      <c r="G58" s="250">
        <v>1738.8686623666943</v>
      </c>
      <c r="H58" s="250">
        <v>1709.6266819182315</v>
      </c>
    </row>
    <row r="59" spans="2:8" outlineLevel="1" x14ac:dyDescent="0.25"/>
    <row r="60" spans="2:8" outlineLevel="1" x14ac:dyDescent="0.25"/>
    <row r="61" spans="2:8" outlineLevel="1" x14ac:dyDescent="0.25"/>
    <row r="62" spans="2:8" outlineLevel="1" x14ac:dyDescent="0.25"/>
    <row r="63" spans="2:8" outlineLevel="1" x14ac:dyDescent="0.25"/>
    <row r="64" spans="2:8" outlineLevel="1" x14ac:dyDescent="0.25"/>
    <row r="65" outlineLevel="1" x14ac:dyDescent="0.25"/>
    <row r="66" outlineLevel="1" x14ac:dyDescent="0.25"/>
    <row r="67" outlineLevel="1" x14ac:dyDescent="0.25"/>
    <row r="68" outlineLevel="1" x14ac:dyDescent="0.25"/>
    <row r="69" outlineLevel="1" x14ac:dyDescent="0.25"/>
    <row r="70" outlineLevel="1" x14ac:dyDescent="0.25"/>
    <row r="71" outlineLevel="1" x14ac:dyDescent="0.25"/>
    <row r="72" outlineLevel="1" x14ac:dyDescent="0.25"/>
    <row r="73" outlineLevel="1" x14ac:dyDescent="0.25"/>
  </sheetData>
  <mergeCells count="10">
    <mergeCell ref="C42:C43"/>
    <mergeCell ref="D42:H42"/>
    <mergeCell ref="C53:C54"/>
    <mergeCell ref="D53:H53"/>
    <mergeCell ref="C12:C13"/>
    <mergeCell ref="D12:H12"/>
    <mergeCell ref="C22:C23"/>
    <mergeCell ref="D22:H22"/>
    <mergeCell ref="C32:C33"/>
    <mergeCell ref="D32:H32"/>
  </mergeCells>
  <hyperlinks>
    <hyperlink ref="A1" location="Содержание!A1" display="В Содержание" xr:uid="{00000000-0004-0000-14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FABB0-E2F2-43CF-A868-2B1A81ED4B8E}">
  <dimension ref="A1"/>
  <sheetViews>
    <sheetView workbookViewId="0">
      <selection activeCell="G35" sqref="G35"/>
    </sheetView>
  </sheetViews>
  <sheetFormatPr defaultRowHeight="15" x14ac:dyDescent="0.25"/>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5D8E7-4F1A-40E1-BDBD-AD084586A541}">
  <dimension ref="A1"/>
  <sheetViews>
    <sheetView workbookViewId="0">
      <selection activeCell="L25" sqref="L25"/>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6"/>
  <dimension ref="A1:BL71"/>
  <sheetViews>
    <sheetView zoomScale="90" zoomScaleNormal="90" workbookViewId="0">
      <pane xSplit="4" ySplit="5" topLeftCell="E6" activePane="bottomRight" state="frozen"/>
      <selection activeCell="G41" sqref="G41:G42"/>
      <selection pane="topRight" activeCell="G41" sqref="G41:G42"/>
      <selection pane="bottomLeft" activeCell="G41" sqref="G41:G42"/>
      <selection pane="bottomRight" sqref="A1:XFD1048576"/>
    </sheetView>
  </sheetViews>
  <sheetFormatPr defaultRowHeight="15" x14ac:dyDescent="0.25"/>
  <cols>
    <col min="1" max="1" width="9.7109375" customWidth="1"/>
    <col min="2" max="2" width="6.28515625" customWidth="1"/>
    <col min="3" max="3" width="84.28515625" customWidth="1"/>
    <col min="4" max="4" width="11.42578125" customWidth="1"/>
    <col min="5" max="5" width="15.28515625" customWidth="1"/>
    <col min="6" max="6" width="15.140625" customWidth="1"/>
    <col min="7" max="8" width="15.5703125" bestFit="1" customWidth="1"/>
    <col min="9" max="9" width="17.42578125" customWidth="1"/>
    <col min="10" max="13" width="15" bestFit="1" customWidth="1"/>
    <col min="14" max="15" width="13.7109375" bestFit="1" customWidth="1"/>
    <col min="16" max="16" width="11.7109375" bestFit="1" customWidth="1"/>
    <col min="17" max="17" width="11.5703125" bestFit="1" customWidth="1"/>
    <col min="18" max="18" width="12.5703125" bestFit="1" customWidth="1"/>
    <col min="19" max="20" width="15.5703125" bestFit="1" customWidth="1"/>
    <col min="21" max="21" width="14.7109375" bestFit="1" customWidth="1"/>
    <col min="22" max="25" width="15" bestFit="1" customWidth="1"/>
    <col min="26" max="26" width="13.7109375" bestFit="1" customWidth="1"/>
    <col min="27" max="27" width="10.5703125" bestFit="1" customWidth="1"/>
    <col min="28" max="28" width="11.7109375" bestFit="1" customWidth="1"/>
    <col min="29" max="29" width="11.5703125" bestFit="1" customWidth="1"/>
    <col min="30" max="30" width="12.5703125" bestFit="1" customWidth="1"/>
    <col min="31" max="32" width="15.5703125" bestFit="1" customWidth="1"/>
    <col min="33" max="33" width="14.7109375" bestFit="1" customWidth="1"/>
    <col min="34" max="37" width="15" bestFit="1" customWidth="1"/>
    <col min="38" max="39" width="13.7109375" bestFit="1" customWidth="1"/>
    <col min="40" max="40" width="11.7109375" bestFit="1" customWidth="1"/>
    <col min="41" max="41" width="11.5703125" bestFit="1" customWidth="1"/>
    <col min="42" max="42" width="12.5703125" bestFit="1" customWidth="1"/>
    <col min="43" max="44" width="15.5703125" bestFit="1" customWidth="1"/>
    <col min="45" max="45" width="14.7109375" bestFit="1" customWidth="1"/>
    <col min="46" max="49" width="15" bestFit="1" customWidth="1"/>
    <col min="50" max="51" width="13.7109375" bestFit="1" customWidth="1"/>
    <col min="52" max="52" width="11.7109375" bestFit="1" customWidth="1"/>
    <col min="53" max="53" width="11.5703125" bestFit="1" customWidth="1"/>
    <col min="54" max="54" width="12.5703125" bestFit="1" customWidth="1"/>
    <col min="55" max="56" width="15.5703125" bestFit="1" customWidth="1"/>
    <col min="57" max="57" width="14.7109375" bestFit="1" customWidth="1"/>
    <col min="58" max="61" width="15" bestFit="1" customWidth="1"/>
    <col min="62" max="63" width="13.7109375" bestFit="1" customWidth="1"/>
    <col min="64" max="64" width="11.7109375" bestFit="1" customWidth="1"/>
  </cols>
  <sheetData>
    <row r="1" spans="1:64" ht="18.75" x14ac:dyDescent="0.3">
      <c r="A1" s="157" t="s">
        <v>235</v>
      </c>
      <c r="C1" s="14" t="s">
        <v>493</v>
      </c>
    </row>
    <row r="2" spans="1:64" ht="21" x14ac:dyDescent="0.35">
      <c r="C2" s="21" t="s">
        <v>37</v>
      </c>
    </row>
    <row r="3" spans="1:64" ht="15.75" x14ac:dyDescent="0.25">
      <c r="E3" s="326" t="s">
        <v>64</v>
      </c>
      <c r="F3" s="327"/>
      <c r="G3" s="327"/>
      <c r="H3" s="327"/>
    </row>
    <row r="4" spans="1:64" ht="15.75" x14ac:dyDescent="0.25">
      <c r="B4" s="334" t="s">
        <v>17</v>
      </c>
      <c r="C4" s="334" t="s">
        <v>18</v>
      </c>
      <c r="D4" s="27"/>
      <c r="E4" s="12">
        <v>1</v>
      </c>
      <c r="F4" s="12">
        <v>2</v>
      </c>
      <c r="G4" s="12">
        <v>3</v>
      </c>
      <c r="H4" s="12">
        <v>4</v>
      </c>
      <c r="I4" s="12">
        <v>5</v>
      </c>
      <c r="J4" s="12">
        <v>6</v>
      </c>
      <c r="K4" s="12">
        <v>7</v>
      </c>
      <c r="L4" s="12">
        <v>8</v>
      </c>
      <c r="M4" s="12">
        <v>9</v>
      </c>
      <c r="N4" s="12">
        <v>10</v>
      </c>
      <c r="O4" s="12">
        <v>11</v>
      </c>
      <c r="P4" s="12">
        <v>12</v>
      </c>
      <c r="Q4" s="12">
        <v>13</v>
      </c>
      <c r="R4" s="12">
        <v>14</v>
      </c>
      <c r="S4" s="12">
        <v>15</v>
      </c>
      <c r="T4" s="12">
        <v>16</v>
      </c>
      <c r="U4" s="12">
        <v>17</v>
      </c>
      <c r="V4" s="12">
        <v>18</v>
      </c>
      <c r="W4" s="12">
        <v>19</v>
      </c>
      <c r="X4" s="12">
        <v>20</v>
      </c>
      <c r="Y4" s="12">
        <v>21</v>
      </c>
      <c r="Z4" s="12">
        <v>22</v>
      </c>
      <c r="AA4" s="12">
        <v>23</v>
      </c>
      <c r="AB4" s="12">
        <v>24</v>
      </c>
      <c r="AC4" s="12">
        <v>25</v>
      </c>
      <c r="AD4" s="12">
        <v>26</v>
      </c>
      <c r="AE4" s="12">
        <v>27</v>
      </c>
      <c r="AF4" s="12">
        <v>28</v>
      </c>
      <c r="AG4" s="12">
        <v>29</v>
      </c>
      <c r="AH4" s="12">
        <v>30</v>
      </c>
      <c r="AI4" s="12">
        <v>31</v>
      </c>
      <c r="AJ4" s="12">
        <v>32</v>
      </c>
      <c r="AK4" s="12">
        <v>33</v>
      </c>
      <c r="AL4" s="12">
        <v>34</v>
      </c>
      <c r="AM4" s="12">
        <v>35</v>
      </c>
      <c r="AN4" s="12">
        <v>36</v>
      </c>
      <c r="AO4" s="12">
        <v>37</v>
      </c>
      <c r="AP4" s="12">
        <v>38</v>
      </c>
      <c r="AQ4" s="12">
        <v>39</v>
      </c>
      <c r="AR4" s="12">
        <v>40</v>
      </c>
      <c r="AS4" s="12">
        <v>41</v>
      </c>
      <c r="AT4" s="12">
        <v>42</v>
      </c>
      <c r="AU4" s="12">
        <v>43</v>
      </c>
      <c r="AV4" s="12">
        <v>44</v>
      </c>
      <c r="AW4" s="12">
        <v>45</v>
      </c>
      <c r="AX4" s="12">
        <v>46</v>
      </c>
      <c r="AY4" s="12">
        <v>47</v>
      </c>
      <c r="AZ4" s="12">
        <v>48</v>
      </c>
      <c r="BA4" s="12">
        <v>49</v>
      </c>
      <c r="BB4" s="12">
        <v>50</v>
      </c>
      <c r="BC4" s="12">
        <v>51</v>
      </c>
      <c r="BD4" s="12">
        <v>52</v>
      </c>
      <c r="BE4" s="12">
        <v>53</v>
      </c>
      <c r="BF4" s="12">
        <v>54</v>
      </c>
      <c r="BG4" s="12">
        <v>55</v>
      </c>
      <c r="BH4" s="12">
        <v>56</v>
      </c>
      <c r="BI4" s="12">
        <v>57</v>
      </c>
      <c r="BJ4" s="12">
        <v>58</v>
      </c>
      <c r="BK4" s="12">
        <v>59</v>
      </c>
      <c r="BL4" s="12">
        <v>60</v>
      </c>
    </row>
    <row r="5" spans="1:64" ht="15.75" x14ac:dyDescent="0.25">
      <c r="B5" s="334"/>
      <c r="C5" s="334"/>
      <c r="D5" s="27"/>
      <c r="E5" s="15">
        <v>45444</v>
      </c>
      <c r="F5" s="15">
        <v>45474</v>
      </c>
      <c r="G5" s="15">
        <v>45505</v>
      </c>
      <c r="H5" s="15">
        <v>45536</v>
      </c>
      <c r="I5" s="15">
        <v>45566</v>
      </c>
      <c r="J5" s="15">
        <v>45597</v>
      </c>
      <c r="K5" s="15">
        <v>45627</v>
      </c>
      <c r="L5" s="15">
        <v>45658</v>
      </c>
      <c r="M5" s="15">
        <v>45689</v>
      </c>
      <c r="N5" s="15">
        <v>45717</v>
      </c>
      <c r="O5" s="15">
        <v>45748</v>
      </c>
      <c r="P5" s="15">
        <v>45778</v>
      </c>
      <c r="Q5" s="15">
        <v>45809</v>
      </c>
      <c r="R5" s="15">
        <v>45839</v>
      </c>
      <c r="S5" s="15">
        <v>45870</v>
      </c>
      <c r="T5" s="15">
        <v>45901</v>
      </c>
      <c r="U5" s="15">
        <v>45931</v>
      </c>
      <c r="V5" s="15">
        <v>45962</v>
      </c>
      <c r="W5" s="15">
        <v>45992</v>
      </c>
      <c r="X5" s="15">
        <v>46023</v>
      </c>
      <c r="Y5" s="15">
        <v>46054</v>
      </c>
      <c r="Z5" s="15">
        <v>46082</v>
      </c>
      <c r="AA5" s="15">
        <v>46113</v>
      </c>
      <c r="AB5" s="15">
        <v>46143</v>
      </c>
      <c r="AC5" s="15">
        <v>46174</v>
      </c>
      <c r="AD5" s="15">
        <v>46204</v>
      </c>
      <c r="AE5" s="15">
        <v>46235</v>
      </c>
      <c r="AF5" s="15">
        <v>46266</v>
      </c>
      <c r="AG5" s="15">
        <v>46296</v>
      </c>
      <c r="AH5" s="15">
        <v>46327</v>
      </c>
      <c r="AI5" s="15">
        <v>46357</v>
      </c>
      <c r="AJ5" s="15">
        <v>46388</v>
      </c>
      <c r="AK5" s="15">
        <v>46419</v>
      </c>
      <c r="AL5" s="15">
        <v>46447</v>
      </c>
      <c r="AM5" s="15">
        <v>46478</v>
      </c>
      <c r="AN5" s="15">
        <v>46508</v>
      </c>
      <c r="AO5" s="15">
        <v>46539</v>
      </c>
      <c r="AP5" s="15">
        <v>46569</v>
      </c>
      <c r="AQ5" s="15">
        <v>46600</v>
      </c>
      <c r="AR5" s="15">
        <v>46631</v>
      </c>
      <c r="AS5" s="15">
        <v>46661</v>
      </c>
      <c r="AT5" s="15">
        <v>46692</v>
      </c>
      <c r="AU5" s="15">
        <v>46722</v>
      </c>
      <c r="AV5" s="15">
        <v>46753</v>
      </c>
      <c r="AW5" s="15">
        <v>46784</v>
      </c>
      <c r="AX5" s="15">
        <v>46813</v>
      </c>
      <c r="AY5" s="15">
        <v>46844</v>
      </c>
      <c r="AZ5" s="15">
        <v>46874</v>
      </c>
      <c r="BA5" s="15">
        <v>46905</v>
      </c>
      <c r="BB5" s="15">
        <v>46935</v>
      </c>
      <c r="BC5" s="15">
        <v>46966</v>
      </c>
      <c r="BD5" s="15">
        <v>46997</v>
      </c>
      <c r="BE5" s="15">
        <v>47027</v>
      </c>
      <c r="BF5" s="15">
        <v>47058</v>
      </c>
      <c r="BG5" s="15">
        <v>47088</v>
      </c>
      <c r="BH5" s="15">
        <v>47119</v>
      </c>
      <c r="BI5" s="15">
        <v>47150</v>
      </c>
      <c r="BJ5" s="15">
        <v>47178</v>
      </c>
      <c r="BK5" s="15">
        <v>47209</v>
      </c>
      <c r="BL5" s="15">
        <v>47239</v>
      </c>
    </row>
    <row r="6" spans="1:64" ht="15.75" x14ac:dyDescent="0.25">
      <c r="B6" s="23">
        <v>1</v>
      </c>
      <c r="C6" s="23" t="s">
        <v>38</v>
      </c>
      <c r="D6" s="2"/>
      <c r="E6" s="24">
        <v>35</v>
      </c>
      <c r="F6" s="24">
        <v>35</v>
      </c>
      <c r="G6" s="24">
        <v>35</v>
      </c>
      <c r="H6" s="24">
        <v>35</v>
      </c>
      <c r="I6" s="24">
        <v>35</v>
      </c>
      <c r="J6" s="24">
        <v>35</v>
      </c>
      <c r="K6" s="24">
        <v>35</v>
      </c>
      <c r="L6" s="24">
        <v>35</v>
      </c>
      <c r="M6" s="24">
        <v>35</v>
      </c>
      <c r="N6" s="24">
        <v>35</v>
      </c>
      <c r="O6" s="24">
        <v>35</v>
      </c>
      <c r="P6" s="24">
        <v>35</v>
      </c>
      <c r="Q6" s="24">
        <v>35</v>
      </c>
      <c r="R6" s="24">
        <v>35</v>
      </c>
      <c r="S6" s="24">
        <v>35</v>
      </c>
      <c r="T6" s="24">
        <v>35</v>
      </c>
      <c r="U6" s="24">
        <v>35</v>
      </c>
      <c r="V6" s="24">
        <v>35</v>
      </c>
      <c r="W6" s="24">
        <v>35</v>
      </c>
      <c r="X6" s="24">
        <v>35</v>
      </c>
      <c r="Y6" s="24">
        <v>35</v>
      </c>
      <c r="Z6" s="24">
        <v>35</v>
      </c>
      <c r="AA6" s="24">
        <v>35</v>
      </c>
      <c r="AB6" s="24">
        <v>35</v>
      </c>
      <c r="AC6" s="24">
        <v>35</v>
      </c>
      <c r="AD6" s="24">
        <v>35</v>
      </c>
      <c r="AE6" s="24">
        <v>35</v>
      </c>
      <c r="AF6" s="24">
        <v>35</v>
      </c>
      <c r="AG6" s="24">
        <v>35</v>
      </c>
      <c r="AH6" s="24">
        <v>35</v>
      </c>
      <c r="AI6" s="24">
        <v>35</v>
      </c>
      <c r="AJ6" s="24">
        <v>35</v>
      </c>
      <c r="AK6" s="24">
        <v>35</v>
      </c>
      <c r="AL6" s="24">
        <v>35</v>
      </c>
      <c r="AM6" s="24">
        <v>35</v>
      </c>
      <c r="AN6" s="24">
        <v>35</v>
      </c>
      <c r="AO6" s="24">
        <v>35</v>
      </c>
      <c r="AP6" s="24">
        <v>35</v>
      </c>
      <c r="AQ6" s="24">
        <v>35</v>
      </c>
      <c r="AR6" s="24">
        <v>35</v>
      </c>
      <c r="AS6" s="24">
        <v>35</v>
      </c>
      <c r="AT6" s="24">
        <v>35</v>
      </c>
      <c r="AU6" s="24">
        <v>35</v>
      </c>
      <c r="AV6" s="24">
        <v>35</v>
      </c>
      <c r="AW6" s="24">
        <v>35</v>
      </c>
      <c r="AX6" s="24">
        <v>35</v>
      </c>
      <c r="AY6" s="24">
        <v>35</v>
      </c>
      <c r="AZ6" s="24">
        <v>35</v>
      </c>
      <c r="BA6" s="24">
        <v>35</v>
      </c>
      <c r="BB6" s="24">
        <v>35</v>
      </c>
      <c r="BC6" s="24">
        <v>35</v>
      </c>
      <c r="BD6" s="24">
        <v>35</v>
      </c>
      <c r="BE6" s="24">
        <v>35</v>
      </c>
      <c r="BF6" s="24">
        <v>35</v>
      </c>
      <c r="BG6" s="24">
        <v>35</v>
      </c>
      <c r="BH6" s="24">
        <v>35</v>
      </c>
      <c r="BI6" s="24">
        <v>35</v>
      </c>
      <c r="BJ6" s="24">
        <v>35</v>
      </c>
      <c r="BK6" s="24">
        <v>35</v>
      </c>
      <c r="BL6" s="24">
        <v>35</v>
      </c>
    </row>
    <row r="7" spans="1:64" ht="15.75" x14ac:dyDescent="0.25">
      <c r="B7" s="23">
        <v>2</v>
      </c>
      <c r="C7" s="23" t="s">
        <v>39</v>
      </c>
      <c r="D7" s="2"/>
      <c r="E7" s="25">
        <v>35</v>
      </c>
      <c r="F7" s="25">
        <v>35</v>
      </c>
      <c r="G7" s="25">
        <v>35</v>
      </c>
      <c r="H7" s="25">
        <v>35</v>
      </c>
      <c r="I7" s="25">
        <v>35</v>
      </c>
      <c r="J7" s="25">
        <v>35</v>
      </c>
      <c r="K7" s="25">
        <v>35</v>
      </c>
      <c r="L7" s="25">
        <v>35</v>
      </c>
      <c r="M7" s="25">
        <v>35</v>
      </c>
      <c r="N7" s="25">
        <v>35</v>
      </c>
      <c r="O7" s="25">
        <v>35</v>
      </c>
      <c r="P7" s="25">
        <v>35</v>
      </c>
      <c r="Q7" s="25">
        <v>35</v>
      </c>
      <c r="R7" s="25">
        <v>35</v>
      </c>
      <c r="S7" s="25">
        <v>35</v>
      </c>
      <c r="T7" s="25">
        <v>35</v>
      </c>
      <c r="U7" s="25">
        <v>35</v>
      </c>
      <c r="V7" s="25">
        <v>35</v>
      </c>
      <c r="W7" s="25">
        <v>35</v>
      </c>
      <c r="X7" s="25">
        <v>35</v>
      </c>
      <c r="Y7" s="25">
        <v>35</v>
      </c>
      <c r="Z7" s="25">
        <v>35</v>
      </c>
      <c r="AA7" s="25">
        <v>35</v>
      </c>
      <c r="AB7" s="25">
        <v>35</v>
      </c>
      <c r="AC7" s="25">
        <v>35</v>
      </c>
      <c r="AD7" s="25">
        <v>35</v>
      </c>
      <c r="AE7" s="25">
        <v>35</v>
      </c>
      <c r="AF7" s="25">
        <v>35</v>
      </c>
      <c r="AG7" s="25">
        <v>35</v>
      </c>
      <c r="AH7" s="25">
        <v>35</v>
      </c>
      <c r="AI7" s="25">
        <v>35</v>
      </c>
      <c r="AJ7" s="25">
        <v>35</v>
      </c>
      <c r="AK7" s="25">
        <v>35</v>
      </c>
      <c r="AL7" s="25">
        <v>35</v>
      </c>
      <c r="AM7" s="25">
        <v>35</v>
      </c>
      <c r="AN7" s="25">
        <v>35</v>
      </c>
      <c r="AO7" s="25">
        <v>35</v>
      </c>
      <c r="AP7" s="25">
        <v>35</v>
      </c>
      <c r="AQ7" s="25">
        <v>35</v>
      </c>
      <c r="AR7" s="25">
        <v>35</v>
      </c>
      <c r="AS7" s="25">
        <v>35</v>
      </c>
      <c r="AT7" s="25">
        <v>35</v>
      </c>
      <c r="AU7" s="25">
        <v>35</v>
      </c>
      <c r="AV7" s="25">
        <v>35</v>
      </c>
      <c r="AW7" s="25">
        <v>35</v>
      </c>
      <c r="AX7" s="25">
        <v>35</v>
      </c>
      <c r="AY7" s="25">
        <v>35</v>
      </c>
      <c r="AZ7" s="25">
        <v>35</v>
      </c>
      <c r="BA7" s="25">
        <v>35</v>
      </c>
      <c r="BB7" s="25">
        <v>35</v>
      </c>
      <c r="BC7" s="25">
        <v>35</v>
      </c>
      <c r="BD7" s="25">
        <v>35</v>
      </c>
      <c r="BE7" s="25">
        <v>35</v>
      </c>
      <c r="BF7" s="25">
        <v>35</v>
      </c>
      <c r="BG7" s="25">
        <v>35</v>
      </c>
      <c r="BH7" s="25">
        <v>35</v>
      </c>
      <c r="BI7" s="25">
        <v>35</v>
      </c>
      <c r="BJ7" s="25">
        <v>35</v>
      </c>
      <c r="BK7" s="25">
        <v>35</v>
      </c>
      <c r="BL7" s="25">
        <v>35</v>
      </c>
    </row>
    <row r="8" spans="1:64" ht="15.75" x14ac:dyDescent="0.25">
      <c r="B8" s="23">
        <v>3</v>
      </c>
      <c r="C8" s="329" t="s">
        <v>174</v>
      </c>
      <c r="D8" s="329"/>
      <c r="E8" s="329"/>
      <c r="F8" s="329"/>
      <c r="G8" s="329"/>
      <c r="H8" s="329"/>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c r="AX8" s="329"/>
      <c r="AY8" s="329"/>
      <c r="AZ8" s="329"/>
      <c r="BA8" s="329"/>
      <c r="BB8" s="329"/>
      <c r="BC8" s="329"/>
      <c r="BD8" s="329"/>
      <c r="BE8" s="329"/>
      <c r="BF8" s="329"/>
      <c r="BG8" s="329"/>
      <c r="BH8" s="329"/>
      <c r="BI8" s="329"/>
      <c r="BJ8" s="329"/>
      <c r="BK8" s="329"/>
      <c r="BL8" s="329"/>
    </row>
    <row r="9" spans="1:64" ht="15.75" x14ac:dyDescent="0.25">
      <c r="B9" s="23">
        <v>4</v>
      </c>
      <c r="C9" s="23" t="s">
        <v>49</v>
      </c>
      <c r="D9" s="19"/>
      <c r="E9" s="29">
        <v>7.0000000000000007E-2</v>
      </c>
      <c r="F9" s="29">
        <v>7.0000000000000007E-2</v>
      </c>
      <c r="G9" s="29">
        <v>7.0000000000000007E-2</v>
      </c>
      <c r="H9" s="29">
        <v>7.0000000000000007E-2</v>
      </c>
      <c r="I9" s="29">
        <v>7.0000000000000007E-2</v>
      </c>
      <c r="J9" s="29">
        <v>7.0000000000000007E-2</v>
      </c>
      <c r="K9" s="29">
        <v>7.0000000000000007E-2</v>
      </c>
      <c r="L9" s="29">
        <v>7.0000000000000007E-2</v>
      </c>
      <c r="M9" s="29">
        <v>7.0000000000000007E-2</v>
      </c>
      <c r="N9" s="29">
        <v>7.0000000000000007E-2</v>
      </c>
      <c r="O9" s="29">
        <v>7.0000000000000007E-2</v>
      </c>
      <c r="P9" s="29">
        <v>7.0000000000000007E-2</v>
      </c>
      <c r="Q9" s="29">
        <v>7.0000000000000007E-2</v>
      </c>
      <c r="R9" s="29">
        <v>7.0000000000000007E-2</v>
      </c>
      <c r="S9" s="29">
        <v>7.0000000000000007E-2</v>
      </c>
      <c r="T9" s="29">
        <v>7.0000000000000007E-2</v>
      </c>
      <c r="U9" s="29">
        <v>7.0000000000000007E-2</v>
      </c>
      <c r="V9" s="29">
        <v>7.0000000000000007E-2</v>
      </c>
      <c r="W9" s="29">
        <v>7.0000000000000007E-2</v>
      </c>
      <c r="X9" s="29">
        <v>7.0000000000000007E-2</v>
      </c>
      <c r="Y9" s="29">
        <v>7.0000000000000007E-2</v>
      </c>
      <c r="Z9" s="29">
        <v>7.0000000000000007E-2</v>
      </c>
      <c r="AA9" s="29">
        <v>7.0000000000000007E-2</v>
      </c>
      <c r="AB9" s="29">
        <v>7.0000000000000007E-2</v>
      </c>
      <c r="AC9" s="29">
        <v>7.0000000000000007E-2</v>
      </c>
      <c r="AD9" s="29">
        <v>7.0000000000000007E-2</v>
      </c>
      <c r="AE9" s="29">
        <v>7.0000000000000007E-2</v>
      </c>
      <c r="AF9" s="29">
        <v>7.0000000000000007E-2</v>
      </c>
      <c r="AG9" s="29">
        <v>7.0000000000000007E-2</v>
      </c>
      <c r="AH9" s="29">
        <v>7.0000000000000007E-2</v>
      </c>
      <c r="AI9" s="29">
        <v>7.0000000000000007E-2</v>
      </c>
      <c r="AJ9" s="29">
        <v>7.0000000000000007E-2</v>
      </c>
      <c r="AK9" s="29">
        <v>7.0000000000000007E-2</v>
      </c>
      <c r="AL9" s="29">
        <v>7.0000000000000007E-2</v>
      </c>
      <c r="AM9" s="29">
        <v>7.0000000000000007E-2</v>
      </c>
      <c r="AN9" s="29">
        <v>7.0000000000000007E-2</v>
      </c>
      <c r="AO9" s="29">
        <v>7.0000000000000007E-2</v>
      </c>
      <c r="AP9" s="29">
        <v>7.0000000000000007E-2</v>
      </c>
      <c r="AQ9" s="29">
        <v>7.0000000000000007E-2</v>
      </c>
      <c r="AR9" s="29">
        <v>7.0000000000000007E-2</v>
      </c>
      <c r="AS9" s="29">
        <v>7.0000000000000007E-2</v>
      </c>
      <c r="AT9" s="29">
        <v>7.0000000000000007E-2</v>
      </c>
      <c r="AU9" s="29">
        <v>7.0000000000000007E-2</v>
      </c>
      <c r="AV9" s="29">
        <v>7.0000000000000007E-2</v>
      </c>
      <c r="AW9" s="29">
        <v>7.0000000000000007E-2</v>
      </c>
      <c r="AX9" s="29">
        <v>7.0000000000000007E-2</v>
      </c>
      <c r="AY9" s="29">
        <v>7.0000000000000007E-2</v>
      </c>
      <c r="AZ9" s="29">
        <v>7.0000000000000007E-2</v>
      </c>
      <c r="BA9" s="29">
        <v>7.0000000000000007E-2</v>
      </c>
      <c r="BB9" s="29">
        <v>7.0000000000000007E-2</v>
      </c>
      <c r="BC9" s="29">
        <v>7.0000000000000007E-2</v>
      </c>
      <c r="BD9" s="29">
        <v>7.0000000000000007E-2</v>
      </c>
      <c r="BE9" s="29">
        <v>7.0000000000000007E-2</v>
      </c>
      <c r="BF9" s="29">
        <v>7.0000000000000007E-2</v>
      </c>
      <c r="BG9" s="29">
        <v>7.0000000000000007E-2</v>
      </c>
      <c r="BH9" s="29">
        <v>7.0000000000000007E-2</v>
      </c>
      <c r="BI9" s="29">
        <v>7.0000000000000007E-2</v>
      </c>
      <c r="BJ9" s="29">
        <v>7.0000000000000007E-2</v>
      </c>
      <c r="BK9" s="29">
        <v>7.0000000000000007E-2</v>
      </c>
      <c r="BL9" s="29">
        <v>7.0000000000000007E-2</v>
      </c>
    </row>
    <row r="10" spans="1:64" ht="15.75" x14ac:dyDescent="0.25">
      <c r="B10" s="23">
        <v>5</v>
      </c>
      <c r="C10" s="30" t="s">
        <v>50</v>
      </c>
      <c r="D10" s="2"/>
      <c r="E10" s="29">
        <v>0.2</v>
      </c>
      <c r="F10" s="29">
        <v>0.2</v>
      </c>
      <c r="G10" s="29">
        <v>0.2</v>
      </c>
      <c r="H10" s="29">
        <v>0.2</v>
      </c>
      <c r="I10" s="29">
        <v>0.2</v>
      </c>
      <c r="J10" s="29">
        <v>0.2</v>
      </c>
      <c r="K10" s="29">
        <v>0.2</v>
      </c>
      <c r="L10" s="29">
        <v>0.2</v>
      </c>
      <c r="M10" s="29">
        <v>0.2</v>
      </c>
      <c r="N10" s="29">
        <v>0.2</v>
      </c>
      <c r="O10" s="29">
        <v>0.2</v>
      </c>
      <c r="P10" s="29">
        <v>0.2</v>
      </c>
      <c r="Q10" s="29">
        <v>0.2</v>
      </c>
      <c r="R10" s="29">
        <v>0.2</v>
      </c>
      <c r="S10" s="29">
        <v>0.2</v>
      </c>
      <c r="T10" s="29">
        <v>0.2</v>
      </c>
      <c r="U10" s="29">
        <v>0.2</v>
      </c>
      <c r="V10" s="29">
        <v>0.2</v>
      </c>
      <c r="W10" s="29">
        <v>0.2</v>
      </c>
      <c r="X10" s="29">
        <v>0.2</v>
      </c>
      <c r="Y10" s="29">
        <v>0.2</v>
      </c>
      <c r="Z10" s="29">
        <v>0.2</v>
      </c>
      <c r="AA10" s="29">
        <v>0.2</v>
      </c>
      <c r="AB10" s="29">
        <v>0.2</v>
      </c>
      <c r="AC10" s="29">
        <v>0.2</v>
      </c>
      <c r="AD10" s="29">
        <v>0.2</v>
      </c>
      <c r="AE10" s="29">
        <v>0.2</v>
      </c>
      <c r="AF10" s="29">
        <v>0.2</v>
      </c>
      <c r="AG10" s="29">
        <v>0.2</v>
      </c>
      <c r="AH10" s="29">
        <v>0.2</v>
      </c>
      <c r="AI10" s="29">
        <v>0.2</v>
      </c>
      <c r="AJ10" s="29">
        <v>0.2</v>
      </c>
      <c r="AK10" s="29">
        <v>0.2</v>
      </c>
      <c r="AL10" s="29">
        <v>0.2</v>
      </c>
      <c r="AM10" s="29">
        <v>0.2</v>
      </c>
      <c r="AN10" s="29">
        <v>0.2</v>
      </c>
      <c r="AO10" s="29">
        <v>0.2</v>
      </c>
      <c r="AP10" s="29">
        <v>0.2</v>
      </c>
      <c r="AQ10" s="29">
        <v>0.2</v>
      </c>
      <c r="AR10" s="29">
        <v>0.2</v>
      </c>
      <c r="AS10" s="29">
        <v>0.2</v>
      </c>
      <c r="AT10" s="29">
        <v>0.2</v>
      </c>
      <c r="AU10" s="29">
        <v>0.2</v>
      </c>
      <c r="AV10" s="29">
        <v>0.2</v>
      </c>
      <c r="AW10" s="29">
        <v>0.2</v>
      </c>
      <c r="AX10" s="29">
        <v>0.2</v>
      </c>
      <c r="AY10" s="29">
        <v>0.2</v>
      </c>
      <c r="AZ10" s="29">
        <v>0.2</v>
      </c>
      <c r="BA10" s="29">
        <v>0.2</v>
      </c>
      <c r="BB10" s="29">
        <v>0.2</v>
      </c>
      <c r="BC10" s="29">
        <v>0.2</v>
      </c>
      <c r="BD10" s="29">
        <v>0.2</v>
      </c>
      <c r="BE10" s="29">
        <v>0.2</v>
      </c>
      <c r="BF10" s="29">
        <v>0.2</v>
      </c>
      <c r="BG10" s="29">
        <v>0.2</v>
      </c>
      <c r="BH10" s="29">
        <v>0.2</v>
      </c>
      <c r="BI10" s="29">
        <v>0.2</v>
      </c>
      <c r="BJ10" s="29">
        <v>0.2</v>
      </c>
      <c r="BK10" s="29">
        <v>0.2</v>
      </c>
      <c r="BL10" s="29">
        <v>0.2</v>
      </c>
    </row>
    <row r="11" spans="1:64" ht="15.75" x14ac:dyDescent="0.25">
      <c r="B11" s="23">
        <v>6</v>
      </c>
      <c r="C11" s="30" t="s">
        <v>51</v>
      </c>
      <c r="D11" s="2"/>
      <c r="E11" s="29">
        <v>0.1</v>
      </c>
      <c r="F11" s="29">
        <v>0.1</v>
      </c>
      <c r="G11" s="29">
        <v>0.1</v>
      </c>
      <c r="H11" s="29">
        <v>0.1</v>
      </c>
      <c r="I11" s="29">
        <v>0.1</v>
      </c>
      <c r="J11" s="29">
        <v>0.1</v>
      </c>
      <c r="K11" s="29">
        <v>0.1</v>
      </c>
      <c r="L11" s="29">
        <v>0.1</v>
      </c>
      <c r="M11" s="29">
        <v>0.1</v>
      </c>
      <c r="N11" s="29">
        <v>0.1</v>
      </c>
      <c r="O11" s="29">
        <v>0.1</v>
      </c>
      <c r="P11" s="29">
        <v>0.1</v>
      </c>
      <c r="Q11" s="29">
        <v>0.1</v>
      </c>
      <c r="R11" s="29">
        <v>0.1</v>
      </c>
      <c r="S11" s="29">
        <v>0.1</v>
      </c>
      <c r="T11" s="29">
        <v>0.1</v>
      </c>
      <c r="U11" s="29">
        <v>0.1</v>
      </c>
      <c r="V11" s="29">
        <v>0.1</v>
      </c>
      <c r="W11" s="29">
        <v>0.1</v>
      </c>
      <c r="X11" s="29">
        <v>0.1</v>
      </c>
      <c r="Y11" s="29">
        <v>0.1</v>
      </c>
      <c r="Z11" s="29">
        <v>0.1</v>
      </c>
      <c r="AA11" s="29">
        <v>0.1</v>
      </c>
      <c r="AB11" s="29">
        <v>0.1</v>
      </c>
      <c r="AC11" s="29">
        <v>0.1</v>
      </c>
      <c r="AD11" s="29">
        <v>0.1</v>
      </c>
      <c r="AE11" s="29">
        <v>0.1</v>
      </c>
      <c r="AF11" s="29">
        <v>0.1</v>
      </c>
      <c r="AG11" s="29">
        <v>0.1</v>
      </c>
      <c r="AH11" s="29">
        <v>0.1</v>
      </c>
      <c r="AI11" s="29">
        <v>0.1</v>
      </c>
      <c r="AJ11" s="29">
        <v>0.1</v>
      </c>
      <c r="AK11" s="29">
        <v>0.1</v>
      </c>
      <c r="AL11" s="29">
        <v>0.1</v>
      </c>
      <c r="AM11" s="29">
        <v>0.1</v>
      </c>
      <c r="AN11" s="29">
        <v>0.1</v>
      </c>
      <c r="AO11" s="29">
        <v>0.1</v>
      </c>
      <c r="AP11" s="29">
        <v>0.1</v>
      </c>
      <c r="AQ11" s="29">
        <v>0.1</v>
      </c>
      <c r="AR11" s="29">
        <v>0.1</v>
      </c>
      <c r="AS11" s="29">
        <v>0.1</v>
      </c>
      <c r="AT11" s="29">
        <v>0.1</v>
      </c>
      <c r="AU11" s="29">
        <v>0.1</v>
      </c>
      <c r="AV11" s="29">
        <v>0.1</v>
      </c>
      <c r="AW11" s="29">
        <v>0.1</v>
      </c>
      <c r="AX11" s="29">
        <v>0.1</v>
      </c>
      <c r="AY11" s="29">
        <v>0.1</v>
      </c>
      <c r="AZ11" s="29">
        <v>0.1</v>
      </c>
      <c r="BA11" s="29">
        <v>0.1</v>
      </c>
      <c r="BB11" s="29">
        <v>0.1</v>
      </c>
      <c r="BC11" s="29">
        <v>0.1</v>
      </c>
      <c r="BD11" s="29">
        <v>0.1</v>
      </c>
      <c r="BE11" s="29">
        <v>0.1</v>
      </c>
      <c r="BF11" s="29">
        <v>0.1</v>
      </c>
      <c r="BG11" s="29">
        <v>0.1</v>
      </c>
      <c r="BH11" s="29">
        <v>0.1</v>
      </c>
      <c r="BI11" s="29">
        <v>0.1</v>
      </c>
      <c r="BJ11" s="29">
        <v>0.1</v>
      </c>
      <c r="BK11" s="29">
        <v>0.1</v>
      </c>
      <c r="BL11" s="29">
        <v>0.1</v>
      </c>
    </row>
    <row r="12" spans="1:64" ht="15.75" x14ac:dyDescent="0.25">
      <c r="B12" s="23">
        <v>7</v>
      </c>
      <c r="C12" s="330" t="s">
        <v>278</v>
      </c>
      <c r="D12" s="330"/>
      <c r="E12" s="330"/>
      <c r="F12" s="330"/>
      <c r="G12" s="330"/>
      <c r="H12" s="330"/>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0"/>
      <c r="AF12" s="330"/>
      <c r="AG12" s="330"/>
      <c r="AH12" s="330"/>
      <c r="AI12" s="330"/>
      <c r="AJ12" s="330"/>
      <c r="AK12" s="330"/>
      <c r="AL12" s="330"/>
      <c r="AM12" s="330"/>
      <c r="AN12" s="330"/>
      <c r="AO12" s="330"/>
      <c r="AP12" s="330"/>
      <c r="AQ12" s="330"/>
      <c r="AR12" s="330"/>
      <c r="AS12" s="330"/>
      <c r="AT12" s="330"/>
      <c r="AU12" s="330"/>
      <c r="AV12" s="330"/>
      <c r="AW12" s="330"/>
      <c r="AX12" s="330"/>
      <c r="AY12" s="330"/>
      <c r="AZ12" s="330"/>
      <c r="BA12" s="330"/>
      <c r="BB12" s="330"/>
      <c r="BC12" s="330"/>
      <c r="BD12" s="330"/>
      <c r="BE12" s="330"/>
      <c r="BF12" s="330"/>
      <c r="BG12" s="330"/>
      <c r="BH12" s="330"/>
      <c r="BI12" s="330"/>
      <c r="BJ12" s="330"/>
      <c r="BK12" s="330"/>
      <c r="BL12" s="330"/>
    </row>
    <row r="13" spans="1:64" ht="15.75" hidden="1" x14ac:dyDescent="0.25">
      <c r="B13" s="23">
        <v>8</v>
      </c>
      <c r="C13" s="30" t="s">
        <v>279</v>
      </c>
      <c r="D13" s="2"/>
      <c r="E13" s="188">
        <v>0</v>
      </c>
      <c r="F13" s="188">
        <v>0</v>
      </c>
      <c r="G13" s="188">
        <v>0</v>
      </c>
      <c r="H13" s="188">
        <v>0</v>
      </c>
      <c r="I13" s="188">
        <v>0</v>
      </c>
      <c r="J13" s="188">
        <v>0</v>
      </c>
      <c r="K13" s="188">
        <v>0</v>
      </c>
      <c r="L13" s="188">
        <v>0</v>
      </c>
      <c r="M13" s="188">
        <v>0</v>
      </c>
      <c r="N13" s="188">
        <v>0</v>
      </c>
      <c r="O13" s="188">
        <v>0</v>
      </c>
      <c r="P13" s="188">
        <v>0</v>
      </c>
      <c r="Q13" s="188">
        <v>0</v>
      </c>
      <c r="R13" s="188">
        <v>0</v>
      </c>
      <c r="S13" s="188">
        <v>0</v>
      </c>
      <c r="T13" s="188">
        <v>0</v>
      </c>
      <c r="U13" s="188">
        <v>0</v>
      </c>
      <c r="V13" s="188">
        <v>0</v>
      </c>
      <c r="W13" s="188">
        <v>0</v>
      </c>
      <c r="X13" s="188">
        <v>0</v>
      </c>
      <c r="Y13" s="188">
        <v>0</v>
      </c>
      <c r="Z13" s="188">
        <v>0</v>
      </c>
      <c r="AA13" s="188">
        <v>0</v>
      </c>
      <c r="AB13" s="188">
        <v>0</v>
      </c>
      <c r="AC13" s="188">
        <v>0</v>
      </c>
      <c r="AD13" s="188">
        <v>0</v>
      </c>
      <c r="AE13" s="188">
        <v>0</v>
      </c>
      <c r="AF13" s="188">
        <v>0</v>
      </c>
      <c r="AG13" s="188">
        <v>0</v>
      </c>
      <c r="AH13" s="188">
        <v>0</v>
      </c>
      <c r="AI13" s="188">
        <v>0</v>
      </c>
      <c r="AJ13" s="188">
        <v>0</v>
      </c>
      <c r="AK13" s="188">
        <v>0</v>
      </c>
      <c r="AL13" s="188">
        <v>0</v>
      </c>
      <c r="AM13" s="188">
        <v>0</v>
      </c>
      <c r="AN13" s="188">
        <v>0</v>
      </c>
      <c r="AO13" s="188">
        <v>0</v>
      </c>
      <c r="AP13" s="188">
        <v>0</v>
      </c>
      <c r="AQ13" s="188">
        <v>0</v>
      </c>
      <c r="AR13" s="188">
        <v>0</v>
      </c>
      <c r="AS13" s="188">
        <v>0</v>
      </c>
      <c r="AT13" s="188">
        <v>0</v>
      </c>
      <c r="AU13" s="188">
        <v>0</v>
      </c>
      <c r="AV13" s="188">
        <v>0</v>
      </c>
      <c r="AW13" s="188">
        <v>0</v>
      </c>
      <c r="AX13" s="188">
        <v>0</v>
      </c>
      <c r="AY13" s="188">
        <v>0</v>
      </c>
      <c r="AZ13" s="188">
        <v>0</v>
      </c>
      <c r="BA13" s="188">
        <v>0</v>
      </c>
      <c r="BB13" s="188">
        <v>0</v>
      </c>
      <c r="BC13" s="188">
        <v>0</v>
      </c>
      <c r="BD13" s="188">
        <v>0</v>
      </c>
      <c r="BE13" s="188">
        <v>0</v>
      </c>
      <c r="BF13" s="188">
        <v>0</v>
      </c>
      <c r="BG13" s="188">
        <v>0</v>
      </c>
      <c r="BH13" s="188">
        <v>0</v>
      </c>
      <c r="BI13" s="188">
        <v>0</v>
      </c>
      <c r="BJ13" s="188">
        <v>0</v>
      </c>
      <c r="BK13" s="188">
        <v>0</v>
      </c>
      <c r="BL13" s="188">
        <v>0</v>
      </c>
    </row>
    <row r="14" spans="1:64" ht="15.75" hidden="1" x14ac:dyDescent="0.25">
      <c r="B14" s="23">
        <v>9</v>
      </c>
      <c r="C14" s="30" t="s">
        <v>281</v>
      </c>
      <c r="D14" s="2"/>
      <c r="E14" s="189">
        <v>0</v>
      </c>
      <c r="F14" s="189">
        <v>0</v>
      </c>
      <c r="G14" s="189">
        <v>0</v>
      </c>
      <c r="H14" s="189">
        <v>0</v>
      </c>
      <c r="I14" s="189">
        <v>0</v>
      </c>
      <c r="J14" s="189">
        <v>0</v>
      </c>
      <c r="K14" s="189">
        <v>0</v>
      </c>
      <c r="L14" s="189">
        <v>0</v>
      </c>
      <c r="M14" s="189">
        <v>0</v>
      </c>
      <c r="N14" s="189">
        <v>0</v>
      </c>
      <c r="O14" s="189">
        <v>0</v>
      </c>
      <c r="P14" s="189">
        <v>0</v>
      </c>
      <c r="Q14" s="189">
        <v>0</v>
      </c>
      <c r="R14" s="189">
        <v>0</v>
      </c>
      <c r="S14" s="189">
        <v>0</v>
      </c>
      <c r="T14" s="189">
        <v>0</v>
      </c>
      <c r="U14" s="189">
        <v>0</v>
      </c>
      <c r="V14" s="189">
        <v>0</v>
      </c>
      <c r="W14" s="189">
        <v>0</v>
      </c>
      <c r="X14" s="189">
        <v>0</v>
      </c>
      <c r="Y14" s="189">
        <v>0</v>
      </c>
      <c r="Z14" s="189">
        <v>0</v>
      </c>
      <c r="AA14" s="189">
        <v>0</v>
      </c>
      <c r="AB14" s="189">
        <v>0</v>
      </c>
      <c r="AC14" s="189">
        <v>0</v>
      </c>
      <c r="AD14" s="189">
        <v>0</v>
      </c>
      <c r="AE14" s="189">
        <v>0</v>
      </c>
      <c r="AF14" s="189">
        <v>0</v>
      </c>
      <c r="AG14" s="189">
        <v>0</v>
      </c>
      <c r="AH14" s="189">
        <v>0</v>
      </c>
      <c r="AI14" s="189">
        <v>0</v>
      </c>
      <c r="AJ14" s="189">
        <v>0</v>
      </c>
      <c r="AK14" s="189">
        <v>0</v>
      </c>
      <c r="AL14" s="189">
        <v>0</v>
      </c>
      <c r="AM14" s="189">
        <v>0</v>
      </c>
      <c r="AN14" s="189">
        <v>0</v>
      </c>
      <c r="AO14" s="189">
        <v>0</v>
      </c>
      <c r="AP14" s="189">
        <v>0</v>
      </c>
      <c r="AQ14" s="189">
        <v>0</v>
      </c>
      <c r="AR14" s="189">
        <v>0</v>
      </c>
      <c r="AS14" s="189">
        <v>0</v>
      </c>
      <c r="AT14" s="189">
        <v>0</v>
      </c>
      <c r="AU14" s="189">
        <v>0</v>
      </c>
      <c r="AV14" s="189">
        <v>0</v>
      </c>
      <c r="AW14" s="189">
        <v>0</v>
      </c>
      <c r="AX14" s="189">
        <v>0</v>
      </c>
      <c r="AY14" s="189">
        <v>0</v>
      </c>
      <c r="AZ14" s="189">
        <v>0</v>
      </c>
      <c r="BA14" s="189">
        <v>0</v>
      </c>
      <c r="BB14" s="189">
        <v>0</v>
      </c>
      <c r="BC14" s="189">
        <v>0</v>
      </c>
      <c r="BD14" s="189">
        <v>0</v>
      </c>
      <c r="BE14" s="189">
        <v>0</v>
      </c>
      <c r="BF14" s="189">
        <v>0</v>
      </c>
      <c r="BG14" s="189">
        <v>0</v>
      </c>
      <c r="BH14" s="189">
        <v>0</v>
      </c>
      <c r="BI14" s="189">
        <v>0</v>
      </c>
      <c r="BJ14" s="189">
        <v>0</v>
      </c>
      <c r="BK14" s="189">
        <v>0</v>
      </c>
      <c r="BL14" s="189">
        <v>0</v>
      </c>
    </row>
    <row r="15" spans="1:64" ht="15.75" hidden="1" x14ac:dyDescent="0.25">
      <c r="B15" s="23">
        <v>10</v>
      </c>
      <c r="C15" s="30"/>
      <c r="D15" s="4"/>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row>
    <row r="16" spans="1:64" ht="15.75" x14ac:dyDescent="0.25">
      <c r="B16" s="23">
        <v>11</v>
      </c>
      <c r="C16" s="30" t="s">
        <v>311</v>
      </c>
      <c r="D16" s="2"/>
      <c r="E16" s="188">
        <v>0</v>
      </c>
      <c r="F16" s="188">
        <v>0</v>
      </c>
      <c r="G16" s="188">
        <v>0</v>
      </c>
      <c r="H16" s="188">
        <v>0</v>
      </c>
      <c r="I16" s="188">
        <v>0</v>
      </c>
      <c r="J16" s="188">
        <v>0</v>
      </c>
      <c r="K16" s="188">
        <v>0</v>
      </c>
      <c r="L16" s="188">
        <v>0</v>
      </c>
      <c r="M16" s="188">
        <v>0</v>
      </c>
      <c r="N16" s="188">
        <v>0</v>
      </c>
      <c r="O16" s="188">
        <v>0</v>
      </c>
      <c r="P16" s="188">
        <v>0</v>
      </c>
      <c r="Q16" s="188">
        <v>0</v>
      </c>
      <c r="R16" s="188">
        <v>0</v>
      </c>
      <c r="S16" s="188">
        <v>0</v>
      </c>
      <c r="T16" s="188">
        <v>0</v>
      </c>
      <c r="U16" s="188">
        <v>0</v>
      </c>
      <c r="V16" s="188">
        <v>0</v>
      </c>
      <c r="W16" s="188">
        <v>0</v>
      </c>
      <c r="X16" s="188">
        <v>0</v>
      </c>
      <c r="Y16" s="188">
        <v>0</v>
      </c>
      <c r="Z16" s="188">
        <v>0</v>
      </c>
      <c r="AA16" s="188">
        <v>0</v>
      </c>
      <c r="AB16" s="188">
        <v>0</v>
      </c>
      <c r="AC16" s="188">
        <v>0</v>
      </c>
      <c r="AD16" s="188">
        <v>0</v>
      </c>
      <c r="AE16" s="188">
        <v>0</v>
      </c>
      <c r="AF16" s="188">
        <v>0</v>
      </c>
      <c r="AG16" s="188">
        <v>0</v>
      </c>
      <c r="AH16" s="188">
        <v>0</v>
      </c>
      <c r="AI16" s="188">
        <v>0</v>
      </c>
      <c r="AJ16" s="188">
        <v>0</v>
      </c>
      <c r="AK16" s="188">
        <v>0</v>
      </c>
      <c r="AL16" s="188">
        <v>0</v>
      </c>
      <c r="AM16" s="188">
        <v>0</v>
      </c>
      <c r="AN16" s="188">
        <v>0</v>
      </c>
      <c r="AO16" s="188">
        <v>0</v>
      </c>
      <c r="AP16" s="188">
        <v>0</v>
      </c>
      <c r="AQ16" s="188">
        <v>0</v>
      </c>
      <c r="AR16" s="188">
        <v>0</v>
      </c>
      <c r="AS16" s="188">
        <v>0</v>
      </c>
      <c r="AT16" s="188">
        <v>0</v>
      </c>
      <c r="AU16" s="188">
        <v>0</v>
      </c>
      <c r="AV16" s="188">
        <v>0</v>
      </c>
      <c r="AW16" s="188">
        <v>0</v>
      </c>
      <c r="AX16" s="188">
        <v>0</v>
      </c>
      <c r="AY16" s="188">
        <v>0</v>
      </c>
      <c r="AZ16" s="188">
        <v>0</v>
      </c>
      <c r="BA16" s="188">
        <v>0</v>
      </c>
      <c r="BB16" s="188">
        <v>0</v>
      </c>
      <c r="BC16" s="188">
        <v>0</v>
      </c>
      <c r="BD16" s="188">
        <v>0</v>
      </c>
      <c r="BE16" s="188">
        <v>0</v>
      </c>
      <c r="BF16" s="188">
        <v>0</v>
      </c>
      <c r="BG16" s="188">
        <v>0</v>
      </c>
      <c r="BH16" s="188">
        <v>0</v>
      </c>
      <c r="BI16" s="188">
        <v>0</v>
      </c>
      <c r="BJ16" s="188">
        <v>0</v>
      </c>
      <c r="BK16" s="188">
        <v>0</v>
      </c>
      <c r="BL16" s="188">
        <v>0</v>
      </c>
    </row>
    <row r="17" spans="2:64" ht="15.75" x14ac:dyDescent="0.25">
      <c r="B17" s="23">
        <v>12</v>
      </c>
      <c r="C17" s="30" t="s">
        <v>433</v>
      </c>
      <c r="D17" s="2"/>
      <c r="E17" s="189">
        <v>4500000</v>
      </c>
      <c r="F17" s="189">
        <v>4500000</v>
      </c>
      <c r="G17" s="189">
        <v>4500000</v>
      </c>
      <c r="H17" s="189">
        <v>4500000</v>
      </c>
      <c r="I17" s="189">
        <v>4500000</v>
      </c>
      <c r="J17" s="189">
        <v>4500000</v>
      </c>
      <c r="K17" s="189">
        <v>4500000</v>
      </c>
      <c r="L17" s="189">
        <v>4500000</v>
      </c>
      <c r="M17" s="189">
        <v>4500000</v>
      </c>
      <c r="N17" s="189">
        <v>4500000</v>
      </c>
      <c r="O17" s="189">
        <v>4500000</v>
      </c>
      <c r="P17" s="189">
        <v>4500000</v>
      </c>
      <c r="Q17" s="189">
        <v>4500000</v>
      </c>
      <c r="R17" s="189">
        <v>4500000</v>
      </c>
      <c r="S17" s="189">
        <v>4500000</v>
      </c>
      <c r="T17" s="189">
        <v>4500000</v>
      </c>
      <c r="U17" s="189">
        <v>4500000</v>
      </c>
      <c r="V17" s="189">
        <v>4500000</v>
      </c>
      <c r="W17" s="189">
        <v>4500000</v>
      </c>
      <c r="X17" s="189">
        <v>4500000</v>
      </c>
      <c r="Y17" s="189">
        <v>4500000</v>
      </c>
      <c r="Z17" s="189">
        <v>4500000</v>
      </c>
      <c r="AA17" s="189">
        <v>4500000</v>
      </c>
      <c r="AB17" s="189">
        <v>4500000</v>
      </c>
      <c r="AC17" s="189">
        <v>4500000</v>
      </c>
      <c r="AD17" s="189">
        <v>4500000</v>
      </c>
      <c r="AE17" s="189">
        <v>4500000</v>
      </c>
      <c r="AF17" s="189">
        <v>4500000</v>
      </c>
      <c r="AG17" s="189">
        <v>4500000</v>
      </c>
      <c r="AH17" s="189">
        <v>4500000</v>
      </c>
      <c r="AI17" s="189">
        <v>4500000</v>
      </c>
      <c r="AJ17" s="189">
        <v>4500000</v>
      </c>
      <c r="AK17" s="189">
        <v>4500000</v>
      </c>
      <c r="AL17" s="189">
        <v>4500000</v>
      </c>
      <c r="AM17" s="189">
        <v>4500000</v>
      </c>
      <c r="AN17" s="189">
        <v>4500000</v>
      </c>
      <c r="AO17" s="189">
        <v>4500000</v>
      </c>
      <c r="AP17" s="189">
        <v>4500000</v>
      </c>
      <c r="AQ17" s="189">
        <v>4500000</v>
      </c>
      <c r="AR17" s="189">
        <v>4500000</v>
      </c>
      <c r="AS17" s="189">
        <v>4500000</v>
      </c>
      <c r="AT17" s="189">
        <v>4500000</v>
      </c>
      <c r="AU17" s="189">
        <v>4500000</v>
      </c>
      <c r="AV17" s="189">
        <v>4500000</v>
      </c>
      <c r="AW17" s="189">
        <v>4500000</v>
      </c>
      <c r="AX17" s="189">
        <v>4500000</v>
      </c>
      <c r="AY17" s="189">
        <v>4500000</v>
      </c>
      <c r="AZ17" s="189">
        <v>4500000</v>
      </c>
      <c r="BA17" s="189">
        <v>4500000</v>
      </c>
      <c r="BB17" s="189">
        <v>4500000</v>
      </c>
      <c r="BC17" s="189">
        <v>4500000</v>
      </c>
      <c r="BD17" s="189">
        <v>4500000</v>
      </c>
      <c r="BE17" s="189">
        <v>4500000</v>
      </c>
      <c r="BF17" s="189">
        <v>4500000</v>
      </c>
      <c r="BG17" s="189">
        <v>4500000</v>
      </c>
      <c r="BH17" s="189">
        <v>4500000</v>
      </c>
      <c r="BI17" s="189">
        <v>4500000</v>
      </c>
      <c r="BJ17" s="189">
        <v>4500000</v>
      </c>
      <c r="BK17" s="189">
        <v>4500000</v>
      </c>
      <c r="BL17" s="189">
        <v>4500000</v>
      </c>
    </row>
    <row r="18" spans="2:64" ht="15.75" x14ac:dyDescent="0.25">
      <c r="B18" s="23">
        <v>13</v>
      </c>
      <c r="C18" s="30" t="s">
        <v>312</v>
      </c>
      <c r="D18" s="2"/>
      <c r="E18" s="189">
        <v>5500000</v>
      </c>
      <c r="F18" s="189">
        <v>5500000</v>
      </c>
      <c r="G18" s="189">
        <v>5500000</v>
      </c>
      <c r="H18" s="189">
        <v>5500000</v>
      </c>
      <c r="I18" s="189">
        <v>5500000</v>
      </c>
      <c r="J18" s="189">
        <v>5500000</v>
      </c>
      <c r="K18" s="189">
        <v>5500000</v>
      </c>
      <c r="L18" s="189">
        <v>5500000</v>
      </c>
      <c r="M18" s="189">
        <v>5500000</v>
      </c>
      <c r="N18" s="189">
        <v>5500000</v>
      </c>
      <c r="O18" s="189">
        <v>5500000</v>
      </c>
      <c r="P18" s="189">
        <v>5500000</v>
      </c>
      <c r="Q18" s="189">
        <v>5500000</v>
      </c>
      <c r="R18" s="189">
        <v>5500000</v>
      </c>
      <c r="S18" s="189">
        <v>5500000</v>
      </c>
      <c r="T18" s="189">
        <v>5500000</v>
      </c>
      <c r="U18" s="189">
        <v>5500000</v>
      </c>
      <c r="V18" s="189">
        <v>5500000</v>
      </c>
      <c r="W18" s="189">
        <v>5500000</v>
      </c>
      <c r="X18" s="189">
        <v>5500000</v>
      </c>
      <c r="Y18" s="189">
        <v>5500000</v>
      </c>
      <c r="Z18" s="189">
        <v>5500000</v>
      </c>
      <c r="AA18" s="189">
        <v>5500000</v>
      </c>
      <c r="AB18" s="189">
        <v>5500000</v>
      </c>
      <c r="AC18" s="189">
        <v>5500000</v>
      </c>
      <c r="AD18" s="189">
        <v>5500000</v>
      </c>
      <c r="AE18" s="189">
        <v>5500000</v>
      </c>
      <c r="AF18" s="189">
        <v>5500000</v>
      </c>
      <c r="AG18" s="189">
        <v>5500000</v>
      </c>
      <c r="AH18" s="189">
        <v>5500000</v>
      </c>
      <c r="AI18" s="189">
        <v>5500000</v>
      </c>
      <c r="AJ18" s="189">
        <v>5500000</v>
      </c>
      <c r="AK18" s="189">
        <v>5500000</v>
      </c>
      <c r="AL18" s="189">
        <v>5500000</v>
      </c>
      <c r="AM18" s="189">
        <v>5500000</v>
      </c>
      <c r="AN18" s="189">
        <v>5500000</v>
      </c>
      <c r="AO18" s="189">
        <v>5500000</v>
      </c>
      <c r="AP18" s="189">
        <v>5500000</v>
      </c>
      <c r="AQ18" s="189">
        <v>5500000</v>
      </c>
      <c r="AR18" s="189">
        <v>5500000</v>
      </c>
      <c r="AS18" s="189">
        <v>5500000</v>
      </c>
      <c r="AT18" s="189">
        <v>5500000</v>
      </c>
      <c r="AU18" s="189">
        <v>5500000</v>
      </c>
      <c r="AV18" s="189">
        <v>5500000</v>
      </c>
      <c r="AW18" s="189">
        <v>5500000</v>
      </c>
      <c r="AX18" s="189">
        <v>5500000</v>
      </c>
      <c r="AY18" s="189">
        <v>5500000</v>
      </c>
      <c r="AZ18" s="189">
        <v>5500000</v>
      </c>
      <c r="BA18" s="189">
        <v>5500000</v>
      </c>
      <c r="BB18" s="189">
        <v>5500000</v>
      </c>
      <c r="BC18" s="189">
        <v>5500000</v>
      </c>
      <c r="BD18" s="189">
        <v>5500000</v>
      </c>
      <c r="BE18" s="189">
        <v>5500000</v>
      </c>
      <c r="BF18" s="189">
        <v>5500000</v>
      </c>
      <c r="BG18" s="189">
        <v>5500000</v>
      </c>
      <c r="BH18" s="189">
        <v>5500000</v>
      </c>
      <c r="BI18" s="189">
        <v>5500000</v>
      </c>
      <c r="BJ18" s="189">
        <v>5500000</v>
      </c>
      <c r="BK18" s="189">
        <v>5500000</v>
      </c>
      <c r="BL18" s="189">
        <v>5500000</v>
      </c>
    </row>
    <row r="19" spans="2:64" ht="15.75" x14ac:dyDescent="0.25">
      <c r="B19" s="23">
        <v>14</v>
      </c>
      <c r="C19" s="30" t="s">
        <v>313</v>
      </c>
      <c r="D19" s="2"/>
      <c r="E19" s="189">
        <v>7500000</v>
      </c>
      <c r="F19" s="189">
        <v>7500000</v>
      </c>
      <c r="G19" s="189">
        <v>7500000</v>
      </c>
      <c r="H19" s="189">
        <v>7500000</v>
      </c>
      <c r="I19" s="189">
        <v>7500000</v>
      </c>
      <c r="J19" s="189">
        <v>7500000</v>
      </c>
      <c r="K19" s="189">
        <v>7500000</v>
      </c>
      <c r="L19" s="189">
        <v>7500000</v>
      </c>
      <c r="M19" s="189">
        <v>7500000</v>
      </c>
      <c r="N19" s="189">
        <v>7500000</v>
      </c>
      <c r="O19" s="189">
        <v>7500000</v>
      </c>
      <c r="P19" s="189">
        <v>7500000</v>
      </c>
      <c r="Q19" s="189">
        <v>7500000</v>
      </c>
      <c r="R19" s="189">
        <v>7500000</v>
      </c>
      <c r="S19" s="189">
        <v>7500000</v>
      </c>
      <c r="T19" s="189">
        <v>7500000</v>
      </c>
      <c r="U19" s="189">
        <v>7500000</v>
      </c>
      <c r="V19" s="189">
        <v>7500000</v>
      </c>
      <c r="W19" s="189">
        <v>7500000</v>
      </c>
      <c r="X19" s="189">
        <v>7500000</v>
      </c>
      <c r="Y19" s="189">
        <v>7500000</v>
      </c>
      <c r="Z19" s="189">
        <v>7500000</v>
      </c>
      <c r="AA19" s="189">
        <v>7500000</v>
      </c>
      <c r="AB19" s="189">
        <v>7500000</v>
      </c>
      <c r="AC19" s="189">
        <v>7500000</v>
      </c>
      <c r="AD19" s="189">
        <v>7500000</v>
      </c>
      <c r="AE19" s="189">
        <v>7500000</v>
      </c>
      <c r="AF19" s="189">
        <v>7500000</v>
      </c>
      <c r="AG19" s="189">
        <v>7500000</v>
      </c>
      <c r="AH19" s="189">
        <v>7500000</v>
      </c>
      <c r="AI19" s="189">
        <v>7500000</v>
      </c>
      <c r="AJ19" s="189">
        <v>7500000</v>
      </c>
      <c r="AK19" s="189">
        <v>7500000</v>
      </c>
      <c r="AL19" s="189">
        <v>7500000</v>
      </c>
      <c r="AM19" s="189">
        <v>7500000</v>
      </c>
      <c r="AN19" s="189">
        <v>7500000</v>
      </c>
      <c r="AO19" s="189">
        <v>7500000</v>
      </c>
      <c r="AP19" s="189">
        <v>7500000</v>
      </c>
      <c r="AQ19" s="189">
        <v>7500000</v>
      </c>
      <c r="AR19" s="189">
        <v>7500000</v>
      </c>
      <c r="AS19" s="189">
        <v>7500000</v>
      </c>
      <c r="AT19" s="189">
        <v>7500000</v>
      </c>
      <c r="AU19" s="189">
        <v>7500000</v>
      </c>
      <c r="AV19" s="189">
        <v>7500000</v>
      </c>
      <c r="AW19" s="189">
        <v>7500000</v>
      </c>
      <c r="AX19" s="189">
        <v>7500000</v>
      </c>
      <c r="AY19" s="189">
        <v>7500000</v>
      </c>
      <c r="AZ19" s="189">
        <v>7500000</v>
      </c>
      <c r="BA19" s="189">
        <v>7500000</v>
      </c>
      <c r="BB19" s="189">
        <v>7500000</v>
      </c>
      <c r="BC19" s="189">
        <v>7500000</v>
      </c>
      <c r="BD19" s="189">
        <v>7500000</v>
      </c>
      <c r="BE19" s="189">
        <v>7500000</v>
      </c>
      <c r="BF19" s="189">
        <v>7500000</v>
      </c>
      <c r="BG19" s="189">
        <v>7500000</v>
      </c>
      <c r="BH19" s="189">
        <v>7500000</v>
      </c>
      <c r="BI19" s="189">
        <v>7500000</v>
      </c>
      <c r="BJ19" s="189">
        <v>7500000</v>
      </c>
      <c r="BK19" s="189">
        <v>7500000</v>
      </c>
      <c r="BL19" s="189">
        <v>7500000</v>
      </c>
    </row>
    <row r="20" spans="2:64" ht="15.75" x14ac:dyDescent="0.25">
      <c r="B20" s="23">
        <v>15</v>
      </c>
      <c r="C20" s="30"/>
      <c r="D20" s="4"/>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row>
    <row r="21" spans="2:64" ht="15.75" x14ac:dyDescent="0.25">
      <c r="B21" s="23">
        <v>16</v>
      </c>
      <c r="C21" s="30" t="s">
        <v>314</v>
      </c>
      <c r="D21" s="2"/>
      <c r="E21" s="188">
        <v>0</v>
      </c>
      <c r="F21" s="188">
        <v>0</v>
      </c>
      <c r="G21" s="188">
        <v>0</v>
      </c>
      <c r="H21" s="188">
        <v>0</v>
      </c>
      <c r="I21" s="188">
        <v>0</v>
      </c>
      <c r="J21" s="188">
        <v>0</v>
      </c>
      <c r="K21" s="188">
        <v>0</v>
      </c>
      <c r="L21" s="188">
        <v>0</v>
      </c>
      <c r="M21" s="188">
        <v>0</v>
      </c>
      <c r="N21" s="188">
        <v>0</v>
      </c>
      <c r="O21" s="188">
        <v>0</v>
      </c>
      <c r="P21" s="188">
        <v>0</v>
      </c>
      <c r="Q21" s="188">
        <v>0</v>
      </c>
      <c r="R21" s="188">
        <v>0</v>
      </c>
      <c r="S21" s="188">
        <v>0</v>
      </c>
      <c r="T21" s="188">
        <v>0</v>
      </c>
      <c r="U21" s="188">
        <v>0</v>
      </c>
      <c r="V21" s="188">
        <v>0</v>
      </c>
      <c r="W21" s="188">
        <v>0</v>
      </c>
      <c r="X21" s="188">
        <v>0</v>
      </c>
      <c r="Y21" s="188">
        <v>0</v>
      </c>
      <c r="Z21" s="188">
        <v>0</v>
      </c>
      <c r="AA21" s="188">
        <v>0</v>
      </c>
      <c r="AB21" s="188">
        <v>0</v>
      </c>
      <c r="AC21" s="188">
        <v>0</v>
      </c>
      <c r="AD21" s="188">
        <v>0</v>
      </c>
      <c r="AE21" s="188">
        <v>0</v>
      </c>
      <c r="AF21" s="188">
        <v>0</v>
      </c>
      <c r="AG21" s="188">
        <v>0</v>
      </c>
      <c r="AH21" s="188">
        <v>0</v>
      </c>
      <c r="AI21" s="188">
        <v>0</v>
      </c>
      <c r="AJ21" s="188">
        <v>0</v>
      </c>
      <c r="AK21" s="188">
        <v>0</v>
      </c>
      <c r="AL21" s="188">
        <v>0</v>
      </c>
      <c r="AM21" s="188">
        <v>0</v>
      </c>
      <c r="AN21" s="188">
        <v>0</v>
      </c>
      <c r="AO21" s="188">
        <v>0</v>
      </c>
      <c r="AP21" s="188">
        <v>0</v>
      </c>
      <c r="AQ21" s="188">
        <v>0</v>
      </c>
      <c r="AR21" s="188">
        <v>0</v>
      </c>
      <c r="AS21" s="188">
        <v>0</v>
      </c>
      <c r="AT21" s="188">
        <v>0</v>
      </c>
      <c r="AU21" s="188">
        <v>0</v>
      </c>
      <c r="AV21" s="188">
        <v>0</v>
      </c>
      <c r="AW21" s="188">
        <v>0</v>
      </c>
      <c r="AX21" s="188">
        <v>0</v>
      </c>
      <c r="AY21" s="188">
        <v>0</v>
      </c>
      <c r="AZ21" s="188">
        <v>0</v>
      </c>
      <c r="BA21" s="188">
        <v>0</v>
      </c>
      <c r="BB21" s="188">
        <v>0</v>
      </c>
      <c r="BC21" s="188">
        <v>0</v>
      </c>
      <c r="BD21" s="188">
        <v>0</v>
      </c>
      <c r="BE21" s="188">
        <v>0</v>
      </c>
      <c r="BF21" s="188">
        <v>0</v>
      </c>
      <c r="BG21" s="188">
        <v>0</v>
      </c>
      <c r="BH21" s="188">
        <v>0</v>
      </c>
      <c r="BI21" s="188">
        <v>0</v>
      </c>
      <c r="BJ21" s="188">
        <v>0</v>
      </c>
      <c r="BK21" s="188">
        <v>0</v>
      </c>
      <c r="BL21" s="188">
        <v>0</v>
      </c>
    </row>
    <row r="22" spans="2:64" ht="15.75" x14ac:dyDescent="0.25">
      <c r="B22" s="23">
        <v>17</v>
      </c>
      <c r="C22" s="30" t="s">
        <v>434</v>
      </c>
      <c r="D22" s="2"/>
      <c r="E22" s="189">
        <v>4500000</v>
      </c>
      <c r="F22" s="189">
        <v>4500000</v>
      </c>
      <c r="G22" s="189">
        <v>4500000</v>
      </c>
      <c r="H22" s="189">
        <v>4500000</v>
      </c>
      <c r="I22" s="189">
        <v>4500000</v>
      </c>
      <c r="J22" s="189">
        <v>4500000</v>
      </c>
      <c r="K22" s="189">
        <v>4500000</v>
      </c>
      <c r="L22" s="189">
        <v>4500000</v>
      </c>
      <c r="M22" s="189">
        <v>4500000</v>
      </c>
      <c r="N22" s="189">
        <v>4500000</v>
      </c>
      <c r="O22" s="189">
        <v>4500000</v>
      </c>
      <c r="P22" s="189">
        <v>4500000</v>
      </c>
      <c r="Q22" s="189">
        <v>4500000</v>
      </c>
      <c r="R22" s="189">
        <v>4500000</v>
      </c>
      <c r="S22" s="189">
        <v>4500000</v>
      </c>
      <c r="T22" s="189">
        <v>4500000</v>
      </c>
      <c r="U22" s="189">
        <v>4500000</v>
      </c>
      <c r="V22" s="189">
        <v>4500000</v>
      </c>
      <c r="W22" s="189">
        <v>4500000</v>
      </c>
      <c r="X22" s="189">
        <v>4500000</v>
      </c>
      <c r="Y22" s="189">
        <v>4500000</v>
      </c>
      <c r="Z22" s="189">
        <v>4500000</v>
      </c>
      <c r="AA22" s="189">
        <v>4500000</v>
      </c>
      <c r="AB22" s="189">
        <v>4500000</v>
      </c>
      <c r="AC22" s="189">
        <v>4500000</v>
      </c>
      <c r="AD22" s="189">
        <v>4500000</v>
      </c>
      <c r="AE22" s="189">
        <v>4500000</v>
      </c>
      <c r="AF22" s="189">
        <v>4500000</v>
      </c>
      <c r="AG22" s="189">
        <v>4500000</v>
      </c>
      <c r="AH22" s="189">
        <v>4500000</v>
      </c>
      <c r="AI22" s="189">
        <v>4500000</v>
      </c>
      <c r="AJ22" s="189">
        <v>4500000</v>
      </c>
      <c r="AK22" s="189">
        <v>4500000</v>
      </c>
      <c r="AL22" s="189">
        <v>4500000</v>
      </c>
      <c r="AM22" s="189">
        <v>4500000</v>
      </c>
      <c r="AN22" s="189">
        <v>4500000</v>
      </c>
      <c r="AO22" s="189">
        <v>4500000</v>
      </c>
      <c r="AP22" s="189">
        <v>4500000</v>
      </c>
      <c r="AQ22" s="189">
        <v>4500000</v>
      </c>
      <c r="AR22" s="189">
        <v>4500000</v>
      </c>
      <c r="AS22" s="189">
        <v>4500000</v>
      </c>
      <c r="AT22" s="189">
        <v>4500000</v>
      </c>
      <c r="AU22" s="189">
        <v>4500000</v>
      </c>
      <c r="AV22" s="189">
        <v>4500000</v>
      </c>
      <c r="AW22" s="189">
        <v>4500000</v>
      </c>
      <c r="AX22" s="189">
        <v>4500000</v>
      </c>
      <c r="AY22" s="189">
        <v>4500000</v>
      </c>
      <c r="AZ22" s="189">
        <v>4500000</v>
      </c>
      <c r="BA22" s="189">
        <v>4500000</v>
      </c>
      <c r="BB22" s="189">
        <v>4500000</v>
      </c>
      <c r="BC22" s="189">
        <v>4500000</v>
      </c>
      <c r="BD22" s="189">
        <v>4500000</v>
      </c>
      <c r="BE22" s="189">
        <v>4500000</v>
      </c>
      <c r="BF22" s="189">
        <v>4500000</v>
      </c>
      <c r="BG22" s="189">
        <v>4500000</v>
      </c>
      <c r="BH22" s="189">
        <v>4500000</v>
      </c>
      <c r="BI22" s="189">
        <v>4500000</v>
      </c>
      <c r="BJ22" s="189">
        <v>4500000</v>
      </c>
      <c r="BK22" s="189">
        <v>4500000</v>
      </c>
      <c r="BL22" s="189">
        <v>4500000</v>
      </c>
    </row>
    <row r="23" spans="2:64" ht="15.75" x14ac:dyDescent="0.25">
      <c r="B23" s="23">
        <v>18</v>
      </c>
      <c r="C23" s="30" t="s">
        <v>315</v>
      </c>
      <c r="D23" s="2"/>
      <c r="E23" s="189">
        <v>5500000</v>
      </c>
      <c r="F23" s="189">
        <v>5500000</v>
      </c>
      <c r="G23" s="189">
        <v>5500000</v>
      </c>
      <c r="H23" s="189">
        <v>5500000</v>
      </c>
      <c r="I23" s="189">
        <v>5500000</v>
      </c>
      <c r="J23" s="189">
        <v>5500000</v>
      </c>
      <c r="K23" s="189">
        <v>5500000</v>
      </c>
      <c r="L23" s="189">
        <v>5500000</v>
      </c>
      <c r="M23" s="189">
        <v>5500000</v>
      </c>
      <c r="N23" s="189">
        <v>5500000</v>
      </c>
      <c r="O23" s="189">
        <v>5500000</v>
      </c>
      <c r="P23" s="189">
        <v>5500000</v>
      </c>
      <c r="Q23" s="189">
        <v>5500000</v>
      </c>
      <c r="R23" s="189">
        <v>5500000</v>
      </c>
      <c r="S23" s="189">
        <v>5500000</v>
      </c>
      <c r="T23" s="189">
        <v>5500000</v>
      </c>
      <c r="U23" s="189">
        <v>5500000</v>
      </c>
      <c r="V23" s="189">
        <v>5500000</v>
      </c>
      <c r="W23" s="189">
        <v>5500000</v>
      </c>
      <c r="X23" s="189">
        <v>5500000</v>
      </c>
      <c r="Y23" s="189">
        <v>5500000</v>
      </c>
      <c r="Z23" s="189">
        <v>5500000</v>
      </c>
      <c r="AA23" s="189">
        <v>5500000</v>
      </c>
      <c r="AB23" s="189">
        <v>5500000</v>
      </c>
      <c r="AC23" s="189">
        <v>5500000</v>
      </c>
      <c r="AD23" s="189">
        <v>5500000</v>
      </c>
      <c r="AE23" s="189">
        <v>5500000</v>
      </c>
      <c r="AF23" s="189">
        <v>5500000</v>
      </c>
      <c r="AG23" s="189">
        <v>5500000</v>
      </c>
      <c r="AH23" s="189">
        <v>5500000</v>
      </c>
      <c r="AI23" s="189">
        <v>5500000</v>
      </c>
      <c r="AJ23" s="189">
        <v>5500000</v>
      </c>
      <c r="AK23" s="189">
        <v>5500000</v>
      </c>
      <c r="AL23" s="189">
        <v>5500000</v>
      </c>
      <c r="AM23" s="189">
        <v>5500000</v>
      </c>
      <c r="AN23" s="189">
        <v>5500000</v>
      </c>
      <c r="AO23" s="189">
        <v>5500000</v>
      </c>
      <c r="AP23" s="189">
        <v>5500000</v>
      </c>
      <c r="AQ23" s="189">
        <v>5500000</v>
      </c>
      <c r="AR23" s="189">
        <v>5500000</v>
      </c>
      <c r="AS23" s="189">
        <v>5500000</v>
      </c>
      <c r="AT23" s="189">
        <v>5500000</v>
      </c>
      <c r="AU23" s="189">
        <v>5500000</v>
      </c>
      <c r="AV23" s="189">
        <v>5500000</v>
      </c>
      <c r="AW23" s="189">
        <v>5500000</v>
      </c>
      <c r="AX23" s="189">
        <v>5500000</v>
      </c>
      <c r="AY23" s="189">
        <v>5500000</v>
      </c>
      <c r="AZ23" s="189">
        <v>5500000</v>
      </c>
      <c r="BA23" s="189">
        <v>5500000</v>
      </c>
      <c r="BB23" s="189">
        <v>5500000</v>
      </c>
      <c r="BC23" s="189">
        <v>5500000</v>
      </c>
      <c r="BD23" s="189">
        <v>5500000</v>
      </c>
      <c r="BE23" s="189">
        <v>5500000</v>
      </c>
      <c r="BF23" s="189">
        <v>5500000</v>
      </c>
      <c r="BG23" s="189">
        <v>5500000</v>
      </c>
      <c r="BH23" s="189">
        <v>5500000</v>
      </c>
      <c r="BI23" s="189">
        <v>5500000</v>
      </c>
      <c r="BJ23" s="189">
        <v>5500000</v>
      </c>
      <c r="BK23" s="189">
        <v>5500000</v>
      </c>
      <c r="BL23" s="189">
        <v>5500000</v>
      </c>
    </row>
    <row r="24" spans="2:64" ht="15.75" x14ac:dyDescent="0.25">
      <c r="B24" s="23">
        <v>19</v>
      </c>
      <c r="C24" s="30" t="s">
        <v>316</v>
      </c>
      <c r="D24" s="2"/>
      <c r="E24" s="189">
        <v>7500000</v>
      </c>
      <c r="F24" s="189">
        <v>7500000</v>
      </c>
      <c r="G24" s="189">
        <v>7500000</v>
      </c>
      <c r="H24" s="189">
        <v>7500000</v>
      </c>
      <c r="I24" s="189">
        <v>7500000</v>
      </c>
      <c r="J24" s="189">
        <v>7500000</v>
      </c>
      <c r="K24" s="189">
        <v>7500000</v>
      </c>
      <c r="L24" s="189">
        <v>7500000</v>
      </c>
      <c r="M24" s="189">
        <v>7500000</v>
      </c>
      <c r="N24" s="189">
        <v>7500000</v>
      </c>
      <c r="O24" s="189">
        <v>7500000</v>
      </c>
      <c r="P24" s="189">
        <v>7500000</v>
      </c>
      <c r="Q24" s="189">
        <v>7500000</v>
      </c>
      <c r="R24" s="189">
        <v>7500000</v>
      </c>
      <c r="S24" s="189">
        <v>7500000</v>
      </c>
      <c r="T24" s="189">
        <v>7500000</v>
      </c>
      <c r="U24" s="189">
        <v>7500000</v>
      </c>
      <c r="V24" s="189">
        <v>7500000</v>
      </c>
      <c r="W24" s="189">
        <v>7500000</v>
      </c>
      <c r="X24" s="189">
        <v>7500000</v>
      </c>
      <c r="Y24" s="189">
        <v>7500000</v>
      </c>
      <c r="Z24" s="189">
        <v>7500000</v>
      </c>
      <c r="AA24" s="189">
        <v>7500000</v>
      </c>
      <c r="AB24" s="189">
        <v>7500000</v>
      </c>
      <c r="AC24" s="189">
        <v>7500000</v>
      </c>
      <c r="AD24" s="189">
        <v>7500000</v>
      </c>
      <c r="AE24" s="189">
        <v>7500000</v>
      </c>
      <c r="AF24" s="189">
        <v>7500000</v>
      </c>
      <c r="AG24" s="189">
        <v>7500000</v>
      </c>
      <c r="AH24" s="189">
        <v>7500000</v>
      </c>
      <c r="AI24" s="189">
        <v>7500000</v>
      </c>
      <c r="AJ24" s="189">
        <v>7500000</v>
      </c>
      <c r="AK24" s="189">
        <v>7500000</v>
      </c>
      <c r="AL24" s="189">
        <v>7500000</v>
      </c>
      <c r="AM24" s="189">
        <v>7500000</v>
      </c>
      <c r="AN24" s="189">
        <v>7500000</v>
      </c>
      <c r="AO24" s="189">
        <v>7500000</v>
      </c>
      <c r="AP24" s="189">
        <v>7500000</v>
      </c>
      <c r="AQ24" s="189">
        <v>7500000</v>
      </c>
      <c r="AR24" s="189">
        <v>7500000</v>
      </c>
      <c r="AS24" s="189">
        <v>7500000</v>
      </c>
      <c r="AT24" s="189">
        <v>7500000</v>
      </c>
      <c r="AU24" s="189">
        <v>7500000</v>
      </c>
      <c r="AV24" s="189">
        <v>7500000</v>
      </c>
      <c r="AW24" s="189">
        <v>7500000</v>
      </c>
      <c r="AX24" s="189">
        <v>7500000</v>
      </c>
      <c r="AY24" s="189">
        <v>7500000</v>
      </c>
      <c r="AZ24" s="189">
        <v>7500000</v>
      </c>
      <c r="BA24" s="189">
        <v>7500000</v>
      </c>
      <c r="BB24" s="189">
        <v>7500000</v>
      </c>
      <c r="BC24" s="189">
        <v>7500000</v>
      </c>
      <c r="BD24" s="189">
        <v>7500000</v>
      </c>
      <c r="BE24" s="189">
        <v>7500000</v>
      </c>
      <c r="BF24" s="189">
        <v>7500000</v>
      </c>
      <c r="BG24" s="189">
        <v>7500000</v>
      </c>
      <c r="BH24" s="189">
        <v>7500000</v>
      </c>
      <c r="BI24" s="189">
        <v>7500000</v>
      </c>
      <c r="BJ24" s="189">
        <v>7500000</v>
      </c>
      <c r="BK24" s="189">
        <v>7500000</v>
      </c>
      <c r="BL24" s="189">
        <v>7500000</v>
      </c>
    </row>
    <row r="25" spans="2:64" ht="15.75" x14ac:dyDescent="0.25">
      <c r="B25" s="23">
        <v>20</v>
      </c>
      <c r="C25" s="30"/>
      <c r="D25" s="4"/>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row>
    <row r="26" spans="2:64" ht="15.75" x14ac:dyDescent="0.25">
      <c r="B26" s="23">
        <v>21</v>
      </c>
      <c r="C26" s="330" t="s">
        <v>410</v>
      </c>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330"/>
      <c r="AS26" s="330"/>
      <c r="AT26" s="330"/>
      <c r="AU26" s="330"/>
      <c r="AV26" s="330"/>
      <c r="AW26" s="330"/>
      <c r="AX26" s="330"/>
      <c r="AY26" s="330"/>
      <c r="AZ26" s="330"/>
      <c r="BA26" s="330"/>
      <c r="BB26" s="330"/>
      <c r="BC26" s="330"/>
      <c r="BD26" s="330"/>
      <c r="BE26" s="330"/>
      <c r="BF26" s="330"/>
      <c r="BG26" s="330"/>
      <c r="BH26" s="330"/>
      <c r="BI26" s="330"/>
      <c r="BJ26" s="330"/>
      <c r="BK26" s="330"/>
      <c r="BL26" s="330"/>
    </row>
    <row r="27" spans="2:64" ht="15.75" x14ac:dyDescent="0.25">
      <c r="B27" s="23">
        <v>22</v>
      </c>
      <c r="C27" s="30" t="s">
        <v>411</v>
      </c>
      <c r="D27" s="2"/>
      <c r="E27" s="262">
        <v>60</v>
      </c>
      <c r="F27" s="262">
        <v>60</v>
      </c>
      <c r="G27" s="262">
        <v>60</v>
      </c>
      <c r="H27" s="262">
        <v>60</v>
      </c>
      <c r="I27" s="262">
        <v>60</v>
      </c>
      <c r="J27" s="262">
        <v>60</v>
      </c>
      <c r="K27" s="262">
        <v>60</v>
      </c>
      <c r="L27" s="262">
        <v>60</v>
      </c>
      <c r="M27" s="262">
        <v>60</v>
      </c>
      <c r="N27" s="262">
        <v>60</v>
      </c>
      <c r="O27" s="262">
        <v>60</v>
      </c>
      <c r="P27" s="262">
        <v>60</v>
      </c>
      <c r="Q27" s="262">
        <v>60</v>
      </c>
      <c r="R27" s="262">
        <v>60</v>
      </c>
      <c r="S27" s="262">
        <v>60</v>
      </c>
      <c r="T27" s="262">
        <v>60</v>
      </c>
      <c r="U27" s="262">
        <v>60</v>
      </c>
      <c r="V27" s="262">
        <v>60</v>
      </c>
      <c r="W27" s="262">
        <v>60</v>
      </c>
      <c r="X27" s="262">
        <v>60</v>
      </c>
      <c r="Y27" s="262">
        <v>60</v>
      </c>
      <c r="Z27" s="262">
        <v>60</v>
      </c>
      <c r="AA27" s="262">
        <v>60</v>
      </c>
      <c r="AB27" s="262">
        <v>60</v>
      </c>
      <c r="AC27" s="262">
        <v>60</v>
      </c>
      <c r="AD27" s="262">
        <v>60</v>
      </c>
      <c r="AE27" s="262">
        <v>60</v>
      </c>
      <c r="AF27" s="262">
        <v>60</v>
      </c>
      <c r="AG27" s="262">
        <v>60</v>
      </c>
      <c r="AH27" s="262">
        <v>60</v>
      </c>
      <c r="AI27" s="262">
        <v>60</v>
      </c>
      <c r="AJ27" s="262">
        <v>60</v>
      </c>
      <c r="AK27" s="262">
        <v>60</v>
      </c>
      <c r="AL27" s="262">
        <v>60</v>
      </c>
      <c r="AM27" s="262">
        <v>60</v>
      </c>
      <c r="AN27" s="262">
        <v>60</v>
      </c>
      <c r="AO27" s="262">
        <v>60</v>
      </c>
      <c r="AP27" s="262">
        <v>60</v>
      </c>
      <c r="AQ27" s="262">
        <v>60</v>
      </c>
      <c r="AR27" s="262">
        <v>60</v>
      </c>
      <c r="AS27" s="262">
        <v>60</v>
      </c>
      <c r="AT27" s="262">
        <v>60</v>
      </c>
      <c r="AU27" s="262">
        <v>60</v>
      </c>
      <c r="AV27" s="262">
        <v>60</v>
      </c>
      <c r="AW27" s="262">
        <v>60</v>
      </c>
      <c r="AX27" s="262">
        <v>60</v>
      </c>
      <c r="AY27" s="262">
        <v>60</v>
      </c>
      <c r="AZ27" s="262">
        <v>60</v>
      </c>
      <c r="BA27" s="262">
        <v>60</v>
      </c>
      <c r="BB27" s="262">
        <v>60</v>
      </c>
      <c r="BC27" s="262">
        <v>60</v>
      </c>
      <c r="BD27" s="262">
        <v>60</v>
      </c>
      <c r="BE27" s="262">
        <v>60</v>
      </c>
      <c r="BF27" s="262">
        <v>60</v>
      </c>
      <c r="BG27" s="262">
        <v>60</v>
      </c>
      <c r="BH27" s="262">
        <v>60</v>
      </c>
      <c r="BI27" s="262">
        <v>60</v>
      </c>
      <c r="BJ27" s="262">
        <v>60</v>
      </c>
      <c r="BK27" s="262">
        <v>60</v>
      </c>
      <c r="BL27" s="262">
        <v>60</v>
      </c>
    </row>
    <row r="28" spans="2:64" ht="15.75" x14ac:dyDescent="0.25">
      <c r="B28" s="23">
        <v>23</v>
      </c>
      <c r="C28" s="30" t="s">
        <v>413</v>
      </c>
      <c r="D28" s="4"/>
      <c r="E28" s="262">
        <v>40</v>
      </c>
      <c r="F28" s="262">
        <v>40</v>
      </c>
      <c r="G28" s="262">
        <v>40</v>
      </c>
      <c r="H28" s="262">
        <v>40</v>
      </c>
      <c r="I28" s="262">
        <v>40</v>
      </c>
      <c r="J28" s="262">
        <v>40</v>
      </c>
      <c r="K28" s="262">
        <v>40</v>
      </c>
      <c r="L28" s="262">
        <v>40</v>
      </c>
      <c r="M28" s="262">
        <v>40</v>
      </c>
      <c r="N28" s="262">
        <v>40</v>
      </c>
      <c r="O28" s="262">
        <v>40</v>
      </c>
      <c r="P28" s="262">
        <v>40</v>
      </c>
      <c r="Q28" s="262">
        <v>40</v>
      </c>
      <c r="R28" s="262">
        <v>40</v>
      </c>
      <c r="S28" s="262">
        <v>40</v>
      </c>
      <c r="T28" s="262">
        <v>40</v>
      </c>
      <c r="U28" s="262">
        <v>40</v>
      </c>
      <c r="V28" s="262">
        <v>40</v>
      </c>
      <c r="W28" s="262">
        <v>40</v>
      </c>
      <c r="X28" s="262">
        <v>40</v>
      </c>
      <c r="Y28" s="262">
        <v>40</v>
      </c>
      <c r="Z28" s="262">
        <v>40</v>
      </c>
      <c r="AA28" s="262">
        <v>40</v>
      </c>
      <c r="AB28" s="262">
        <v>40</v>
      </c>
      <c r="AC28" s="262">
        <v>40</v>
      </c>
      <c r="AD28" s="262">
        <v>40</v>
      </c>
      <c r="AE28" s="262">
        <v>40</v>
      </c>
      <c r="AF28" s="262">
        <v>40</v>
      </c>
      <c r="AG28" s="262">
        <v>40</v>
      </c>
      <c r="AH28" s="262">
        <v>40</v>
      </c>
      <c r="AI28" s="262">
        <v>40</v>
      </c>
      <c r="AJ28" s="262">
        <v>40</v>
      </c>
      <c r="AK28" s="262">
        <v>40</v>
      </c>
      <c r="AL28" s="262">
        <v>40</v>
      </c>
      <c r="AM28" s="262">
        <v>40</v>
      </c>
      <c r="AN28" s="262">
        <v>40</v>
      </c>
      <c r="AO28" s="262">
        <v>40</v>
      </c>
      <c r="AP28" s="262">
        <v>40</v>
      </c>
      <c r="AQ28" s="262">
        <v>40</v>
      </c>
      <c r="AR28" s="262">
        <v>40</v>
      </c>
      <c r="AS28" s="262">
        <v>40</v>
      </c>
      <c r="AT28" s="262">
        <v>40</v>
      </c>
      <c r="AU28" s="262">
        <v>40</v>
      </c>
      <c r="AV28" s="262">
        <v>40</v>
      </c>
      <c r="AW28" s="262">
        <v>40</v>
      </c>
      <c r="AX28" s="262">
        <v>40</v>
      </c>
      <c r="AY28" s="262">
        <v>40</v>
      </c>
      <c r="AZ28" s="262">
        <v>40</v>
      </c>
      <c r="BA28" s="262">
        <v>40</v>
      </c>
      <c r="BB28" s="262">
        <v>40</v>
      </c>
      <c r="BC28" s="262">
        <v>40</v>
      </c>
      <c r="BD28" s="262">
        <v>40</v>
      </c>
      <c r="BE28" s="262">
        <v>40</v>
      </c>
      <c r="BF28" s="262">
        <v>40</v>
      </c>
      <c r="BG28" s="262">
        <v>40</v>
      </c>
      <c r="BH28" s="262">
        <v>40</v>
      </c>
      <c r="BI28" s="262">
        <v>40</v>
      </c>
      <c r="BJ28" s="262">
        <v>40</v>
      </c>
      <c r="BK28" s="262">
        <v>40</v>
      </c>
      <c r="BL28" s="262">
        <v>40</v>
      </c>
    </row>
    <row r="29" spans="2:64" ht="15.75" hidden="1" x14ac:dyDescent="0.25">
      <c r="B29" s="23">
        <v>24</v>
      </c>
      <c r="C29" s="30" t="s">
        <v>412</v>
      </c>
      <c r="D29" s="4"/>
      <c r="E29" s="262">
        <v>0</v>
      </c>
      <c r="F29" s="262">
        <v>0</v>
      </c>
      <c r="G29" s="262">
        <v>0</v>
      </c>
      <c r="H29" s="262">
        <v>0</v>
      </c>
      <c r="I29" s="262">
        <v>0</v>
      </c>
      <c r="J29" s="262">
        <v>0</v>
      </c>
      <c r="K29" s="262">
        <v>0</v>
      </c>
      <c r="L29" s="262">
        <v>0</v>
      </c>
      <c r="M29" s="262">
        <v>0</v>
      </c>
      <c r="N29" s="262">
        <v>0</v>
      </c>
      <c r="O29" s="262">
        <v>0</v>
      </c>
      <c r="P29" s="262">
        <v>0</v>
      </c>
      <c r="Q29" s="262">
        <v>0</v>
      </c>
      <c r="R29" s="262">
        <v>0</v>
      </c>
      <c r="S29" s="262">
        <v>0</v>
      </c>
      <c r="T29" s="262">
        <v>0</v>
      </c>
      <c r="U29" s="262">
        <v>0</v>
      </c>
      <c r="V29" s="262">
        <v>0</v>
      </c>
      <c r="W29" s="262">
        <v>0</v>
      </c>
      <c r="X29" s="262">
        <v>0</v>
      </c>
      <c r="Y29" s="262">
        <v>0</v>
      </c>
      <c r="Z29" s="262">
        <v>0</v>
      </c>
      <c r="AA29" s="262">
        <v>0</v>
      </c>
      <c r="AB29" s="262">
        <v>0</v>
      </c>
      <c r="AC29" s="262">
        <v>0</v>
      </c>
      <c r="AD29" s="262">
        <v>0</v>
      </c>
      <c r="AE29" s="262">
        <v>0</v>
      </c>
      <c r="AF29" s="262">
        <v>0</v>
      </c>
      <c r="AG29" s="262">
        <v>0</v>
      </c>
      <c r="AH29" s="262">
        <v>0</v>
      </c>
      <c r="AI29" s="262">
        <v>0</v>
      </c>
      <c r="AJ29" s="262">
        <v>0</v>
      </c>
      <c r="AK29" s="262">
        <v>0</v>
      </c>
      <c r="AL29" s="262">
        <v>0</v>
      </c>
      <c r="AM29" s="262">
        <v>0</v>
      </c>
      <c r="AN29" s="262">
        <v>0</v>
      </c>
      <c r="AO29" s="262">
        <v>0</v>
      </c>
      <c r="AP29" s="262">
        <v>0</v>
      </c>
      <c r="AQ29" s="262">
        <v>0</v>
      </c>
      <c r="AR29" s="262">
        <v>0</v>
      </c>
      <c r="AS29" s="262">
        <v>0</v>
      </c>
      <c r="AT29" s="262">
        <v>0</v>
      </c>
      <c r="AU29" s="262">
        <v>0</v>
      </c>
      <c r="AV29" s="262">
        <v>0</v>
      </c>
      <c r="AW29" s="262">
        <v>0</v>
      </c>
      <c r="AX29" s="262">
        <v>0</v>
      </c>
      <c r="AY29" s="262">
        <v>0</v>
      </c>
      <c r="AZ29" s="262">
        <v>0</v>
      </c>
      <c r="BA29" s="262">
        <v>0</v>
      </c>
      <c r="BB29" s="262">
        <v>0</v>
      </c>
      <c r="BC29" s="262">
        <v>0</v>
      </c>
      <c r="BD29" s="262">
        <v>0</v>
      </c>
      <c r="BE29" s="262">
        <v>0</v>
      </c>
      <c r="BF29" s="262">
        <v>0</v>
      </c>
      <c r="BG29" s="262">
        <v>0</v>
      </c>
      <c r="BH29" s="262">
        <v>0</v>
      </c>
      <c r="BI29" s="262">
        <v>0</v>
      </c>
      <c r="BJ29" s="262">
        <v>0</v>
      </c>
      <c r="BK29" s="262">
        <v>0</v>
      </c>
      <c r="BL29" s="262">
        <v>0</v>
      </c>
    </row>
    <row r="30" spans="2:64" ht="15.75" hidden="1" x14ac:dyDescent="0.25">
      <c r="B30" s="23">
        <v>25</v>
      </c>
      <c r="C30" s="30" t="s">
        <v>414</v>
      </c>
      <c r="D30" s="4"/>
      <c r="E30" s="262">
        <v>0</v>
      </c>
      <c r="F30" s="262">
        <v>0</v>
      </c>
      <c r="G30" s="262">
        <v>0</v>
      </c>
      <c r="H30" s="262">
        <v>0</v>
      </c>
      <c r="I30" s="262">
        <v>0</v>
      </c>
      <c r="J30" s="262">
        <v>0</v>
      </c>
      <c r="K30" s="262">
        <v>0</v>
      </c>
      <c r="L30" s="262">
        <v>0</v>
      </c>
      <c r="M30" s="262">
        <v>0</v>
      </c>
      <c r="N30" s="262">
        <v>0</v>
      </c>
      <c r="O30" s="262">
        <v>0</v>
      </c>
      <c r="P30" s="262">
        <v>0</v>
      </c>
      <c r="Q30" s="262">
        <v>0</v>
      </c>
      <c r="R30" s="262">
        <v>0</v>
      </c>
      <c r="S30" s="262">
        <v>0</v>
      </c>
      <c r="T30" s="262">
        <v>0</v>
      </c>
      <c r="U30" s="262">
        <v>0</v>
      </c>
      <c r="V30" s="262">
        <v>0</v>
      </c>
      <c r="W30" s="262">
        <v>0</v>
      </c>
      <c r="X30" s="262">
        <v>0</v>
      </c>
      <c r="Y30" s="262">
        <v>0</v>
      </c>
      <c r="Z30" s="262">
        <v>0</v>
      </c>
      <c r="AA30" s="262">
        <v>0</v>
      </c>
      <c r="AB30" s="262">
        <v>0</v>
      </c>
      <c r="AC30" s="262">
        <v>0</v>
      </c>
      <c r="AD30" s="262">
        <v>0</v>
      </c>
      <c r="AE30" s="262">
        <v>0</v>
      </c>
      <c r="AF30" s="262">
        <v>0</v>
      </c>
      <c r="AG30" s="262">
        <v>0</v>
      </c>
      <c r="AH30" s="262">
        <v>0</v>
      </c>
      <c r="AI30" s="262">
        <v>0</v>
      </c>
      <c r="AJ30" s="262">
        <v>0</v>
      </c>
      <c r="AK30" s="262">
        <v>0</v>
      </c>
      <c r="AL30" s="262">
        <v>0</v>
      </c>
      <c r="AM30" s="262">
        <v>0</v>
      </c>
      <c r="AN30" s="262">
        <v>0</v>
      </c>
      <c r="AO30" s="262">
        <v>0</v>
      </c>
      <c r="AP30" s="262">
        <v>0</v>
      </c>
      <c r="AQ30" s="262">
        <v>0</v>
      </c>
      <c r="AR30" s="262">
        <v>0</v>
      </c>
      <c r="AS30" s="262">
        <v>0</v>
      </c>
      <c r="AT30" s="262">
        <v>0</v>
      </c>
      <c r="AU30" s="262">
        <v>0</v>
      </c>
      <c r="AV30" s="262">
        <v>0</v>
      </c>
      <c r="AW30" s="262">
        <v>0</v>
      </c>
      <c r="AX30" s="262">
        <v>0</v>
      </c>
      <c r="AY30" s="262">
        <v>0</v>
      </c>
      <c r="AZ30" s="262">
        <v>0</v>
      </c>
      <c r="BA30" s="262">
        <v>0</v>
      </c>
      <c r="BB30" s="262">
        <v>0</v>
      </c>
      <c r="BC30" s="262">
        <v>0</v>
      </c>
      <c r="BD30" s="262">
        <v>0</v>
      </c>
      <c r="BE30" s="262">
        <v>0</v>
      </c>
      <c r="BF30" s="262">
        <v>0</v>
      </c>
      <c r="BG30" s="262">
        <v>0</v>
      </c>
      <c r="BH30" s="262">
        <v>0</v>
      </c>
      <c r="BI30" s="262">
        <v>0</v>
      </c>
      <c r="BJ30" s="262">
        <v>0</v>
      </c>
      <c r="BK30" s="262">
        <v>0</v>
      </c>
      <c r="BL30" s="262">
        <v>0</v>
      </c>
    </row>
    <row r="31" spans="2:64" ht="15.75" hidden="1" x14ac:dyDescent="0.25">
      <c r="B31" s="23">
        <v>26</v>
      </c>
      <c r="C31" s="30"/>
      <c r="D31" s="4"/>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row>
    <row r="32" spans="2:64" ht="15.75" x14ac:dyDescent="0.25">
      <c r="B32" s="23">
        <v>27</v>
      </c>
      <c r="C32" s="330" t="s">
        <v>175</v>
      </c>
      <c r="D32" s="330"/>
      <c r="E32" s="330"/>
      <c r="F32" s="330"/>
      <c r="G32" s="330"/>
      <c r="H32" s="330"/>
      <c r="I32" s="330"/>
      <c r="J32" s="330"/>
      <c r="K32" s="330"/>
      <c r="L32" s="330"/>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0"/>
      <c r="AM32" s="330"/>
      <c r="AN32" s="330"/>
      <c r="AO32" s="330"/>
      <c r="AP32" s="330"/>
      <c r="AQ32" s="330"/>
      <c r="AR32" s="330"/>
      <c r="AS32" s="330"/>
      <c r="AT32" s="330"/>
      <c r="AU32" s="330"/>
      <c r="AV32" s="330"/>
      <c r="AW32" s="330"/>
      <c r="AX32" s="330"/>
      <c r="AY32" s="330"/>
      <c r="AZ32" s="330"/>
      <c r="BA32" s="330"/>
      <c r="BB32" s="330"/>
      <c r="BC32" s="330"/>
      <c r="BD32" s="330"/>
      <c r="BE32" s="330"/>
      <c r="BF32" s="330"/>
      <c r="BG32" s="330"/>
      <c r="BH32" s="330"/>
      <c r="BI32" s="330"/>
      <c r="BJ32" s="330"/>
      <c r="BK32" s="330"/>
      <c r="BL32" s="330"/>
    </row>
    <row r="33" spans="2:64" ht="15.75" x14ac:dyDescent="0.25">
      <c r="B33" s="23">
        <v>28</v>
      </c>
      <c r="C33" s="30" t="s">
        <v>173</v>
      </c>
      <c r="D33" s="2"/>
      <c r="E33" s="105">
        <v>0.15</v>
      </c>
      <c r="F33" s="105">
        <v>0.15</v>
      </c>
      <c r="G33" s="105">
        <v>0.15</v>
      </c>
      <c r="H33" s="105">
        <v>0.15</v>
      </c>
      <c r="I33" s="105">
        <v>0.15</v>
      </c>
      <c r="J33" s="105">
        <v>0.15</v>
      </c>
      <c r="K33" s="105">
        <v>0.15</v>
      </c>
      <c r="L33" s="105">
        <v>0.15</v>
      </c>
      <c r="M33" s="105">
        <v>0.15</v>
      </c>
      <c r="N33" s="105">
        <v>0.15</v>
      </c>
      <c r="O33" s="105">
        <v>0.15</v>
      </c>
      <c r="P33" s="105">
        <v>0.15</v>
      </c>
      <c r="Q33" s="105">
        <v>0.15</v>
      </c>
      <c r="R33" s="105">
        <v>0.15</v>
      </c>
      <c r="S33" s="105">
        <v>0.15</v>
      </c>
      <c r="T33" s="105">
        <v>0.15</v>
      </c>
      <c r="U33" s="105">
        <v>0.15</v>
      </c>
      <c r="V33" s="105">
        <v>0.15</v>
      </c>
      <c r="W33" s="105">
        <v>0.15</v>
      </c>
      <c r="X33" s="105">
        <v>0.15</v>
      </c>
      <c r="Y33" s="105">
        <v>0.15</v>
      </c>
      <c r="Z33" s="105">
        <v>0.15</v>
      </c>
      <c r="AA33" s="105">
        <v>0.15</v>
      </c>
      <c r="AB33" s="105">
        <v>0.15</v>
      </c>
      <c r="AC33" s="105">
        <v>0.15</v>
      </c>
      <c r="AD33" s="105">
        <v>0.15</v>
      </c>
      <c r="AE33" s="105">
        <v>0.15</v>
      </c>
      <c r="AF33" s="105">
        <v>0.15</v>
      </c>
      <c r="AG33" s="105">
        <v>0.15</v>
      </c>
      <c r="AH33" s="105">
        <v>0.15</v>
      </c>
      <c r="AI33" s="105">
        <v>0.15</v>
      </c>
      <c r="AJ33" s="105">
        <v>0.15</v>
      </c>
      <c r="AK33" s="105">
        <v>0.15</v>
      </c>
      <c r="AL33" s="105">
        <v>0.15</v>
      </c>
      <c r="AM33" s="105">
        <v>0.15</v>
      </c>
      <c r="AN33" s="105">
        <v>0.15</v>
      </c>
      <c r="AO33" s="105">
        <v>0.15</v>
      </c>
      <c r="AP33" s="105">
        <v>0.15</v>
      </c>
      <c r="AQ33" s="105">
        <v>0.15</v>
      </c>
      <c r="AR33" s="105">
        <v>0.15</v>
      </c>
      <c r="AS33" s="105">
        <v>0.15</v>
      </c>
      <c r="AT33" s="105">
        <v>0.15</v>
      </c>
      <c r="AU33" s="105">
        <v>0.15</v>
      </c>
      <c r="AV33" s="105">
        <v>0.15</v>
      </c>
      <c r="AW33" s="105">
        <v>0.15</v>
      </c>
      <c r="AX33" s="105">
        <v>0.15</v>
      </c>
      <c r="AY33" s="105">
        <v>0.15</v>
      </c>
      <c r="AZ33" s="105">
        <v>0.15</v>
      </c>
      <c r="BA33" s="105">
        <v>0.15</v>
      </c>
      <c r="BB33" s="105">
        <v>0.15</v>
      </c>
      <c r="BC33" s="105">
        <v>0.15</v>
      </c>
      <c r="BD33" s="105">
        <v>0.15</v>
      </c>
      <c r="BE33" s="105">
        <v>0.15</v>
      </c>
      <c r="BF33" s="105">
        <v>0.15</v>
      </c>
      <c r="BG33" s="105">
        <v>0.15</v>
      </c>
      <c r="BH33" s="105">
        <v>0.15</v>
      </c>
      <c r="BI33" s="105">
        <v>0.15</v>
      </c>
      <c r="BJ33" s="105">
        <v>0.15</v>
      </c>
      <c r="BK33" s="105">
        <v>0.15</v>
      </c>
      <c r="BL33" s="105">
        <v>0.15</v>
      </c>
    </row>
    <row r="34" spans="2:64" ht="15.75" x14ac:dyDescent="0.25">
      <c r="B34" s="23">
        <v>29</v>
      </c>
      <c r="C34" s="30" t="s">
        <v>172</v>
      </c>
      <c r="D34" s="2"/>
      <c r="E34" s="104">
        <v>1.171491691985338E-2</v>
      </c>
      <c r="F34" s="104">
        <v>1.171491691985338E-2</v>
      </c>
      <c r="G34" s="104">
        <v>1.171491691985338E-2</v>
      </c>
      <c r="H34" s="104">
        <v>1.171491691985338E-2</v>
      </c>
      <c r="I34" s="104">
        <v>1.171491691985338E-2</v>
      </c>
      <c r="J34" s="104">
        <v>1.171491691985338E-2</v>
      </c>
      <c r="K34" s="104">
        <v>1.171491691985338E-2</v>
      </c>
      <c r="L34" s="104">
        <v>1.171491691985338E-2</v>
      </c>
      <c r="M34" s="104">
        <v>1.171491691985338E-2</v>
      </c>
      <c r="N34" s="104">
        <v>1.171491691985338E-2</v>
      </c>
      <c r="O34" s="104">
        <v>1.171491691985338E-2</v>
      </c>
      <c r="P34" s="104">
        <v>1.171491691985338E-2</v>
      </c>
      <c r="Q34" s="104">
        <v>1.171491691985338E-2</v>
      </c>
      <c r="R34" s="104">
        <v>1.171491691985338E-2</v>
      </c>
      <c r="S34" s="104">
        <v>1.171491691985338E-2</v>
      </c>
      <c r="T34" s="104">
        <v>1.171491691985338E-2</v>
      </c>
      <c r="U34" s="104">
        <v>1.171491691985338E-2</v>
      </c>
      <c r="V34" s="104">
        <v>1.171491691985338E-2</v>
      </c>
      <c r="W34" s="104">
        <v>1.171491691985338E-2</v>
      </c>
      <c r="X34" s="104">
        <v>1.171491691985338E-2</v>
      </c>
      <c r="Y34" s="104">
        <v>1.171491691985338E-2</v>
      </c>
      <c r="Z34" s="104">
        <v>1.171491691985338E-2</v>
      </c>
      <c r="AA34" s="104">
        <v>1.171491691985338E-2</v>
      </c>
      <c r="AB34" s="104">
        <v>1.171491691985338E-2</v>
      </c>
      <c r="AC34" s="104">
        <v>1.171491691985338E-2</v>
      </c>
      <c r="AD34" s="104">
        <v>1.171491691985338E-2</v>
      </c>
      <c r="AE34" s="104">
        <v>1.171491691985338E-2</v>
      </c>
      <c r="AF34" s="104">
        <v>1.171491691985338E-2</v>
      </c>
      <c r="AG34" s="104">
        <v>1.171491691985338E-2</v>
      </c>
      <c r="AH34" s="104">
        <v>1.171491691985338E-2</v>
      </c>
      <c r="AI34" s="104">
        <v>1.171491691985338E-2</v>
      </c>
      <c r="AJ34" s="104">
        <v>1.171491691985338E-2</v>
      </c>
      <c r="AK34" s="104">
        <v>1.171491691985338E-2</v>
      </c>
      <c r="AL34" s="104">
        <v>1.171491691985338E-2</v>
      </c>
      <c r="AM34" s="104">
        <v>1.171491691985338E-2</v>
      </c>
      <c r="AN34" s="104">
        <v>1.171491691985338E-2</v>
      </c>
      <c r="AO34" s="104">
        <v>1.171491691985338E-2</v>
      </c>
      <c r="AP34" s="104">
        <v>1.171491691985338E-2</v>
      </c>
      <c r="AQ34" s="104">
        <v>1.171491691985338E-2</v>
      </c>
      <c r="AR34" s="104">
        <v>1.171491691985338E-2</v>
      </c>
      <c r="AS34" s="104">
        <v>1.171491691985338E-2</v>
      </c>
      <c r="AT34" s="104">
        <v>1.171491691985338E-2</v>
      </c>
      <c r="AU34" s="104">
        <v>1.171491691985338E-2</v>
      </c>
      <c r="AV34" s="104">
        <v>1.171491691985338E-2</v>
      </c>
      <c r="AW34" s="104">
        <v>1.171491691985338E-2</v>
      </c>
      <c r="AX34" s="104">
        <v>1.171491691985338E-2</v>
      </c>
      <c r="AY34" s="104">
        <v>1.171491691985338E-2</v>
      </c>
      <c r="AZ34" s="104">
        <v>1.171491691985338E-2</v>
      </c>
      <c r="BA34" s="104">
        <v>1.171491691985338E-2</v>
      </c>
      <c r="BB34" s="104">
        <v>1.171491691985338E-2</v>
      </c>
      <c r="BC34" s="104">
        <v>1.171491691985338E-2</v>
      </c>
      <c r="BD34" s="104">
        <v>1.171491691985338E-2</v>
      </c>
      <c r="BE34" s="104">
        <v>1.171491691985338E-2</v>
      </c>
      <c r="BF34" s="104">
        <v>1.171491691985338E-2</v>
      </c>
      <c r="BG34" s="104">
        <v>1.171491691985338E-2</v>
      </c>
      <c r="BH34" s="104">
        <v>1.171491691985338E-2</v>
      </c>
      <c r="BI34" s="104">
        <v>1.171491691985338E-2</v>
      </c>
      <c r="BJ34" s="104">
        <v>1.171491691985338E-2</v>
      </c>
      <c r="BK34" s="104">
        <v>1.171491691985338E-2</v>
      </c>
      <c r="BL34" s="104">
        <v>1.171491691985338E-2</v>
      </c>
    </row>
    <row r="36" spans="2:64" ht="15.75" x14ac:dyDescent="0.25">
      <c r="B36" s="23">
        <v>31</v>
      </c>
      <c r="C36" s="328" t="s">
        <v>176</v>
      </c>
      <c r="D36" s="328"/>
      <c r="E36" s="328"/>
    </row>
    <row r="37" spans="2:64" ht="18.75" hidden="1" x14ac:dyDescent="0.3">
      <c r="B37" s="23">
        <v>32</v>
      </c>
      <c r="C37" s="263" t="s">
        <v>41</v>
      </c>
      <c r="D37" s="335">
        <v>31248</v>
      </c>
      <c r="E37" s="335"/>
    </row>
    <row r="38" spans="2:64" ht="15.75" hidden="1" x14ac:dyDescent="0.25">
      <c r="B38" s="23">
        <v>33</v>
      </c>
      <c r="C38" s="264" t="s">
        <v>42</v>
      </c>
      <c r="D38" s="336">
        <v>11000</v>
      </c>
      <c r="E38" s="336"/>
    </row>
    <row r="39" spans="2:64" ht="15.75" x14ac:dyDescent="0.25">
      <c r="B39" s="23">
        <v>34</v>
      </c>
      <c r="C39" s="23" t="s">
        <v>43</v>
      </c>
      <c r="D39" s="325">
        <v>14240</v>
      </c>
      <c r="E39" s="325"/>
    </row>
    <row r="40" spans="2:64" ht="15.75" x14ac:dyDescent="0.25">
      <c r="B40" s="23">
        <v>35</v>
      </c>
      <c r="C40" s="23" t="s">
        <v>40</v>
      </c>
      <c r="D40" s="325">
        <v>1090</v>
      </c>
      <c r="E40" s="325"/>
    </row>
    <row r="41" spans="2:64" ht="15.75" x14ac:dyDescent="0.25">
      <c r="B41" s="23">
        <v>36</v>
      </c>
      <c r="C41" s="23" t="s">
        <v>426</v>
      </c>
      <c r="D41" s="325">
        <v>5005</v>
      </c>
      <c r="E41" s="325"/>
    </row>
    <row r="42" spans="2:64" ht="15.75" x14ac:dyDescent="0.25">
      <c r="B42" s="23">
        <v>37</v>
      </c>
      <c r="C42" s="23" t="s">
        <v>442</v>
      </c>
      <c r="D42" s="331">
        <v>1.0999999999999999E-2</v>
      </c>
      <c r="E42" s="331"/>
    </row>
    <row r="43" spans="2:64" ht="15.75" x14ac:dyDescent="0.25">
      <c r="B43" s="23">
        <v>38</v>
      </c>
      <c r="C43" s="23" t="s">
        <v>443</v>
      </c>
      <c r="D43" s="285"/>
      <c r="E43" s="308">
        <v>6.3E-2</v>
      </c>
    </row>
    <row r="44" spans="2:64" ht="15.75" x14ac:dyDescent="0.25">
      <c r="B44" s="23">
        <v>39</v>
      </c>
      <c r="C44" s="23" t="s">
        <v>400</v>
      </c>
      <c r="D44" s="332">
        <v>1434000000</v>
      </c>
      <c r="E44" s="333"/>
    </row>
    <row r="45" spans="2:64" ht="15.75" x14ac:dyDescent="0.25">
      <c r="B45" s="23">
        <v>40</v>
      </c>
      <c r="C45" s="23" t="s">
        <v>401</v>
      </c>
      <c r="D45" s="325">
        <v>0</v>
      </c>
      <c r="E45" s="325"/>
    </row>
    <row r="47" spans="2:64" ht="31.5" x14ac:dyDescent="0.25">
      <c r="B47" s="60">
        <v>42</v>
      </c>
      <c r="C47" s="77" t="s">
        <v>419</v>
      </c>
      <c r="D47" s="114" t="s">
        <v>46</v>
      </c>
      <c r="E47" s="114" t="s">
        <v>418</v>
      </c>
    </row>
    <row r="48" spans="2:64" ht="15.75" hidden="1" x14ac:dyDescent="0.25">
      <c r="B48" s="60">
        <v>43</v>
      </c>
      <c r="C48" s="288" t="s">
        <v>3</v>
      </c>
      <c r="D48" s="265"/>
      <c r="E48" s="265">
        <v>0</v>
      </c>
    </row>
    <row r="49" spans="2:10" ht="15.75" x14ac:dyDescent="0.25">
      <c r="B49" s="60">
        <v>44</v>
      </c>
      <c r="C49" s="60" t="s">
        <v>420</v>
      </c>
      <c r="D49" s="244">
        <v>100000</v>
      </c>
      <c r="E49" s="244">
        <v>100000</v>
      </c>
    </row>
    <row r="50" spans="2:10" ht="15.75" x14ac:dyDescent="0.25">
      <c r="B50" s="60">
        <v>45</v>
      </c>
      <c r="C50" s="60" t="s">
        <v>421</v>
      </c>
      <c r="D50" s="244">
        <v>100000</v>
      </c>
      <c r="E50" s="244">
        <v>100000</v>
      </c>
    </row>
    <row r="52" spans="2:10" ht="31.5" x14ac:dyDescent="0.25">
      <c r="B52" s="60">
        <v>47</v>
      </c>
      <c r="C52" s="106" t="s">
        <v>48</v>
      </c>
      <c r="D52" s="339" t="s">
        <v>53</v>
      </c>
      <c r="E52" s="339"/>
      <c r="F52" s="106" t="s">
        <v>45</v>
      </c>
      <c r="G52" s="106" t="s">
        <v>46</v>
      </c>
      <c r="H52" s="184" t="s">
        <v>280</v>
      </c>
      <c r="I52" s="70" t="s">
        <v>47</v>
      </c>
    </row>
    <row r="53" spans="2:10" ht="15.75" hidden="1" x14ac:dyDescent="0.25">
      <c r="B53" s="60">
        <v>48</v>
      </c>
      <c r="C53" s="23" t="s">
        <v>44</v>
      </c>
      <c r="D53" s="325">
        <v>41</v>
      </c>
      <c r="E53" s="325"/>
      <c r="F53" s="28">
        <v>268.29268292682929</v>
      </c>
      <c r="G53" s="26">
        <v>0</v>
      </c>
      <c r="H53" s="26">
        <v>0</v>
      </c>
      <c r="I53" s="26">
        <v>0</v>
      </c>
      <c r="J53" s="185"/>
    </row>
    <row r="54" spans="2:10" ht="15.75" x14ac:dyDescent="0.25">
      <c r="B54" s="60">
        <v>49</v>
      </c>
      <c r="C54" s="60" t="s">
        <v>430</v>
      </c>
      <c r="D54" s="325"/>
      <c r="E54" s="325"/>
      <c r="F54" s="28"/>
      <c r="G54" s="26"/>
      <c r="H54" s="26">
        <v>0</v>
      </c>
      <c r="I54" s="26">
        <v>0</v>
      </c>
    </row>
    <row r="55" spans="2:10" ht="15.75" x14ac:dyDescent="0.25">
      <c r="B55" s="60">
        <v>50</v>
      </c>
      <c r="C55" s="287" t="s">
        <v>432</v>
      </c>
      <c r="D55" s="325">
        <v>65</v>
      </c>
      <c r="E55" s="325"/>
      <c r="F55" s="28">
        <v>45</v>
      </c>
      <c r="G55" s="26">
        <v>100000</v>
      </c>
      <c r="H55" s="26">
        <v>4500000</v>
      </c>
      <c r="I55" s="26">
        <v>292500000</v>
      </c>
      <c r="J55" s="185"/>
    </row>
    <row r="56" spans="2:10" ht="15.75" x14ac:dyDescent="0.25">
      <c r="B56" s="60">
        <v>51</v>
      </c>
      <c r="C56" s="287" t="s">
        <v>257</v>
      </c>
      <c r="D56" s="325">
        <v>26</v>
      </c>
      <c r="E56" s="325"/>
      <c r="F56" s="28">
        <v>55</v>
      </c>
      <c r="G56" s="244">
        <v>100000</v>
      </c>
      <c r="H56" s="121">
        <v>5500000</v>
      </c>
      <c r="I56" s="121">
        <v>143000000</v>
      </c>
    </row>
    <row r="57" spans="2:10" ht="15.75" x14ac:dyDescent="0.25">
      <c r="B57" s="60">
        <v>52</v>
      </c>
      <c r="C57" s="287" t="s">
        <v>258</v>
      </c>
      <c r="D57" s="325">
        <v>7</v>
      </c>
      <c r="E57" s="325"/>
      <c r="F57" s="28">
        <v>75</v>
      </c>
      <c r="G57" s="244">
        <v>100000</v>
      </c>
      <c r="H57" s="121">
        <v>7500000</v>
      </c>
      <c r="I57" s="121">
        <v>52500000</v>
      </c>
    </row>
    <row r="58" spans="2:10" ht="15.75" x14ac:dyDescent="0.25">
      <c r="B58" s="60">
        <v>53</v>
      </c>
      <c r="C58" s="60" t="s">
        <v>431</v>
      </c>
      <c r="D58" s="325"/>
      <c r="E58" s="325"/>
      <c r="F58" s="28"/>
      <c r="G58" s="121"/>
      <c r="H58" s="121">
        <v>0</v>
      </c>
      <c r="I58" s="121">
        <v>0</v>
      </c>
    </row>
    <row r="59" spans="2:10" ht="15.75" x14ac:dyDescent="0.25">
      <c r="B59" s="60">
        <v>54</v>
      </c>
      <c r="C59" s="287" t="s">
        <v>432</v>
      </c>
      <c r="D59" s="325">
        <v>125</v>
      </c>
      <c r="E59" s="325"/>
      <c r="F59" s="28">
        <v>45</v>
      </c>
      <c r="G59" s="230">
        <v>100000</v>
      </c>
      <c r="H59" s="121">
        <v>4500000</v>
      </c>
      <c r="I59" s="121">
        <v>562500000</v>
      </c>
    </row>
    <row r="60" spans="2:10" ht="15.75" x14ac:dyDescent="0.25">
      <c r="B60" s="60">
        <v>55</v>
      </c>
      <c r="C60" s="287" t="s">
        <v>257</v>
      </c>
      <c r="D60" s="325">
        <v>52</v>
      </c>
      <c r="E60" s="325"/>
      <c r="F60" s="28">
        <v>55</v>
      </c>
      <c r="G60" s="244">
        <v>100000</v>
      </c>
      <c r="H60" s="121">
        <v>5500000</v>
      </c>
      <c r="I60" s="121">
        <v>286000000</v>
      </c>
    </row>
    <row r="61" spans="2:10" ht="15.75" x14ac:dyDescent="0.25">
      <c r="B61" s="60">
        <v>56</v>
      </c>
      <c r="C61" s="287" t="s">
        <v>258</v>
      </c>
      <c r="D61" s="325">
        <v>13</v>
      </c>
      <c r="E61" s="325"/>
      <c r="F61" s="28">
        <v>75</v>
      </c>
      <c r="G61" s="244">
        <v>100000</v>
      </c>
      <c r="H61" s="121">
        <v>7500000</v>
      </c>
      <c r="I61" s="121">
        <v>97500000</v>
      </c>
    </row>
    <row r="62" spans="2:10" ht="15.75" hidden="1" x14ac:dyDescent="0.25">
      <c r="B62" s="60">
        <v>57</v>
      </c>
      <c r="C62" s="60"/>
      <c r="D62" s="325"/>
      <c r="E62" s="325"/>
      <c r="F62" s="28"/>
      <c r="G62" s="121"/>
      <c r="H62" s="121">
        <v>0</v>
      </c>
      <c r="I62" s="121">
        <v>0</v>
      </c>
    </row>
    <row r="63" spans="2:10" ht="15.75" hidden="1" x14ac:dyDescent="0.25">
      <c r="B63" s="60">
        <v>58</v>
      </c>
      <c r="C63" s="287"/>
      <c r="D63" s="325"/>
      <c r="E63" s="325"/>
      <c r="F63" s="28"/>
      <c r="G63" s="230"/>
      <c r="H63" s="121"/>
      <c r="I63" s="121">
        <v>0</v>
      </c>
    </row>
    <row r="64" spans="2:10" ht="15.75" hidden="1" x14ac:dyDescent="0.25">
      <c r="B64" s="60">
        <v>59</v>
      </c>
      <c r="C64" s="287"/>
      <c r="D64" s="325"/>
      <c r="E64" s="325"/>
      <c r="F64" s="28"/>
      <c r="G64" s="230"/>
      <c r="H64" s="121"/>
      <c r="I64" s="121">
        <v>0</v>
      </c>
    </row>
    <row r="65" spans="2:9" ht="15.75" hidden="1" x14ac:dyDescent="0.25">
      <c r="B65" s="60">
        <v>60</v>
      </c>
      <c r="C65" s="287"/>
      <c r="D65" s="325"/>
      <c r="E65" s="325"/>
      <c r="F65" s="28"/>
      <c r="G65" s="230"/>
      <c r="H65" s="121"/>
      <c r="I65" s="121">
        <v>0</v>
      </c>
    </row>
    <row r="66" spans="2:9" ht="18.75" x14ac:dyDescent="0.3">
      <c r="B66" s="60">
        <v>61</v>
      </c>
      <c r="C66" s="34" t="s">
        <v>52</v>
      </c>
      <c r="D66" s="325"/>
      <c r="E66" s="325"/>
      <c r="F66" s="31"/>
      <c r="G66" s="32"/>
      <c r="H66" s="32"/>
      <c r="I66" s="26">
        <v>1434000000</v>
      </c>
    </row>
    <row r="67" spans="2:9" ht="18.75" x14ac:dyDescent="0.3">
      <c r="B67" s="60">
        <v>62</v>
      </c>
      <c r="C67" s="35" t="s">
        <v>54</v>
      </c>
      <c r="D67" s="33"/>
      <c r="E67" s="33"/>
      <c r="F67" s="33"/>
      <c r="G67" s="33"/>
      <c r="H67" s="33"/>
      <c r="I67" s="26">
        <v>1434000000</v>
      </c>
    </row>
    <row r="69" spans="2:9" ht="35.25" hidden="1" customHeight="1" x14ac:dyDescent="0.25">
      <c r="B69" s="60">
        <v>64</v>
      </c>
      <c r="C69" s="337" t="s">
        <v>62</v>
      </c>
      <c r="D69" s="338"/>
    </row>
    <row r="70" spans="2:9" ht="15.75" hidden="1" x14ac:dyDescent="0.25">
      <c r="B70" s="60">
        <v>65</v>
      </c>
      <c r="C70" s="23" t="s">
        <v>3</v>
      </c>
      <c r="D70" s="43">
        <v>0.4358161648177496</v>
      </c>
    </row>
    <row r="71" spans="2:9" ht="15.75" hidden="1" x14ac:dyDescent="0.25">
      <c r="B71" s="60">
        <v>66</v>
      </c>
      <c r="C71" s="23" t="s">
        <v>23</v>
      </c>
      <c r="D71" s="43">
        <v>0.56418383518225035</v>
      </c>
    </row>
  </sheetData>
  <mergeCells count="32">
    <mergeCell ref="C69:D69"/>
    <mergeCell ref="D66:E66"/>
    <mergeCell ref="D41:E41"/>
    <mergeCell ref="D53:E53"/>
    <mergeCell ref="D54:E54"/>
    <mergeCell ref="D55:E55"/>
    <mergeCell ref="D52:E52"/>
    <mergeCell ref="D56:E56"/>
    <mergeCell ref="D57:E57"/>
    <mergeCell ref="D58:E58"/>
    <mergeCell ref="D59:E59"/>
    <mergeCell ref="D60:E60"/>
    <mergeCell ref="D61:E61"/>
    <mergeCell ref="D62:E62"/>
    <mergeCell ref="D63:E63"/>
    <mergeCell ref="D64:E64"/>
    <mergeCell ref="B4:B5"/>
    <mergeCell ref="C4:C5"/>
    <mergeCell ref="D37:E37"/>
    <mergeCell ref="D38:E38"/>
    <mergeCell ref="D39:E39"/>
    <mergeCell ref="C12:BL12"/>
    <mergeCell ref="C26:BL26"/>
    <mergeCell ref="D65:E65"/>
    <mergeCell ref="E3:H3"/>
    <mergeCell ref="C36:E36"/>
    <mergeCell ref="C8:BL8"/>
    <mergeCell ref="C32:BL32"/>
    <mergeCell ref="D40:E40"/>
    <mergeCell ref="D42:E42"/>
    <mergeCell ref="D44:E44"/>
    <mergeCell ref="D45:E45"/>
  </mergeCells>
  <phoneticPr fontId="9" type="noConversion"/>
  <hyperlinks>
    <hyperlink ref="A1" location="Содержание!A1" display="В Содержание"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1"/>
  <dimension ref="A1:AL10"/>
  <sheetViews>
    <sheetView workbookViewId="0">
      <pane xSplit="3" ySplit="4" topLeftCell="D5" activePane="bottomRight" state="frozen"/>
      <selection pane="topRight"/>
      <selection pane="bottomLeft"/>
      <selection pane="bottomRight"/>
    </sheetView>
  </sheetViews>
  <sheetFormatPr defaultRowHeight="15" x14ac:dyDescent="0.25"/>
  <cols>
    <col min="1" max="1" width="5.5703125" customWidth="1"/>
    <col min="2" max="2" width="10.42578125" customWidth="1"/>
    <col min="3" max="3" width="43.7109375" customWidth="1"/>
    <col min="4" max="4" width="7.28515625" customWidth="1"/>
    <col min="5" max="7" width="5.85546875" customWidth="1"/>
    <col min="8" max="8" width="8.7109375" customWidth="1"/>
    <col min="9" max="36" width="5.85546875" customWidth="1"/>
    <col min="37" max="38" width="6.42578125" customWidth="1"/>
  </cols>
  <sheetData>
    <row r="1" spans="1:38" ht="18.75" x14ac:dyDescent="0.3">
      <c r="A1" s="138" t="s">
        <v>235</v>
      </c>
      <c r="C1" s="14" t="s">
        <v>25</v>
      </c>
    </row>
    <row r="2" spans="1:38" ht="21" x14ac:dyDescent="0.35">
      <c r="C2" s="21" t="s">
        <v>121</v>
      </c>
    </row>
    <row r="3" spans="1:38" ht="18.75" x14ac:dyDescent="0.25">
      <c r="C3" s="61" t="s">
        <v>120</v>
      </c>
      <c r="D3" s="63">
        <v>3</v>
      </c>
    </row>
    <row r="4" spans="1:38" ht="34.5" customHeight="1" x14ac:dyDescent="0.25">
      <c r="B4" s="150" t="s">
        <v>241</v>
      </c>
      <c r="C4" s="59" t="s">
        <v>122</v>
      </c>
      <c r="D4" s="57">
        <v>1</v>
      </c>
      <c r="E4" s="57">
        <v>2</v>
      </c>
      <c r="F4" s="57">
        <v>3</v>
      </c>
      <c r="G4" s="57">
        <v>4</v>
      </c>
      <c r="H4" s="57">
        <v>5</v>
      </c>
      <c r="I4" s="57">
        <v>6</v>
      </c>
      <c r="J4" s="57">
        <v>7</v>
      </c>
      <c r="K4" s="57">
        <v>8</v>
      </c>
      <c r="L4" s="57">
        <v>9</v>
      </c>
      <c r="M4" s="57">
        <v>10</v>
      </c>
      <c r="N4" s="57">
        <v>11</v>
      </c>
      <c r="O4" s="57">
        <v>12</v>
      </c>
      <c r="P4" s="57">
        <v>13</v>
      </c>
      <c r="Q4" s="57">
        <v>14</v>
      </c>
      <c r="R4" s="57">
        <v>15</v>
      </c>
      <c r="S4" s="57">
        <v>16</v>
      </c>
      <c r="T4" s="57">
        <v>17</v>
      </c>
      <c r="U4" s="57">
        <v>18</v>
      </c>
      <c r="V4" s="57">
        <v>19</v>
      </c>
      <c r="W4" s="57">
        <v>20</v>
      </c>
      <c r="X4" s="57">
        <v>21</v>
      </c>
      <c r="Y4" s="57">
        <v>22</v>
      </c>
      <c r="Z4" s="57">
        <v>23</v>
      </c>
      <c r="AA4" s="57">
        <v>24</v>
      </c>
      <c r="AB4" s="57">
        <v>25</v>
      </c>
      <c r="AC4" s="58">
        <v>26</v>
      </c>
      <c r="AD4" s="57">
        <v>27</v>
      </c>
      <c r="AE4" s="57">
        <v>28</v>
      </c>
      <c r="AF4" s="57">
        <v>29</v>
      </c>
      <c r="AG4" s="57">
        <v>30</v>
      </c>
      <c r="AH4" s="57">
        <v>31</v>
      </c>
      <c r="AI4" s="57">
        <v>32</v>
      </c>
      <c r="AJ4" s="57">
        <v>33</v>
      </c>
      <c r="AK4" s="57">
        <v>34</v>
      </c>
      <c r="AL4" s="57">
        <v>35</v>
      </c>
    </row>
    <row r="5" spans="1:38" ht="28.5" customHeight="1" x14ac:dyDescent="0.25">
      <c r="B5" s="2"/>
      <c r="C5" s="60" t="s">
        <v>119</v>
      </c>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row>
    <row r="6" spans="1:38" ht="51" customHeight="1" x14ac:dyDescent="0.25">
      <c r="B6" s="2"/>
      <c r="C6" s="64" t="s">
        <v>236</v>
      </c>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row>
    <row r="7" spans="1:38" ht="31.5" x14ac:dyDescent="0.25">
      <c r="B7" s="2"/>
      <c r="C7" s="64" t="s">
        <v>262</v>
      </c>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row>
    <row r="8" spans="1:38" ht="63" x14ac:dyDescent="0.25">
      <c r="B8" s="2"/>
      <c r="C8" s="64" t="s">
        <v>263</v>
      </c>
      <c r="D8" s="140"/>
      <c r="E8" s="140"/>
      <c r="F8" s="140"/>
      <c r="G8" s="140"/>
      <c r="H8" s="140"/>
      <c r="I8" s="140"/>
      <c r="J8" s="140"/>
      <c r="K8" s="140"/>
      <c r="L8" s="140"/>
      <c r="M8" s="179"/>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row>
    <row r="9" spans="1:38" ht="63" x14ac:dyDescent="0.25">
      <c r="B9" s="2"/>
      <c r="C9" s="64" t="s">
        <v>264</v>
      </c>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row>
    <row r="10" spans="1:38" ht="28.5" customHeight="1" x14ac:dyDescent="0.25">
      <c r="B10" s="2"/>
      <c r="C10" s="2"/>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62"/>
      <c r="AD10" s="16"/>
      <c r="AE10" s="16"/>
      <c r="AF10" s="16"/>
      <c r="AG10" s="16"/>
      <c r="AH10" s="16"/>
      <c r="AI10" s="16"/>
      <c r="AJ10" s="16"/>
      <c r="AK10" s="16"/>
      <c r="AL10" s="16"/>
    </row>
  </sheetData>
  <hyperlinks>
    <hyperlink ref="A1" location="Содержание!A1" display="В Содержание" xr:uid="{00000000-0004-0000-0400-000000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macro="[0]!V_1">
                <anchor moveWithCells="1">
                  <from>
                    <xdr:col>1</xdr:col>
                    <xdr:colOff>200025</xdr:colOff>
                    <xdr:row>4</xdr:row>
                    <xdr:rowOff>0</xdr:rowOff>
                  </from>
                  <to>
                    <xdr:col>1</xdr:col>
                    <xdr:colOff>504825</xdr:colOff>
                    <xdr:row>4</xdr:row>
                    <xdr:rowOff>276225</xdr:rowOff>
                  </to>
                </anchor>
              </controlPr>
            </control>
          </mc:Choice>
        </mc:AlternateContent>
        <mc:AlternateContent xmlns:mc="http://schemas.openxmlformats.org/markup-compatibility/2006">
          <mc:Choice Requires="x14">
            <control shapeId="1034" r:id="rId5" name="Option Button 10">
              <controlPr defaultSize="0" autoFill="0" autoLine="0" autoPict="0" macro="[0]!V_2">
                <anchor moveWithCells="1">
                  <from>
                    <xdr:col>1</xdr:col>
                    <xdr:colOff>200025</xdr:colOff>
                    <xdr:row>5</xdr:row>
                    <xdr:rowOff>190500</xdr:rowOff>
                  </from>
                  <to>
                    <xdr:col>1</xdr:col>
                    <xdr:colOff>504825</xdr:colOff>
                    <xdr:row>5</xdr:row>
                    <xdr:rowOff>466725</xdr:rowOff>
                  </to>
                </anchor>
              </controlPr>
            </control>
          </mc:Choice>
        </mc:AlternateContent>
        <mc:AlternateContent xmlns:mc="http://schemas.openxmlformats.org/markup-compatibility/2006">
          <mc:Choice Requires="x14">
            <control shapeId="1035" r:id="rId6" name="Option Button 11">
              <controlPr defaultSize="0" autoFill="0" autoLine="0" autoPict="0" macro="[0]!V_3">
                <anchor moveWithCells="1">
                  <from>
                    <xdr:col>1</xdr:col>
                    <xdr:colOff>200025</xdr:colOff>
                    <xdr:row>6</xdr:row>
                    <xdr:rowOff>57150</xdr:rowOff>
                  </from>
                  <to>
                    <xdr:col>1</xdr:col>
                    <xdr:colOff>504825</xdr:colOff>
                    <xdr:row>6</xdr:row>
                    <xdr:rowOff>333375</xdr:rowOff>
                  </to>
                </anchor>
              </controlPr>
            </control>
          </mc:Choice>
        </mc:AlternateContent>
        <mc:AlternateContent xmlns:mc="http://schemas.openxmlformats.org/markup-compatibility/2006">
          <mc:Choice Requires="x14">
            <control shapeId="1036" r:id="rId7" name="Option Button 12">
              <controlPr defaultSize="0" autoFill="0" autoLine="0" autoPict="0" macro="[0]!V_4">
                <anchor moveWithCells="1">
                  <from>
                    <xdr:col>1</xdr:col>
                    <xdr:colOff>200025</xdr:colOff>
                    <xdr:row>7</xdr:row>
                    <xdr:rowOff>257175</xdr:rowOff>
                  </from>
                  <to>
                    <xdr:col>1</xdr:col>
                    <xdr:colOff>504825</xdr:colOff>
                    <xdr:row>7</xdr:row>
                    <xdr:rowOff>533400</xdr:rowOff>
                  </to>
                </anchor>
              </controlPr>
            </control>
          </mc:Choice>
        </mc:AlternateContent>
        <mc:AlternateContent xmlns:mc="http://schemas.openxmlformats.org/markup-compatibility/2006">
          <mc:Choice Requires="x14">
            <control shapeId="1037" r:id="rId8" name="Option Button 13">
              <controlPr defaultSize="0" autoFill="0" autoLine="0" autoPict="0" macro="[0]!V_5">
                <anchor moveWithCells="1">
                  <from>
                    <xdr:col>1</xdr:col>
                    <xdr:colOff>200025</xdr:colOff>
                    <xdr:row>8</xdr:row>
                    <xdr:rowOff>257175</xdr:rowOff>
                  </from>
                  <to>
                    <xdr:col>1</xdr:col>
                    <xdr:colOff>504825</xdr:colOff>
                    <xdr:row>8</xdr:row>
                    <xdr:rowOff>533400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9">
    <outlinePr summaryBelow="0"/>
  </sheetPr>
  <dimension ref="A1:BO36"/>
  <sheetViews>
    <sheetView workbookViewId="0">
      <pane xSplit="7" ySplit="5" topLeftCell="H24" activePane="bottomRight" state="frozen"/>
      <selection pane="topRight"/>
      <selection pane="bottomLeft"/>
      <selection pane="bottomRight"/>
    </sheetView>
  </sheetViews>
  <sheetFormatPr defaultRowHeight="15" outlineLevelRow="1" x14ac:dyDescent="0.25"/>
  <cols>
    <col min="1" max="1" width="4.85546875" customWidth="1"/>
    <col min="2" max="2" width="4.7109375" customWidth="1"/>
    <col min="3" max="3" width="47.28515625" customWidth="1"/>
    <col min="4" max="4" width="13.7109375" customWidth="1"/>
    <col min="5" max="5" width="8.140625" customWidth="1"/>
    <col min="6" max="6" width="13.140625" customWidth="1"/>
    <col min="7" max="7" width="12.42578125" customWidth="1"/>
    <col min="8" max="20" width="15.5703125" customWidth="1"/>
    <col min="21" max="21" width="12.5703125" bestFit="1" customWidth="1"/>
    <col min="22" max="23" width="15.5703125" bestFit="1" customWidth="1"/>
    <col min="24" max="24" width="14.7109375" bestFit="1" customWidth="1"/>
    <col min="25" max="28" width="15" bestFit="1" customWidth="1"/>
    <col min="29" max="30" width="13.7109375" bestFit="1" customWidth="1"/>
    <col min="31" max="31" width="11.7109375" bestFit="1" customWidth="1"/>
    <col min="32" max="32" width="11.5703125" bestFit="1" customWidth="1"/>
    <col min="33" max="33" width="12.5703125" bestFit="1" customWidth="1"/>
    <col min="34" max="35" width="15.5703125" bestFit="1" customWidth="1"/>
    <col min="36" max="36" width="14.7109375" bestFit="1" customWidth="1"/>
    <col min="37" max="40" width="15" bestFit="1" customWidth="1"/>
    <col min="41" max="42" width="13.7109375" bestFit="1" customWidth="1"/>
    <col min="43" max="43" width="11.7109375" bestFit="1" customWidth="1"/>
    <col min="44" max="44" width="11.5703125" bestFit="1" customWidth="1"/>
    <col min="45" max="45" width="12.5703125" bestFit="1" customWidth="1"/>
    <col min="46" max="47" width="15.5703125" bestFit="1" customWidth="1"/>
    <col min="48" max="48" width="14.7109375" bestFit="1" customWidth="1"/>
    <col min="49" max="52" width="15" bestFit="1" customWidth="1"/>
    <col min="53" max="54" width="13.7109375" bestFit="1" customWidth="1"/>
    <col min="55" max="55" width="11.7109375" bestFit="1" customWidth="1"/>
    <col min="56" max="56" width="11.5703125" bestFit="1" customWidth="1"/>
    <col min="57" max="57" width="12.5703125" bestFit="1" customWidth="1"/>
    <col min="58" max="59" width="15.5703125" bestFit="1" customWidth="1"/>
    <col min="60" max="60" width="14.7109375" bestFit="1" customWidth="1"/>
    <col min="61" max="64" width="15" bestFit="1" customWidth="1"/>
    <col min="65" max="66" width="13.7109375" bestFit="1" customWidth="1"/>
    <col min="67" max="67" width="11.7109375" bestFit="1" customWidth="1"/>
  </cols>
  <sheetData>
    <row r="1" spans="1:67" ht="18.75" x14ac:dyDescent="0.3">
      <c r="A1" s="157" t="s">
        <v>235</v>
      </c>
      <c r="C1" s="14" t="s">
        <v>25</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c r="BO1">
        <v>67</v>
      </c>
    </row>
    <row r="2" spans="1:67" ht="21" x14ac:dyDescent="0.35">
      <c r="C2" s="21" t="s">
        <v>130</v>
      </c>
      <c r="AE2" s="183">
        <f ca="1">SUMPRODUCT(H7:BO7,H8:BO8)</f>
        <v>0</v>
      </c>
      <c r="AF2" s="183">
        <f ca="1">SUM(H9:BO9)+SUM(H11:BO11)+SUM(H13:BO13)+SUM(H15:BO15)+SUM(H17:BO17)+SUM(H19:BO19)</f>
        <v>0</v>
      </c>
      <c r="AG2" s="183">
        <f ca="1">AF2-AE2</f>
        <v>0</v>
      </c>
    </row>
    <row r="3" spans="1:67" ht="39.75" customHeight="1" x14ac:dyDescent="0.25">
      <c r="B3" s="60">
        <f>Var_Prodagh_V</f>
        <v>3</v>
      </c>
      <c r="C3" s="343" t="str">
        <f ca="1">OFFSET('Схема продаж ВИЛЛЫ'!C$4,Var_Prodagh_V,)</f>
        <v>Схема расчета продаж 2 (после строительства шоурум виллы)</v>
      </c>
      <c r="D3" s="343"/>
      <c r="E3" s="343"/>
      <c r="F3" s="343"/>
      <c r="H3" s="326" t="s">
        <v>283</v>
      </c>
      <c r="I3" s="327"/>
      <c r="J3" s="327"/>
      <c r="K3" s="327"/>
    </row>
    <row r="4" spans="1:67" ht="15.75" customHeight="1" x14ac:dyDescent="0.25">
      <c r="B4" s="334" t="s">
        <v>17</v>
      </c>
      <c r="C4" s="334" t="s">
        <v>18</v>
      </c>
      <c r="D4" s="344" t="s">
        <v>19</v>
      </c>
      <c r="E4" s="334" t="s">
        <v>15</v>
      </c>
      <c r="F4" s="334" t="s">
        <v>24</v>
      </c>
      <c r="G4" s="334" t="s">
        <v>282</v>
      </c>
      <c r="H4" s="12">
        <v>1</v>
      </c>
      <c r="I4" s="12">
        <v>2</v>
      </c>
      <c r="J4" s="12">
        <v>3</v>
      </c>
      <c r="K4" s="12">
        <v>4</v>
      </c>
      <c r="L4" s="12">
        <v>5</v>
      </c>
      <c r="M4" s="12">
        <v>6</v>
      </c>
      <c r="N4" s="12">
        <v>7</v>
      </c>
      <c r="O4" s="12">
        <v>8</v>
      </c>
      <c r="P4" s="12">
        <v>9</v>
      </c>
      <c r="Q4" s="12">
        <v>10</v>
      </c>
      <c r="R4" s="12">
        <v>11</v>
      </c>
      <c r="S4" s="12">
        <v>12</v>
      </c>
      <c r="T4" s="12">
        <v>13</v>
      </c>
      <c r="U4" s="38">
        <v>14</v>
      </c>
      <c r="V4" s="38">
        <v>15</v>
      </c>
      <c r="W4" s="38">
        <v>16</v>
      </c>
      <c r="X4" s="38">
        <v>17</v>
      </c>
      <c r="Y4" s="38">
        <v>18</v>
      </c>
      <c r="Z4" s="38">
        <v>19</v>
      </c>
      <c r="AA4" s="38">
        <v>20</v>
      </c>
      <c r="AB4" s="38">
        <v>21</v>
      </c>
      <c r="AC4" s="38">
        <v>22</v>
      </c>
      <c r="AD4" s="38">
        <v>23</v>
      </c>
      <c r="AE4" s="38">
        <v>24</v>
      </c>
      <c r="AF4" s="38">
        <v>25</v>
      </c>
      <c r="AG4" s="58">
        <v>26</v>
      </c>
      <c r="AH4" s="38">
        <v>27</v>
      </c>
      <c r="AI4" s="38">
        <v>28</v>
      </c>
      <c r="AJ4" s="38">
        <v>29</v>
      </c>
      <c r="AK4" s="38">
        <v>30</v>
      </c>
      <c r="AL4" s="38">
        <v>31</v>
      </c>
      <c r="AM4" s="38">
        <v>32</v>
      </c>
      <c r="AN4" s="38">
        <v>33</v>
      </c>
      <c r="AO4" s="38">
        <v>34</v>
      </c>
      <c r="AP4" s="38">
        <v>35</v>
      </c>
      <c r="AQ4" s="38">
        <v>36</v>
      </c>
      <c r="AR4" s="38">
        <v>37</v>
      </c>
      <c r="AS4" s="38">
        <v>38</v>
      </c>
      <c r="AT4" s="38">
        <v>39</v>
      </c>
      <c r="AU4" s="38">
        <v>40</v>
      </c>
      <c r="AV4" s="38">
        <v>41</v>
      </c>
      <c r="AW4" s="38">
        <v>42</v>
      </c>
      <c r="AX4" s="38">
        <v>43</v>
      </c>
      <c r="AY4" s="38">
        <v>44</v>
      </c>
      <c r="AZ4" s="38">
        <v>45</v>
      </c>
      <c r="BA4" s="38">
        <v>46</v>
      </c>
      <c r="BB4" s="38">
        <v>47</v>
      </c>
      <c r="BC4" s="38">
        <v>48</v>
      </c>
      <c r="BD4" s="38">
        <v>49</v>
      </c>
      <c r="BE4" s="38">
        <v>50</v>
      </c>
      <c r="BF4" s="38">
        <v>51</v>
      </c>
      <c r="BG4" s="38">
        <v>52</v>
      </c>
      <c r="BH4" s="38">
        <v>53</v>
      </c>
      <c r="BI4" s="38">
        <v>54</v>
      </c>
      <c r="BJ4" s="38">
        <v>55</v>
      </c>
      <c r="BK4" s="38">
        <v>56</v>
      </c>
      <c r="BL4" s="38">
        <v>57</v>
      </c>
      <c r="BM4" s="38">
        <v>58</v>
      </c>
      <c r="BN4" s="38">
        <v>59</v>
      </c>
      <c r="BO4" s="38">
        <v>60</v>
      </c>
    </row>
    <row r="5" spans="1:67" ht="15.75" x14ac:dyDescent="0.25">
      <c r="B5" s="334"/>
      <c r="C5" s="334"/>
      <c r="D5" s="345"/>
      <c r="E5" s="334"/>
      <c r="F5" s="334"/>
      <c r="G5" s="334"/>
      <c r="H5" s="15">
        <f>Дата_начала</f>
        <v>45444</v>
      </c>
      <c r="I5" s="15">
        <f>EDATE(H5,1)</f>
        <v>45474</v>
      </c>
      <c r="J5" s="15">
        <f>EDATE(I5,1)</f>
        <v>45505</v>
      </c>
      <c r="K5" s="15">
        <f t="shared" ref="K5:T5" si="0">EDATE(J5,1)</f>
        <v>45536</v>
      </c>
      <c r="L5" s="15">
        <f t="shared" si="0"/>
        <v>45566</v>
      </c>
      <c r="M5" s="15">
        <f t="shared" si="0"/>
        <v>45597</v>
      </c>
      <c r="N5" s="15">
        <f t="shared" si="0"/>
        <v>45627</v>
      </c>
      <c r="O5" s="15">
        <f t="shared" si="0"/>
        <v>45658</v>
      </c>
      <c r="P5" s="15">
        <f t="shared" si="0"/>
        <v>45689</v>
      </c>
      <c r="Q5" s="15">
        <f t="shared" si="0"/>
        <v>45717</v>
      </c>
      <c r="R5" s="15">
        <f t="shared" si="0"/>
        <v>45748</v>
      </c>
      <c r="S5" s="15">
        <f t="shared" si="0"/>
        <v>45778</v>
      </c>
      <c r="T5" s="15">
        <f t="shared" si="0"/>
        <v>45809</v>
      </c>
      <c r="U5" s="15">
        <f t="shared" ref="U5" si="1">EDATE(T5,1)</f>
        <v>45839</v>
      </c>
      <c r="V5" s="15">
        <f t="shared" ref="V5" si="2">EDATE(U5,1)</f>
        <v>45870</v>
      </c>
      <c r="W5" s="15">
        <f t="shared" ref="W5" si="3">EDATE(V5,1)</f>
        <v>45901</v>
      </c>
      <c r="X5" s="15">
        <f t="shared" ref="X5" si="4">EDATE(W5,1)</f>
        <v>45931</v>
      </c>
      <c r="Y5" s="15">
        <f t="shared" ref="Y5" si="5">EDATE(X5,1)</f>
        <v>45962</v>
      </c>
      <c r="Z5" s="15">
        <f t="shared" ref="Z5" si="6">EDATE(Y5,1)</f>
        <v>45992</v>
      </c>
      <c r="AA5" s="15">
        <f t="shared" ref="AA5" si="7">EDATE(Z5,1)</f>
        <v>46023</v>
      </c>
      <c r="AB5" s="15">
        <f t="shared" ref="AB5" si="8">EDATE(AA5,1)</f>
        <v>46054</v>
      </c>
      <c r="AC5" s="15">
        <f t="shared" ref="AC5" si="9">EDATE(AB5,1)</f>
        <v>46082</v>
      </c>
      <c r="AD5" s="15">
        <f t="shared" ref="AD5" si="10">EDATE(AC5,1)</f>
        <v>46113</v>
      </c>
      <c r="AE5" s="15">
        <f t="shared" ref="AE5" si="11">EDATE(AD5,1)</f>
        <v>46143</v>
      </c>
      <c r="AF5" s="15">
        <f t="shared" ref="AF5" si="12">EDATE(AE5,1)</f>
        <v>46174</v>
      </c>
      <c r="AG5" s="74">
        <f t="shared" ref="AG5" si="13">EDATE(AF5,1)</f>
        <v>46204</v>
      </c>
      <c r="AH5" s="15">
        <f t="shared" ref="AH5" si="14">EDATE(AG5,1)</f>
        <v>46235</v>
      </c>
      <c r="AI5" s="15">
        <f t="shared" ref="AI5" si="15">EDATE(AH5,1)</f>
        <v>46266</v>
      </c>
      <c r="AJ5" s="15">
        <f t="shared" ref="AJ5" si="16">EDATE(AI5,1)</f>
        <v>46296</v>
      </c>
      <c r="AK5" s="15">
        <f t="shared" ref="AK5" si="17">EDATE(AJ5,1)</f>
        <v>46327</v>
      </c>
      <c r="AL5" s="15">
        <f t="shared" ref="AL5" si="18">EDATE(AK5,1)</f>
        <v>46357</v>
      </c>
      <c r="AM5" s="15">
        <f t="shared" ref="AM5" si="19">EDATE(AL5,1)</f>
        <v>46388</v>
      </c>
      <c r="AN5" s="15">
        <f t="shared" ref="AN5" si="20">EDATE(AM5,1)</f>
        <v>46419</v>
      </c>
      <c r="AO5" s="15">
        <f t="shared" ref="AO5" si="21">EDATE(AN5,1)</f>
        <v>46447</v>
      </c>
      <c r="AP5" s="15">
        <f t="shared" ref="AP5" si="22">EDATE(AO5,1)</f>
        <v>46478</v>
      </c>
      <c r="AQ5" s="15">
        <f t="shared" ref="AQ5" si="23">EDATE(AP5,1)</f>
        <v>46508</v>
      </c>
      <c r="AR5" s="15">
        <f t="shared" ref="AR5" si="24">EDATE(AQ5,1)</f>
        <v>46539</v>
      </c>
      <c r="AS5" s="15">
        <f t="shared" ref="AS5" si="25">EDATE(AR5,1)</f>
        <v>46569</v>
      </c>
      <c r="AT5" s="15">
        <f t="shared" ref="AT5" si="26">EDATE(AS5,1)</f>
        <v>46600</v>
      </c>
      <c r="AU5" s="15">
        <f t="shared" ref="AU5" si="27">EDATE(AT5,1)</f>
        <v>46631</v>
      </c>
      <c r="AV5" s="15">
        <f t="shared" ref="AV5" si="28">EDATE(AU5,1)</f>
        <v>46661</v>
      </c>
      <c r="AW5" s="15">
        <f t="shared" ref="AW5" si="29">EDATE(AV5,1)</f>
        <v>46692</v>
      </c>
      <c r="AX5" s="15">
        <f t="shared" ref="AX5" si="30">EDATE(AW5,1)</f>
        <v>46722</v>
      </c>
      <c r="AY5" s="15">
        <f t="shared" ref="AY5" si="31">EDATE(AX5,1)</f>
        <v>46753</v>
      </c>
      <c r="AZ5" s="15">
        <f t="shared" ref="AZ5" si="32">EDATE(AY5,1)</f>
        <v>46784</v>
      </c>
      <c r="BA5" s="15">
        <f t="shared" ref="BA5" si="33">EDATE(AZ5,1)</f>
        <v>46813</v>
      </c>
      <c r="BB5" s="15">
        <f t="shared" ref="BB5" si="34">EDATE(BA5,1)</f>
        <v>46844</v>
      </c>
      <c r="BC5" s="15">
        <f t="shared" ref="BC5" si="35">EDATE(BB5,1)</f>
        <v>46874</v>
      </c>
      <c r="BD5" s="15">
        <f t="shared" ref="BD5" si="36">EDATE(BC5,1)</f>
        <v>46905</v>
      </c>
      <c r="BE5" s="15">
        <f t="shared" ref="BE5" si="37">EDATE(BD5,1)</f>
        <v>46935</v>
      </c>
      <c r="BF5" s="15">
        <f t="shared" ref="BF5" si="38">EDATE(BE5,1)</f>
        <v>46966</v>
      </c>
      <c r="BG5" s="15">
        <f t="shared" ref="BG5" si="39">EDATE(BF5,1)</f>
        <v>46997</v>
      </c>
      <c r="BH5" s="15">
        <f t="shared" ref="BH5" si="40">EDATE(BG5,1)</f>
        <v>47027</v>
      </c>
      <c r="BI5" s="15">
        <f t="shared" ref="BI5" si="41">EDATE(BH5,1)</f>
        <v>47058</v>
      </c>
      <c r="BJ5" s="15">
        <f t="shared" ref="BJ5" si="42">EDATE(BI5,1)</f>
        <v>47088</v>
      </c>
      <c r="BK5" s="15">
        <f t="shared" ref="BK5" si="43">EDATE(BJ5,1)</f>
        <v>47119</v>
      </c>
      <c r="BL5" s="15">
        <f t="shared" ref="BL5" si="44">EDATE(BK5,1)</f>
        <v>47150</v>
      </c>
      <c r="BM5" s="15">
        <f t="shared" ref="BM5" si="45">EDATE(BL5,1)</f>
        <v>47178</v>
      </c>
      <c r="BN5" s="15">
        <f t="shared" ref="BN5" si="46">EDATE(BM5,1)</f>
        <v>47209</v>
      </c>
      <c r="BO5" s="15">
        <f t="shared" ref="BO5" si="47">EDATE(BN5,1)</f>
        <v>47239</v>
      </c>
    </row>
    <row r="6" spans="1:67" s="6" customFormat="1" ht="21" x14ac:dyDescent="0.25">
      <c r="B6" s="71"/>
      <c r="C6" s="134" t="s">
        <v>32</v>
      </c>
      <c r="D6" s="72"/>
      <c r="E6" s="71"/>
      <c r="F6" s="71"/>
      <c r="G6" s="71"/>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3"/>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row>
    <row r="7" spans="1:67" ht="15.75" outlineLevel="1" x14ac:dyDescent="0.25">
      <c r="B7" s="71"/>
      <c r="C7" s="73" t="s">
        <v>284</v>
      </c>
      <c r="D7" s="72"/>
      <c r="E7" s="71"/>
      <c r="F7" s="71"/>
      <c r="G7" s="71"/>
      <c r="H7" s="20">
        <f>Справочник!E14</f>
        <v>0</v>
      </c>
      <c r="I7" s="20">
        <f>Справочник!F14</f>
        <v>0</v>
      </c>
      <c r="J7" s="20">
        <f>Справочник!G14</f>
        <v>0</v>
      </c>
      <c r="K7" s="20">
        <f>Справочник!H14</f>
        <v>0</v>
      </c>
      <c r="L7" s="20">
        <f>Справочник!I14</f>
        <v>0</v>
      </c>
      <c r="M7" s="20">
        <f>Справочник!J14</f>
        <v>0</v>
      </c>
      <c r="N7" s="20">
        <f>Справочник!K14</f>
        <v>0</v>
      </c>
      <c r="O7" s="20">
        <f>Справочник!L14</f>
        <v>0</v>
      </c>
      <c r="P7" s="20">
        <f>Справочник!M14</f>
        <v>0</v>
      </c>
      <c r="Q7" s="20">
        <f>Справочник!N14</f>
        <v>0</v>
      </c>
      <c r="R7" s="20">
        <f>Справочник!O14</f>
        <v>0</v>
      </c>
      <c r="S7" s="20">
        <f>Справочник!P14</f>
        <v>0</v>
      </c>
      <c r="T7" s="20">
        <f>Справочник!Q14</f>
        <v>0</v>
      </c>
      <c r="U7" s="20">
        <f>Справочник!R14</f>
        <v>0</v>
      </c>
      <c r="V7" s="20">
        <f>Справочник!S14</f>
        <v>0</v>
      </c>
      <c r="W7" s="20">
        <f>Справочник!T14</f>
        <v>0</v>
      </c>
      <c r="X7" s="20">
        <f>Справочник!U14</f>
        <v>0</v>
      </c>
      <c r="Y7" s="20">
        <f>Справочник!V14</f>
        <v>0</v>
      </c>
      <c r="Z7" s="20">
        <f>Справочник!W14</f>
        <v>0</v>
      </c>
      <c r="AA7" s="20">
        <f>Справочник!X14</f>
        <v>0</v>
      </c>
      <c r="AB7" s="20">
        <f>Справочник!Y14</f>
        <v>0</v>
      </c>
      <c r="AC7" s="20">
        <f>Справочник!Z14</f>
        <v>0</v>
      </c>
      <c r="AD7" s="20">
        <f>Справочник!AA14</f>
        <v>0</v>
      </c>
      <c r="AE7" s="20">
        <f>Справочник!AB14</f>
        <v>0</v>
      </c>
      <c r="AF7" s="20">
        <f>Справочник!AC14</f>
        <v>0</v>
      </c>
      <c r="AG7" s="20">
        <f>Справочник!AD14</f>
        <v>0</v>
      </c>
      <c r="AH7" s="20">
        <f>Справочник!AE14</f>
        <v>0</v>
      </c>
      <c r="AI7" s="20">
        <f>Справочник!AF14</f>
        <v>0</v>
      </c>
      <c r="AJ7" s="20">
        <f>Справочник!AG14</f>
        <v>0</v>
      </c>
      <c r="AK7" s="20">
        <f>Справочник!AH14</f>
        <v>0</v>
      </c>
      <c r="AL7" s="20">
        <f>Справочник!AI14</f>
        <v>0</v>
      </c>
      <c r="AM7" s="20">
        <f>Справочник!AJ14</f>
        <v>0</v>
      </c>
      <c r="AN7" s="20">
        <f>Справочник!AK14</f>
        <v>0</v>
      </c>
      <c r="AO7" s="20">
        <f>Справочник!AL14</f>
        <v>0</v>
      </c>
      <c r="AP7" s="20">
        <f>Справочник!AM14</f>
        <v>0</v>
      </c>
      <c r="AQ7" s="20">
        <f>Справочник!AN14</f>
        <v>0</v>
      </c>
      <c r="AR7" s="20">
        <f>Справочник!AO14</f>
        <v>0</v>
      </c>
      <c r="AS7" s="20">
        <f>Справочник!AP14</f>
        <v>0</v>
      </c>
      <c r="AT7" s="20">
        <f>Справочник!AQ14</f>
        <v>0</v>
      </c>
      <c r="AU7" s="20">
        <f>Справочник!AR14</f>
        <v>0</v>
      </c>
      <c r="AV7" s="20">
        <f>Справочник!AS14</f>
        <v>0</v>
      </c>
      <c r="AW7" s="20">
        <f>Справочник!AT14</f>
        <v>0</v>
      </c>
      <c r="AX7" s="20">
        <f>Справочник!AU14</f>
        <v>0</v>
      </c>
      <c r="AY7" s="20">
        <f>Справочник!AV14</f>
        <v>0</v>
      </c>
      <c r="AZ7" s="20">
        <f>Справочник!AW14</f>
        <v>0</v>
      </c>
      <c r="BA7" s="20">
        <f>Справочник!AX14</f>
        <v>0</v>
      </c>
      <c r="BB7" s="20">
        <f>Справочник!AY14</f>
        <v>0</v>
      </c>
      <c r="BC7" s="20">
        <f>Справочник!AZ14</f>
        <v>0</v>
      </c>
      <c r="BD7" s="20">
        <f>Справочник!BA14</f>
        <v>0</v>
      </c>
      <c r="BE7" s="20">
        <f>Справочник!BB14</f>
        <v>0</v>
      </c>
      <c r="BF7" s="20">
        <f>Справочник!BC14</f>
        <v>0</v>
      </c>
      <c r="BG7" s="20">
        <f>Справочник!BD14</f>
        <v>0</v>
      </c>
      <c r="BH7" s="20">
        <f>Справочник!BE14</f>
        <v>0</v>
      </c>
      <c r="BI7" s="20">
        <f>Справочник!BF14</f>
        <v>0</v>
      </c>
      <c r="BJ7" s="20">
        <f>Справочник!BG14</f>
        <v>0</v>
      </c>
      <c r="BK7" s="20">
        <f>Справочник!BH14</f>
        <v>0</v>
      </c>
      <c r="BL7" s="20">
        <f>Справочник!BI14</f>
        <v>0</v>
      </c>
      <c r="BM7" s="20">
        <f>Справочник!BJ14</f>
        <v>0</v>
      </c>
      <c r="BN7" s="20">
        <f>Справочник!BK14</f>
        <v>0</v>
      </c>
      <c r="BO7" s="20">
        <f>Справочник!BL14</f>
        <v>0</v>
      </c>
    </row>
    <row r="8" spans="1:67" outlineLevel="1" x14ac:dyDescent="0.25">
      <c r="A8" s="183">
        <f ca="1">SUM(H8:BO8)</f>
        <v>0</v>
      </c>
      <c r="B8" s="2"/>
      <c r="C8" s="340" t="s">
        <v>4</v>
      </c>
      <c r="D8" s="9"/>
      <c r="E8" s="9"/>
      <c r="F8" s="9"/>
      <c r="G8" s="19" t="s">
        <v>36</v>
      </c>
      <c r="H8" s="191">
        <f ca="1">OFFSET('Схема продаж ВИЛЛЫ'!D$4,Var_Prodagh_V,)</f>
        <v>0</v>
      </c>
      <c r="I8" s="191">
        <f ca="1">OFFSET('Схема продаж ВИЛЛЫ'!E$4,Var_Prodagh_V,)</f>
        <v>0</v>
      </c>
      <c r="J8" s="191">
        <f ca="1">OFFSET('Схема продаж ВИЛЛЫ'!F$4,Var_Prodagh_V,)</f>
        <v>0</v>
      </c>
      <c r="K8" s="191">
        <f ca="1">OFFSET('Схема продаж ВИЛЛЫ'!G$4,Var_Prodagh_V,)</f>
        <v>0</v>
      </c>
      <c r="L8" s="191">
        <f ca="1">OFFSET('Схема продаж ВИЛЛЫ'!H$4,Var_Prodagh_V,)</f>
        <v>0</v>
      </c>
      <c r="M8" s="191">
        <f ca="1">OFFSET('Схема продаж ВИЛЛЫ'!I$4,Var_Prodagh_V,)</f>
        <v>0</v>
      </c>
      <c r="N8" s="191">
        <f ca="1">OFFSET('Схема продаж ВИЛЛЫ'!J$4,Var_Prodagh_V,)</f>
        <v>0</v>
      </c>
      <c r="O8" s="191">
        <f ca="1">OFFSET('Схема продаж ВИЛЛЫ'!K$4,Var_Prodagh_V,)</f>
        <v>0</v>
      </c>
      <c r="P8" s="191">
        <f ca="1">OFFSET('Схема продаж ВИЛЛЫ'!L$4,Var_Prodagh_V,)</f>
        <v>0</v>
      </c>
      <c r="Q8" s="191">
        <f ca="1">OFFSET('Схема продаж ВИЛЛЫ'!M$4,Var_Prodagh_V,)</f>
        <v>0</v>
      </c>
      <c r="R8" s="191">
        <f ca="1">OFFSET('Схема продаж ВИЛЛЫ'!N$4,Var_Prodagh_V,)</f>
        <v>0</v>
      </c>
      <c r="S8" s="191">
        <f ca="1">OFFSET('Схема продаж ВИЛЛЫ'!O$4,Var_Prodagh_V,)</f>
        <v>0</v>
      </c>
      <c r="T8" s="191">
        <f ca="1">OFFSET('Схема продаж ВИЛЛЫ'!P$4,Var_Prodagh_V,)</f>
        <v>0</v>
      </c>
      <c r="U8" s="191">
        <f ca="1">OFFSET('Схема продаж ВИЛЛЫ'!Q$4,Var_Prodagh_V,)</f>
        <v>0</v>
      </c>
      <c r="V8" s="191">
        <f ca="1">OFFSET('Схема продаж ВИЛЛЫ'!R$4,Var_Prodagh_V,)</f>
        <v>0</v>
      </c>
      <c r="W8" s="191">
        <f ca="1">OFFSET('Схема продаж ВИЛЛЫ'!S$4,Var_Prodagh_V,)</f>
        <v>0</v>
      </c>
      <c r="X8" s="20">
        <f ca="1">OFFSET('Схема продаж ВИЛЛЫ'!T$4,Var_Prodagh_V,)</f>
        <v>0</v>
      </c>
      <c r="Y8" s="20">
        <f ca="1">OFFSET('Схема продаж ВИЛЛЫ'!U$4,Var_Prodagh_V,)</f>
        <v>0</v>
      </c>
      <c r="Z8" s="20">
        <f ca="1">OFFSET('Схема продаж ВИЛЛЫ'!V$4,Var_Prodagh_V,)</f>
        <v>0</v>
      </c>
      <c r="AA8" s="20">
        <f ca="1">OFFSET('Схема продаж ВИЛЛЫ'!W$4,Var_Prodagh_V,)</f>
        <v>0</v>
      </c>
      <c r="AB8" s="20">
        <f ca="1">OFFSET('Схема продаж ВИЛЛЫ'!X$4,Var_Prodagh_V,)</f>
        <v>0</v>
      </c>
      <c r="AC8" s="20">
        <f ca="1">OFFSET('Схема продаж ВИЛЛЫ'!Y$4,Var_Prodagh_V,)</f>
        <v>0</v>
      </c>
      <c r="AD8" s="20">
        <f ca="1">OFFSET('Схема продаж ВИЛЛЫ'!Z$4,Var_Prodagh_V,)</f>
        <v>0</v>
      </c>
      <c r="AE8" s="20">
        <f ca="1">OFFSET('Схема продаж ВИЛЛЫ'!AA$4,Var_Prodagh_V,)</f>
        <v>0</v>
      </c>
      <c r="AF8" s="20">
        <f ca="1">OFFSET('Схема продаж ВИЛЛЫ'!AB$4,Var_Prodagh_V,)</f>
        <v>0</v>
      </c>
      <c r="AG8" s="20">
        <f ca="1">OFFSET('Схема продаж ВИЛЛЫ'!AC$4,Var_Prodagh_V,)</f>
        <v>0</v>
      </c>
      <c r="AH8" s="20">
        <f ca="1">OFFSET('Схема продаж ВИЛЛЫ'!AD$4,Var_Prodagh_V,)</f>
        <v>0</v>
      </c>
      <c r="AI8" s="20">
        <f ca="1">OFFSET('Схема продаж ВИЛЛЫ'!AE$4,Var_Prodagh_V,)</f>
        <v>0</v>
      </c>
      <c r="AJ8" s="20">
        <f ca="1">OFFSET('Схема продаж ВИЛЛЫ'!AF$4,Var_Prodagh_V,)</f>
        <v>0</v>
      </c>
      <c r="AK8" s="20">
        <f ca="1">OFFSET('Схема продаж ВИЛЛЫ'!AG$4,Var_Prodagh_V,)</f>
        <v>0</v>
      </c>
      <c r="AL8" s="20">
        <f ca="1">OFFSET('Схема продаж ВИЛЛЫ'!AH$4,Var_Prodagh_V,)</f>
        <v>0</v>
      </c>
      <c r="AM8" s="20">
        <f ca="1">OFFSET('Схема продаж ВИЛЛЫ'!AI$4,Var_Prodagh_V,)</f>
        <v>0</v>
      </c>
      <c r="AN8" s="20">
        <f ca="1">OFFSET('Схема продаж ВИЛЛЫ'!AJ$4,Var_Prodagh_V,)</f>
        <v>0</v>
      </c>
      <c r="AO8" s="20">
        <f ca="1">OFFSET('Схема продаж ВИЛЛЫ'!AK$4,Var_Prodagh_V,)</f>
        <v>0</v>
      </c>
      <c r="AP8" s="20">
        <f ca="1">OFFSET('Схема продаж ВИЛЛЫ'!AL$4,Var_Prodagh_V,)</f>
        <v>0</v>
      </c>
      <c r="AQ8" s="20">
        <f ca="1">OFFSET('Схема продаж ВИЛЛЫ'!AM$4,Var_Prodagh_V,)</f>
        <v>0</v>
      </c>
      <c r="AR8" s="20">
        <f ca="1">OFFSET('Схема продаж ВИЛЛЫ'!AN$4,Var_Prodagh_V,)</f>
        <v>0</v>
      </c>
      <c r="AS8" s="20">
        <f ca="1">OFFSET('Схема продаж ВИЛЛЫ'!AO$4,Var_Prodagh_V,)</f>
        <v>0</v>
      </c>
      <c r="AT8" s="20">
        <f ca="1">OFFSET('Схема продаж ВИЛЛЫ'!AP$4,Var_Prodagh_V,)</f>
        <v>0</v>
      </c>
      <c r="AU8" s="20">
        <f ca="1">OFFSET('Схема продаж ВИЛЛЫ'!AQ$4,Var_Prodagh_V,)</f>
        <v>0</v>
      </c>
      <c r="AV8" s="20">
        <f ca="1">OFFSET('Схема продаж ВИЛЛЫ'!AR$4,Var_Prodagh_V,)</f>
        <v>0</v>
      </c>
      <c r="AW8" s="20">
        <f ca="1">OFFSET('Схема продаж ВИЛЛЫ'!AS$4,Var_Prodagh_V,)</f>
        <v>0</v>
      </c>
      <c r="AX8" s="20">
        <f ca="1">OFFSET('Схема продаж ВИЛЛЫ'!AT$4,Var_Prodagh_V,)</f>
        <v>0</v>
      </c>
      <c r="AY8" s="20">
        <f ca="1">OFFSET('Схема продаж ВИЛЛЫ'!AU$4,Var_Prodagh_V,)</f>
        <v>0</v>
      </c>
      <c r="AZ8" s="20">
        <f ca="1">OFFSET('Схема продаж ВИЛЛЫ'!AV$4,Var_Prodagh_V,)</f>
        <v>0</v>
      </c>
      <c r="BA8" s="20">
        <f ca="1">OFFSET('Схема продаж ВИЛЛЫ'!AW$4,Var_Prodagh_V,)</f>
        <v>0</v>
      </c>
      <c r="BB8" s="20">
        <f ca="1">OFFSET('Схема продаж ВИЛЛЫ'!AX$4,Var_Prodagh_V,)</f>
        <v>0</v>
      </c>
      <c r="BC8" s="20">
        <f ca="1">OFFSET('Схема продаж ВИЛЛЫ'!AY$4,Var_Prodagh_V,)</f>
        <v>0</v>
      </c>
      <c r="BD8" s="20">
        <f ca="1">OFFSET('Схема продаж ВИЛЛЫ'!AZ$4,Var_Prodagh_V,)</f>
        <v>0</v>
      </c>
      <c r="BE8" s="20">
        <f ca="1">OFFSET('Схема продаж ВИЛЛЫ'!BA$4,Var_Prodagh_V,)</f>
        <v>0</v>
      </c>
      <c r="BF8" s="20">
        <f ca="1">OFFSET('Схема продаж ВИЛЛЫ'!BB$4,Var_Prodagh_V,)</f>
        <v>0</v>
      </c>
      <c r="BG8" s="20">
        <f ca="1">OFFSET('Схема продаж ВИЛЛЫ'!BC$4,Var_Prodagh_V,)</f>
        <v>0</v>
      </c>
      <c r="BH8" s="20">
        <f ca="1">OFFSET('Схема продаж ВИЛЛЫ'!BD$4,Var_Prodagh_V,)</f>
        <v>0</v>
      </c>
      <c r="BI8" s="20">
        <f ca="1">OFFSET('Схема продаж ВИЛЛЫ'!BE$4,Var_Prodagh_V,)</f>
        <v>0</v>
      </c>
      <c r="BJ8" s="20">
        <f ca="1">OFFSET('Схема продаж ВИЛЛЫ'!BF$4,Var_Prodagh_V,)</f>
        <v>0</v>
      </c>
      <c r="BK8" s="20">
        <f ca="1">OFFSET('Схема продаж ВИЛЛЫ'!BG$4,Var_Prodagh_V,)</f>
        <v>0</v>
      </c>
      <c r="BL8" s="20">
        <f ca="1">OFFSET('Схема продаж ВИЛЛЫ'!BH$4,Var_Prodagh_V,)</f>
        <v>0</v>
      </c>
      <c r="BM8" s="20">
        <f ca="1">OFFSET('Схема продаж ВИЛЛЫ'!BI$4,Var_Prodagh_V,)</f>
        <v>0</v>
      </c>
      <c r="BN8" s="20">
        <f ca="1">OFFSET('Схема продаж ВИЛЛЫ'!BJ$4,Var_Prodagh_V,)</f>
        <v>0</v>
      </c>
      <c r="BO8" s="20">
        <f ca="1">OFFSET('Схема продаж ВИЛЛЫ'!BK$4,Var_Prodagh_V,)</f>
        <v>0</v>
      </c>
    </row>
    <row r="9" spans="1:67" outlineLevel="1" x14ac:dyDescent="0.25">
      <c r="B9" s="2"/>
      <c r="C9" s="341"/>
      <c r="D9" s="9" t="s">
        <v>3</v>
      </c>
      <c r="E9" s="9" t="s">
        <v>22</v>
      </c>
      <c r="F9" s="9" t="s">
        <v>29</v>
      </c>
      <c r="G9" s="19" t="s">
        <v>35</v>
      </c>
      <c r="H9" s="20">
        <f t="shared" ref="H9:AM9" ca="1" si="48">H8*H7*0.3</f>
        <v>0</v>
      </c>
      <c r="I9" s="20">
        <f t="shared" ca="1" si="48"/>
        <v>0</v>
      </c>
      <c r="J9" s="20">
        <f t="shared" ca="1" si="48"/>
        <v>0</v>
      </c>
      <c r="K9" s="20">
        <f t="shared" ca="1" si="48"/>
        <v>0</v>
      </c>
      <c r="L9" s="20">
        <f t="shared" ca="1" si="48"/>
        <v>0</v>
      </c>
      <c r="M9" s="20">
        <f t="shared" ca="1" si="48"/>
        <v>0</v>
      </c>
      <c r="N9" s="20">
        <f t="shared" ca="1" si="48"/>
        <v>0</v>
      </c>
      <c r="O9" s="20">
        <f t="shared" ca="1" si="48"/>
        <v>0</v>
      </c>
      <c r="P9" s="20">
        <f t="shared" ca="1" si="48"/>
        <v>0</v>
      </c>
      <c r="Q9" s="20">
        <f t="shared" ca="1" si="48"/>
        <v>0</v>
      </c>
      <c r="R9" s="20">
        <f t="shared" ca="1" si="48"/>
        <v>0</v>
      </c>
      <c r="S9" s="20">
        <f t="shared" ca="1" si="48"/>
        <v>0</v>
      </c>
      <c r="T9" s="20">
        <f t="shared" ca="1" si="48"/>
        <v>0</v>
      </c>
      <c r="U9" s="20">
        <f t="shared" ca="1" si="48"/>
        <v>0</v>
      </c>
      <c r="V9" s="20">
        <f t="shared" ca="1" si="48"/>
        <v>0</v>
      </c>
      <c r="W9" s="20">
        <f t="shared" ca="1" si="48"/>
        <v>0</v>
      </c>
      <c r="X9" s="20">
        <f t="shared" ca="1" si="48"/>
        <v>0</v>
      </c>
      <c r="Y9" s="20">
        <f t="shared" ca="1" si="48"/>
        <v>0</v>
      </c>
      <c r="Z9" s="20">
        <f t="shared" ca="1" si="48"/>
        <v>0</v>
      </c>
      <c r="AA9" s="20">
        <f t="shared" ca="1" si="48"/>
        <v>0</v>
      </c>
      <c r="AB9" s="20">
        <f t="shared" ca="1" si="48"/>
        <v>0</v>
      </c>
      <c r="AC9" s="20">
        <f t="shared" ca="1" si="48"/>
        <v>0</v>
      </c>
      <c r="AD9" s="20">
        <f t="shared" ca="1" si="48"/>
        <v>0</v>
      </c>
      <c r="AE9" s="20">
        <f t="shared" ca="1" si="48"/>
        <v>0</v>
      </c>
      <c r="AF9" s="20">
        <f t="shared" ca="1" si="48"/>
        <v>0</v>
      </c>
      <c r="AG9" s="20">
        <f t="shared" ca="1" si="48"/>
        <v>0</v>
      </c>
      <c r="AH9" s="20">
        <f t="shared" ca="1" si="48"/>
        <v>0</v>
      </c>
      <c r="AI9" s="20">
        <f t="shared" ca="1" si="48"/>
        <v>0</v>
      </c>
      <c r="AJ9" s="20">
        <f t="shared" ca="1" si="48"/>
        <v>0</v>
      </c>
      <c r="AK9" s="20">
        <f t="shared" ca="1" si="48"/>
        <v>0</v>
      </c>
      <c r="AL9" s="20">
        <f t="shared" ca="1" si="48"/>
        <v>0</v>
      </c>
      <c r="AM9" s="20">
        <f t="shared" ca="1" si="48"/>
        <v>0</v>
      </c>
      <c r="AN9" s="20">
        <f t="shared" ref="AN9:BO9" ca="1" si="49">AN8*AN7*0.3</f>
        <v>0</v>
      </c>
      <c r="AO9" s="20">
        <f t="shared" ca="1" si="49"/>
        <v>0</v>
      </c>
      <c r="AP9" s="20">
        <f t="shared" ca="1" si="49"/>
        <v>0</v>
      </c>
      <c r="AQ9" s="20">
        <f t="shared" ca="1" si="49"/>
        <v>0</v>
      </c>
      <c r="AR9" s="20">
        <f t="shared" ca="1" si="49"/>
        <v>0</v>
      </c>
      <c r="AS9" s="20">
        <f t="shared" ca="1" si="49"/>
        <v>0</v>
      </c>
      <c r="AT9" s="20">
        <f t="shared" ca="1" si="49"/>
        <v>0</v>
      </c>
      <c r="AU9" s="20">
        <f t="shared" ca="1" si="49"/>
        <v>0</v>
      </c>
      <c r="AV9" s="20">
        <f t="shared" ca="1" si="49"/>
        <v>0</v>
      </c>
      <c r="AW9" s="20">
        <f t="shared" ca="1" si="49"/>
        <v>0</v>
      </c>
      <c r="AX9" s="20">
        <f t="shared" ca="1" si="49"/>
        <v>0</v>
      </c>
      <c r="AY9" s="20">
        <f t="shared" ca="1" si="49"/>
        <v>0</v>
      </c>
      <c r="AZ9" s="20">
        <f t="shared" ca="1" si="49"/>
        <v>0</v>
      </c>
      <c r="BA9" s="20">
        <f t="shared" ca="1" si="49"/>
        <v>0</v>
      </c>
      <c r="BB9" s="20">
        <f t="shared" ca="1" si="49"/>
        <v>0</v>
      </c>
      <c r="BC9" s="20">
        <f t="shared" ca="1" si="49"/>
        <v>0</v>
      </c>
      <c r="BD9" s="20">
        <f t="shared" ca="1" si="49"/>
        <v>0</v>
      </c>
      <c r="BE9" s="20">
        <f t="shared" ca="1" si="49"/>
        <v>0</v>
      </c>
      <c r="BF9" s="20">
        <f t="shared" ca="1" si="49"/>
        <v>0</v>
      </c>
      <c r="BG9" s="20">
        <f t="shared" ca="1" si="49"/>
        <v>0</v>
      </c>
      <c r="BH9" s="20">
        <f t="shared" ca="1" si="49"/>
        <v>0</v>
      </c>
      <c r="BI9" s="20">
        <f t="shared" ca="1" si="49"/>
        <v>0</v>
      </c>
      <c r="BJ9" s="20">
        <f t="shared" ca="1" si="49"/>
        <v>0</v>
      </c>
      <c r="BK9" s="20">
        <f t="shared" ca="1" si="49"/>
        <v>0</v>
      </c>
      <c r="BL9" s="20">
        <f t="shared" ca="1" si="49"/>
        <v>0</v>
      </c>
      <c r="BM9" s="20">
        <f t="shared" ca="1" si="49"/>
        <v>0</v>
      </c>
      <c r="BN9" s="20">
        <f t="shared" ca="1" si="49"/>
        <v>0</v>
      </c>
      <c r="BO9" s="20">
        <f t="shared" ca="1" si="49"/>
        <v>0</v>
      </c>
    </row>
    <row r="10" spans="1:67" ht="15" customHeight="1" outlineLevel="1" x14ac:dyDescent="0.25">
      <c r="A10" s="183">
        <f ca="1">SUM(H10:BO10)</f>
        <v>0</v>
      </c>
      <c r="B10" s="2"/>
      <c r="C10" s="340" t="s">
        <v>317</v>
      </c>
      <c r="D10" s="9"/>
      <c r="E10" s="9"/>
      <c r="F10" s="9"/>
      <c r="G10" s="19" t="s">
        <v>36</v>
      </c>
      <c r="H10" s="20"/>
      <c r="I10" s="2"/>
      <c r="J10" s="2"/>
      <c r="K10" s="2"/>
      <c r="L10" s="2"/>
      <c r="M10" s="2"/>
      <c r="N10" s="2"/>
      <c r="O10" s="2"/>
      <c r="P10" s="2"/>
      <c r="Q10" s="20">
        <f ca="1">SUM($H$8:P8)</f>
        <v>0</v>
      </c>
      <c r="R10" s="20">
        <f t="shared" ref="R10:AG10" ca="1" si="50">Q8</f>
        <v>0</v>
      </c>
      <c r="S10" s="20">
        <f t="shared" ca="1" si="50"/>
        <v>0</v>
      </c>
      <c r="T10" s="20">
        <f t="shared" ca="1" si="50"/>
        <v>0</v>
      </c>
      <c r="U10" s="20">
        <f t="shared" ca="1" si="50"/>
        <v>0</v>
      </c>
      <c r="V10" s="20">
        <f t="shared" ca="1" si="50"/>
        <v>0</v>
      </c>
      <c r="W10" s="20">
        <f t="shared" ca="1" si="50"/>
        <v>0</v>
      </c>
      <c r="X10" s="20">
        <f t="shared" ca="1" si="50"/>
        <v>0</v>
      </c>
      <c r="Y10" s="20">
        <f t="shared" ca="1" si="50"/>
        <v>0</v>
      </c>
      <c r="Z10" s="20">
        <f t="shared" ca="1" si="50"/>
        <v>0</v>
      </c>
      <c r="AA10" s="20">
        <f t="shared" ca="1" si="50"/>
        <v>0</v>
      </c>
      <c r="AB10" s="20">
        <f t="shared" ca="1" si="50"/>
        <v>0</v>
      </c>
      <c r="AC10" s="20">
        <f t="shared" ca="1" si="50"/>
        <v>0</v>
      </c>
      <c r="AD10" s="20">
        <f t="shared" ca="1" si="50"/>
        <v>0</v>
      </c>
      <c r="AE10" s="20">
        <f t="shared" ca="1" si="50"/>
        <v>0</v>
      </c>
      <c r="AF10" s="20">
        <f ca="1">AE8</f>
        <v>0</v>
      </c>
      <c r="AG10" s="20">
        <f t="shared" ca="1" si="50"/>
        <v>0</v>
      </c>
      <c r="AH10" s="20">
        <f t="shared" ref="AH10" ca="1" si="51">AG8</f>
        <v>0</v>
      </c>
      <c r="AI10" s="20">
        <f t="shared" ref="AI10" ca="1" si="52">AH8</f>
        <v>0</v>
      </c>
      <c r="AJ10" s="20">
        <f t="shared" ref="AJ10" ca="1" si="53">AI8</f>
        <v>0</v>
      </c>
      <c r="AK10" s="20">
        <f ca="1">AJ8</f>
        <v>0</v>
      </c>
      <c r="AL10" s="20">
        <f t="shared" ref="AL10" ca="1" si="54">AK8</f>
        <v>0</v>
      </c>
      <c r="AM10" s="20">
        <f t="shared" ref="AM10" ca="1" si="55">AL8</f>
        <v>0</v>
      </c>
      <c r="AN10" s="20">
        <f t="shared" ref="AN10" ca="1" si="56">AM8</f>
        <v>0</v>
      </c>
      <c r="AO10" s="20">
        <f t="shared" ref="AO10" ca="1" si="57">AN8</f>
        <v>0</v>
      </c>
      <c r="AP10" s="20">
        <f t="shared" ref="AP10" ca="1" si="58">AO8</f>
        <v>0</v>
      </c>
      <c r="AQ10" s="20">
        <f t="shared" ref="AQ10" ca="1" si="59">AP8</f>
        <v>0</v>
      </c>
      <c r="AR10" s="20">
        <f t="shared" ref="AR10" ca="1" si="60">AQ8</f>
        <v>0</v>
      </c>
      <c r="AS10" s="20">
        <f t="shared" ref="AS10" ca="1" si="61">AR8</f>
        <v>0</v>
      </c>
      <c r="AT10" s="20">
        <f t="shared" ref="AT10" ca="1" si="62">AS8</f>
        <v>0</v>
      </c>
      <c r="AU10" s="20">
        <f t="shared" ref="AU10" ca="1" si="63">AT8</f>
        <v>0</v>
      </c>
      <c r="AV10" s="20">
        <f t="shared" ref="AV10" ca="1" si="64">AU8</f>
        <v>0</v>
      </c>
      <c r="AW10" s="20">
        <f t="shared" ref="AW10" ca="1" si="65">AV8</f>
        <v>0</v>
      </c>
      <c r="AX10" s="20">
        <f t="shared" ref="AX10" ca="1" si="66">AW8</f>
        <v>0</v>
      </c>
      <c r="AY10" s="20">
        <f t="shared" ref="AY10" ca="1" si="67">AX8</f>
        <v>0</v>
      </c>
      <c r="AZ10" s="20">
        <f t="shared" ref="AZ10" ca="1" si="68">AY8</f>
        <v>0</v>
      </c>
      <c r="BA10" s="20">
        <f t="shared" ref="BA10" ca="1" si="69">AZ8</f>
        <v>0</v>
      </c>
      <c r="BB10" s="20">
        <f t="shared" ref="BB10" ca="1" si="70">BA8</f>
        <v>0</v>
      </c>
      <c r="BC10" s="20">
        <f t="shared" ref="BC10" ca="1" si="71">BB8</f>
        <v>0</v>
      </c>
      <c r="BD10" s="20">
        <f t="shared" ref="BD10" ca="1" si="72">BC8</f>
        <v>0</v>
      </c>
      <c r="BE10" s="20">
        <f t="shared" ref="BE10" ca="1" si="73">BD8</f>
        <v>0</v>
      </c>
      <c r="BF10" s="20">
        <f t="shared" ref="BF10" ca="1" si="74">BE8</f>
        <v>0</v>
      </c>
      <c r="BG10" s="20">
        <f t="shared" ref="BG10" ca="1" si="75">BF8</f>
        <v>0</v>
      </c>
      <c r="BH10" s="20">
        <f t="shared" ref="BH10" ca="1" si="76">BG8</f>
        <v>0</v>
      </c>
      <c r="BI10" s="20">
        <f t="shared" ref="BI10" ca="1" si="77">BH8</f>
        <v>0</v>
      </c>
      <c r="BJ10" s="20">
        <f t="shared" ref="BJ10" ca="1" si="78">BI8</f>
        <v>0</v>
      </c>
      <c r="BK10" s="20">
        <f t="shared" ref="BK10" ca="1" si="79">BJ8</f>
        <v>0</v>
      </c>
      <c r="BL10" s="20">
        <f t="shared" ref="BL10" ca="1" si="80">BK8</f>
        <v>0</v>
      </c>
      <c r="BM10" s="20">
        <f t="shared" ref="BM10" ca="1" si="81">BL8</f>
        <v>0</v>
      </c>
      <c r="BN10" s="20">
        <f t="shared" ref="BN10" ca="1" si="82">BM8</f>
        <v>0</v>
      </c>
      <c r="BO10" s="20">
        <f t="shared" ref="BO10" ca="1" si="83">BN8</f>
        <v>0</v>
      </c>
    </row>
    <row r="11" spans="1:67" ht="15" customHeight="1" outlineLevel="1" x14ac:dyDescent="0.25">
      <c r="B11" s="2"/>
      <c r="C11" s="341" t="s">
        <v>5</v>
      </c>
      <c r="D11" s="9" t="s">
        <v>3</v>
      </c>
      <c r="E11" s="9" t="s">
        <v>22</v>
      </c>
      <c r="F11" s="9" t="s">
        <v>29</v>
      </c>
      <c r="G11" s="19" t="s">
        <v>35</v>
      </c>
      <c r="H11" s="20">
        <f t="shared" ref="H11:P11" si="84">H10*H7*0.15</f>
        <v>0</v>
      </c>
      <c r="I11" s="20">
        <f t="shared" si="84"/>
        <v>0</v>
      </c>
      <c r="J11" s="20">
        <f t="shared" si="84"/>
        <v>0</v>
      </c>
      <c r="K11" s="20">
        <f t="shared" si="84"/>
        <v>0</v>
      </c>
      <c r="L11" s="20">
        <f t="shared" si="84"/>
        <v>0</v>
      </c>
      <c r="M11" s="20">
        <f t="shared" si="84"/>
        <v>0</v>
      </c>
      <c r="N11" s="20">
        <f t="shared" si="84"/>
        <v>0</v>
      </c>
      <c r="O11" s="20">
        <f t="shared" si="84"/>
        <v>0</v>
      </c>
      <c r="P11" s="20">
        <f t="shared" si="84"/>
        <v>0</v>
      </c>
      <c r="Q11" s="20">
        <f ca="1">SUMPRODUCT(H7:P7,H8:P8)*0.15</f>
        <v>0</v>
      </c>
      <c r="R11" s="20">
        <f t="shared" ref="R11:AG11" ca="1" si="85">SUMPRODUCT(Q7,Q8)*0.15</f>
        <v>0</v>
      </c>
      <c r="S11" s="20">
        <f t="shared" ca="1" si="85"/>
        <v>0</v>
      </c>
      <c r="T11" s="20">
        <f t="shared" ca="1" si="85"/>
        <v>0</v>
      </c>
      <c r="U11" s="20">
        <f t="shared" ca="1" si="85"/>
        <v>0</v>
      </c>
      <c r="V11" s="20">
        <f t="shared" ca="1" si="85"/>
        <v>0</v>
      </c>
      <c r="W11" s="20">
        <f t="shared" ca="1" si="85"/>
        <v>0</v>
      </c>
      <c r="X11" s="20">
        <f t="shared" ca="1" si="85"/>
        <v>0</v>
      </c>
      <c r="Y11" s="20">
        <f t="shared" ca="1" si="85"/>
        <v>0</v>
      </c>
      <c r="Z11" s="20">
        <f t="shared" ca="1" si="85"/>
        <v>0</v>
      </c>
      <c r="AA11" s="20">
        <f t="shared" ca="1" si="85"/>
        <v>0</v>
      </c>
      <c r="AB11" s="20">
        <f t="shared" ca="1" si="85"/>
        <v>0</v>
      </c>
      <c r="AC11" s="20">
        <f t="shared" ca="1" si="85"/>
        <v>0</v>
      </c>
      <c r="AD11" s="20">
        <f t="shared" ca="1" si="85"/>
        <v>0</v>
      </c>
      <c r="AE11" s="20">
        <f t="shared" ca="1" si="85"/>
        <v>0</v>
      </c>
      <c r="AF11" s="20">
        <f t="shared" ca="1" si="85"/>
        <v>0</v>
      </c>
      <c r="AG11" s="20">
        <f t="shared" ca="1" si="85"/>
        <v>0</v>
      </c>
      <c r="AH11" s="20">
        <f t="shared" ref="AH11:AJ11" ca="1" si="86">AH10*AG7*0.15</f>
        <v>0</v>
      </c>
      <c r="AI11" s="20">
        <f t="shared" ca="1" si="86"/>
        <v>0</v>
      </c>
      <c r="AJ11" s="20">
        <f t="shared" ca="1" si="86"/>
        <v>0</v>
      </c>
      <c r="AK11" s="20">
        <f ca="1">AK10*AJ7*0.15</f>
        <v>0</v>
      </c>
      <c r="AL11" s="20">
        <f t="shared" ref="AL11:BO11" ca="1" si="87">AL10*AL7*0.15</f>
        <v>0</v>
      </c>
      <c r="AM11" s="20">
        <f t="shared" ca="1" si="87"/>
        <v>0</v>
      </c>
      <c r="AN11" s="20">
        <f t="shared" ca="1" si="87"/>
        <v>0</v>
      </c>
      <c r="AO11" s="20">
        <f t="shared" ca="1" si="87"/>
        <v>0</v>
      </c>
      <c r="AP11" s="20">
        <f t="shared" ca="1" si="87"/>
        <v>0</v>
      </c>
      <c r="AQ11" s="20">
        <f t="shared" ca="1" si="87"/>
        <v>0</v>
      </c>
      <c r="AR11" s="20">
        <f t="shared" ca="1" si="87"/>
        <v>0</v>
      </c>
      <c r="AS11" s="20">
        <f t="shared" ca="1" si="87"/>
        <v>0</v>
      </c>
      <c r="AT11" s="20">
        <f t="shared" ca="1" si="87"/>
        <v>0</v>
      </c>
      <c r="AU11" s="20">
        <f t="shared" ca="1" si="87"/>
        <v>0</v>
      </c>
      <c r="AV11" s="20">
        <f t="shared" ca="1" si="87"/>
        <v>0</v>
      </c>
      <c r="AW11" s="20">
        <f t="shared" ca="1" si="87"/>
        <v>0</v>
      </c>
      <c r="AX11" s="20">
        <f t="shared" ca="1" si="87"/>
        <v>0</v>
      </c>
      <c r="AY11" s="20">
        <f t="shared" ca="1" si="87"/>
        <v>0</v>
      </c>
      <c r="AZ11" s="20">
        <f t="shared" ca="1" si="87"/>
        <v>0</v>
      </c>
      <c r="BA11" s="20">
        <f t="shared" ca="1" si="87"/>
        <v>0</v>
      </c>
      <c r="BB11" s="20">
        <f t="shared" ca="1" si="87"/>
        <v>0</v>
      </c>
      <c r="BC11" s="20">
        <f t="shared" ca="1" si="87"/>
        <v>0</v>
      </c>
      <c r="BD11" s="20">
        <f t="shared" ca="1" si="87"/>
        <v>0</v>
      </c>
      <c r="BE11" s="20">
        <f t="shared" ca="1" si="87"/>
        <v>0</v>
      </c>
      <c r="BF11" s="20">
        <f t="shared" ca="1" si="87"/>
        <v>0</v>
      </c>
      <c r="BG11" s="20">
        <f t="shared" ca="1" si="87"/>
        <v>0</v>
      </c>
      <c r="BH11" s="20">
        <f t="shared" ca="1" si="87"/>
        <v>0</v>
      </c>
      <c r="BI11" s="20">
        <f t="shared" ca="1" si="87"/>
        <v>0</v>
      </c>
      <c r="BJ11" s="20">
        <f t="shared" ca="1" si="87"/>
        <v>0</v>
      </c>
      <c r="BK11" s="20">
        <f t="shared" ca="1" si="87"/>
        <v>0</v>
      </c>
      <c r="BL11" s="20">
        <f t="shared" ca="1" si="87"/>
        <v>0</v>
      </c>
      <c r="BM11" s="20">
        <f t="shared" ca="1" si="87"/>
        <v>0</v>
      </c>
      <c r="BN11" s="20">
        <f t="shared" ca="1" si="87"/>
        <v>0</v>
      </c>
      <c r="BO11" s="20">
        <f t="shared" ca="1" si="87"/>
        <v>0</v>
      </c>
    </row>
    <row r="12" spans="1:67" outlineLevel="1" x14ac:dyDescent="0.25">
      <c r="A12" s="183">
        <f ca="1">SUM(H12:BO12)</f>
        <v>0</v>
      </c>
      <c r="B12" s="2"/>
      <c r="C12" s="340" t="s">
        <v>6</v>
      </c>
      <c r="D12" s="9"/>
      <c r="E12" s="9"/>
      <c r="F12" s="9"/>
      <c r="G12" s="19" t="s">
        <v>36</v>
      </c>
      <c r="H12" s="20"/>
      <c r="I12" s="2"/>
      <c r="J12" s="2"/>
      <c r="K12" s="2"/>
      <c r="L12" s="2"/>
      <c r="M12" s="2"/>
      <c r="N12" s="2"/>
      <c r="O12" s="2"/>
      <c r="P12" s="2"/>
      <c r="Q12" s="2"/>
      <c r="R12" s="2"/>
      <c r="S12" s="20">
        <f ca="1">SUM($H$8:R8)</f>
        <v>0</v>
      </c>
      <c r="T12" s="37">
        <f ca="1">S8</f>
        <v>0</v>
      </c>
      <c r="U12" s="37">
        <f t="shared" ref="U12:AF12" ca="1" si="88">T8</f>
        <v>0</v>
      </c>
      <c r="V12" s="37">
        <f t="shared" ca="1" si="88"/>
        <v>0</v>
      </c>
      <c r="W12" s="37">
        <f t="shared" ca="1" si="88"/>
        <v>0</v>
      </c>
      <c r="X12" s="37">
        <f t="shared" ca="1" si="88"/>
        <v>0</v>
      </c>
      <c r="Y12" s="37">
        <f t="shared" ca="1" si="88"/>
        <v>0</v>
      </c>
      <c r="Z12" s="37">
        <f t="shared" ca="1" si="88"/>
        <v>0</v>
      </c>
      <c r="AA12" s="37">
        <f t="shared" ca="1" si="88"/>
        <v>0</v>
      </c>
      <c r="AB12" s="37">
        <f t="shared" ca="1" si="88"/>
        <v>0</v>
      </c>
      <c r="AC12" s="37">
        <f t="shared" ca="1" si="88"/>
        <v>0</v>
      </c>
      <c r="AD12" s="37">
        <f t="shared" ca="1" si="88"/>
        <v>0</v>
      </c>
      <c r="AE12" s="37">
        <f t="shared" ca="1" si="88"/>
        <v>0</v>
      </c>
      <c r="AF12" s="37">
        <f t="shared" ca="1" si="88"/>
        <v>0</v>
      </c>
      <c r="AG12" s="37">
        <f t="shared" ref="AG12" ca="1" si="89">AF8</f>
        <v>0</v>
      </c>
      <c r="AH12" s="37">
        <f t="shared" ref="AH12" ca="1" si="90">AG8</f>
        <v>0</v>
      </c>
      <c r="AI12" s="37">
        <f t="shared" ref="AI12" ca="1" si="91">AH8</f>
        <v>0</v>
      </c>
      <c r="AJ12" s="37">
        <f t="shared" ref="AJ12" ca="1" si="92">AI8</f>
        <v>0</v>
      </c>
      <c r="AK12" s="37">
        <f t="shared" ref="AK12" ca="1" si="93">AJ8</f>
        <v>0</v>
      </c>
      <c r="AL12" s="37">
        <f t="shared" ref="AL12" ca="1" si="94">AK8</f>
        <v>0</v>
      </c>
      <c r="AM12" s="37">
        <f t="shared" ref="AM12" ca="1" si="95">AL8</f>
        <v>0</v>
      </c>
      <c r="AN12" s="37">
        <f t="shared" ref="AN12" ca="1" si="96">AM8</f>
        <v>0</v>
      </c>
      <c r="AO12" s="37">
        <f t="shared" ref="AO12" ca="1" si="97">AN8</f>
        <v>0</v>
      </c>
      <c r="AP12" s="37">
        <f t="shared" ref="AP12" ca="1" si="98">AO8</f>
        <v>0</v>
      </c>
      <c r="AQ12" s="37">
        <f t="shared" ref="AQ12" ca="1" si="99">AP8</f>
        <v>0</v>
      </c>
      <c r="AR12" s="37">
        <f t="shared" ref="AR12" ca="1" si="100">AQ8</f>
        <v>0</v>
      </c>
      <c r="AS12" s="37">
        <f t="shared" ref="AS12" ca="1" si="101">AR8</f>
        <v>0</v>
      </c>
      <c r="AT12" s="37">
        <f t="shared" ref="AT12" ca="1" si="102">AS8</f>
        <v>0</v>
      </c>
      <c r="AU12" s="37">
        <f t="shared" ref="AU12" ca="1" si="103">AT8</f>
        <v>0</v>
      </c>
      <c r="AV12" s="37">
        <f t="shared" ref="AV12" ca="1" si="104">AU8</f>
        <v>0</v>
      </c>
      <c r="AW12" s="37">
        <f t="shared" ref="AW12" ca="1" si="105">AV8</f>
        <v>0</v>
      </c>
      <c r="AX12" s="37">
        <f t="shared" ref="AX12" ca="1" si="106">AW8</f>
        <v>0</v>
      </c>
      <c r="AY12" s="37">
        <f t="shared" ref="AY12" ca="1" si="107">AX8</f>
        <v>0</v>
      </c>
      <c r="AZ12" s="37">
        <f t="shared" ref="AZ12" ca="1" si="108">AY8</f>
        <v>0</v>
      </c>
      <c r="BA12" s="37">
        <f t="shared" ref="BA12" ca="1" si="109">AZ8</f>
        <v>0</v>
      </c>
      <c r="BB12" s="37">
        <f t="shared" ref="BB12" ca="1" si="110">BA8</f>
        <v>0</v>
      </c>
      <c r="BC12" s="37">
        <f t="shared" ref="BC12" ca="1" si="111">BB8</f>
        <v>0</v>
      </c>
      <c r="BD12" s="37">
        <f t="shared" ref="BD12" ca="1" si="112">BC8</f>
        <v>0</v>
      </c>
      <c r="BE12" s="37">
        <f t="shared" ref="BE12" ca="1" si="113">BD8</f>
        <v>0</v>
      </c>
      <c r="BF12" s="37">
        <f t="shared" ref="BF12" ca="1" si="114">BE8</f>
        <v>0</v>
      </c>
      <c r="BG12" s="37">
        <f t="shared" ref="BG12" ca="1" si="115">BF8</f>
        <v>0</v>
      </c>
      <c r="BH12" s="37">
        <f t="shared" ref="BH12" ca="1" si="116">BG8</f>
        <v>0</v>
      </c>
      <c r="BI12" s="37">
        <f t="shared" ref="BI12" ca="1" si="117">BH8</f>
        <v>0</v>
      </c>
      <c r="BJ12" s="37">
        <f t="shared" ref="BJ12" ca="1" si="118">BI8</f>
        <v>0</v>
      </c>
      <c r="BK12" s="37">
        <f t="shared" ref="BK12" ca="1" si="119">BJ8</f>
        <v>0</v>
      </c>
      <c r="BL12" s="37">
        <f t="shared" ref="BL12" ca="1" si="120">BK8</f>
        <v>0</v>
      </c>
      <c r="BM12" s="37">
        <f t="shared" ref="BM12" ca="1" si="121">BL8</f>
        <v>0</v>
      </c>
      <c r="BN12" s="37">
        <f t="shared" ref="BN12" ca="1" si="122">BM8</f>
        <v>0</v>
      </c>
      <c r="BO12" s="37">
        <f t="shared" ref="BO12" ca="1" si="123">BN8</f>
        <v>0</v>
      </c>
    </row>
    <row r="13" spans="1:67" outlineLevel="1" x14ac:dyDescent="0.25">
      <c r="B13" s="2"/>
      <c r="C13" s="341" t="s">
        <v>6</v>
      </c>
      <c r="D13" s="9" t="s">
        <v>3</v>
      </c>
      <c r="E13" s="9" t="s">
        <v>22</v>
      </c>
      <c r="F13" s="9" t="s">
        <v>29</v>
      </c>
      <c r="G13" s="19" t="s">
        <v>35</v>
      </c>
      <c r="H13" s="20">
        <f t="shared" ref="H13:R13" si="124">H12*H7*0.15</f>
        <v>0</v>
      </c>
      <c r="I13" s="20">
        <f t="shared" si="124"/>
        <v>0</v>
      </c>
      <c r="J13" s="20">
        <f t="shared" si="124"/>
        <v>0</v>
      </c>
      <c r="K13" s="20">
        <f t="shared" si="124"/>
        <v>0</v>
      </c>
      <c r="L13" s="20">
        <f t="shared" si="124"/>
        <v>0</v>
      </c>
      <c r="M13" s="20">
        <f t="shared" si="124"/>
        <v>0</v>
      </c>
      <c r="N13" s="20">
        <f t="shared" si="124"/>
        <v>0</v>
      </c>
      <c r="O13" s="20">
        <f t="shared" si="124"/>
        <v>0</v>
      </c>
      <c r="P13" s="20">
        <f t="shared" si="124"/>
        <v>0</v>
      </c>
      <c r="Q13" s="20">
        <f t="shared" si="124"/>
        <v>0</v>
      </c>
      <c r="R13" s="20">
        <f t="shared" si="124"/>
        <v>0</v>
      </c>
      <c r="S13" s="20">
        <f ca="1">SUMPRODUCT(H7:R7,H8:R8)*0.15</f>
        <v>0</v>
      </c>
      <c r="T13" s="20">
        <f t="shared" ref="T13:AG13" ca="1" si="125">SUMPRODUCT(S7,S8)*0.15</f>
        <v>0</v>
      </c>
      <c r="U13" s="20">
        <f t="shared" ca="1" si="125"/>
        <v>0</v>
      </c>
      <c r="V13" s="20">
        <f t="shared" ca="1" si="125"/>
        <v>0</v>
      </c>
      <c r="W13" s="20">
        <f t="shared" ca="1" si="125"/>
        <v>0</v>
      </c>
      <c r="X13" s="20">
        <f t="shared" ca="1" si="125"/>
        <v>0</v>
      </c>
      <c r="Y13" s="20">
        <f t="shared" ca="1" si="125"/>
        <v>0</v>
      </c>
      <c r="Z13" s="20">
        <f t="shared" ca="1" si="125"/>
        <v>0</v>
      </c>
      <c r="AA13" s="20">
        <f t="shared" ca="1" si="125"/>
        <v>0</v>
      </c>
      <c r="AB13" s="20">
        <f t="shared" ca="1" si="125"/>
        <v>0</v>
      </c>
      <c r="AC13" s="20">
        <f t="shared" ca="1" si="125"/>
        <v>0</v>
      </c>
      <c r="AD13" s="20">
        <f t="shared" ca="1" si="125"/>
        <v>0</v>
      </c>
      <c r="AE13" s="20">
        <f t="shared" ca="1" si="125"/>
        <v>0</v>
      </c>
      <c r="AF13" s="20">
        <f t="shared" ca="1" si="125"/>
        <v>0</v>
      </c>
      <c r="AG13" s="20">
        <f t="shared" ca="1" si="125"/>
        <v>0</v>
      </c>
      <c r="AH13" s="20">
        <f t="shared" ref="AH13:AJ13" ca="1" si="126">AH12*AG7*0.15</f>
        <v>0</v>
      </c>
      <c r="AI13" s="20">
        <f t="shared" ca="1" si="126"/>
        <v>0</v>
      </c>
      <c r="AJ13" s="20">
        <f t="shared" ca="1" si="126"/>
        <v>0</v>
      </c>
      <c r="AK13" s="20">
        <f ca="1">AK12*AJ7*0.15</f>
        <v>0</v>
      </c>
      <c r="AL13" s="20">
        <f t="shared" ref="AL13:BO13" ca="1" si="127">AL12*AL7*0.15</f>
        <v>0</v>
      </c>
      <c r="AM13" s="20">
        <f t="shared" ca="1" si="127"/>
        <v>0</v>
      </c>
      <c r="AN13" s="20">
        <f t="shared" ca="1" si="127"/>
        <v>0</v>
      </c>
      <c r="AO13" s="20">
        <f t="shared" ca="1" si="127"/>
        <v>0</v>
      </c>
      <c r="AP13" s="20">
        <f t="shared" ca="1" si="127"/>
        <v>0</v>
      </c>
      <c r="AQ13" s="20">
        <f t="shared" ca="1" si="127"/>
        <v>0</v>
      </c>
      <c r="AR13" s="20">
        <f t="shared" ca="1" si="127"/>
        <v>0</v>
      </c>
      <c r="AS13" s="20">
        <f t="shared" ca="1" si="127"/>
        <v>0</v>
      </c>
      <c r="AT13" s="20">
        <f t="shared" ca="1" si="127"/>
        <v>0</v>
      </c>
      <c r="AU13" s="20">
        <f t="shared" ca="1" si="127"/>
        <v>0</v>
      </c>
      <c r="AV13" s="20">
        <f t="shared" ca="1" si="127"/>
        <v>0</v>
      </c>
      <c r="AW13" s="20">
        <f t="shared" ca="1" si="127"/>
        <v>0</v>
      </c>
      <c r="AX13" s="20">
        <f t="shared" ca="1" si="127"/>
        <v>0</v>
      </c>
      <c r="AY13" s="20">
        <f t="shared" ca="1" si="127"/>
        <v>0</v>
      </c>
      <c r="AZ13" s="20">
        <f t="shared" ca="1" si="127"/>
        <v>0</v>
      </c>
      <c r="BA13" s="20">
        <f t="shared" ca="1" si="127"/>
        <v>0</v>
      </c>
      <c r="BB13" s="20">
        <f t="shared" ca="1" si="127"/>
        <v>0</v>
      </c>
      <c r="BC13" s="20">
        <f t="shared" ca="1" si="127"/>
        <v>0</v>
      </c>
      <c r="BD13" s="20">
        <f t="shared" ca="1" si="127"/>
        <v>0</v>
      </c>
      <c r="BE13" s="20">
        <f t="shared" ca="1" si="127"/>
        <v>0</v>
      </c>
      <c r="BF13" s="20">
        <f t="shared" ca="1" si="127"/>
        <v>0</v>
      </c>
      <c r="BG13" s="20">
        <f t="shared" ca="1" si="127"/>
        <v>0</v>
      </c>
      <c r="BH13" s="20">
        <f t="shared" ca="1" si="127"/>
        <v>0</v>
      </c>
      <c r="BI13" s="20">
        <f t="shared" ca="1" si="127"/>
        <v>0</v>
      </c>
      <c r="BJ13" s="20">
        <f t="shared" ca="1" si="127"/>
        <v>0</v>
      </c>
      <c r="BK13" s="20">
        <f t="shared" ca="1" si="127"/>
        <v>0</v>
      </c>
      <c r="BL13" s="20">
        <f t="shared" ca="1" si="127"/>
        <v>0</v>
      </c>
      <c r="BM13" s="20">
        <f t="shared" ca="1" si="127"/>
        <v>0</v>
      </c>
      <c r="BN13" s="20">
        <f t="shared" ca="1" si="127"/>
        <v>0</v>
      </c>
      <c r="BO13" s="20">
        <f t="shared" ca="1" si="127"/>
        <v>0</v>
      </c>
    </row>
    <row r="14" spans="1:67" outlineLevel="1" x14ac:dyDescent="0.25">
      <c r="A14" s="183">
        <f ca="1">SUM(H14:BO14)</f>
        <v>0</v>
      </c>
      <c r="B14" s="2"/>
      <c r="C14" s="340" t="s">
        <v>7</v>
      </c>
      <c r="D14" s="9"/>
      <c r="E14" s="9"/>
      <c r="F14" s="9"/>
      <c r="G14" s="19" t="s">
        <v>36</v>
      </c>
      <c r="H14" s="20"/>
      <c r="I14" s="20"/>
      <c r="J14" s="20"/>
      <c r="K14" s="20"/>
      <c r="L14" s="20"/>
      <c r="M14" s="20"/>
      <c r="N14" s="20"/>
      <c r="O14" s="20"/>
      <c r="P14" s="20"/>
      <c r="Q14" s="20"/>
      <c r="R14" s="20"/>
      <c r="S14" s="20"/>
      <c r="T14" s="20"/>
      <c r="U14" s="20"/>
      <c r="V14" s="20"/>
      <c r="W14" s="20"/>
      <c r="X14" s="20"/>
      <c r="Y14" s="20"/>
      <c r="Z14" s="20">
        <f ca="1">SUM(H8:Y8)</f>
        <v>0</v>
      </c>
      <c r="AA14" s="20">
        <f ca="1">Z8</f>
        <v>0</v>
      </c>
      <c r="AB14" s="20">
        <f t="shared" ref="AB14:BO14" ca="1" si="128">AA8</f>
        <v>0</v>
      </c>
      <c r="AC14" s="20">
        <f t="shared" ca="1" si="128"/>
        <v>0</v>
      </c>
      <c r="AD14" s="20">
        <f t="shared" ca="1" si="128"/>
        <v>0</v>
      </c>
      <c r="AE14" s="20">
        <f t="shared" ca="1" si="128"/>
        <v>0</v>
      </c>
      <c r="AF14" s="20">
        <f t="shared" ca="1" si="128"/>
        <v>0</v>
      </c>
      <c r="AG14" s="20">
        <f t="shared" ca="1" si="128"/>
        <v>0</v>
      </c>
      <c r="AH14" s="20">
        <f t="shared" ca="1" si="128"/>
        <v>0</v>
      </c>
      <c r="AI14" s="20">
        <f t="shared" ca="1" si="128"/>
        <v>0</v>
      </c>
      <c r="AJ14" s="20">
        <f t="shared" ca="1" si="128"/>
        <v>0</v>
      </c>
      <c r="AK14" s="20">
        <f t="shared" ca="1" si="128"/>
        <v>0</v>
      </c>
      <c r="AL14" s="20">
        <f t="shared" ca="1" si="128"/>
        <v>0</v>
      </c>
      <c r="AM14" s="20">
        <f t="shared" ca="1" si="128"/>
        <v>0</v>
      </c>
      <c r="AN14" s="20">
        <f t="shared" ca="1" si="128"/>
        <v>0</v>
      </c>
      <c r="AO14" s="20">
        <f t="shared" ca="1" si="128"/>
        <v>0</v>
      </c>
      <c r="AP14" s="20">
        <f t="shared" ca="1" si="128"/>
        <v>0</v>
      </c>
      <c r="AQ14" s="20">
        <f t="shared" ca="1" si="128"/>
        <v>0</v>
      </c>
      <c r="AR14" s="20">
        <f t="shared" ca="1" si="128"/>
        <v>0</v>
      </c>
      <c r="AS14" s="20">
        <f t="shared" ca="1" si="128"/>
        <v>0</v>
      </c>
      <c r="AT14" s="20">
        <f t="shared" ca="1" si="128"/>
        <v>0</v>
      </c>
      <c r="AU14" s="20">
        <f t="shared" ca="1" si="128"/>
        <v>0</v>
      </c>
      <c r="AV14" s="20">
        <f t="shared" ca="1" si="128"/>
        <v>0</v>
      </c>
      <c r="AW14" s="20">
        <f t="shared" ca="1" si="128"/>
        <v>0</v>
      </c>
      <c r="AX14" s="20">
        <f t="shared" ca="1" si="128"/>
        <v>0</v>
      </c>
      <c r="AY14" s="20">
        <f t="shared" ca="1" si="128"/>
        <v>0</v>
      </c>
      <c r="AZ14" s="20">
        <f t="shared" ca="1" si="128"/>
        <v>0</v>
      </c>
      <c r="BA14" s="20">
        <f t="shared" ca="1" si="128"/>
        <v>0</v>
      </c>
      <c r="BB14" s="20">
        <f t="shared" ca="1" si="128"/>
        <v>0</v>
      </c>
      <c r="BC14" s="20">
        <f t="shared" ca="1" si="128"/>
        <v>0</v>
      </c>
      <c r="BD14" s="20">
        <f t="shared" ca="1" si="128"/>
        <v>0</v>
      </c>
      <c r="BE14" s="20">
        <f t="shared" ca="1" si="128"/>
        <v>0</v>
      </c>
      <c r="BF14" s="20">
        <f t="shared" ca="1" si="128"/>
        <v>0</v>
      </c>
      <c r="BG14" s="20">
        <f t="shared" ca="1" si="128"/>
        <v>0</v>
      </c>
      <c r="BH14" s="20">
        <f t="shared" ca="1" si="128"/>
        <v>0</v>
      </c>
      <c r="BI14" s="20">
        <f t="shared" ca="1" si="128"/>
        <v>0</v>
      </c>
      <c r="BJ14" s="20">
        <f t="shared" ca="1" si="128"/>
        <v>0</v>
      </c>
      <c r="BK14" s="20">
        <f t="shared" ca="1" si="128"/>
        <v>0</v>
      </c>
      <c r="BL14" s="20">
        <f t="shared" ca="1" si="128"/>
        <v>0</v>
      </c>
      <c r="BM14" s="20">
        <f t="shared" ca="1" si="128"/>
        <v>0</v>
      </c>
      <c r="BN14" s="20">
        <f t="shared" ca="1" si="128"/>
        <v>0</v>
      </c>
      <c r="BO14" s="20">
        <f t="shared" ca="1" si="128"/>
        <v>0</v>
      </c>
    </row>
    <row r="15" spans="1:67" outlineLevel="1" x14ac:dyDescent="0.25">
      <c r="B15" s="2"/>
      <c r="C15" s="341" t="s">
        <v>7</v>
      </c>
      <c r="D15" s="9" t="s">
        <v>3</v>
      </c>
      <c r="E15" s="9" t="s">
        <v>22</v>
      </c>
      <c r="F15" s="9" t="s">
        <v>29</v>
      </c>
      <c r="G15" s="19" t="s">
        <v>35</v>
      </c>
      <c r="H15" s="20">
        <f t="shared" ref="H15:Y15" si="129">H14*H7*0.15</f>
        <v>0</v>
      </c>
      <c r="I15" s="20">
        <f t="shared" si="129"/>
        <v>0</v>
      </c>
      <c r="J15" s="20">
        <f t="shared" si="129"/>
        <v>0</v>
      </c>
      <c r="K15" s="20">
        <f t="shared" si="129"/>
        <v>0</v>
      </c>
      <c r="L15" s="20">
        <f t="shared" si="129"/>
        <v>0</v>
      </c>
      <c r="M15" s="20">
        <f t="shared" si="129"/>
        <v>0</v>
      </c>
      <c r="N15" s="20">
        <f t="shared" si="129"/>
        <v>0</v>
      </c>
      <c r="O15" s="20">
        <f t="shared" si="129"/>
        <v>0</v>
      </c>
      <c r="P15" s="20">
        <f t="shared" si="129"/>
        <v>0</v>
      </c>
      <c r="Q15" s="20">
        <f t="shared" si="129"/>
        <v>0</v>
      </c>
      <c r="R15" s="20">
        <f t="shared" si="129"/>
        <v>0</v>
      </c>
      <c r="S15" s="20">
        <f t="shared" si="129"/>
        <v>0</v>
      </c>
      <c r="T15" s="20">
        <f t="shared" si="129"/>
        <v>0</v>
      </c>
      <c r="U15" s="20">
        <f t="shared" si="129"/>
        <v>0</v>
      </c>
      <c r="V15" s="20">
        <f t="shared" si="129"/>
        <v>0</v>
      </c>
      <c r="W15" s="20">
        <f t="shared" si="129"/>
        <v>0</v>
      </c>
      <c r="X15" s="20">
        <f t="shared" si="129"/>
        <v>0</v>
      </c>
      <c r="Y15" s="20">
        <f t="shared" si="129"/>
        <v>0</v>
      </c>
      <c r="Z15" s="20">
        <f ca="1">SUMPRODUCT(H7:Y7,H8:Y8)*0.15</f>
        <v>0</v>
      </c>
      <c r="AA15" s="20">
        <f t="shared" ref="AA15:AG15" ca="1" si="130">SUMPRODUCT(Z7,Z8)*0.15</f>
        <v>0</v>
      </c>
      <c r="AB15" s="20">
        <f t="shared" ca="1" si="130"/>
        <v>0</v>
      </c>
      <c r="AC15" s="20">
        <f t="shared" ca="1" si="130"/>
        <v>0</v>
      </c>
      <c r="AD15" s="20">
        <f t="shared" ca="1" si="130"/>
        <v>0</v>
      </c>
      <c r="AE15" s="20">
        <f t="shared" ca="1" si="130"/>
        <v>0</v>
      </c>
      <c r="AF15" s="20">
        <f t="shared" ca="1" si="130"/>
        <v>0</v>
      </c>
      <c r="AG15" s="20">
        <f t="shared" ca="1" si="130"/>
        <v>0</v>
      </c>
      <c r="AH15" s="20">
        <f t="shared" ref="AH15:AJ15" ca="1" si="131">AH14*AG7*0.15</f>
        <v>0</v>
      </c>
      <c r="AI15" s="20">
        <f t="shared" ca="1" si="131"/>
        <v>0</v>
      </c>
      <c r="AJ15" s="20">
        <f t="shared" ca="1" si="131"/>
        <v>0</v>
      </c>
      <c r="AK15" s="20">
        <f ca="1">AK14*AJ7*0.15</f>
        <v>0</v>
      </c>
      <c r="AL15" s="20">
        <f t="shared" ref="AL15:BO15" ca="1" si="132">AL14*AL7*0.15</f>
        <v>0</v>
      </c>
      <c r="AM15" s="20">
        <f t="shared" ca="1" si="132"/>
        <v>0</v>
      </c>
      <c r="AN15" s="20">
        <f t="shared" ca="1" si="132"/>
        <v>0</v>
      </c>
      <c r="AO15" s="20">
        <f t="shared" ca="1" si="132"/>
        <v>0</v>
      </c>
      <c r="AP15" s="20">
        <f t="shared" ca="1" si="132"/>
        <v>0</v>
      </c>
      <c r="AQ15" s="20">
        <f t="shared" ca="1" si="132"/>
        <v>0</v>
      </c>
      <c r="AR15" s="20">
        <f t="shared" ca="1" si="132"/>
        <v>0</v>
      </c>
      <c r="AS15" s="20">
        <f t="shared" ca="1" si="132"/>
        <v>0</v>
      </c>
      <c r="AT15" s="20">
        <f t="shared" ca="1" si="132"/>
        <v>0</v>
      </c>
      <c r="AU15" s="20">
        <f t="shared" ca="1" si="132"/>
        <v>0</v>
      </c>
      <c r="AV15" s="20">
        <f t="shared" ca="1" si="132"/>
        <v>0</v>
      </c>
      <c r="AW15" s="20">
        <f t="shared" ca="1" si="132"/>
        <v>0</v>
      </c>
      <c r="AX15" s="20">
        <f t="shared" ca="1" si="132"/>
        <v>0</v>
      </c>
      <c r="AY15" s="20">
        <f t="shared" ca="1" si="132"/>
        <v>0</v>
      </c>
      <c r="AZ15" s="20">
        <f t="shared" ca="1" si="132"/>
        <v>0</v>
      </c>
      <c r="BA15" s="20">
        <f t="shared" ca="1" si="132"/>
        <v>0</v>
      </c>
      <c r="BB15" s="20">
        <f t="shared" ca="1" si="132"/>
        <v>0</v>
      </c>
      <c r="BC15" s="20">
        <f t="shared" ca="1" si="132"/>
        <v>0</v>
      </c>
      <c r="BD15" s="20">
        <f t="shared" ca="1" si="132"/>
        <v>0</v>
      </c>
      <c r="BE15" s="20">
        <f t="shared" ca="1" si="132"/>
        <v>0</v>
      </c>
      <c r="BF15" s="20">
        <f t="shared" ca="1" si="132"/>
        <v>0</v>
      </c>
      <c r="BG15" s="20">
        <f t="shared" ca="1" si="132"/>
        <v>0</v>
      </c>
      <c r="BH15" s="20">
        <f t="shared" ca="1" si="132"/>
        <v>0</v>
      </c>
      <c r="BI15" s="20">
        <f t="shared" ca="1" si="132"/>
        <v>0</v>
      </c>
      <c r="BJ15" s="20">
        <f t="shared" ca="1" si="132"/>
        <v>0</v>
      </c>
      <c r="BK15" s="20">
        <f t="shared" ca="1" si="132"/>
        <v>0</v>
      </c>
      <c r="BL15" s="20">
        <f t="shared" ca="1" si="132"/>
        <v>0</v>
      </c>
      <c r="BM15" s="20">
        <f t="shared" ca="1" si="132"/>
        <v>0</v>
      </c>
      <c r="BN15" s="20">
        <f t="shared" ca="1" si="132"/>
        <v>0</v>
      </c>
      <c r="BO15" s="20">
        <f t="shared" ca="1" si="132"/>
        <v>0</v>
      </c>
    </row>
    <row r="16" spans="1:67" outlineLevel="1" x14ac:dyDescent="0.25">
      <c r="A16" s="183">
        <f ca="1">SUM(H16:BO16)</f>
        <v>0</v>
      </c>
      <c r="B16" s="2"/>
      <c r="C16" s="340" t="s">
        <v>8</v>
      </c>
      <c r="D16" s="9"/>
      <c r="E16" s="9"/>
      <c r="F16" s="9"/>
      <c r="G16" s="19" t="s">
        <v>36</v>
      </c>
      <c r="H16" s="20"/>
      <c r="I16" s="20"/>
      <c r="J16" s="20"/>
      <c r="K16" s="20"/>
      <c r="L16" s="20"/>
      <c r="M16" s="20"/>
      <c r="N16" s="20"/>
      <c r="O16" s="20"/>
      <c r="P16" s="20"/>
      <c r="Q16" s="20"/>
      <c r="R16" s="20"/>
      <c r="S16" s="20"/>
      <c r="T16" s="20"/>
      <c r="U16" s="20"/>
      <c r="V16" s="20"/>
      <c r="W16" s="20"/>
      <c r="X16" s="20"/>
      <c r="Y16" s="20"/>
      <c r="Z16" s="20"/>
      <c r="AA16" s="20">
        <f ca="1">SUM(H8:Z8)</f>
        <v>0</v>
      </c>
      <c r="AB16" s="20">
        <f ca="1">AA8</f>
        <v>0</v>
      </c>
      <c r="AC16" s="20">
        <f t="shared" ref="AC16:AF16" ca="1" si="133">AB8</f>
        <v>0</v>
      </c>
      <c r="AD16" s="20">
        <f t="shared" ca="1" si="133"/>
        <v>0</v>
      </c>
      <c r="AE16" s="20">
        <f t="shared" ca="1" si="133"/>
        <v>0</v>
      </c>
      <c r="AF16" s="20">
        <f t="shared" ca="1" si="133"/>
        <v>0</v>
      </c>
      <c r="AG16" s="20">
        <f t="shared" ref="AG16" ca="1" si="134">AF8</f>
        <v>0</v>
      </c>
      <c r="AH16" s="20">
        <f t="shared" ref="AH16" ca="1" si="135">AG8</f>
        <v>0</v>
      </c>
      <c r="AI16" s="20">
        <f t="shared" ref="AI16" ca="1" si="136">AH8</f>
        <v>0</v>
      </c>
      <c r="AJ16" s="20">
        <f t="shared" ref="AJ16" ca="1" si="137">AI8</f>
        <v>0</v>
      </c>
      <c r="AK16" s="20">
        <f t="shared" ref="AK16" ca="1" si="138">AJ8</f>
        <v>0</v>
      </c>
      <c r="AL16" s="20">
        <f t="shared" ref="AL16" ca="1" si="139">AK8</f>
        <v>0</v>
      </c>
      <c r="AM16" s="20">
        <f t="shared" ref="AM16" ca="1" si="140">AL8</f>
        <v>0</v>
      </c>
      <c r="AN16" s="20">
        <f t="shared" ref="AN16" ca="1" si="141">AM8</f>
        <v>0</v>
      </c>
      <c r="AO16" s="20">
        <f t="shared" ref="AO16" ca="1" si="142">AN8</f>
        <v>0</v>
      </c>
      <c r="AP16" s="20">
        <f t="shared" ref="AP16" ca="1" si="143">AO8</f>
        <v>0</v>
      </c>
      <c r="AQ16" s="20">
        <f t="shared" ref="AQ16" ca="1" si="144">AP8</f>
        <v>0</v>
      </c>
      <c r="AR16" s="20">
        <f t="shared" ref="AR16" ca="1" si="145">AQ8</f>
        <v>0</v>
      </c>
      <c r="AS16" s="20">
        <f t="shared" ref="AS16" ca="1" si="146">AR8</f>
        <v>0</v>
      </c>
      <c r="AT16" s="20">
        <f t="shared" ref="AT16" ca="1" si="147">AS8</f>
        <v>0</v>
      </c>
      <c r="AU16" s="20">
        <f t="shared" ref="AU16" ca="1" si="148">AT8</f>
        <v>0</v>
      </c>
      <c r="AV16" s="20">
        <f t="shared" ref="AV16" ca="1" si="149">AU8</f>
        <v>0</v>
      </c>
      <c r="AW16" s="20">
        <f t="shared" ref="AW16" ca="1" si="150">AV8</f>
        <v>0</v>
      </c>
      <c r="AX16" s="20">
        <f t="shared" ref="AX16" ca="1" si="151">AW8</f>
        <v>0</v>
      </c>
      <c r="AY16" s="20">
        <f t="shared" ref="AY16" ca="1" si="152">AX8</f>
        <v>0</v>
      </c>
      <c r="AZ16" s="20">
        <f t="shared" ref="AZ16" ca="1" si="153">AY8</f>
        <v>0</v>
      </c>
      <c r="BA16" s="20">
        <f t="shared" ref="BA16" ca="1" si="154">AZ8</f>
        <v>0</v>
      </c>
      <c r="BB16" s="20">
        <f t="shared" ref="BB16" ca="1" si="155">BA8</f>
        <v>0</v>
      </c>
      <c r="BC16" s="20">
        <f t="shared" ref="BC16" ca="1" si="156">BB8</f>
        <v>0</v>
      </c>
      <c r="BD16" s="20">
        <f t="shared" ref="BD16" ca="1" si="157">BC8</f>
        <v>0</v>
      </c>
      <c r="BE16" s="20">
        <f t="shared" ref="BE16" ca="1" si="158">BD8</f>
        <v>0</v>
      </c>
      <c r="BF16" s="20">
        <f t="shared" ref="BF16" ca="1" si="159">BE8</f>
        <v>0</v>
      </c>
      <c r="BG16" s="20">
        <f t="shared" ref="BG16" ca="1" si="160">BF8</f>
        <v>0</v>
      </c>
      <c r="BH16" s="20">
        <f t="shared" ref="BH16" ca="1" si="161">BG8</f>
        <v>0</v>
      </c>
      <c r="BI16" s="20">
        <f t="shared" ref="BI16" ca="1" si="162">BH8</f>
        <v>0</v>
      </c>
      <c r="BJ16" s="20">
        <f t="shared" ref="BJ16" ca="1" si="163">BI8</f>
        <v>0</v>
      </c>
      <c r="BK16" s="20">
        <f t="shared" ref="BK16" ca="1" si="164">BJ8</f>
        <v>0</v>
      </c>
      <c r="BL16" s="20">
        <f t="shared" ref="BL16" ca="1" si="165">BK8</f>
        <v>0</v>
      </c>
      <c r="BM16" s="20">
        <f t="shared" ref="BM16" ca="1" si="166">BL8</f>
        <v>0</v>
      </c>
      <c r="BN16" s="20">
        <f t="shared" ref="BN16" ca="1" si="167">BM8</f>
        <v>0</v>
      </c>
      <c r="BO16" s="20">
        <f t="shared" ref="BO16" ca="1" si="168">BN8</f>
        <v>0</v>
      </c>
    </row>
    <row r="17" spans="1:67" outlineLevel="1" x14ac:dyDescent="0.25">
      <c r="B17" s="2"/>
      <c r="C17" s="341" t="s">
        <v>8</v>
      </c>
      <c r="D17" s="9" t="s">
        <v>3</v>
      </c>
      <c r="E17" s="9" t="s">
        <v>22</v>
      </c>
      <c r="F17" s="9" t="s">
        <v>29</v>
      </c>
      <c r="G17" s="19" t="s">
        <v>35</v>
      </c>
      <c r="H17" s="20">
        <f t="shared" ref="H17:Z17" si="169">H16*H7*0.15</f>
        <v>0</v>
      </c>
      <c r="I17" s="20">
        <f t="shared" si="169"/>
        <v>0</v>
      </c>
      <c r="J17" s="20">
        <f t="shared" si="169"/>
        <v>0</v>
      </c>
      <c r="K17" s="20">
        <f t="shared" si="169"/>
        <v>0</v>
      </c>
      <c r="L17" s="20">
        <f t="shared" si="169"/>
        <v>0</v>
      </c>
      <c r="M17" s="20">
        <f t="shared" si="169"/>
        <v>0</v>
      </c>
      <c r="N17" s="20">
        <f t="shared" si="169"/>
        <v>0</v>
      </c>
      <c r="O17" s="20">
        <f t="shared" si="169"/>
        <v>0</v>
      </c>
      <c r="P17" s="20">
        <f t="shared" si="169"/>
        <v>0</v>
      </c>
      <c r="Q17" s="20">
        <f t="shared" si="169"/>
        <v>0</v>
      </c>
      <c r="R17" s="20">
        <f t="shared" si="169"/>
        <v>0</v>
      </c>
      <c r="S17" s="20">
        <f t="shared" si="169"/>
        <v>0</v>
      </c>
      <c r="T17" s="20">
        <f t="shared" si="169"/>
        <v>0</v>
      </c>
      <c r="U17" s="20">
        <f t="shared" si="169"/>
        <v>0</v>
      </c>
      <c r="V17" s="20">
        <f t="shared" si="169"/>
        <v>0</v>
      </c>
      <c r="W17" s="20">
        <f t="shared" si="169"/>
        <v>0</v>
      </c>
      <c r="X17" s="20">
        <f t="shared" si="169"/>
        <v>0</v>
      </c>
      <c r="Y17" s="20">
        <f t="shared" si="169"/>
        <v>0</v>
      </c>
      <c r="Z17" s="20">
        <f t="shared" si="169"/>
        <v>0</v>
      </c>
      <c r="AA17" s="20">
        <f ca="1">SUMPRODUCT(H7:Z7,H8:Z8)*0.15</f>
        <v>0</v>
      </c>
      <c r="AB17" s="20">
        <f ca="1">AB16*AA7*0.15</f>
        <v>0</v>
      </c>
      <c r="AC17" s="20">
        <f t="shared" ref="AC17:AD17" ca="1" si="170">AC16*AB7*0.15</f>
        <v>0</v>
      </c>
      <c r="AD17" s="20">
        <f t="shared" ca="1" si="170"/>
        <v>0</v>
      </c>
      <c r="AE17" s="20">
        <f t="shared" ref="AE17:BO17" ca="1" si="171">AE16*AE7*0.15</f>
        <v>0</v>
      </c>
      <c r="AF17" s="20">
        <f t="shared" ca="1" si="171"/>
        <v>0</v>
      </c>
      <c r="AG17" s="20">
        <f ca="1">AF8*AF7*0.15</f>
        <v>0</v>
      </c>
      <c r="AH17" s="20">
        <f t="shared" ref="AH17:AK17" ca="1" si="172">AG8*AG7*0.15</f>
        <v>0</v>
      </c>
      <c r="AI17" s="20">
        <f t="shared" ca="1" si="172"/>
        <v>0</v>
      </c>
      <c r="AJ17" s="20">
        <f t="shared" ca="1" si="172"/>
        <v>0</v>
      </c>
      <c r="AK17" s="20">
        <f t="shared" ca="1" si="172"/>
        <v>0</v>
      </c>
      <c r="AL17" s="20">
        <f t="shared" ca="1" si="171"/>
        <v>0</v>
      </c>
      <c r="AM17" s="20">
        <f t="shared" ca="1" si="171"/>
        <v>0</v>
      </c>
      <c r="AN17" s="20">
        <f t="shared" ca="1" si="171"/>
        <v>0</v>
      </c>
      <c r="AO17" s="20">
        <f t="shared" ca="1" si="171"/>
        <v>0</v>
      </c>
      <c r="AP17" s="20">
        <f t="shared" ca="1" si="171"/>
        <v>0</v>
      </c>
      <c r="AQ17" s="20">
        <f t="shared" ca="1" si="171"/>
        <v>0</v>
      </c>
      <c r="AR17" s="20">
        <f t="shared" ca="1" si="171"/>
        <v>0</v>
      </c>
      <c r="AS17" s="20">
        <f t="shared" ca="1" si="171"/>
        <v>0</v>
      </c>
      <c r="AT17" s="20">
        <f t="shared" ca="1" si="171"/>
        <v>0</v>
      </c>
      <c r="AU17" s="20">
        <f t="shared" ca="1" si="171"/>
        <v>0</v>
      </c>
      <c r="AV17" s="20">
        <f t="shared" ca="1" si="171"/>
        <v>0</v>
      </c>
      <c r="AW17" s="20">
        <f t="shared" ca="1" si="171"/>
        <v>0</v>
      </c>
      <c r="AX17" s="20">
        <f t="shared" ca="1" si="171"/>
        <v>0</v>
      </c>
      <c r="AY17" s="20">
        <f t="shared" ca="1" si="171"/>
        <v>0</v>
      </c>
      <c r="AZ17" s="20">
        <f t="shared" ca="1" si="171"/>
        <v>0</v>
      </c>
      <c r="BA17" s="20">
        <f t="shared" ca="1" si="171"/>
        <v>0</v>
      </c>
      <c r="BB17" s="20">
        <f t="shared" ca="1" si="171"/>
        <v>0</v>
      </c>
      <c r="BC17" s="20">
        <f t="shared" ca="1" si="171"/>
        <v>0</v>
      </c>
      <c r="BD17" s="20">
        <f t="shared" ca="1" si="171"/>
        <v>0</v>
      </c>
      <c r="BE17" s="20">
        <f t="shared" ca="1" si="171"/>
        <v>0</v>
      </c>
      <c r="BF17" s="20">
        <f t="shared" ca="1" si="171"/>
        <v>0</v>
      </c>
      <c r="BG17" s="20">
        <f t="shared" ca="1" si="171"/>
        <v>0</v>
      </c>
      <c r="BH17" s="20">
        <f t="shared" ca="1" si="171"/>
        <v>0</v>
      </c>
      <c r="BI17" s="20">
        <f t="shared" ca="1" si="171"/>
        <v>0</v>
      </c>
      <c r="BJ17" s="20">
        <f t="shared" ca="1" si="171"/>
        <v>0</v>
      </c>
      <c r="BK17" s="20">
        <f t="shared" ca="1" si="171"/>
        <v>0</v>
      </c>
      <c r="BL17" s="20">
        <f t="shared" ca="1" si="171"/>
        <v>0</v>
      </c>
      <c r="BM17" s="20">
        <f t="shared" ca="1" si="171"/>
        <v>0</v>
      </c>
      <c r="BN17" s="20">
        <f t="shared" ca="1" si="171"/>
        <v>0</v>
      </c>
      <c r="BO17" s="20">
        <f t="shared" ca="1" si="171"/>
        <v>0</v>
      </c>
    </row>
    <row r="18" spans="1:67" outlineLevel="1" x14ac:dyDescent="0.25">
      <c r="A18" s="183">
        <f ca="1">SUM(H18:BO18)</f>
        <v>0</v>
      </c>
      <c r="B18" s="2"/>
      <c r="C18" s="340" t="s">
        <v>9</v>
      </c>
      <c r="D18" s="9"/>
      <c r="E18" s="9"/>
      <c r="F18" s="9"/>
      <c r="G18" s="19" t="s">
        <v>36</v>
      </c>
      <c r="H18" s="20"/>
      <c r="I18" s="20"/>
      <c r="J18" s="20"/>
      <c r="K18" s="20"/>
      <c r="L18" s="20"/>
      <c r="M18" s="20"/>
      <c r="N18" s="20"/>
      <c r="O18" s="20"/>
      <c r="P18" s="20"/>
      <c r="Q18" s="20"/>
      <c r="R18" s="20"/>
      <c r="S18" s="20"/>
      <c r="T18" s="20"/>
      <c r="U18" s="20"/>
      <c r="V18" s="20"/>
      <c r="W18" s="20"/>
      <c r="X18" s="20"/>
      <c r="Y18" s="20"/>
      <c r="Z18" s="20"/>
      <c r="AA18" s="20"/>
      <c r="AB18" s="20"/>
      <c r="AC18" s="20"/>
      <c r="AD18" s="20"/>
      <c r="AE18" s="20"/>
      <c r="AF18" s="190">
        <f ca="1">IF(SUM(H8:AE8)&gt;20,20,SUM(H8:AE8))</f>
        <v>0</v>
      </c>
      <c r="AG18" s="190">
        <f ca="1">SUM(H8:AF8)-AF18</f>
        <v>0</v>
      </c>
      <c r="AH18" s="20">
        <f ca="1">AG8</f>
        <v>0</v>
      </c>
      <c r="AI18" s="20">
        <f t="shared" ref="AI18:BO18" ca="1" si="173">AH8</f>
        <v>0</v>
      </c>
      <c r="AJ18" s="20">
        <f t="shared" ca="1" si="173"/>
        <v>0</v>
      </c>
      <c r="AK18" s="20">
        <f t="shared" ca="1" si="173"/>
        <v>0</v>
      </c>
      <c r="AL18" s="20">
        <f t="shared" ca="1" si="173"/>
        <v>0</v>
      </c>
      <c r="AM18" s="20">
        <f t="shared" ca="1" si="173"/>
        <v>0</v>
      </c>
      <c r="AN18" s="20">
        <f t="shared" ca="1" si="173"/>
        <v>0</v>
      </c>
      <c r="AO18" s="20">
        <f t="shared" ca="1" si="173"/>
        <v>0</v>
      </c>
      <c r="AP18" s="20">
        <f t="shared" ca="1" si="173"/>
        <v>0</v>
      </c>
      <c r="AQ18" s="20">
        <f t="shared" ca="1" si="173"/>
        <v>0</v>
      </c>
      <c r="AR18" s="20">
        <f t="shared" ca="1" si="173"/>
        <v>0</v>
      </c>
      <c r="AS18" s="20">
        <f t="shared" ca="1" si="173"/>
        <v>0</v>
      </c>
      <c r="AT18" s="20">
        <f t="shared" ca="1" si="173"/>
        <v>0</v>
      </c>
      <c r="AU18" s="20">
        <f t="shared" ca="1" si="173"/>
        <v>0</v>
      </c>
      <c r="AV18" s="20">
        <f t="shared" ca="1" si="173"/>
        <v>0</v>
      </c>
      <c r="AW18" s="20">
        <f t="shared" ca="1" si="173"/>
        <v>0</v>
      </c>
      <c r="AX18" s="20">
        <f t="shared" ca="1" si="173"/>
        <v>0</v>
      </c>
      <c r="AY18" s="20">
        <f t="shared" ca="1" si="173"/>
        <v>0</v>
      </c>
      <c r="AZ18" s="20">
        <f t="shared" ca="1" si="173"/>
        <v>0</v>
      </c>
      <c r="BA18" s="20">
        <f t="shared" ca="1" si="173"/>
        <v>0</v>
      </c>
      <c r="BB18" s="20">
        <f t="shared" ca="1" si="173"/>
        <v>0</v>
      </c>
      <c r="BC18" s="20">
        <f t="shared" ca="1" si="173"/>
        <v>0</v>
      </c>
      <c r="BD18" s="20">
        <f t="shared" ca="1" si="173"/>
        <v>0</v>
      </c>
      <c r="BE18" s="20">
        <f t="shared" ca="1" si="173"/>
        <v>0</v>
      </c>
      <c r="BF18" s="20">
        <f t="shared" ca="1" si="173"/>
        <v>0</v>
      </c>
      <c r="BG18" s="20">
        <f t="shared" ca="1" si="173"/>
        <v>0</v>
      </c>
      <c r="BH18" s="20">
        <f t="shared" ca="1" si="173"/>
        <v>0</v>
      </c>
      <c r="BI18" s="20">
        <f t="shared" ca="1" si="173"/>
        <v>0</v>
      </c>
      <c r="BJ18" s="20">
        <f t="shared" ca="1" si="173"/>
        <v>0</v>
      </c>
      <c r="BK18" s="20">
        <f t="shared" ca="1" si="173"/>
        <v>0</v>
      </c>
      <c r="BL18" s="20">
        <f t="shared" ca="1" si="173"/>
        <v>0</v>
      </c>
      <c r="BM18" s="20">
        <f t="shared" ca="1" si="173"/>
        <v>0</v>
      </c>
      <c r="BN18" s="20">
        <f t="shared" ca="1" si="173"/>
        <v>0</v>
      </c>
      <c r="BO18" s="20">
        <f t="shared" ca="1" si="173"/>
        <v>0</v>
      </c>
    </row>
    <row r="19" spans="1:67" outlineLevel="1" x14ac:dyDescent="0.25">
      <c r="B19" s="2"/>
      <c r="C19" s="341" t="s">
        <v>9</v>
      </c>
      <c r="D19" s="9" t="s">
        <v>3</v>
      </c>
      <c r="E19" s="9" t="s">
        <v>22</v>
      </c>
      <c r="F19" s="9" t="s">
        <v>29</v>
      </c>
      <c r="G19" s="19" t="s">
        <v>35</v>
      </c>
      <c r="H19" s="20">
        <f t="shared" ref="H19:AE19" si="174">H18*H7*0.1</f>
        <v>0</v>
      </c>
      <c r="I19" s="20">
        <f t="shared" si="174"/>
        <v>0</v>
      </c>
      <c r="J19" s="20">
        <f t="shared" si="174"/>
        <v>0</v>
      </c>
      <c r="K19" s="20">
        <f t="shared" si="174"/>
        <v>0</v>
      </c>
      <c r="L19" s="20">
        <f t="shared" si="174"/>
        <v>0</v>
      </c>
      <c r="M19" s="20">
        <f t="shared" si="174"/>
        <v>0</v>
      </c>
      <c r="N19" s="20">
        <f t="shared" si="174"/>
        <v>0</v>
      </c>
      <c r="O19" s="20">
        <f t="shared" si="174"/>
        <v>0</v>
      </c>
      <c r="P19" s="20">
        <f t="shared" si="174"/>
        <v>0</v>
      </c>
      <c r="Q19" s="20">
        <f t="shared" si="174"/>
        <v>0</v>
      </c>
      <c r="R19" s="20">
        <f t="shared" si="174"/>
        <v>0</v>
      </c>
      <c r="S19" s="20">
        <f t="shared" si="174"/>
        <v>0</v>
      </c>
      <c r="T19" s="20">
        <f t="shared" si="174"/>
        <v>0</v>
      </c>
      <c r="U19" s="20">
        <f t="shared" si="174"/>
        <v>0</v>
      </c>
      <c r="V19" s="20">
        <f t="shared" si="174"/>
        <v>0</v>
      </c>
      <c r="W19" s="20">
        <f t="shared" si="174"/>
        <v>0</v>
      </c>
      <c r="X19" s="20">
        <f t="shared" si="174"/>
        <v>0</v>
      </c>
      <c r="Y19" s="20">
        <f t="shared" si="174"/>
        <v>0</v>
      </c>
      <c r="Z19" s="20">
        <f t="shared" si="174"/>
        <v>0</v>
      </c>
      <c r="AA19" s="20">
        <f t="shared" si="174"/>
        <v>0</v>
      </c>
      <c r="AB19" s="20">
        <f t="shared" si="174"/>
        <v>0</v>
      </c>
      <c r="AC19" s="20">
        <f t="shared" si="174"/>
        <v>0</v>
      </c>
      <c r="AD19" s="20">
        <f t="shared" si="174"/>
        <v>0</v>
      </c>
      <c r="AE19" s="20">
        <f t="shared" si="174"/>
        <v>0</v>
      </c>
      <c r="AF19" s="190"/>
      <c r="AG19" s="190"/>
      <c r="AH19" s="20">
        <f ca="1">AH18*AG7*0.1</f>
        <v>0</v>
      </c>
      <c r="AI19" s="20">
        <f t="shared" ref="AI19:BO19" ca="1" si="175">AI18*AH7*0.1</f>
        <v>0</v>
      </c>
      <c r="AJ19" s="20">
        <f t="shared" ca="1" si="175"/>
        <v>0</v>
      </c>
      <c r="AK19" s="20">
        <f t="shared" ca="1" si="175"/>
        <v>0</v>
      </c>
      <c r="AL19" s="20">
        <f t="shared" ca="1" si="175"/>
        <v>0</v>
      </c>
      <c r="AM19" s="20">
        <f t="shared" ca="1" si="175"/>
        <v>0</v>
      </c>
      <c r="AN19" s="20">
        <f t="shared" ca="1" si="175"/>
        <v>0</v>
      </c>
      <c r="AO19" s="20">
        <f t="shared" ca="1" si="175"/>
        <v>0</v>
      </c>
      <c r="AP19" s="20">
        <f t="shared" ca="1" si="175"/>
        <v>0</v>
      </c>
      <c r="AQ19" s="20">
        <f t="shared" ca="1" si="175"/>
        <v>0</v>
      </c>
      <c r="AR19" s="20">
        <f t="shared" ca="1" si="175"/>
        <v>0</v>
      </c>
      <c r="AS19" s="20">
        <f t="shared" ca="1" si="175"/>
        <v>0</v>
      </c>
      <c r="AT19" s="20">
        <f t="shared" ca="1" si="175"/>
        <v>0</v>
      </c>
      <c r="AU19" s="20">
        <f t="shared" ca="1" si="175"/>
        <v>0</v>
      </c>
      <c r="AV19" s="20">
        <f t="shared" ca="1" si="175"/>
        <v>0</v>
      </c>
      <c r="AW19" s="20">
        <f t="shared" ca="1" si="175"/>
        <v>0</v>
      </c>
      <c r="AX19" s="20">
        <f t="shared" ca="1" si="175"/>
        <v>0</v>
      </c>
      <c r="AY19" s="20">
        <f t="shared" ca="1" si="175"/>
        <v>0</v>
      </c>
      <c r="AZ19" s="20">
        <f t="shared" ca="1" si="175"/>
        <v>0</v>
      </c>
      <c r="BA19" s="20">
        <f t="shared" ca="1" si="175"/>
        <v>0</v>
      </c>
      <c r="BB19" s="20">
        <f t="shared" ca="1" si="175"/>
        <v>0</v>
      </c>
      <c r="BC19" s="20">
        <f t="shared" ca="1" si="175"/>
        <v>0</v>
      </c>
      <c r="BD19" s="20">
        <f t="shared" ca="1" si="175"/>
        <v>0</v>
      </c>
      <c r="BE19" s="20">
        <f t="shared" ca="1" si="175"/>
        <v>0</v>
      </c>
      <c r="BF19" s="20">
        <f t="shared" ca="1" si="175"/>
        <v>0</v>
      </c>
      <c r="BG19" s="20">
        <f t="shared" ca="1" si="175"/>
        <v>0</v>
      </c>
      <c r="BH19" s="20">
        <f t="shared" ca="1" si="175"/>
        <v>0</v>
      </c>
      <c r="BI19" s="20">
        <f t="shared" ca="1" si="175"/>
        <v>0</v>
      </c>
      <c r="BJ19" s="20">
        <f t="shared" ca="1" si="175"/>
        <v>0</v>
      </c>
      <c r="BK19" s="20">
        <f t="shared" ca="1" si="175"/>
        <v>0</v>
      </c>
      <c r="BL19" s="20">
        <f t="shared" ca="1" si="175"/>
        <v>0</v>
      </c>
      <c r="BM19" s="20">
        <f t="shared" ca="1" si="175"/>
        <v>0</v>
      </c>
      <c r="BN19" s="20">
        <f t="shared" ca="1" si="175"/>
        <v>0</v>
      </c>
      <c r="BO19" s="20">
        <f t="shared" ca="1" si="175"/>
        <v>0</v>
      </c>
    </row>
    <row r="20" spans="1:67" outlineLevel="1" x14ac:dyDescent="0.25">
      <c r="A20" s="183">
        <f ca="1">SUM(H20:BO20)</f>
        <v>0</v>
      </c>
      <c r="B20" s="2"/>
      <c r="C20" s="340" t="s">
        <v>32</v>
      </c>
      <c r="D20" s="9"/>
      <c r="E20" s="9"/>
      <c r="F20" s="9"/>
      <c r="G20" s="19" t="s">
        <v>36</v>
      </c>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f t="shared" ref="AF20:BO20" ca="1" si="176">AF18</f>
        <v>0</v>
      </c>
      <c r="AG20" s="20">
        <f t="shared" ca="1" si="176"/>
        <v>0</v>
      </c>
      <c r="AH20" s="20">
        <f t="shared" ca="1" si="176"/>
        <v>0</v>
      </c>
      <c r="AI20" s="20">
        <f t="shared" ca="1" si="176"/>
        <v>0</v>
      </c>
      <c r="AJ20" s="20">
        <f t="shared" ca="1" si="176"/>
        <v>0</v>
      </c>
      <c r="AK20" s="20">
        <f t="shared" ca="1" si="176"/>
        <v>0</v>
      </c>
      <c r="AL20" s="20">
        <f t="shared" ca="1" si="176"/>
        <v>0</v>
      </c>
      <c r="AM20" s="20">
        <f t="shared" ca="1" si="176"/>
        <v>0</v>
      </c>
      <c r="AN20" s="20">
        <f t="shared" ca="1" si="176"/>
        <v>0</v>
      </c>
      <c r="AO20" s="20">
        <f t="shared" ca="1" si="176"/>
        <v>0</v>
      </c>
      <c r="AP20" s="20">
        <f t="shared" ca="1" si="176"/>
        <v>0</v>
      </c>
      <c r="AQ20" s="20">
        <f t="shared" ca="1" si="176"/>
        <v>0</v>
      </c>
      <c r="AR20" s="20">
        <f t="shared" ca="1" si="176"/>
        <v>0</v>
      </c>
      <c r="AS20" s="20">
        <f t="shared" ca="1" si="176"/>
        <v>0</v>
      </c>
      <c r="AT20" s="20">
        <f t="shared" ca="1" si="176"/>
        <v>0</v>
      </c>
      <c r="AU20" s="20">
        <f t="shared" ca="1" si="176"/>
        <v>0</v>
      </c>
      <c r="AV20" s="20">
        <f t="shared" ca="1" si="176"/>
        <v>0</v>
      </c>
      <c r="AW20" s="20">
        <f t="shared" ca="1" si="176"/>
        <v>0</v>
      </c>
      <c r="AX20" s="20">
        <f t="shared" ca="1" si="176"/>
        <v>0</v>
      </c>
      <c r="AY20" s="20">
        <f t="shared" ca="1" si="176"/>
        <v>0</v>
      </c>
      <c r="AZ20" s="20">
        <f t="shared" ca="1" si="176"/>
        <v>0</v>
      </c>
      <c r="BA20" s="20">
        <f t="shared" ca="1" si="176"/>
        <v>0</v>
      </c>
      <c r="BB20" s="20">
        <f t="shared" ca="1" si="176"/>
        <v>0</v>
      </c>
      <c r="BC20" s="20">
        <f t="shared" ca="1" si="176"/>
        <v>0</v>
      </c>
      <c r="BD20" s="20">
        <f t="shared" ca="1" si="176"/>
        <v>0</v>
      </c>
      <c r="BE20" s="20">
        <f t="shared" ca="1" si="176"/>
        <v>0</v>
      </c>
      <c r="BF20" s="20">
        <f t="shared" ca="1" si="176"/>
        <v>0</v>
      </c>
      <c r="BG20" s="20">
        <f t="shared" ca="1" si="176"/>
        <v>0</v>
      </c>
      <c r="BH20" s="20">
        <f t="shared" ca="1" si="176"/>
        <v>0</v>
      </c>
      <c r="BI20" s="20">
        <f t="shared" ca="1" si="176"/>
        <v>0</v>
      </c>
      <c r="BJ20" s="20">
        <f t="shared" ca="1" si="176"/>
        <v>0</v>
      </c>
      <c r="BK20" s="20">
        <f t="shared" ca="1" si="176"/>
        <v>0</v>
      </c>
      <c r="BL20" s="20">
        <f t="shared" ca="1" si="176"/>
        <v>0</v>
      </c>
      <c r="BM20" s="20">
        <f t="shared" ca="1" si="176"/>
        <v>0</v>
      </c>
      <c r="BN20" s="20">
        <f t="shared" ca="1" si="176"/>
        <v>0</v>
      </c>
      <c r="BO20" s="20">
        <f t="shared" ca="1" si="176"/>
        <v>0</v>
      </c>
    </row>
    <row r="21" spans="1:67" outlineLevel="1" x14ac:dyDescent="0.25">
      <c r="B21" s="2"/>
      <c r="C21" s="341" t="s">
        <v>32</v>
      </c>
      <c r="D21" s="9" t="s">
        <v>3</v>
      </c>
      <c r="E21" s="9" t="s">
        <v>22</v>
      </c>
      <c r="F21" s="9" t="s">
        <v>27</v>
      </c>
      <c r="G21" s="19" t="s">
        <v>35</v>
      </c>
      <c r="H21" s="20">
        <f t="shared" ref="H21:AE21" si="177">H20*H7</f>
        <v>0</v>
      </c>
      <c r="I21" s="20">
        <f t="shared" si="177"/>
        <v>0</v>
      </c>
      <c r="J21" s="20">
        <f t="shared" si="177"/>
        <v>0</v>
      </c>
      <c r="K21" s="20">
        <f t="shared" si="177"/>
        <v>0</v>
      </c>
      <c r="L21" s="20">
        <f t="shared" si="177"/>
        <v>0</v>
      </c>
      <c r="M21" s="20">
        <f t="shared" si="177"/>
        <v>0</v>
      </c>
      <c r="N21" s="20">
        <f t="shared" si="177"/>
        <v>0</v>
      </c>
      <c r="O21" s="20">
        <f t="shared" si="177"/>
        <v>0</v>
      </c>
      <c r="P21" s="20">
        <f t="shared" si="177"/>
        <v>0</v>
      </c>
      <c r="Q21" s="20">
        <f t="shared" si="177"/>
        <v>0</v>
      </c>
      <c r="R21" s="20">
        <f t="shared" si="177"/>
        <v>0</v>
      </c>
      <c r="S21" s="20">
        <f t="shared" si="177"/>
        <v>0</v>
      </c>
      <c r="T21" s="20">
        <f t="shared" si="177"/>
        <v>0</v>
      </c>
      <c r="U21" s="20">
        <f t="shared" si="177"/>
        <v>0</v>
      </c>
      <c r="V21" s="20">
        <f t="shared" si="177"/>
        <v>0</v>
      </c>
      <c r="W21" s="20">
        <f t="shared" si="177"/>
        <v>0</v>
      </c>
      <c r="X21" s="20">
        <f t="shared" si="177"/>
        <v>0</v>
      </c>
      <c r="Y21" s="20">
        <f t="shared" si="177"/>
        <v>0</v>
      </c>
      <c r="Z21" s="20">
        <f t="shared" si="177"/>
        <v>0</v>
      </c>
      <c r="AA21" s="20">
        <f t="shared" si="177"/>
        <v>0</v>
      </c>
      <c r="AB21" s="20">
        <f t="shared" si="177"/>
        <v>0</v>
      </c>
      <c r="AC21" s="20">
        <f t="shared" si="177"/>
        <v>0</v>
      </c>
      <c r="AD21" s="20">
        <f t="shared" si="177"/>
        <v>0</v>
      </c>
      <c r="AE21" s="20">
        <f t="shared" si="177"/>
        <v>0</v>
      </c>
      <c r="AF21" s="20">
        <f>Oplata_Villa_Vvod1*10</f>
        <v>0</v>
      </c>
      <c r="AG21" s="20">
        <f>Oplata_Villa_Vvod2*10</f>
        <v>0</v>
      </c>
      <c r="AH21" s="20">
        <f ca="1">AH20*AG7</f>
        <v>0</v>
      </c>
      <c r="AI21" s="20">
        <f t="shared" ref="AI21" ca="1" si="178">AI20*AH7</f>
        <v>0</v>
      </c>
      <c r="AJ21" s="20">
        <f t="shared" ref="AJ21" ca="1" si="179">AJ20*AI7</f>
        <v>0</v>
      </c>
      <c r="AK21" s="20">
        <f t="shared" ref="AK21" ca="1" si="180">AK20*AJ7</f>
        <v>0</v>
      </c>
      <c r="AL21" s="20">
        <f t="shared" ref="AL21:AP21" ca="1" si="181">AL20*AK7</f>
        <v>0</v>
      </c>
      <c r="AM21" s="20">
        <f t="shared" ca="1" si="181"/>
        <v>0</v>
      </c>
      <c r="AN21" s="20">
        <f t="shared" ca="1" si="181"/>
        <v>0</v>
      </c>
      <c r="AO21" s="20">
        <f t="shared" ca="1" si="181"/>
        <v>0</v>
      </c>
      <c r="AP21" s="20">
        <f t="shared" ca="1" si="181"/>
        <v>0</v>
      </c>
      <c r="AQ21" s="20">
        <f ca="1">AQ20*AP7</f>
        <v>0</v>
      </c>
      <c r="AR21" s="20">
        <f t="shared" ref="AR21:BO21" ca="1" si="182">AR20*AR7</f>
        <v>0</v>
      </c>
      <c r="AS21" s="20">
        <f t="shared" ca="1" si="182"/>
        <v>0</v>
      </c>
      <c r="AT21" s="20">
        <f t="shared" ca="1" si="182"/>
        <v>0</v>
      </c>
      <c r="AU21" s="20">
        <f t="shared" ca="1" si="182"/>
        <v>0</v>
      </c>
      <c r="AV21" s="20">
        <f t="shared" ca="1" si="182"/>
        <v>0</v>
      </c>
      <c r="AW21" s="20">
        <f t="shared" ca="1" si="182"/>
        <v>0</v>
      </c>
      <c r="AX21" s="20">
        <f t="shared" ca="1" si="182"/>
        <v>0</v>
      </c>
      <c r="AY21" s="20">
        <f t="shared" ca="1" si="182"/>
        <v>0</v>
      </c>
      <c r="AZ21" s="20">
        <f t="shared" ca="1" si="182"/>
        <v>0</v>
      </c>
      <c r="BA21" s="20">
        <f t="shared" ca="1" si="182"/>
        <v>0</v>
      </c>
      <c r="BB21" s="20">
        <f t="shared" ca="1" si="182"/>
        <v>0</v>
      </c>
      <c r="BC21" s="20">
        <f t="shared" ca="1" si="182"/>
        <v>0</v>
      </c>
      <c r="BD21" s="20">
        <f t="shared" ca="1" si="182"/>
        <v>0</v>
      </c>
      <c r="BE21" s="20">
        <f t="shared" ca="1" si="182"/>
        <v>0</v>
      </c>
      <c r="BF21" s="20">
        <f t="shared" ca="1" si="182"/>
        <v>0</v>
      </c>
      <c r="BG21" s="20">
        <f t="shared" ca="1" si="182"/>
        <v>0</v>
      </c>
      <c r="BH21" s="20">
        <f t="shared" ca="1" si="182"/>
        <v>0</v>
      </c>
      <c r="BI21" s="20">
        <f t="shared" ca="1" si="182"/>
        <v>0</v>
      </c>
      <c r="BJ21" s="20">
        <f t="shared" ca="1" si="182"/>
        <v>0</v>
      </c>
      <c r="BK21" s="20">
        <f t="shared" ca="1" si="182"/>
        <v>0</v>
      </c>
      <c r="BL21" s="20">
        <f t="shared" ca="1" si="182"/>
        <v>0</v>
      </c>
      <c r="BM21" s="20">
        <f t="shared" ca="1" si="182"/>
        <v>0</v>
      </c>
      <c r="BN21" s="20">
        <f t="shared" ca="1" si="182"/>
        <v>0</v>
      </c>
      <c r="BO21" s="20">
        <f t="shared" ca="1" si="182"/>
        <v>0</v>
      </c>
    </row>
    <row r="22" spans="1:67" outlineLevel="1" x14ac:dyDescent="0.25">
      <c r="A22" s="183">
        <f ca="1">SUM(H22:BO22)</f>
        <v>0</v>
      </c>
      <c r="B22" s="2"/>
      <c r="C22" s="340" t="s">
        <v>33</v>
      </c>
      <c r="D22" s="9"/>
      <c r="E22" s="9"/>
      <c r="F22" s="9"/>
      <c r="G22" s="19" t="s">
        <v>36</v>
      </c>
      <c r="H22" s="37">
        <f t="shared" ref="H22:AE22" si="183">H20</f>
        <v>0</v>
      </c>
      <c r="I22" s="37">
        <f t="shared" si="183"/>
        <v>0</v>
      </c>
      <c r="J22" s="37">
        <f t="shared" si="183"/>
        <v>0</v>
      </c>
      <c r="K22" s="37">
        <f t="shared" si="183"/>
        <v>0</v>
      </c>
      <c r="L22" s="37">
        <f t="shared" si="183"/>
        <v>0</v>
      </c>
      <c r="M22" s="37">
        <f t="shared" si="183"/>
        <v>0</v>
      </c>
      <c r="N22" s="37">
        <f t="shared" si="183"/>
        <v>0</v>
      </c>
      <c r="O22" s="37">
        <f t="shared" si="183"/>
        <v>0</v>
      </c>
      <c r="P22" s="37">
        <f t="shared" si="183"/>
        <v>0</v>
      </c>
      <c r="Q22" s="37">
        <f t="shared" si="183"/>
        <v>0</v>
      </c>
      <c r="R22" s="37">
        <f t="shared" si="183"/>
        <v>0</v>
      </c>
      <c r="S22" s="37">
        <f t="shared" si="183"/>
        <v>0</v>
      </c>
      <c r="T22" s="37">
        <f t="shared" si="183"/>
        <v>0</v>
      </c>
      <c r="U22" s="37">
        <f t="shared" si="183"/>
        <v>0</v>
      </c>
      <c r="V22" s="37">
        <f t="shared" si="183"/>
        <v>0</v>
      </c>
      <c r="W22" s="37">
        <f t="shared" si="183"/>
        <v>0</v>
      </c>
      <c r="X22" s="37">
        <f t="shared" si="183"/>
        <v>0</v>
      </c>
      <c r="Y22" s="37">
        <f t="shared" si="183"/>
        <v>0</v>
      </c>
      <c r="Z22" s="37">
        <f t="shared" si="183"/>
        <v>0</v>
      </c>
      <c r="AA22" s="37">
        <f t="shared" si="183"/>
        <v>0</v>
      </c>
      <c r="AB22" s="37">
        <f t="shared" si="183"/>
        <v>0</v>
      </c>
      <c r="AC22" s="37">
        <f t="shared" si="183"/>
        <v>0</v>
      </c>
      <c r="AD22" s="37">
        <f t="shared" si="183"/>
        <v>0</v>
      </c>
      <c r="AE22" s="37">
        <f t="shared" si="183"/>
        <v>0</v>
      </c>
      <c r="AF22" s="37">
        <f ca="1">AF20</f>
        <v>0</v>
      </c>
      <c r="AG22" s="37">
        <f t="shared" ref="AG22:BO22" ca="1" si="184">AG20</f>
        <v>0</v>
      </c>
      <c r="AH22" s="37">
        <f t="shared" ca="1" si="184"/>
        <v>0</v>
      </c>
      <c r="AI22" s="37">
        <f t="shared" ca="1" si="184"/>
        <v>0</v>
      </c>
      <c r="AJ22" s="37">
        <f t="shared" ca="1" si="184"/>
        <v>0</v>
      </c>
      <c r="AK22" s="37">
        <f t="shared" ca="1" si="184"/>
        <v>0</v>
      </c>
      <c r="AL22" s="37">
        <f t="shared" ca="1" si="184"/>
        <v>0</v>
      </c>
      <c r="AM22" s="37">
        <f t="shared" ca="1" si="184"/>
        <v>0</v>
      </c>
      <c r="AN22" s="37">
        <f t="shared" ca="1" si="184"/>
        <v>0</v>
      </c>
      <c r="AO22" s="37">
        <f t="shared" ca="1" si="184"/>
        <v>0</v>
      </c>
      <c r="AP22" s="37">
        <f t="shared" ca="1" si="184"/>
        <v>0</v>
      </c>
      <c r="AQ22" s="37">
        <f t="shared" ca="1" si="184"/>
        <v>0</v>
      </c>
      <c r="AR22" s="37">
        <f t="shared" ca="1" si="184"/>
        <v>0</v>
      </c>
      <c r="AS22" s="37">
        <f t="shared" ca="1" si="184"/>
        <v>0</v>
      </c>
      <c r="AT22" s="37">
        <f t="shared" ca="1" si="184"/>
        <v>0</v>
      </c>
      <c r="AU22" s="37">
        <f t="shared" ca="1" si="184"/>
        <v>0</v>
      </c>
      <c r="AV22" s="37">
        <f t="shared" ca="1" si="184"/>
        <v>0</v>
      </c>
      <c r="AW22" s="37">
        <f t="shared" ca="1" si="184"/>
        <v>0</v>
      </c>
      <c r="AX22" s="37">
        <f t="shared" ca="1" si="184"/>
        <v>0</v>
      </c>
      <c r="AY22" s="37">
        <f t="shared" ca="1" si="184"/>
        <v>0</v>
      </c>
      <c r="AZ22" s="37">
        <f t="shared" ca="1" si="184"/>
        <v>0</v>
      </c>
      <c r="BA22" s="37">
        <f t="shared" ca="1" si="184"/>
        <v>0</v>
      </c>
      <c r="BB22" s="37">
        <f t="shared" ca="1" si="184"/>
        <v>0</v>
      </c>
      <c r="BC22" s="37">
        <f t="shared" ca="1" si="184"/>
        <v>0</v>
      </c>
      <c r="BD22" s="37">
        <f t="shared" ca="1" si="184"/>
        <v>0</v>
      </c>
      <c r="BE22" s="37">
        <f t="shared" ca="1" si="184"/>
        <v>0</v>
      </c>
      <c r="BF22" s="37">
        <f t="shared" ca="1" si="184"/>
        <v>0</v>
      </c>
      <c r="BG22" s="37">
        <f t="shared" ca="1" si="184"/>
        <v>0</v>
      </c>
      <c r="BH22" s="37">
        <f t="shared" ca="1" si="184"/>
        <v>0</v>
      </c>
      <c r="BI22" s="37">
        <f t="shared" ca="1" si="184"/>
        <v>0</v>
      </c>
      <c r="BJ22" s="37">
        <f t="shared" ca="1" si="184"/>
        <v>0</v>
      </c>
      <c r="BK22" s="37">
        <f t="shared" ca="1" si="184"/>
        <v>0</v>
      </c>
      <c r="BL22" s="37">
        <f t="shared" ca="1" si="184"/>
        <v>0</v>
      </c>
      <c r="BM22" s="37">
        <f t="shared" ca="1" si="184"/>
        <v>0</v>
      </c>
      <c r="BN22" s="37">
        <f t="shared" ca="1" si="184"/>
        <v>0</v>
      </c>
      <c r="BO22" s="37">
        <f t="shared" ca="1" si="184"/>
        <v>0</v>
      </c>
    </row>
    <row r="23" spans="1:67" outlineLevel="1" x14ac:dyDescent="0.25">
      <c r="B23" s="2"/>
      <c r="C23" s="341" t="s">
        <v>33</v>
      </c>
      <c r="D23" s="9" t="s">
        <v>3</v>
      </c>
      <c r="E23" s="9" t="s">
        <v>34</v>
      </c>
      <c r="F23" s="9" t="s">
        <v>28</v>
      </c>
      <c r="G23" s="19" t="s">
        <v>35</v>
      </c>
      <c r="H23" s="20">
        <f t="shared" ref="H23:AM23" si="185">H22*SSt_V_full</f>
        <v>0</v>
      </c>
      <c r="I23" s="20">
        <f t="shared" si="185"/>
        <v>0</v>
      </c>
      <c r="J23" s="20">
        <f t="shared" si="185"/>
        <v>0</v>
      </c>
      <c r="K23" s="20">
        <f t="shared" si="185"/>
        <v>0</v>
      </c>
      <c r="L23" s="20">
        <f t="shared" si="185"/>
        <v>0</v>
      </c>
      <c r="M23" s="20">
        <f t="shared" si="185"/>
        <v>0</v>
      </c>
      <c r="N23" s="20">
        <f t="shared" si="185"/>
        <v>0</v>
      </c>
      <c r="O23" s="20">
        <f t="shared" si="185"/>
        <v>0</v>
      </c>
      <c r="P23" s="20">
        <f t="shared" si="185"/>
        <v>0</v>
      </c>
      <c r="Q23" s="20">
        <f t="shared" si="185"/>
        <v>0</v>
      </c>
      <c r="R23" s="20">
        <f t="shared" si="185"/>
        <v>0</v>
      </c>
      <c r="S23" s="20">
        <f t="shared" si="185"/>
        <v>0</v>
      </c>
      <c r="T23" s="20">
        <f t="shared" si="185"/>
        <v>0</v>
      </c>
      <c r="U23" s="20">
        <f t="shared" si="185"/>
        <v>0</v>
      </c>
      <c r="V23" s="20">
        <f t="shared" si="185"/>
        <v>0</v>
      </c>
      <c r="W23" s="20">
        <f t="shared" si="185"/>
        <v>0</v>
      </c>
      <c r="X23" s="20">
        <f t="shared" si="185"/>
        <v>0</v>
      </c>
      <c r="Y23" s="20">
        <f t="shared" si="185"/>
        <v>0</v>
      </c>
      <c r="Z23" s="20">
        <f t="shared" si="185"/>
        <v>0</v>
      </c>
      <c r="AA23" s="20">
        <f t="shared" si="185"/>
        <v>0</v>
      </c>
      <c r="AB23" s="20">
        <f t="shared" si="185"/>
        <v>0</v>
      </c>
      <c r="AC23" s="20">
        <f t="shared" si="185"/>
        <v>0</v>
      </c>
      <c r="AD23" s="20">
        <f t="shared" si="185"/>
        <v>0</v>
      </c>
      <c r="AE23" s="20">
        <f t="shared" si="185"/>
        <v>0</v>
      </c>
      <c r="AF23" s="20">
        <f t="shared" ca="1" si="185"/>
        <v>0</v>
      </c>
      <c r="AG23" s="20">
        <f t="shared" ca="1" si="185"/>
        <v>0</v>
      </c>
      <c r="AH23" s="20">
        <f t="shared" ca="1" si="185"/>
        <v>0</v>
      </c>
      <c r="AI23" s="20">
        <f t="shared" ca="1" si="185"/>
        <v>0</v>
      </c>
      <c r="AJ23" s="20">
        <f t="shared" ca="1" si="185"/>
        <v>0</v>
      </c>
      <c r="AK23" s="20">
        <f t="shared" ca="1" si="185"/>
        <v>0</v>
      </c>
      <c r="AL23" s="20">
        <f t="shared" ca="1" si="185"/>
        <v>0</v>
      </c>
      <c r="AM23" s="20">
        <f t="shared" ca="1" si="185"/>
        <v>0</v>
      </c>
      <c r="AN23" s="20">
        <f t="shared" ref="AN23:BO23" ca="1" si="186">AN22*SSt_V_full</f>
        <v>0</v>
      </c>
      <c r="AO23" s="20">
        <f t="shared" ca="1" si="186"/>
        <v>0</v>
      </c>
      <c r="AP23" s="20">
        <f t="shared" ca="1" si="186"/>
        <v>0</v>
      </c>
      <c r="AQ23" s="20">
        <f t="shared" ca="1" si="186"/>
        <v>0</v>
      </c>
      <c r="AR23" s="20">
        <f t="shared" ca="1" si="186"/>
        <v>0</v>
      </c>
      <c r="AS23" s="20">
        <f t="shared" ca="1" si="186"/>
        <v>0</v>
      </c>
      <c r="AT23" s="20">
        <f t="shared" ca="1" si="186"/>
        <v>0</v>
      </c>
      <c r="AU23" s="20">
        <f t="shared" ca="1" si="186"/>
        <v>0</v>
      </c>
      <c r="AV23" s="20">
        <f t="shared" ca="1" si="186"/>
        <v>0</v>
      </c>
      <c r="AW23" s="20">
        <f t="shared" ca="1" si="186"/>
        <v>0</v>
      </c>
      <c r="AX23" s="20">
        <f t="shared" ca="1" si="186"/>
        <v>0</v>
      </c>
      <c r="AY23" s="20">
        <f t="shared" ca="1" si="186"/>
        <v>0</v>
      </c>
      <c r="AZ23" s="20">
        <f t="shared" ca="1" si="186"/>
        <v>0</v>
      </c>
      <c r="BA23" s="20">
        <f t="shared" ca="1" si="186"/>
        <v>0</v>
      </c>
      <c r="BB23" s="20">
        <f t="shared" ca="1" si="186"/>
        <v>0</v>
      </c>
      <c r="BC23" s="20">
        <f t="shared" ca="1" si="186"/>
        <v>0</v>
      </c>
      <c r="BD23" s="20">
        <f t="shared" ca="1" si="186"/>
        <v>0</v>
      </c>
      <c r="BE23" s="20">
        <f t="shared" ca="1" si="186"/>
        <v>0</v>
      </c>
      <c r="BF23" s="20">
        <f t="shared" ca="1" si="186"/>
        <v>0</v>
      </c>
      <c r="BG23" s="20">
        <f t="shared" ca="1" si="186"/>
        <v>0</v>
      </c>
      <c r="BH23" s="20">
        <f t="shared" ca="1" si="186"/>
        <v>0</v>
      </c>
      <c r="BI23" s="20">
        <f t="shared" ca="1" si="186"/>
        <v>0</v>
      </c>
      <c r="BJ23" s="20">
        <f t="shared" ca="1" si="186"/>
        <v>0</v>
      </c>
      <c r="BK23" s="20">
        <f t="shared" ca="1" si="186"/>
        <v>0</v>
      </c>
      <c r="BL23" s="20">
        <f t="shared" ca="1" si="186"/>
        <v>0</v>
      </c>
      <c r="BM23" s="20">
        <f t="shared" ca="1" si="186"/>
        <v>0</v>
      </c>
      <c r="BN23" s="20">
        <f t="shared" ca="1" si="186"/>
        <v>0</v>
      </c>
      <c r="BO23" s="20">
        <f t="shared" ca="1" si="186"/>
        <v>0</v>
      </c>
    </row>
    <row r="24" spans="1:67" outlineLevel="1" x14ac:dyDescent="0.25">
      <c r="B24" s="2"/>
      <c r="C24" s="18"/>
      <c r="D24" s="9"/>
      <c r="E24" s="9"/>
      <c r="F24" s="9"/>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row>
    <row r="25" spans="1:67" outlineLevel="1" x14ac:dyDescent="0.25">
      <c r="B25" s="2"/>
      <c r="C25" s="2"/>
      <c r="D25" s="9"/>
      <c r="E25" s="9"/>
      <c r="F25" s="9"/>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row>
    <row r="26" spans="1:67" outlineLevel="1" x14ac:dyDescent="0.25">
      <c r="B26" s="2"/>
      <c r="C26" s="2"/>
      <c r="D26" s="9"/>
      <c r="E26" s="9"/>
      <c r="F26" s="9"/>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row>
    <row r="27" spans="1:67" s="130" customFormat="1" ht="37.5" x14ac:dyDescent="0.25">
      <c r="B27" s="19"/>
      <c r="C27" s="131" t="s">
        <v>217</v>
      </c>
      <c r="D27" s="19"/>
      <c r="E27" s="19"/>
      <c r="F27" s="9" t="s">
        <v>29</v>
      </c>
      <c r="G27" s="19" t="s">
        <v>35</v>
      </c>
      <c r="H27" s="65">
        <f t="shared" ref="H27:AM27" ca="1" si="187">SUMIFS(H$8:H$26,$F$8:$F$26,$F$27,$G$8:$G$26,$G$27)</f>
        <v>0</v>
      </c>
      <c r="I27" s="65">
        <f t="shared" ca="1" si="187"/>
        <v>0</v>
      </c>
      <c r="J27" s="65">
        <f t="shared" ca="1" si="187"/>
        <v>0</v>
      </c>
      <c r="K27" s="65">
        <f t="shared" ca="1" si="187"/>
        <v>0</v>
      </c>
      <c r="L27" s="65">
        <f t="shared" ca="1" si="187"/>
        <v>0</v>
      </c>
      <c r="M27" s="65">
        <f t="shared" ca="1" si="187"/>
        <v>0</v>
      </c>
      <c r="N27" s="65">
        <f t="shared" ca="1" si="187"/>
        <v>0</v>
      </c>
      <c r="O27" s="65">
        <f t="shared" ca="1" si="187"/>
        <v>0</v>
      </c>
      <c r="P27" s="65">
        <f t="shared" ca="1" si="187"/>
        <v>0</v>
      </c>
      <c r="Q27" s="65">
        <f t="shared" ca="1" si="187"/>
        <v>0</v>
      </c>
      <c r="R27" s="65">
        <f t="shared" ca="1" si="187"/>
        <v>0</v>
      </c>
      <c r="S27" s="65">
        <f t="shared" ca="1" si="187"/>
        <v>0</v>
      </c>
      <c r="T27" s="65">
        <f t="shared" ca="1" si="187"/>
        <v>0</v>
      </c>
      <c r="U27" s="65">
        <f t="shared" ca="1" si="187"/>
        <v>0</v>
      </c>
      <c r="V27" s="65">
        <f t="shared" ca="1" si="187"/>
        <v>0</v>
      </c>
      <c r="W27" s="65">
        <f t="shared" ca="1" si="187"/>
        <v>0</v>
      </c>
      <c r="X27" s="65">
        <f t="shared" ca="1" si="187"/>
        <v>0</v>
      </c>
      <c r="Y27" s="65">
        <f t="shared" ca="1" si="187"/>
        <v>0</v>
      </c>
      <c r="Z27" s="65">
        <f t="shared" ca="1" si="187"/>
        <v>0</v>
      </c>
      <c r="AA27" s="65">
        <f t="shared" ca="1" si="187"/>
        <v>0</v>
      </c>
      <c r="AB27" s="65">
        <f t="shared" ca="1" si="187"/>
        <v>0</v>
      </c>
      <c r="AC27" s="65">
        <f t="shared" ca="1" si="187"/>
        <v>0</v>
      </c>
      <c r="AD27" s="65">
        <f t="shared" ca="1" si="187"/>
        <v>0</v>
      </c>
      <c r="AE27" s="65">
        <f t="shared" ca="1" si="187"/>
        <v>0</v>
      </c>
      <c r="AF27" s="65">
        <f t="shared" ca="1" si="187"/>
        <v>0</v>
      </c>
      <c r="AG27" s="65">
        <f t="shared" ca="1" si="187"/>
        <v>0</v>
      </c>
      <c r="AH27" s="65">
        <f t="shared" ca="1" si="187"/>
        <v>0</v>
      </c>
      <c r="AI27" s="65">
        <f t="shared" ca="1" si="187"/>
        <v>0</v>
      </c>
      <c r="AJ27" s="65">
        <f t="shared" ca="1" si="187"/>
        <v>0</v>
      </c>
      <c r="AK27" s="65">
        <f t="shared" ca="1" si="187"/>
        <v>0</v>
      </c>
      <c r="AL27" s="65">
        <f t="shared" ca="1" si="187"/>
        <v>0</v>
      </c>
      <c r="AM27" s="65">
        <f t="shared" ca="1" si="187"/>
        <v>0</v>
      </c>
      <c r="AN27" s="65">
        <f t="shared" ref="AN27:BO27" ca="1" si="188">SUMIFS(AN$8:AN$26,$F$8:$F$26,$F$27,$G$8:$G$26,$G$27)</f>
        <v>0</v>
      </c>
      <c r="AO27" s="65">
        <f t="shared" ca="1" si="188"/>
        <v>0</v>
      </c>
      <c r="AP27" s="65">
        <f t="shared" ca="1" si="188"/>
        <v>0</v>
      </c>
      <c r="AQ27" s="65">
        <f t="shared" ca="1" si="188"/>
        <v>0</v>
      </c>
      <c r="AR27" s="65">
        <f t="shared" ca="1" si="188"/>
        <v>0</v>
      </c>
      <c r="AS27" s="65">
        <f t="shared" ca="1" si="188"/>
        <v>0</v>
      </c>
      <c r="AT27" s="65">
        <f t="shared" ca="1" si="188"/>
        <v>0</v>
      </c>
      <c r="AU27" s="65">
        <f t="shared" ca="1" si="188"/>
        <v>0</v>
      </c>
      <c r="AV27" s="65">
        <f t="shared" ca="1" si="188"/>
        <v>0</v>
      </c>
      <c r="AW27" s="65">
        <f t="shared" ca="1" si="188"/>
        <v>0</v>
      </c>
      <c r="AX27" s="65">
        <f t="shared" ca="1" si="188"/>
        <v>0</v>
      </c>
      <c r="AY27" s="65">
        <f t="shared" ca="1" si="188"/>
        <v>0</v>
      </c>
      <c r="AZ27" s="65">
        <f t="shared" ca="1" si="188"/>
        <v>0</v>
      </c>
      <c r="BA27" s="65">
        <f t="shared" ca="1" si="188"/>
        <v>0</v>
      </c>
      <c r="BB27" s="65">
        <f t="shared" ca="1" si="188"/>
        <v>0</v>
      </c>
      <c r="BC27" s="65">
        <f t="shared" ca="1" si="188"/>
        <v>0</v>
      </c>
      <c r="BD27" s="65">
        <f t="shared" ca="1" si="188"/>
        <v>0</v>
      </c>
      <c r="BE27" s="65">
        <f t="shared" ca="1" si="188"/>
        <v>0</v>
      </c>
      <c r="BF27" s="65">
        <f t="shared" ca="1" si="188"/>
        <v>0</v>
      </c>
      <c r="BG27" s="65">
        <f t="shared" ca="1" si="188"/>
        <v>0</v>
      </c>
      <c r="BH27" s="65">
        <f t="shared" ca="1" si="188"/>
        <v>0</v>
      </c>
      <c r="BI27" s="65">
        <f t="shared" ca="1" si="188"/>
        <v>0</v>
      </c>
      <c r="BJ27" s="65">
        <f t="shared" ca="1" si="188"/>
        <v>0</v>
      </c>
      <c r="BK27" s="65">
        <f t="shared" ca="1" si="188"/>
        <v>0</v>
      </c>
      <c r="BL27" s="65">
        <f t="shared" ca="1" si="188"/>
        <v>0</v>
      </c>
      <c r="BM27" s="65">
        <f t="shared" ca="1" si="188"/>
        <v>0</v>
      </c>
      <c r="BN27" s="65">
        <f t="shared" ca="1" si="188"/>
        <v>0</v>
      </c>
      <c r="BO27" s="65">
        <f t="shared" ca="1" si="188"/>
        <v>0</v>
      </c>
    </row>
    <row r="29" spans="1:67" ht="18.75" x14ac:dyDescent="0.3">
      <c r="C29" s="342" t="s">
        <v>218</v>
      </c>
      <c r="D29" s="342"/>
      <c r="E29" s="342"/>
    </row>
    <row r="30" spans="1:67" ht="15.75" x14ac:dyDescent="0.25">
      <c r="B30" s="75" t="s">
        <v>0</v>
      </c>
      <c r="C30" s="75" t="s">
        <v>18</v>
      </c>
      <c r="D30" s="75" t="s">
        <v>219</v>
      </c>
      <c r="E30" s="75" t="s">
        <v>15</v>
      </c>
      <c r="F30" s="75" t="s">
        <v>24</v>
      </c>
    </row>
    <row r="31" spans="1:67" x14ac:dyDescent="0.25">
      <c r="B31" s="2">
        <f>ROW()-30</f>
        <v>1</v>
      </c>
      <c r="C31" s="2" t="s">
        <v>220</v>
      </c>
      <c r="D31" s="128">
        <v>0.05</v>
      </c>
      <c r="E31" s="9" t="s">
        <v>34</v>
      </c>
      <c r="F31" s="9" t="s">
        <v>28</v>
      </c>
      <c r="G31" s="19" t="s">
        <v>35</v>
      </c>
      <c r="H31" s="20">
        <f ca="1">$D31*H$7*H$8</f>
        <v>0</v>
      </c>
      <c r="I31" s="20">
        <f t="shared" ref="I31:BO31" ca="1" si="189">$D31*I$7*I$8</f>
        <v>0</v>
      </c>
      <c r="J31" s="20">
        <f t="shared" ca="1" si="189"/>
        <v>0</v>
      </c>
      <c r="K31" s="20">
        <f t="shared" ca="1" si="189"/>
        <v>0</v>
      </c>
      <c r="L31" s="20">
        <f t="shared" ca="1" si="189"/>
        <v>0</v>
      </c>
      <c r="M31" s="20">
        <f t="shared" ca="1" si="189"/>
        <v>0</v>
      </c>
      <c r="N31" s="20">
        <f t="shared" ca="1" si="189"/>
        <v>0</v>
      </c>
      <c r="O31" s="20">
        <f t="shared" ca="1" si="189"/>
        <v>0</v>
      </c>
      <c r="P31" s="20">
        <f t="shared" ca="1" si="189"/>
        <v>0</v>
      </c>
      <c r="Q31" s="20">
        <f t="shared" ca="1" si="189"/>
        <v>0</v>
      </c>
      <c r="R31" s="20">
        <f t="shared" ca="1" si="189"/>
        <v>0</v>
      </c>
      <c r="S31" s="20">
        <f t="shared" ca="1" si="189"/>
        <v>0</v>
      </c>
      <c r="T31" s="20">
        <f t="shared" ca="1" si="189"/>
        <v>0</v>
      </c>
      <c r="U31" s="20">
        <f t="shared" ca="1" si="189"/>
        <v>0</v>
      </c>
      <c r="V31" s="20">
        <f t="shared" ca="1" si="189"/>
        <v>0</v>
      </c>
      <c r="W31" s="20">
        <f t="shared" ca="1" si="189"/>
        <v>0</v>
      </c>
      <c r="X31" s="20">
        <f t="shared" ca="1" si="189"/>
        <v>0</v>
      </c>
      <c r="Y31" s="20">
        <f t="shared" ca="1" si="189"/>
        <v>0</v>
      </c>
      <c r="Z31" s="20">
        <f t="shared" ca="1" si="189"/>
        <v>0</v>
      </c>
      <c r="AA31" s="20">
        <f t="shared" ca="1" si="189"/>
        <v>0</v>
      </c>
      <c r="AB31" s="20">
        <f t="shared" ca="1" si="189"/>
        <v>0</v>
      </c>
      <c r="AC31" s="20">
        <f t="shared" ca="1" si="189"/>
        <v>0</v>
      </c>
      <c r="AD31" s="20">
        <f t="shared" ca="1" si="189"/>
        <v>0</v>
      </c>
      <c r="AE31" s="20">
        <f t="shared" ca="1" si="189"/>
        <v>0</v>
      </c>
      <c r="AF31" s="20">
        <f t="shared" ca="1" si="189"/>
        <v>0</v>
      </c>
      <c r="AG31" s="20">
        <f t="shared" ca="1" si="189"/>
        <v>0</v>
      </c>
      <c r="AH31" s="20">
        <f t="shared" ca="1" si="189"/>
        <v>0</v>
      </c>
      <c r="AI31" s="20">
        <f t="shared" ca="1" si="189"/>
        <v>0</v>
      </c>
      <c r="AJ31" s="20">
        <f t="shared" ca="1" si="189"/>
        <v>0</v>
      </c>
      <c r="AK31" s="20">
        <f t="shared" ca="1" si="189"/>
        <v>0</v>
      </c>
      <c r="AL31" s="20">
        <f t="shared" ca="1" si="189"/>
        <v>0</v>
      </c>
      <c r="AM31" s="20">
        <f t="shared" ca="1" si="189"/>
        <v>0</v>
      </c>
      <c r="AN31" s="20">
        <f t="shared" ca="1" si="189"/>
        <v>0</v>
      </c>
      <c r="AO31" s="20">
        <f t="shared" ca="1" si="189"/>
        <v>0</v>
      </c>
      <c r="AP31" s="20">
        <f t="shared" ca="1" si="189"/>
        <v>0</v>
      </c>
      <c r="AQ31" s="20">
        <f t="shared" ca="1" si="189"/>
        <v>0</v>
      </c>
      <c r="AR31" s="20">
        <f t="shared" ca="1" si="189"/>
        <v>0</v>
      </c>
      <c r="AS31" s="20">
        <f t="shared" ca="1" si="189"/>
        <v>0</v>
      </c>
      <c r="AT31" s="20">
        <f t="shared" ca="1" si="189"/>
        <v>0</v>
      </c>
      <c r="AU31" s="20">
        <f t="shared" ca="1" si="189"/>
        <v>0</v>
      </c>
      <c r="AV31" s="20">
        <f t="shared" ca="1" si="189"/>
        <v>0</v>
      </c>
      <c r="AW31" s="20">
        <f t="shared" ca="1" si="189"/>
        <v>0</v>
      </c>
      <c r="AX31" s="20">
        <f t="shared" ca="1" si="189"/>
        <v>0</v>
      </c>
      <c r="AY31" s="20">
        <f t="shared" ca="1" si="189"/>
        <v>0</v>
      </c>
      <c r="AZ31" s="20">
        <f t="shared" ca="1" si="189"/>
        <v>0</v>
      </c>
      <c r="BA31" s="20">
        <f t="shared" ca="1" si="189"/>
        <v>0</v>
      </c>
      <c r="BB31" s="20">
        <f t="shared" ca="1" si="189"/>
        <v>0</v>
      </c>
      <c r="BC31" s="20">
        <f t="shared" ca="1" si="189"/>
        <v>0</v>
      </c>
      <c r="BD31" s="20">
        <f t="shared" ca="1" si="189"/>
        <v>0</v>
      </c>
      <c r="BE31" s="20">
        <f t="shared" ca="1" si="189"/>
        <v>0</v>
      </c>
      <c r="BF31" s="20">
        <f t="shared" ca="1" si="189"/>
        <v>0</v>
      </c>
      <c r="BG31" s="20">
        <f t="shared" ca="1" si="189"/>
        <v>0</v>
      </c>
      <c r="BH31" s="20">
        <f t="shared" ca="1" si="189"/>
        <v>0</v>
      </c>
      <c r="BI31" s="20">
        <f t="shared" ca="1" si="189"/>
        <v>0</v>
      </c>
      <c r="BJ31" s="20">
        <f t="shared" ca="1" si="189"/>
        <v>0</v>
      </c>
      <c r="BK31" s="20">
        <f t="shared" ca="1" si="189"/>
        <v>0</v>
      </c>
      <c r="BL31" s="20">
        <f t="shared" ca="1" si="189"/>
        <v>0</v>
      </c>
      <c r="BM31" s="20">
        <f t="shared" ca="1" si="189"/>
        <v>0</v>
      </c>
      <c r="BN31" s="20">
        <f t="shared" ca="1" si="189"/>
        <v>0</v>
      </c>
      <c r="BO31" s="20">
        <f t="shared" ca="1" si="189"/>
        <v>0</v>
      </c>
    </row>
    <row r="32" spans="1:67" x14ac:dyDescent="0.25">
      <c r="B32" s="2">
        <f t="shared" ref="B32:B34" si="190">ROW()-30</f>
        <v>2</v>
      </c>
      <c r="C32" s="2" t="s">
        <v>222</v>
      </c>
      <c r="D32" s="2" t="s">
        <v>224</v>
      </c>
      <c r="E32" s="2"/>
      <c r="F32" s="9" t="s">
        <v>63</v>
      </c>
      <c r="G32" s="19" t="s">
        <v>35</v>
      </c>
      <c r="H32" s="20"/>
      <c r="I32" s="20"/>
      <c r="J32" s="20">
        <f ca="1">H31</f>
        <v>0</v>
      </c>
      <c r="K32" s="20">
        <f t="shared" ref="K32:BO32" ca="1" si="191">I31</f>
        <v>0</v>
      </c>
      <c r="L32" s="20">
        <f t="shared" ca="1" si="191"/>
        <v>0</v>
      </c>
      <c r="M32" s="20">
        <f t="shared" ca="1" si="191"/>
        <v>0</v>
      </c>
      <c r="N32" s="20">
        <f t="shared" ca="1" si="191"/>
        <v>0</v>
      </c>
      <c r="O32" s="20">
        <f t="shared" ca="1" si="191"/>
        <v>0</v>
      </c>
      <c r="P32" s="20">
        <f t="shared" ca="1" si="191"/>
        <v>0</v>
      </c>
      <c r="Q32" s="20">
        <f t="shared" ca="1" si="191"/>
        <v>0</v>
      </c>
      <c r="R32" s="20">
        <f t="shared" ca="1" si="191"/>
        <v>0</v>
      </c>
      <c r="S32" s="20">
        <f t="shared" ca="1" si="191"/>
        <v>0</v>
      </c>
      <c r="T32" s="20">
        <f t="shared" ca="1" si="191"/>
        <v>0</v>
      </c>
      <c r="U32" s="20">
        <f t="shared" ca="1" si="191"/>
        <v>0</v>
      </c>
      <c r="V32" s="20">
        <f t="shared" ca="1" si="191"/>
        <v>0</v>
      </c>
      <c r="W32" s="20">
        <f t="shared" ca="1" si="191"/>
        <v>0</v>
      </c>
      <c r="X32" s="20">
        <f t="shared" ca="1" si="191"/>
        <v>0</v>
      </c>
      <c r="Y32" s="20">
        <f t="shared" ca="1" si="191"/>
        <v>0</v>
      </c>
      <c r="Z32" s="20">
        <f t="shared" ca="1" si="191"/>
        <v>0</v>
      </c>
      <c r="AA32" s="20">
        <f t="shared" ca="1" si="191"/>
        <v>0</v>
      </c>
      <c r="AB32" s="20">
        <f t="shared" ca="1" si="191"/>
        <v>0</v>
      </c>
      <c r="AC32" s="20">
        <f t="shared" ca="1" si="191"/>
        <v>0</v>
      </c>
      <c r="AD32" s="20">
        <f t="shared" ca="1" si="191"/>
        <v>0</v>
      </c>
      <c r="AE32" s="20">
        <f t="shared" ca="1" si="191"/>
        <v>0</v>
      </c>
      <c r="AF32" s="20">
        <f t="shared" ca="1" si="191"/>
        <v>0</v>
      </c>
      <c r="AG32" s="20">
        <f t="shared" ca="1" si="191"/>
        <v>0</v>
      </c>
      <c r="AH32" s="20">
        <f t="shared" ca="1" si="191"/>
        <v>0</v>
      </c>
      <c r="AI32" s="20">
        <f t="shared" ca="1" si="191"/>
        <v>0</v>
      </c>
      <c r="AJ32" s="20">
        <f t="shared" ca="1" si="191"/>
        <v>0</v>
      </c>
      <c r="AK32" s="20">
        <f t="shared" ca="1" si="191"/>
        <v>0</v>
      </c>
      <c r="AL32" s="20">
        <f t="shared" ca="1" si="191"/>
        <v>0</v>
      </c>
      <c r="AM32" s="20">
        <f t="shared" ca="1" si="191"/>
        <v>0</v>
      </c>
      <c r="AN32" s="20">
        <f t="shared" ca="1" si="191"/>
        <v>0</v>
      </c>
      <c r="AO32" s="20">
        <f t="shared" ca="1" si="191"/>
        <v>0</v>
      </c>
      <c r="AP32" s="20">
        <f t="shared" ca="1" si="191"/>
        <v>0</v>
      </c>
      <c r="AQ32" s="20">
        <f t="shared" ca="1" si="191"/>
        <v>0</v>
      </c>
      <c r="AR32" s="20">
        <f t="shared" ca="1" si="191"/>
        <v>0</v>
      </c>
      <c r="AS32" s="20">
        <f t="shared" ca="1" si="191"/>
        <v>0</v>
      </c>
      <c r="AT32" s="20">
        <f t="shared" ca="1" si="191"/>
        <v>0</v>
      </c>
      <c r="AU32" s="20">
        <f t="shared" ca="1" si="191"/>
        <v>0</v>
      </c>
      <c r="AV32" s="20">
        <f t="shared" ca="1" si="191"/>
        <v>0</v>
      </c>
      <c r="AW32" s="20">
        <f t="shared" ca="1" si="191"/>
        <v>0</v>
      </c>
      <c r="AX32" s="20">
        <f t="shared" ca="1" si="191"/>
        <v>0</v>
      </c>
      <c r="AY32" s="20">
        <f t="shared" ca="1" si="191"/>
        <v>0</v>
      </c>
      <c r="AZ32" s="20">
        <f t="shared" ca="1" si="191"/>
        <v>0</v>
      </c>
      <c r="BA32" s="20">
        <f t="shared" ca="1" si="191"/>
        <v>0</v>
      </c>
      <c r="BB32" s="20">
        <f t="shared" ca="1" si="191"/>
        <v>0</v>
      </c>
      <c r="BC32" s="20">
        <f t="shared" ca="1" si="191"/>
        <v>0</v>
      </c>
      <c r="BD32" s="20">
        <f t="shared" ca="1" si="191"/>
        <v>0</v>
      </c>
      <c r="BE32" s="20">
        <f t="shared" ca="1" si="191"/>
        <v>0</v>
      </c>
      <c r="BF32" s="20">
        <f t="shared" ca="1" si="191"/>
        <v>0</v>
      </c>
      <c r="BG32" s="20">
        <f t="shared" ca="1" si="191"/>
        <v>0</v>
      </c>
      <c r="BH32" s="20">
        <f t="shared" ca="1" si="191"/>
        <v>0</v>
      </c>
      <c r="BI32" s="20">
        <f t="shared" ca="1" si="191"/>
        <v>0</v>
      </c>
      <c r="BJ32" s="20">
        <f t="shared" ca="1" si="191"/>
        <v>0</v>
      </c>
      <c r="BK32" s="20">
        <f t="shared" ca="1" si="191"/>
        <v>0</v>
      </c>
      <c r="BL32" s="20">
        <f t="shared" ca="1" si="191"/>
        <v>0</v>
      </c>
      <c r="BM32" s="20">
        <f t="shared" ca="1" si="191"/>
        <v>0</v>
      </c>
      <c r="BN32" s="20">
        <f t="shared" ca="1" si="191"/>
        <v>0</v>
      </c>
      <c r="BO32" s="20">
        <f t="shared" ca="1" si="191"/>
        <v>0</v>
      </c>
    </row>
    <row r="33" spans="2:67" x14ac:dyDescent="0.25">
      <c r="B33" s="2">
        <f t="shared" si="190"/>
        <v>3</v>
      </c>
      <c r="C33" s="2" t="s">
        <v>221</v>
      </c>
      <c r="D33" s="128">
        <v>0.02</v>
      </c>
      <c r="E33" s="9" t="s">
        <v>34</v>
      </c>
      <c r="F33" s="9" t="s">
        <v>28</v>
      </c>
      <c r="G33" s="19" t="s">
        <v>35</v>
      </c>
      <c r="H33" s="20">
        <f ca="1">$D33*H$7*H$8</f>
        <v>0</v>
      </c>
      <c r="I33" s="20">
        <f t="shared" ref="I33:BO33" ca="1" si="192">$D33*I$7*I$8</f>
        <v>0</v>
      </c>
      <c r="J33" s="20">
        <f t="shared" ca="1" si="192"/>
        <v>0</v>
      </c>
      <c r="K33" s="20">
        <f t="shared" ca="1" si="192"/>
        <v>0</v>
      </c>
      <c r="L33" s="20">
        <f t="shared" ca="1" si="192"/>
        <v>0</v>
      </c>
      <c r="M33" s="20">
        <f t="shared" ca="1" si="192"/>
        <v>0</v>
      </c>
      <c r="N33" s="20">
        <f t="shared" ca="1" si="192"/>
        <v>0</v>
      </c>
      <c r="O33" s="20">
        <f t="shared" ca="1" si="192"/>
        <v>0</v>
      </c>
      <c r="P33" s="20">
        <f t="shared" ca="1" si="192"/>
        <v>0</v>
      </c>
      <c r="Q33" s="20">
        <f t="shared" ca="1" si="192"/>
        <v>0</v>
      </c>
      <c r="R33" s="20">
        <f t="shared" ca="1" si="192"/>
        <v>0</v>
      </c>
      <c r="S33" s="20">
        <f t="shared" ca="1" si="192"/>
        <v>0</v>
      </c>
      <c r="T33" s="20">
        <f t="shared" ca="1" si="192"/>
        <v>0</v>
      </c>
      <c r="U33" s="20">
        <f t="shared" ca="1" si="192"/>
        <v>0</v>
      </c>
      <c r="V33" s="20">
        <f t="shared" ca="1" si="192"/>
        <v>0</v>
      </c>
      <c r="W33" s="20">
        <f t="shared" ca="1" si="192"/>
        <v>0</v>
      </c>
      <c r="X33" s="20">
        <f t="shared" ca="1" si="192"/>
        <v>0</v>
      </c>
      <c r="Y33" s="20">
        <f t="shared" ca="1" si="192"/>
        <v>0</v>
      </c>
      <c r="Z33" s="20">
        <f t="shared" ca="1" si="192"/>
        <v>0</v>
      </c>
      <c r="AA33" s="20">
        <f t="shared" ca="1" si="192"/>
        <v>0</v>
      </c>
      <c r="AB33" s="20">
        <f t="shared" ca="1" si="192"/>
        <v>0</v>
      </c>
      <c r="AC33" s="20">
        <f t="shared" ca="1" si="192"/>
        <v>0</v>
      </c>
      <c r="AD33" s="20">
        <f t="shared" ca="1" si="192"/>
        <v>0</v>
      </c>
      <c r="AE33" s="20">
        <f t="shared" ca="1" si="192"/>
        <v>0</v>
      </c>
      <c r="AF33" s="20">
        <f t="shared" ca="1" si="192"/>
        <v>0</v>
      </c>
      <c r="AG33" s="20">
        <f t="shared" ca="1" si="192"/>
        <v>0</v>
      </c>
      <c r="AH33" s="20">
        <f t="shared" ca="1" si="192"/>
        <v>0</v>
      </c>
      <c r="AI33" s="20">
        <f t="shared" ca="1" si="192"/>
        <v>0</v>
      </c>
      <c r="AJ33" s="20">
        <f t="shared" ca="1" si="192"/>
        <v>0</v>
      </c>
      <c r="AK33" s="20">
        <f t="shared" ca="1" si="192"/>
        <v>0</v>
      </c>
      <c r="AL33" s="20">
        <f t="shared" ca="1" si="192"/>
        <v>0</v>
      </c>
      <c r="AM33" s="20">
        <f t="shared" ca="1" si="192"/>
        <v>0</v>
      </c>
      <c r="AN33" s="20">
        <f t="shared" ca="1" si="192"/>
        <v>0</v>
      </c>
      <c r="AO33" s="20">
        <f t="shared" ca="1" si="192"/>
        <v>0</v>
      </c>
      <c r="AP33" s="20">
        <f t="shared" ca="1" si="192"/>
        <v>0</v>
      </c>
      <c r="AQ33" s="20">
        <f t="shared" ca="1" si="192"/>
        <v>0</v>
      </c>
      <c r="AR33" s="20">
        <f t="shared" ca="1" si="192"/>
        <v>0</v>
      </c>
      <c r="AS33" s="20">
        <f t="shared" ca="1" si="192"/>
        <v>0</v>
      </c>
      <c r="AT33" s="20">
        <f t="shared" ca="1" si="192"/>
        <v>0</v>
      </c>
      <c r="AU33" s="20">
        <f t="shared" ca="1" si="192"/>
        <v>0</v>
      </c>
      <c r="AV33" s="20">
        <f t="shared" ca="1" si="192"/>
        <v>0</v>
      </c>
      <c r="AW33" s="20">
        <f t="shared" ca="1" si="192"/>
        <v>0</v>
      </c>
      <c r="AX33" s="20">
        <f t="shared" ca="1" si="192"/>
        <v>0</v>
      </c>
      <c r="AY33" s="20">
        <f t="shared" ca="1" si="192"/>
        <v>0</v>
      </c>
      <c r="AZ33" s="20">
        <f t="shared" ca="1" si="192"/>
        <v>0</v>
      </c>
      <c r="BA33" s="20">
        <f t="shared" ca="1" si="192"/>
        <v>0</v>
      </c>
      <c r="BB33" s="20">
        <f t="shared" ca="1" si="192"/>
        <v>0</v>
      </c>
      <c r="BC33" s="20">
        <f t="shared" ca="1" si="192"/>
        <v>0</v>
      </c>
      <c r="BD33" s="20">
        <f t="shared" ca="1" si="192"/>
        <v>0</v>
      </c>
      <c r="BE33" s="20">
        <f t="shared" ca="1" si="192"/>
        <v>0</v>
      </c>
      <c r="BF33" s="20">
        <f t="shared" ca="1" si="192"/>
        <v>0</v>
      </c>
      <c r="BG33" s="20">
        <f t="shared" ca="1" si="192"/>
        <v>0</v>
      </c>
      <c r="BH33" s="20">
        <f t="shared" ca="1" si="192"/>
        <v>0</v>
      </c>
      <c r="BI33" s="20">
        <f t="shared" ca="1" si="192"/>
        <v>0</v>
      </c>
      <c r="BJ33" s="20">
        <f t="shared" ca="1" si="192"/>
        <v>0</v>
      </c>
      <c r="BK33" s="20">
        <f t="shared" ca="1" si="192"/>
        <v>0</v>
      </c>
      <c r="BL33" s="20">
        <f t="shared" ca="1" si="192"/>
        <v>0</v>
      </c>
      <c r="BM33" s="20">
        <f t="shared" ca="1" si="192"/>
        <v>0</v>
      </c>
      <c r="BN33" s="20">
        <f t="shared" ca="1" si="192"/>
        <v>0</v>
      </c>
      <c r="BO33" s="20">
        <f t="shared" ca="1" si="192"/>
        <v>0</v>
      </c>
    </row>
    <row r="34" spans="2:67" x14ac:dyDescent="0.25">
      <c r="B34" s="2">
        <f t="shared" si="190"/>
        <v>4</v>
      </c>
      <c r="C34" s="2" t="s">
        <v>223</v>
      </c>
      <c r="D34" s="2" t="s">
        <v>224</v>
      </c>
      <c r="E34" s="2"/>
      <c r="F34" s="9" t="s">
        <v>63</v>
      </c>
      <c r="G34" s="19" t="s">
        <v>35</v>
      </c>
      <c r="H34" s="20"/>
      <c r="I34" s="20"/>
      <c r="J34" s="20">
        <f ca="1">H33</f>
        <v>0</v>
      </c>
      <c r="K34" s="20">
        <f t="shared" ref="K34:BO34" ca="1" si="193">I33</f>
        <v>0</v>
      </c>
      <c r="L34" s="20">
        <f t="shared" ca="1" si="193"/>
        <v>0</v>
      </c>
      <c r="M34" s="20">
        <f t="shared" ca="1" si="193"/>
        <v>0</v>
      </c>
      <c r="N34" s="20">
        <f t="shared" ca="1" si="193"/>
        <v>0</v>
      </c>
      <c r="O34" s="20">
        <f t="shared" ca="1" si="193"/>
        <v>0</v>
      </c>
      <c r="P34" s="20">
        <f t="shared" ca="1" si="193"/>
        <v>0</v>
      </c>
      <c r="Q34" s="20">
        <f t="shared" ca="1" si="193"/>
        <v>0</v>
      </c>
      <c r="R34" s="20">
        <f t="shared" ca="1" si="193"/>
        <v>0</v>
      </c>
      <c r="S34" s="20">
        <f t="shared" ca="1" si="193"/>
        <v>0</v>
      </c>
      <c r="T34" s="20">
        <f t="shared" ca="1" si="193"/>
        <v>0</v>
      </c>
      <c r="U34" s="20">
        <f t="shared" ca="1" si="193"/>
        <v>0</v>
      </c>
      <c r="V34" s="20">
        <f t="shared" ca="1" si="193"/>
        <v>0</v>
      </c>
      <c r="W34" s="20">
        <f t="shared" ca="1" si="193"/>
        <v>0</v>
      </c>
      <c r="X34" s="20">
        <f t="shared" ca="1" si="193"/>
        <v>0</v>
      </c>
      <c r="Y34" s="20">
        <f t="shared" ca="1" si="193"/>
        <v>0</v>
      </c>
      <c r="Z34" s="20">
        <f t="shared" ca="1" si="193"/>
        <v>0</v>
      </c>
      <c r="AA34" s="20">
        <f t="shared" ca="1" si="193"/>
        <v>0</v>
      </c>
      <c r="AB34" s="20">
        <f t="shared" ca="1" si="193"/>
        <v>0</v>
      </c>
      <c r="AC34" s="20">
        <f t="shared" ca="1" si="193"/>
        <v>0</v>
      </c>
      <c r="AD34" s="20">
        <f t="shared" ca="1" si="193"/>
        <v>0</v>
      </c>
      <c r="AE34" s="20">
        <f t="shared" ca="1" si="193"/>
        <v>0</v>
      </c>
      <c r="AF34" s="20">
        <f t="shared" ca="1" si="193"/>
        <v>0</v>
      </c>
      <c r="AG34" s="20">
        <f t="shared" ca="1" si="193"/>
        <v>0</v>
      </c>
      <c r="AH34" s="20">
        <f t="shared" ca="1" si="193"/>
        <v>0</v>
      </c>
      <c r="AI34" s="20">
        <f t="shared" ca="1" si="193"/>
        <v>0</v>
      </c>
      <c r="AJ34" s="20">
        <f t="shared" ca="1" si="193"/>
        <v>0</v>
      </c>
      <c r="AK34" s="20">
        <f t="shared" ca="1" si="193"/>
        <v>0</v>
      </c>
      <c r="AL34" s="20">
        <f t="shared" ca="1" si="193"/>
        <v>0</v>
      </c>
      <c r="AM34" s="20">
        <f t="shared" ca="1" si="193"/>
        <v>0</v>
      </c>
      <c r="AN34" s="20">
        <f t="shared" ca="1" si="193"/>
        <v>0</v>
      </c>
      <c r="AO34" s="20">
        <f t="shared" ca="1" si="193"/>
        <v>0</v>
      </c>
      <c r="AP34" s="20">
        <f t="shared" ca="1" si="193"/>
        <v>0</v>
      </c>
      <c r="AQ34" s="20">
        <f t="shared" ca="1" si="193"/>
        <v>0</v>
      </c>
      <c r="AR34" s="20">
        <f t="shared" ca="1" si="193"/>
        <v>0</v>
      </c>
      <c r="AS34" s="20">
        <f t="shared" ca="1" si="193"/>
        <v>0</v>
      </c>
      <c r="AT34" s="20">
        <f t="shared" ca="1" si="193"/>
        <v>0</v>
      </c>
      <c r="AU34" s="20">
        <f t="shared" ca="1" si="193"/>
        <v>0</v>
      </c>
      <c r="AV34" s="20">
        <f t="shared" ca="1" si="193"/>
        <v>0</v>
      </c>
      <c r="AW34" s="20">
        <f t="shared" ca="1" si="193"/>
        <v>0</v>
      </c>
      <c r="AX34" s="20">
        <f t="shared" ca="1" si="193"/>
        <v>0</v>
      </c>
      <c r="AY34" s="20">
        <f t="shared" ca="1" si="193"/>
        <v>0</v>
      </c>
      <c r="AZ34" s="20">
        <f t="shared" ca="1" si="193"/>
        <v>0</v>
      </c>
      <c r="BA34" s="20">
        <f t="shared" ca="1" si="193"/>
        <v>0</v>
      </c>
      <c r="BB34" s="20">
        <f t="shared" ca="1" si="193"/>
        <v>0</v>
      </c>
      <c r="BC34" s="20">
        <f t="shared" ca="1" si="193"/>
        <v>0</v>
      </c>
      <c r="BD34" s="20">
        <f t="shared" ca="1" si="193"/>
        <v>0</v>
      </c>
      <c r="BE34" s="20">
        <f t="shared" ca="1" si="193"/>
        <v>0</v>
      </c>
      <c r="BF34" s="20">
        <f t="shared" ca="1" si="193"/>
        <v>0</v>
      </c>
      <c r="BG34" s="20">
        <f t="shared" ca="1" si="193"/>
        <v>0</v>
      </c>
      <c r="BH34" s="20">
        <f t="shared" ca="1" si="193"/>
        <v>0</v>
      </c>
      <c r="BI34" s="20">
        <f t="shared" ca="1" si="193"/>
        <v>0</v>
      </c>
      <c r="BJ34" s="20">
        <f t="shared" ca="1" si="193"/>
        <v>0</v>
      </c>
      <c r="BK34" s="20">
        <f t="shared" ca="1" si="193"/>
        <v>0</v>
      </c>
      <c r="BL34" s="20">
        <f t="shared" ca="1" si="193"/>
        <v>0</v>
      </c>
      <c r="BM34" s="20">
        <f t="shared" ca="1" si="193"/>
        <v>0</v>
      </c>
      <c r="BN34" s="20">
        <f t="shared" ca="1" si="193"/>
        <v>0</v>
      </c>
      <c r="BO34" s="20">
        <f t="shared" ca="1" si="193"/>
        <v>0</v>
      </c>
    </row>
    <row r="35" spans="2:67" ht="15" customHeight="1" x14ac:dyDescent="0.25"/>
    <row r="36" spans="2:67" ht="15" customHeight="1" x14ac:dyDescent="0.25"/>
  </sheetData>
  <mergeCells count="17">
    <mergeCell ref="B4:B5"/>
    <mergeCell ref="C4:C5"/>
    <mergeCell ref="D4:D5"/>
    <mergeCell ref="E4:E5"/>
    <mergeCell ref="F4:F5"/>
    <mergeCell ref="C18:C19"/>
    <mergeCell ref="C20:C21"/>
    <mergeCell ref="C22:C23"/>
    <mergeCell ref="C29:E29"/>
    <mergeCell ref="H3:K3"/>
    <mergeCell ref="C3:F3"/>
    <mergeCell ref="G4:G5"/>
    <mergeCell ref="C8:C9"/>
    <mergeCell ref="C10:C11"/>
    <mergeCell ref="C12:C13"/>
    <mergeCell ref="C14:C15"/>
    <mergeCell ref="C16:C17"/>
  </mergeCells>
  <dataValidations count="3">
    <dataValidation type="list" allowBlank="1" showInputMessage="1" showErrorMessage="1" sqref="F8:F27 F31:F34" xr:uid="{00000000-0002-0000-0500-000000000000}">
      <formula1>"Доходы,Поступления,Затраты,Выплаты"</formula1>
    </dataValidation>
    <dataValidation type="list" allowBlank="1" showInputMessage="1" showErrorMessage="1" sqref="D8:D26" xr:uid="{00000000-0002-0000-0500-000001000000}">
      <formula1>"Виллы,Кондоминимум,Распределение"</formula1>
    </dataValidation>
    <dataValidation type="list" allowBlank="1" showInputMessage="1" showErrorMessage="1" sqref="E33 E31 E8:E26" xr:uid="{00000000-0002-0000-0500-000002000000}">
      <formula1>"с НДС,без НДС"</formula1>
    </dataValidation>
  </dataValidations>
  <hyperlinks>
    <hyperlink ref="A1" location="Содержание!A1" display="В Содержание"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25">
    <outlinePr summaryBelow="0" summaryRight="0"/>
  </sheetPr>
  <dimension ref="A1:BJ176"/>
  <sheetViews>
    <sheetView zoomScale="90" zoomScaleNormal="90" workbookViewId="0">
      <pane xSplit="10" ySplit="5" topLeftCell="K27" activePane="bottomRight" state="frozen"/>
      <selection pane="topRight" activeCell="I1" sqref="I1"/>
      <selection pane="bottomLeft" activeCell="A6" sqref="A6"/>
      <selection pane="bottomRight" activeCell="D56" sqref="D56"/>
    </sheetView>
  </sheetViews>
  <sheetFormatPr defaultRowHeight="15" outlineLevelRow="1" outlineLevelCol="1" x14ac:dyDescent="0.25"/>
  <cols>
    <col min="2" max="2" width="5.140625" customWidth="1"/>
    <col min="3" max="3" width="54.85546875" customWidth="1"/>
    <col min="4" max="4" width="5.85546875" customWidth="1"/>
    <col min="5" max="5" width="9.140625" customWidth="1" outlineLevel="1"/>
    <col min="6" max="6" width="12.28515625" customWidth="1" outlineLevel="1"/>
    <col min="7" max="7" width="12.7109375" customWidth="1" outlineLevel="1"/>
    <col min="8" max="8" width="10.42578125" customWidth="1" outlineLevel="1"/>
    <col min="9" max="9" width="9.140625" customWidth="1"/>
    <col min="10" max="10" width="15.28515625" customWidth="1"/>
    <col min="11" max="11" width="12.5703125" customWidth="1" outlineLevel="1"/>
    <col min="12" max="12" width="12" customWidth="1" outlineLevel="1"/>
    <col min="13" max="13" width="12.42578125" customWidth="1" outlineLevel="1"/>
    <col min="14" max="14" width="15.5703125" customWidth="1" outlineLevel="1"/>
    <col min="15" max="15" width="14.7109375" customWidth="1" outlineLevel="1"/>
    <col min="16" max="16" width="13.85546875" customWidth="1" outlineLevel="1"/>
    <col min="17" max="17" width="15" customWidth="1" outlineLevel="1"/>
    <col min="18" max="18" width="13.5703125" customWidth="1" outlineLevel="1"/>
    <col min="19" max="19" width="15" customWidth="1" outlineLevel="1"/>
    <col min="20" max="20" width="11.42578125" customWidth="1" outlineLevel="1"/>
    <col min="21" max="21" width="13.7109375" customWidth="1" outlineLevel="1"/>
    <col min="22" max="22" width="11.28515625" customWidth="1" outlineLevel="1"/>
    <col min="23" max="23" width="13" customWidth="1"/>
    <col min="24" max="24" width="11.7109375" customWidth="1" outlineLevel="1"/>
    <col min="25" max="25" width="11.5703125" customWidth="1" outlineLevel="1"/>
    <col min="26" max="26" width="12.5703125" customWidth="1" outlineLevel="1"/>
    <col min="27" max="27" width="15.5703125" customWidth="1" outlineLevel="1"/>
    <col min="28" max="28" width="14.7109375" customWidth="1" outlineLevel="1"/>
    <col min="29" max="29" width="13.85546875" customWidth="1" outlineLevel="1"/>
    <col min="30" max="30" width="15" customWidth="1" outlineLevel="1"/>
    <col min="31" max="31" width="13.5703125" customWidth="1" outlineLevel="1"/>
    <col min="32" max="32" width="15" customWidth="1" outlineLevel="1"/>
    <col min="33" max="33" width="11.42578125" customWidth="1" outlineLevel="1"/>
    <col min="34" max="34" width="13.7109375" customWidth="1" outlineLevel="1"/>
    <col min="35" max="35" width="11.28515625" customWidth="1" outlineLevel="1"/>
    <col min="36" max="36" width="12.85546875" customWidth="1"/>
    <col min="37" max="37" width="11.7109375" customWidth="1" outlineLevel="1"/>
    <col min="38" max="38" width="11.5703125" customWidth="1" outlineLevel="1"/>
    <col min="39" max="39" width="12.5703125" customWidth="1" outlineLevel="1"/>
    <col min="40" max="40" width="15.5703125" customWidth="1" outlineLevel="1"/>
    <col min="41" max="41" width="14.7109375" customWidth="1" outlineLevel="1"/>
    <col min="42" max="42" width="13.85546875" customWidth="1" outlineLevel="1"/>
    <col min="43" max="43" width="15" customWidth="1" outlineLevel="1"/>
    <col min="44" max="44" width="13.5703125" customWidth="1" outlineLevel="1"/>
    <col min="45" max="45" width="15" customWidth="1" outlineLevel="1"/>
    <col min="46" max="46" width="11.42578125" customWidth="1" outlineLevel="1"/>
    <col min="47" max="47" width="13.7109375" customWidth="1" outlineLevel="1"/>
    <col min="48" max="48" width="11.28515625" customWidth="1" outlineLevel="1"/>
    <col min="49" max="49" width="12.140625" customWidth="1"/>
    <col min="50" max="50" width="11.7109375" customWidth="1" outlineLevel="1"/>
    <col min="51" max="51" width="11.5703125" customWidth="1" outlineLevel="1"/>
    <col min="52" max="52" width="12.5703125" customWidth="1" outlineLevel="1"/>
    <col min="53" max="53" width="15.5703125" customWidth="1" outlineLevel="1"/>
    <col min="54" max="54" width="14.7109375" customWidth="1" outlineLevel="1"/>
    <col min="55" max="55" width="13.85546875" customWidth="1" outlineLevel="1"/>
    <col min="56" max="56" width="15" customWidth="1" outlineLevel="1"/>
    <col min="57" max="57" width="13.5703125" customWidth="1" outlineLevel="1"/>
    <col min="58" max="58" width="15" customWidth="1" outlineLevel="1"/>
    <col min="59" max="59" width="11.42578125" customWidth="1" outlineLevel="1"/>
    <col min="60" max="60" width="13.7109375" customWidth="1" outlineLevel="1"/>
    <col min="61" max="61" width="10.5703125" customWidth="1" outlineLevel="1"/>
    <col min="62" max="62" width="10.5703125" customWidth="1"/>
  </cols>
  <sheetData>
    <row r="1" spans="1:62" ht="18.75" x14ac:dyDescent="0.3">
      <c r="A1" s="157" t="s">
        <v>235</v>
      </c>
      <c r="B1" s="14"/>
      <c r="C1" s="14" t="s">
        <v>494</v>
      </c>
    </row>
    <row r="2" spans="1:62" ht="18.75" x14ac:dyDescent="0.3">
      <c r="B2" s="14"/>
      <c r="C2" s="14" t="s">
        <v>391</v>
      </c>
    </row>
    <row r="3" spans="1:62" ht="15.75" x14ac:dyDescent="0.25">
      <c r="K3" s="326" t="s">
        <v>64</v>
      </c>
      <c r="L3" s="327"/>
      <c r="M3" s="327"/>
      <c r="N3" s="327"/>
    </row>
    <row r="4" spans="1:62" ht="18" customHeight="1" x14ac:dyDescent="0.25">
      <c r="B4" s="334" t="s">
        <v>17</v>
      </c>
      <c r="C4" s="352" t="s">
        <v>371</v>
      </c>
      <c r="D4" s="353" t="s">
        <v>369</v>
      </c>
      <c r="E4" s="352" t="s">
        <v>20</v>
      </c>
      <c r="F4" s="352"/>
      <c r="G4" s="334" t="s">
        <v>367</v>
      </c>
      <c r="H4" s="334" t="s">
        <v>368</v>
      </c>
      <c r="I4" s="344" t="s">
        <v>15</v>
      </c>
      <c r="J4" s="334" t="s">
        <v>370</v>
      </c>
      <c r="K4" s="243">
        <v>1</v>
      </c>
      <c r="L4" s="243">
        <v>2</v>
      </c>
      <c r="M4" s="243">
        <v>3</v>
      </c>
      <c r="N4" s="243">
        <v>4</v>
      </c>
      <c r="O4" s="243">
        <v>5</v>
      </c>
      <c r="P4" s="243">
        <v>6</v>
      </c>
      <c r="Q4" s="243">
        <v>7</v>
      </c>
      <c r="R4" s="243">
        <v>8</v>
      </c>
      <c r="S4" s="243">
        <v>9</v>
      </c>
      <c r="T4" s="243">
        <v>10</v>
      </c>
      <c r="U4" s="243">
        <v>11</v>
      </c>
      <c r="V4" s="243">
        <v>12</v>
      </c>
      <c r="W4" s="344" t="s">
        <v>462</v>
      </c>
      <c r="X4" s="243">
        <v>13</v>
      </c>
      <c r="Y4" s="243">
        <v>14</v>
      </c>
      <c r="Z4" s="243">
        <v>15</v>
      </c>
      <c r="AA4" s="243">
        <v>16</v>
      </c>
      <c r="AB4" s="243">
        <v>17</v>
      </c>
      <c r="AC4" s="243">
        <v>18</v>
      </c>
      <c r="AD4" s="243">
        <v>19</v>
      </c>
      <c r="AE4" s="243">
        <v>20</v>
      </c>
      <c r="AF4" s="243">
        <v>21</v>
      </c>
      <c r="AG4" s="243">
        <v>22</v>
      </c>
      <c r="AH4" s="243">
        <v>23</v>
      </c>
      <c r="AI4" s="243">
        <v>24</v>
      </c>
      <c r="AJ4" s="344" t="s">
        <v>463</v>
      </c>
      <c r="AK4" s="243">
        <v>25</v>
      </c>
      <c r="AL4" s="243">
        <v>26</v>
      </c>
      <c r="AM4" s="243">
        <v>27</v>
      </c>
      <c r="AN4" s="243">
        <v>28</v>
      </c>
      <c r="AO4" s="243">
        <v>29</v>
      </c>
      <c r="AP4" s="243">
        <v>30</v>
      </c>
      <c r="AQ4" s="243">
        <v>31</v>
      </c>
      <c r="AR4" s="243">
        <v>32</v>
      </c>
      <c r="AS4" s="243">
        <v>33</v>
      </c>
      <c r="AT4" s="243">
        <v>34</v>
      </c>
      <c r="AU4" s="243">
        <v>35</v>
      </c>
      <c r="AV4" s="243">
        <v>36</v>
      </c>
      <c r="AW4" s="344" t="s">
        <v>464</v>
      </c>
      <c r="AX4" s="243">
        <v>37</v>
      </c>
      <c r="AY4" s="243">
        <v>38</v>
      </c>
      <c r="AZ4" s="243">
        <v>39</v>
      </c>
      <c r="BA4" s="243">
        <v>40</v>
      </c>
      <c r="BB4" s="243">
        <v>41</v>
      </c>
      <c r="BC4" s="243">
        <v>42</v>
      </c>
      <c r="BD4" s="243">
        <v>43</v>
      </c>
      <c r="BE4" s="243">
        <v>44</v>
      </c>
      <c r="BF4" s="243">
        <v>45</v>
      </c>
      <c r="BG4" s="243">
        <v>46</v>
      </c>
      <c r="BH4" s="243">
        <v>47</v>
      </c>
      <c r="BI4" s="243">
        <v>48</v>
      </c>
      <c r="BJ4" s="344" t="s">
        <v>465</v>
      </c>
    </row>
    <row r="5" spans="1:62" ht="21" customHeight="1" x14ac:dyDescent="0.25">
      <c r="B5" s="334"/>
      <c r="C5" s="352"/>
      <c r="D5" s="353"/>
      <c r="E5" s="243" t="s">
        <v>289</v>
      </c>
      <c r="F5" s="243" t="s">
        <v>366</v>
      </c>
      <c r="G5" s="334"/>
      <c r="H5" s="334"/>
      <c r="I5" s="345"/>
      <c r="J5" s="334"/>
      <c r="K5" s="15">
        <v>45444</v>
      </c>
      <c r="L5" s="15">
        <v>45474</v>
      </c>
      <c r="M5" s="15">
        <v>45505</v>
      </c>
      <c r="N5" s="15">
        <v>45536</v>
      </c>
      <c r="O5" s="15">
        <v>45566</v>
      </c>
      <c r="P5" s="15">
        <v>45597</v>
      </c>
      <c r="Q5" s="15">
        <v>45627</v>
      </c>
      <c r="R5" s="15">
        <v>45658</v>
      </c>
      <c r="S5" s="15">
        <v>45689</v>
      </c>
      <c r="T5" s="15">
        <v>45717</v>
      </c>
      <c r="U5" s="15">
        <v>45748</v>
      </c>
      <c r="V5" s="15">
        <v>45778</v>
      </c>
      <c r="W5" s="345"/>
      <c r="X5" s="15">
        <v>45809</v>
      </c>
      <c r="Y5" s="15">
        <v>45839</v>
      </c>
      <c r="Z5" s="15">
        <v>45870</v>
      </c>
      <c r="AA5" s="15">
        <v>45901</v>
      </c>
      <c r="AB5" s="15">
        <v>45931</v>
      </c>
      <c r="AC5" s="15">
        <v>45962</v>
      </c>
      <c r="AD5" s="15">
        <v>45992</v>
      </c>
      <c r="AE5" s="15">
        <v>46023</v>
      </c>
      <c r="AF5" s="15">
        <v>46054</v>
      </c>
      <c r="AG5" s="15">
        <v>46082</v>
      </c>
      <c r="AH5" s="15">
        <v>46113</v>
      </c>
      <c r="AI5" s="15">
        <v>46143</v>
      </c>
      <c r="AJ5" s="345"/>
      <c r="AK5" s="15">
        <v>46174</v>
      </c>
      <c r="AL5" s="15">
        <v>46204</v>
      </c>
      <c r="AM5" s="15">
        <v>46235</v>
      </c>
      <c r="AN5" s="15">
        <v>46266</v>
      </c>
      <c r="AO5" s="15">
        <v>46296</v>
      </c>
      <c r="AP5" s="15">
        <v>46327</v>
      </c>
      <c r="AQ5" s="15">
        <v>46357</v>
      </c>
      <c r="AR5" s="15">
        <v>46388</v>
      </c>
      <c r="AS5" s="15">
        <v>46419</v>
      </c>
      <c r="AT5" s="15">
        <v>46447</v>
      </c>
      <c r="AU5" s="15">
        <v>46478</v>
      </c>
      <c r="AV5" s="15">
        <v>46508</v>
      </c>
      <c r="AW5" s="345"/>
      <c r="AX5" s="15">
        <v>46539</v>
      </c>
      <c r="AY5" s="15">
        <v>46569</v>
      </c>
      <c r="AZ5" s="15">
        <v>46600</v>
      </c>
      <c r="BA5" s="15">
        <v>46631</v>
      </c>
      <c r="BB5" s="15">
        <v>46661</v>
      </c>
      <c r="BC5" s="15">
        <v>46692</v>
      </c>
      <c r="BD5" s="15">
        <v>46722</v>
      </c>
      <c r="BE5" s="15">
        <v>46753</v>
      </c>
      <c r="BF5" s="15">
        <v>46784</v>
      </c>
      <c r="BG5" s="15">
        <v>46813</v>
      </c>
      <c r="BH5" s="15">
        <v>46844</v>
      </c>
      <c r="BI5" s="15">
        <v>46874</v>
      </c>
      <c r="BJ5" s="345"/>
    </row>
    <row r="6" spans="1:62" collapsed="1" x14ac:dyDescent="0.25">
      <c r="B6" s="42">
        <v>1</v>
      </c>
      <c r="C6" s="42" t="s">
        <v>372</v>
      </c>
      <c r="D6" s="239"/>
      <c r="E6" s="236">
        <v>1</v>
      </c>
      <c r="F6" s="236">
        <v>1</v>
      </c>
      <c r="G6" s="237">
        <v>0</v>
      </c>
      <c r="H6" s="245"/>
      <c r="I6" s="9" t="s">
        <v>34</v>
      </c>
      <c r="J6" s="247">
        <v>400000</v>
      </c>
      <c r="K6" s="37">
        <v>400000</v>
      </c>
      <c r="L6" s="37">
        <v>0</v>
      </c>
      <c r="M6" s="37">
        <v>0</v>
      </c>
      <c r="N6" s="37">
        <v>0</v>
      </c>
      <c r="O6" s="37">
        <v>0</v>
      </c>
      <c r="P6" s="37">
        <v>0</v>
      </c>
      <c r="Q6" s="37">
        <v>0</v>
      </c>
      <c r="R6" s="37">
        <v>0</v>
      </c>
      <c r="S6" s="37">
        <v>0</v>
      </c>
      <c r="T6" s="37">
        <v>0</v>
      </c>
      <c r="U6" s="37">
        <v>0</v>
      </c>
      <c r="V6" s="37">
        <v>0</v>
      </c>
      <c r="W6" s="37">
        <v>400000</v>
      </c>
      <c r="X6" s="37">
        <v>0</v>
      </c>
      <c r="Y6" s="37">
        <v>0</v>
      </c>
      <c r="Z6" s="37">
        <v>0</v>
      </c>
      <c r="AA6" s="37">
        <v>0</v>
      </c>
      <c r="AB6" s="37">
        <v>0</v>
      </c>
      <c r="AC6" s="37">
        <v>0</v>
      </c>
      <c r="AD6" s="37">
        <v>0</v>
      </c>
      <c r="AE6" s="37">
        <v>0</v>
      </c>
      <c r="AF6" s="37">
        <v>0</v>
      </c>
      <c r="AG6" s="37">
        <v>0</v>
      </c>
      <c r="AH6" s="37">
        <v>0</v>
      </c>
      <c r="AI6" s="37">
        <v>0</v>
      </c>
      <c r="AJ6" s="37">
        <v>0</v>
      </c>
      <c r="AK6" s="37">
        <v>0</v>
      </c>
      <c r="AL6" s="37">
        <v>0</v>
      </c>
      <c r="AM6" s="37">
        <v>0</v>
      </c>
      <c r="AN6" s="37">
        <v>0</v>
      </c>
      <c r="AO6" s="37">
        <v>0</v>
      </c>
      <c r="AP6" s="37">
        <v>0</v>
      </c>
      <c r="AQ6" s="37">
        <v>0</v>
      </c>
      <c r="AR6" s="37">
        <v>0</v>
      </c>
      <c r="AS6" s="37">
        <v>0</v>
      </c>
      <c r="AT6" s="37">
        <v>0</v>
      </c>
      <c r="AU6" s="37">
        <v>0</v>
      </c>
      <c r="AV6" s="37">
        <v>0</v>
      </c>
      <c r="AW6" s="37">
        <v>0</v>
      </c>
      <c r="AX6" s="37">
        <v>0</v>
      </c>
      <c r="AY6" s="37">
        <v>0</v>
      </c>
      <c r="AZ6" s="37">
        <v>0</v>
      </c>
      <c r="BA6" s="37">
        <v>0</v>
      </c>
      <c r="BB6" s="37">
        <v>0</v>
      </c>
      <c r="BC6" s="37">
        <v>0</v>
      </c>
      <c r="BD6" s="37">
        <v>0</v>
      </c>
      <c r="BE6" s="37">
        <v>0</v>
      </c>
      <c r="BF6" s="37">
        <v>0</v>
      </c>
      <c r="BG6" s="37">
        <v>0</v>
      </c>
      <c r="BH6" s="37">
        <v>0</v>
      </c>
      <c r="BI6" s="37">
        <v>0</v>
      </c>
      <c r="BJ6" s="37">
        <v>0</v>
      </c>
    </row>
    <row r="7" spans="1:62" hidden="1" outlineLevel="1" x14ac:dyDescent="0.25">
      <c r="B7" s="42">
        <v>2</v>
      </c>
      <c r="C7" s="2"/>
      <c r="D7" s="240"/>
      <c r="E7" s="2"/>
      <c r="F7" s="2"/>
      <c r="G7" s="2"/>
      <c r="H7" s="2"/>
      <c r="I7" s="2"/>
      <c r="J7" s="234"/>
      <c r="K7" s="235">
        <v>1</v>
      </c>
      <c r="L7" s="235">
        <v>0</v>
      </c>
      <c r="M7" s="235">
        <v>0</v>
      </c>
      <c r="N7" s="235">
        <v>0</v>
      </c>
      <c r="O7" s="235">
        <v>0</v>
      </c>
      <c r="P7" s="235">
        <v>0</v>
      </c>
      <c r="Q7" s="235">
        <v>0</v>
      </c>
      <c r="R7" s="235">
        <v>0</v>
      </c>
      <c r="S7" s="235">
        <v>0</v>
      </c>
      <c r="T7" s="235">
        <v>0</v>
      </c>
      <c r="U7" s="235">
        <v>0</v>
      </c>
      <c r="V7" s="235">
        <v>0</v>
      </c>
      <c r="W7" s="235"/>
      <c r="X7" s="235">
        <v>0</v>
      </c>
      <c r="Y7" s="235">
        <v>0</v>
      </c>
      <c r="Z7" s="235">
        <v>0</v>
      </c>
      <c r="AA7" s="235">
        <v>0</v>
      </c>
      <c r="AB7" s="235">
        <v>0</v>
      </c>
      <c r="AC7" s="235">
        <v>0</v>
      </c>
      <c r="AD7" s="235">
        <v>0</v>
      </c>
      <c r="AE7" s="235">
        <v>0</v>
      </c>
      <c r="AF7" s="235">
        <v>0</v>
      </c>
      <c r="AG7" s="235">
        <v>0</v>
      </c>
      <c r="AH7" s="235">
        <v>0</v>
      </c>
      <c r="AI7" s="235">
        <v>0</v>
      </c>
      <c r="AJ7" s="235"/>
      <c r="AK7" s="235">
        <v>0</v>
      </c>
      <c r="AL7" s="235">
        <v>0</v>
      </c>
      <c r="AM7" s="235">
        <v>0</v>
      </c>
      <c r="AN7" s="235">
        <v>0</v>
      </c>
      <c r="AO7" s="235">
        <v>0</v>
      </c>
      <c r="AP7" s="235">
        <v>0</v>
      </c>
      <c r="AQ7" s="235">
        <v>0</v>
      </c>
      <c r="AR7" s="235">
        <v>0</v>
      </c>
      <c r="AS7" s="235">
        <v>0</v>
      </c>
      <c r="AT7" s="235">
        <v>0</v>
      </c>
      <c r="AU7" s="235">
        <v>0</v>
      </c>
      <c r="AV7" s="235">
        <v>0</v>
      </c>
      <c r="AW7" s="235"/>
      <c r="AX7" s="235">
        <v>0</v>
      </c>
      <c r="AY7" s="235">
        <v>0</v>
      </c>
      <c r="AZ7" s="235">
        <v>0</v>
      </c>
      <c r="BA7" s="235">
        <v>0</v>
      </c>
      <c r="BB7" s="235">
        <v>0</v>
      </c>
      <c r="BC7" s="235">
        <v>0</v>
      </c>
      <c r="BD7" s="235">
        <v>0</v>
      </c>
      <c r="BE7" s="235">
        <v>0</v>
      </c>
      <c r="BF7" s="235">
        <v>0</v>
      </c>
      <c r="BG7" s="235">
        <v>0</v>
      </c>
      <c r="BH7" s="235">
        <v>0</v>
      </c>
      <c r="BI7" s="235">
        <v>0</v>
      </c>
      <c r="BJ7" s="235"/>
    </row>
    <row r="8" spans="1:62" hidden="1" outlineLevel="1" x14ac:dyDescent="0.25">
      <c r="B8" s="42">
        <v>3</v>
      </c>
      <c r="C8" s="2"/>
      <c r="D8" s="240"/>
      <c r="E8" s="2"/>
      <c r="F8" s="2"/>
      <c r="G8" s="2"/>
      <c r="H8" s="2"/>
      <c r="I8" s="2"/>
      <c r="J8" s="234">
        <v>0</v>
      </c>
      <c r="K8" s="235">
        <v>0</v>
      </c>
      <c r="L8" s="235">
        <v>0</v>
      </c>
      <c r="M8" s="235">
        <v>0</v>
      </c>
      <c r="N8" s="235">
        <v>0</v>
      </c>
      <c r="O8" s="235">
        <v>0</v>
      </c>
      <c r="P8" s="235">
        <v>0</v>
      </c>
      <c r="Q8" s="235">
        <v>0</v>
      </c>
      <c r="R8" s="235">
        <v>0</v>
      </c>
      <c r="S8" s="235">
        <v>0</v>
      </c>
      <c r="T8" s="235">
        <v>0</v>
      </c>
      <c r="U8" s="235">
        <v>0</v>
      </c>
      <c r="V8" s="235">
        <v>0</v>
      </c>
      <c r="W8" s="235"/>
      <c r="X8" s="235">
        <v>0</v>
      </c>
      <c r="Y8" s="235">
        <v>0</v>
      </c>
      <c r="Z8" s="235">
        <v>0</v>
      </c>
      <c r="AA8" s="235">
        <v>0</v>
      </c>
      <c r="AB8" s="235">
        <v>0</v>
      </c>
      <c r="AC8" s="235">
        <v>0</v>
      </c>
      <c r="AD8" s="235">
        <v>0</v>
      </c>
      <c r="AE8" s="235">
        <v>0</v>
      </c>
      <c r="AF8" s="235">
        <v>0</v>
      </c>
      <c r="AG8" s="235">
        <v>0</v>
      </c>
      <c r="AH8" s="235">
        <v>0</v>
      </c>
      <c r="AI8" s="235">
        <v>0</v>
      </c>
      <c r="AJ8" s="235"/>
      <c r="AK8" s="235">
        <v>0</v>
      </c>
      <c r="AL8" s="235">
        <v>0</v>
      </c>
      <c r="AM8" s="235">
        <v>0</v>
      </c>
      <c r="AN8" s="235">
        <v>0</v>
      </c>
      <c r="AO8" s="235">
        <v>0</v>
      </c>
      <c r="AP8" s="235">
        <v>0</v>
      </c>
      <c r="AQ8" s="235">
        <v>0</v>
      </c>
      <c r="AR8" s="235">
        <v>0</v>
      </c>
      <c r="AS8" s="235">
        <v>0</v>
      </c>
      <c r="AT8" s="235">
        <v>0</v>
      </c>
      <c r="AU8" s="235">
        <v>0</v>
      </c>
      <c r="AV8" s="235">
        <v>0</v>
      </c>
      <c r="AW8" s="235"/>
      <c r="AX8" s="235">
        <v>0</v>
      </c>
      <c r="AY8" s="235">
        <v>0</v>
      </c>
      <c r="AZ8" s="235">
        <v>0</v>
      </c>
      <c r="BA8" s="235">
        <v>0</v>
      </c>
      <c r="BB8" s="235">
        <v>0</v>
      </c>
      <c r="BC8" s="235">
        <v>0</v>
      </c>
      <c r="BD8" s="235">
        <v>0</v>
      </c>
      <c r="BE8" s="235">
        <v>0</v>
      </c>
      <c r="BF8" s="235">
        <v>0</v>
      </c>
      <c r="BG8" s="235">
        <v>0</v>
      </c>
      <c r="BH8" s="235">
        <v>0</v>
      </c>
      <c r="BI8" s="235">
        <v>0</v>
      </c>
      <c r="BJ8" s="235"/>
    </row>
    <row r="9" spans="1:62" collapsed="1" x14ac:dyDescent="0.25">
      <c r="B9" s="42">
        <v>4</v>
      </c>
      <c r="C9" s="42" t="s">
        <v>373</v>
      </c>
      <c r="D9" s="239"/>
      <c r="E9" s="236">
        <v>1</v>
      </c>
      <c r="F9" s="236">
        <v>1</v>
      </c>
      <c r="G9" s="237">
        <v>0</v>
      </c>
      <c r="H9" s="245"/>
      <c r="I9" s="9" t="s">
        <v>34</v>
      </c>
      <c r="J9" s="247">
        <v>60000</v>
      </c>
      <c r="K9" s="37">
        <v>60000</v>
      </c>
      <c r="L9" s="37">
        <v>0</v>
      </c>
      <c r="M9" s="37">
        <v>0</v>
      </c>
      <c r="N9" s="37">
        <v>0</v>
      </c>
      <c r="O9" s="37">
        <v>0</v>
      </c>
      <c r="P9" s="37">
        <v>0</v>
      </c>
      <c r="Q9" s="37">
        <v>0</v>
      </c>
      <c r="R9" s="37">
        <v>0</v>
      </c>
      <c r="S9" s="37">
        <v>0</v>
      </c>
      <c r="T9" s="37">
        <v>0</v>
      </c>
      <c r="U9" s="37">
        <v>0</v>
      </c>
      <c r="V9" s="37">
        <v>0</v>
      </c>
      <c r="W9" s="37">
        <v>60000</v>
      </c>
      <c r="X9" s="37">
        <v>0</v>
      </c>
      <c r="Y9" s="37">
        <v>0</v>
      </c>
      <c r="Z9" s="37">
        <v>0</v>
      </c>
      <c r="AA9" s="37">
        <v>0</v>
      </c>
      <c r="AB9" s="37">
        <v>0</v>
      </c>
      <c r="AC9" s="37">
        <v>0</v>
      </c>
      <c r="AD9" s="37">
        <v>0</v>
      </c>
      <c r="AE9" s="37">
        <v>0</v>
      </c>
      <c r="AF9" s="37">
        <v>0</v>
      </c>
      <c r="AG9" s="37">
        <v>0</v>
      </c>
      <c r="AH9" s="37">
        <v>0</v>
      </c>
      <c r="AI9" s="37">
        <v>0</v>
      </c>
      <c r="AJ9" s="37">
        <v>0</v>
      </c>
      <c r="AK9" s="37">
        <v>0</v>
      </c>
      <c r="AL9" s="37">
        <v>0</v>
      </c>
      <c r="AM9" s="37">
        <v>0</v>
      </c>
      <c r="AN9" s="37">
        <v>0</v>
      </c>
      <c r="AO9" s="37">
        <v>0</v>
      </c>
      <c r="AP9" s="37">
        <v>0</v>
      </c>
      <c r="AQ9" s="37">
        <v>0</v>
      </c>
      <c r="AR9" s="37">
        <v>0</v>
      </c>
      <c r="AS9" s="37">
        <v>0</v>
      </c>
      <c r="AT9" s="37">
        <v>0</v>
      </c>
      <c r="AU9" s="37">
        <v>0</v>
      </c>
      <c r="AV9" s="37">
        <v>0</v>
      </c>
      <c r="AW9" s="37">
        <v>0</v>
      </c>
      <c r="AX9" s="37">
        <v>0</v>
      </c>
      <c r="AY9" s="37">
        <v>0</v>
      </c>
      <c r="AZ9" s="37">
        <v>0</v>
      </c>
      <c r="BA9" s="37">
        <v>0</v>
      </c>
      <c r="BB9" s="37">
        <v>0</v>
      </c>
      <c r="BC9" s="37">
        <v>0</v>
      </c>
      <c r="BD9" s="37">
        <v>0</v>
      </c>
      <c r="BE9" s="37">
        <v>0</v>
      </c>
      <c r="BF9" s="37">
        <v>0</v>
      </c>
      <c r="BG9" s="37">
        <v>0</v>
      </c>
      <c r="BH9" s="37">
        <v>0</v>
      </c>
      <c r="BI9" s="37">
        <v>0</v>
      </c>
      <c r="BJ9" s="37">
        <v>0</v>
      </c>
    </row>
    <row r="10" spans="1:62" hidden="1" outlineLevel="1" x14ac:dyDescent="0.25">
      <c r="B10" s="42">
        <v>5</v>
      </c>
      <c r="C10" s="2"/>
      <c r="D10" s="240"/>
      <c r="E10" s="2"/>
      <c r="F10" s="2"/>
      <c r="G10" s="2"/>
      <c r="H10" s="2"/>
      <c r="I10" s="2"/>
      <c r="J10" s="234"/>
      <c r="K10" s="235">
        <v>1</v>
      </c>
      <c r="L10" s="235">
        <v>0</v>
      </c>
      <c r="M10" s="235">
        <v>0</v>
      </c>
      <c r="N10" s="235">
        <v>0</v>
      </c>
      <c r="O10" s="235">
        <v>0</v>
      </c>
      <c r="P10" s="235">
        <v>0</v>
      </c>
      <c r="Q10" s="235">
        <v>0</v>
      </c>
      <c r="R10" s="235">
        <v>0</v>
      </c>
      <c r="S10" s="235">
        <v>0</v>
      </c>
      <c r="T10" s="235">
        <v>0</v>
      </c>
      <c r="U10" s="235">
        <v>0</v>
      </c>
      <c r="V10" s="235">
        <v>0</v>
      </c>
      <c r="W10" s="235"/>
      <c r="X10" s="235">
        <v>0</v>
      </c>
      <c r="Y10" s="235">
        <v>0</v>
      </c>
      <c r="Z10" s="235">
        <v>0</v>
      </c>
      <c r="AA10" s="235">
        <v>0</v>
      </c>
      <c r="AB10" s="235">
        <v>0</v>
      </c>
      <c r="AC10" s="235">
        <v>0</v>
      </c>
      <c r="AD10" s="235">
        <v>0</v>
      </c>
      <c r="AE10" s="235">
        <v>0</v>
      </c>
      <c r="AF10" s="235">
        <v>0</v>
      </c>
      <c r="AG10" s="235">
        <v>0</v>
      </c>
      <c r="AH10" s="235">
        <v>0</v>
      </c>
      <c r="AI10" s="235">
        <v>0</v>
      </c>
      <c r="AJ10" s="235"/>
      <c r="AK10" s="235">
        <v>0</v>
      </c>
      <c r="AL10" s="235">
        <v>0</v>
      </c>
      <c r="AM10" s="235">
        <v>0</v>
      </c>
      <c r="AN10" s="235">
        <v>0</v>
      </c>
      <c r="AO10" s="235">
        <v>0</v>
      </c>
      <c r="AP10" s="235">
        <v>0</v>
      </c>
      <c r="AQ10" s="235">
        <v>0</v>
      </c>
      <c r="AR10" s="235">
        <v>0</v>
      </c>
      <c r="AS10" s="235">
        <v>0</v>
      </c>
      <c r="AT10" s="235">
        <v>0</v>
      </c>
      <c r="AU10" s="235">
        <v>0</v>
      </c>
      <c r="AV10" s="235">
        <v>0</v>
      </c>
      <c r="AW10" s="235"/>
      <c r="AX10" s="235">
        <v>0</v>
      </c>
      <c r="AY10" s="235">
        <v>0</v>
      </c>
      <c r="AZ10" s="235">
        <v>0</v>
      </c>
      <c r="BA10" s="235">
        <v>0</v>
      </c>
      <c r="BB10" s="235">
        <v>0</v>
      </c>
      <c r="BC10" s="235">
        <v>0</v>
      </c>
      <c r="BD10" s="235">
        <v>0</v>
      </c>
      <c r="BE10" s="235">
        <v>0</v>
      </c>
      <c r="BF10" s="235">
        <v>0</v>
      </c>
      <c r="BG10" s="235">
        <v>0</v>
      </c>
      <c r="BH10" s="235">
        <v>0</v>
      </c>
      <c r="BI10" s="235">
        <v>0</v>
      </c>
      <c r="BJ10" s="235"/>
    </row>
    <row r="11" spans="1:62" hidden="1" outlineLevel="1" x14ac:dyDescent="0.25">
      <c r="B11" s="42">
        <v>6</v>
      </c>
      <c r="C11" s="2"/>
      <c r="D11" s="240"/>
      <c r="E11" s="2"/>
      <c r="F11" s="2"/>
      <c r="G11" s="2"/>
      <c r="H11" s="2"/>
      <c r="I11" s="2"/>
      <c r="J11" s="234">
        <v>0</v>
      </c>
      <c r="K11" s="235">
        <v>0</v>
      </c>
      <c r="L11" s="235">
        <v>0</v>
      </c>
      <c r="M11" s="235">
        <v>0</v>
      </c>
      <c r="N11" s="235">
        <v>0</v>
      </c>
      <c r="O11" s="235">
        <v>0</v>
      </c>
      <c r="P11" s="235">
        <v>0</v>
      </c>
      <c r="Q11" s="235">
        <v>0</v>
      </c>
      <c r="R11" s="235">
        <v>0</v>
      </c>
      <c r="S11" s="235">
        <v>0</v>
      </c>
      <c r="T11" s="235">
        <v>0</v>
      </c>
      <c r="U11" s="235">
        <v>0</v>
      </c>
      <c r="V11" s="235">
        <v>0</v>
      </c>
      <c r="W11" s="235"/>
      <c r="X11" s="235">
        <v>0</v>
      </c>
      <c r="Y11" s="235">
        <v>0</v>
      </c>
      <c r="Z11" s="235">
        <v>0</v>
      </c>
      <c r="AA11" s="235">
        <v>0</v>
      </c>
      <c r="AB11" s="235">
        <v>0</v>
      </c>
      <c r="AC11" s="235">
        <v>0</v>
      </c>
      <c r="AD11" s="235">
        <v>0</v>
      </c>
      <c r="AE11" s="235">
        <v>0</v>
      </c>
      <c r="AF11" s="235">
        <v>0</v>
      </c>
      <c r="AG11" s="235">
        <v>0</v>
      </c>
      <c r="AH11" s="235">
        <v>0</v>
      </c>
      <c r="AI11" s="235">
        <v>0</v>
      </c>
      <c r="AJ11" s="235"/>
      <c r="AK11" s="235">
        <v>0</v>
      </c>
      <c r="AL11" s="235">
        <v>0</v>
      </c>
      <c r="AM11" s="235">
        <v>0</v>
      </c>
      <c r="AN11" s="235">
        <v>0</v>
      </c>
      <c r="AO11" s="235">
        <v>0</v>
      </c>
      <c r="AP11" s="235">
        <v>0</v>
      </c>
      <c r="AQ11" s="235">
        <v>0</v>
      </c>
      <c r="AR11" s="235">
        <v>0</v>
      </c>
      <c r="AS11" s="235">
        <v>0</v>
      </c>
      <c r="AT11" s="235">
        <v>0</v>
      </c>
      <c r="AU11" s="235">
        <v>0</v>
      </c>
      <c r="AV11" s="235">
        <v>0</v>
      </c>
      <c r="AW11" s="235"/>
      <c r="AX11" s="235">
        <v>0</v>
      </c>
      <c r="AY11" s="235">
        <v>0</v>
      </c>
      <c r="AZ11" s="235">
        <v>0</v>
      </c>
      <c r="BA11" s="235">
        <v>0</v>
      </c>
      <c r="BB11" s="235">
        <v>0</v>
      </c>
      <c r="BC11" s="235">
        <v>0</v>
      </c>
      <c r="BD11" s="235">
        <v>0</v>
      </c>
      <c r="BE11" s="235">
        <v>0</v>
      </c>
      <c r="BF11" s="235">
        <v>0</v>
      </c>
      <c r="BG11" s="235">
        <v>0</v>
      </c>
      <c r="BH11" s="235">
        <v>0</v>
      </c>
      <c r="BI11" s="235">
        <v>0</v>
      </c>
      <c r="BJ11" s="235"/>
    </row>
    <row r="12" spans="1:62" collapsed="1" x14ac:dyDescent="0.25">
      <c r="B12" s="42">
        <v>7</v>
      </c>
      <c r="C12" s="42" t="s">
        <v>374</v>
      </c>
      <c r="D12" s="239"/>
      <c r="E12" s="236">
        <v>1</v>
      </c>
      <c r="F12" s="236">
        <v>1</v>
      </c>
      <c r="G12" s="237">
        <v>0</v>
      </c>
      <c r="H12" s="245"/>
      <c r="I12" s="9" t="s">
        <v>34</v>
      </c>
      <c r="J12" s="289">
        <v>50812500</v>
      </c>
      <c r="K12" s="37">
        <v>50812500</v>
      </c>
      <c r="L12" s="37">
        <v>0</v>
      </c>
      <c r="M12" s="37">
        <v>0</v>
      </c>
      <c r="N12" s="37">
        <v>0</v>
      </c>
      <c r="O12" s="37">
        <v>0</v>
      </c>
      <c r="P12" s="37">
        <v>0</v>
      </c>
      <c r="Q12" s="37">
        <v>0</v>
      </c>
      <c r="R12" s="37">
        <v>0</v>
      </c>
      <c r="S12" s="37">
        <v>0</v>
      </c>
      <c r="T12" s="37">
        <v>0</v>
      </c>
      <c r="U12" s="37">
        <v>0</v>
      </c>
      <c r="V12" s="37">
        <v>0</v>
      </c>
      <c r="W12" s="37">
        <v>50812500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37">
        <v>0</v>
      </c>
      <c r="BC12" s="37">
        <v>0</v>
      </c>
      <c r="BD12" s="37">
        <v>0</v>
      </c>
      <c r="BE12" s="37">
        <v>0</v>
      </c>
      <c r="BF12" s="37">
        <v>0</v>
      </c>
      <c r="BG12" s="37">
        <v>0</v>
      </c>
      <c r="BH12" s="37">
        <v>0</v>
      </c>
      <c r="BI12" s="37">
        <v>0</v>
      </c>
      <c r="BJ12" s="37">
        <v>0</v>
      </c>
    </row>
    <row r="13" spans="1:62" hidden="1" outlineLevel="1" x14ac:dyDescent="0.25">
      <c r="B13" s="42">
        <v>8</v>
      </c>
      <c r="C13" s="2"/>
      <c r="D13" s="240"/>
      <c r="E13" s="2"/>
      <c r="F13" s="2"/>
      <c r="G13" s="2"/>
      <c r="H13" s="2"/>
      <c r="I13" s="2"/>
      <c r="J13" s="290"/>
      <c r="K13" s="235">
        <v>1</v>
      </c>
      <c r="L13" s="235">
        <v>0</v>
      </c>
      <c r="M13" s="235">
        <v>0</v>
      </c>
      <c r="N13" s="235">
        <v>0</v>
      </c>
      <c r="O13" s="235">
        <v>0</v>
      </c>
      <c r="P13" s="235">
        <v>0</v>
      </c>
      <c r="Q13" s="235">
        <v>0</v>
      </c>
      <c r="R13" s="235">
        <v>0</v>
      </c>
      <c r="S13" s="235">
        <v>0</v>
      </c>
      <c r="T13" s="235">
        <v>0</v>
      </c>
      <c r="U13" s="235">
        <v>0</v>
      </c>
      <c r="V13" s="235">
        <v>0</v>
      </c>
      <c r="W13" s="235"/>
      <c r="X13" s="235">
        <v>0</v>
      </c>
      <c r="Y13" s="235">
        <v>0</v>
      </c>
      <c r="Z13" s="235">
        <v>0</v>
      </c>
      <c r="AA13" s="235">
        <v>0</v>
      </c>
      <c r="AB13" s="235">
        <v>0</v>
      </c>
      <c r="AC13" s="235">
        <v>0</v>
      </c>
      <c r="AD13" s="235">
        <v>0</v>
      </c>
      <c r="AE13" s="235">
        <v>0</v>
      </c>
      <c r="AF13" s="235">
        <v>0</v>
      </c>
      <c r="AG13" s="235">
        <v>0</v>
      </c>
      <c r="AH13" s="235">
        <v>0</v>
      </c>
      <c r="AI13" s="235">
        <v>0</v>
      </c>
      <c r="AJ13" s="235"/>
      <c r="AK13" s="235">
        <v>0</v>
      </c>
      <c r="AL13" s="235">
        <v>0</v>
      </c>
      <c r="AM13" s="235">
        <v>0</v>
      </c>
      <c r="AN13" s="235">
        <v>0</v>
      </c>
      <c r="AO13" s="235">
        <v>0</v>
      </c>
      <c r="AP13" s="235">
        <v>0</v>
      </c>
      <c r="AQ13" s="235">
        <v>0</v>
      </c>
      <c r="AR13" s="235">
        <v>0</v>
      </c>
      <c r="AS13" s="235">
        <v>0</v>
      </c>
      <c r="AT13" s="235">
        <v>0</v>
      </c>
      <c r="AU13" s="235">
        <v>0</v>
      </c>
      <c r="AV13" s="235">
        <v>0</v>
      </c>
      <c r="AW13" s="235"/>
      <c r="AX13" s="235">
        <v>0</v>
      </c>
      <c r="AY13" s="235">
        <v>0</v>
      </c>
      <c r="AZ13" s="235">
        <v>0</v>
      </c>
      <c r="BA13" s="235">
        <v>0</v>
      </c>
      <c r="BB13" s="235">
        <v>0</v>
      </c>
      <c r="BC13" s="235">
        <v>0</v>
      </c>
      <c r="BD13" s="235">
        <v>0</v>
      </c>
      <c r="BE13" s="235">
        <v>0</v>
      </c>
      <c r="BF13" s="235">
        <v>0</v>
      </c>
      <c r="BG13" s="235">
        <v>0</v>
      </c>
      <c r="BH13" s="235">
        <v>0</v>
      </c>
      <c r="BI13" s="235">
        <v>0</v>
      </c>
      <c r="BJ13" s="235"/>
    </row>
    <row r="14" spans="1:62" hidden="1" outlineLevel="1" x14ac:dyDescent="0.25">
      <c r="B14" s="42">
        <v>9</v>
      </c>
      <c r="C14" s="2"/>
      <c r="D14" s="240"/>
      <c r="E14" s="2"/>
      <c r="F14" s="2"/>
      <c r="G14" s="2"/>
      <c r="H14" s="2"/>
      <c r="I14" s="2"/>
      <c r="J14" s="290">
        <v>0</v>
      </c>
      <c r="K14" s="235">
        <v>0</v>
      </c>
      <c r="L14" s="235">
        <v>0</v>
      </c>
      <c r="M14" s="235">
        <v>0</v>
      </c>
      <c r="N14" s="235">
        <v>0</v>
      </c>
      <c r="O14" s="235">
        <v>0</v>
      </c>
      <c r="P14" s="235">
        <v>0</v>
      </c>
      <c r="Q14" s="235">
        <v>0</v>
      </c>
      <c r="R14" s="235">
        <v>0</v>
      </c>
      <c r="S14" s="235">
        <v>0</v>
      </c>
      <c r="T14" s="235">
        <v>0</v>
      </c>
      <c r="U14" s="235">
        <v>0</v>
      </c>
      <c r="V14" s="235">
        <v>0</v>
      </c>
      <c r="W14" s="235"/>
      <c r="X14" s="235">
        <v>0</v>
      </c>
      <c r="Y14" s="235">
        <v>0</v>
      </c>
      <c r="Z14" s="235">
        <v>0</v>
      </c>
      <c r="AA14" s="235">
        <v>0</v>
      </c>
      <c r="AB14" s="235">
        <v>0</v>
      </c>
      <c r="AC14" s="235">
        <v>0</v>
      </c>
      <c r="AD14" s="235">
        <v>0</v>
      </c>
      <c r="AE14" s="235">
        <v>0</v>
      </c>
      <c r="AF14" s="235">
        <v>0</v>
      </c>
      <c r="AG14" s="235">
        <v>0</v>
      </c>
      <c r="AH14" s="235">
        <v>0</v>
      </c>
      <c r="AI14" s="235">
        <v>0</v>
      </c>
      <c r="AJ14" s="235"/>
      <c r="AK14" s="235">
        <v>0</v>
      </c>
      <c r="AL14" s="235">
        <v>0</v>
      </c>
      <c r="AM14" s="235">
        <v>0</v>
      </c>
      <c r="AN14" s="235">
        <v>0</v>
      </c>
      <c r="AO14" s="235">
        <v>0</v>
      </c>
      <c r="AP14" s="235">
        <v>0</v>
      </c>
      <c r="AQ14" s="235">
        <v>0</v>
      </c>
      <c r="AR14" s="235">
        <v>0</v>
      </c>
      <c r="AS14" s="235">
        <v>0</v>
      </c>
      <c r="AT14" s="235">
        <v>0</v>
      </c>
      <c r="AU14" s="235">
        <v>0</v>
      </c>
      <c r="AV14" s="235">
        <v>0</v>
      </c>
      <c r="AW14" s="235"/>
      <c r="AX14" s="235">
        <v>0</v>
      </c>
      <c r="AY14" s="235">
        <v>0</v>
      </c>
      <c r="AZ14" s="235">
        <v>0</v>
      </c>
      <c r="BA14" s="235">
        <v>0</v>
      </c>
      <c r="BB14" s="235">
        <v>0</v>
      </c>
      <c r="BC14" s="235">
        <v>0</v>
      </c>
      <c r="BD14" s="235">
        <v>0</v>
      </c>
      <c r="BE14" s="235">
        <v>0</v>
      </c>
      <c r="BF14" s="235">
        <v>0</v>
      </c>
      <c r="BG14" s="235">
        <v>0</v>
      </c>
      <c r="BH14" s="235">
        <v>0</v>
      </c>
      <c r="BI14" s="235">
        <v>0</v>
      </c>
      <c r="BJ14" s="235"/>
    </row>
    <row r="15" spans="1:62" collapsed="1" x14ac:dyDescent="0.25">
      <c r="B15" s="42">
        <v>10</v>
      </c>
      <c r="C15" s="42" t="s">
        <v>441</v>
      </c>
      <c r="D15" s="239"/>
      <c r="E15" s="236">
        <v>1</v>
      </c>
      <c r="F15" s="236">
        <v>1</v>
      </c>
      <c r="G15" s="237">
        <v>0</v>
      </c>
      <c r="H15" s="245"/>
      <c r="I15" s="9" t="s">
        <v>34</v>
      </c>
      <c r="J15" s="291">
        <v>2540625</v>
      </c>
      <c r="K15" s="37">
        <v>2540625</v>
      </c>
      <c r="L15" s="37">
        <v>0</v>
      </c>
      <c r="M15" s="37">
        <v>0</v>
      </c>
      <c r="N15" s="37">
        <v>0</v>
      </c>
      <c r="O15" s="37">
        <v>0</v>
      </c>
      <c r="P15" s="37">
        <v>0</v>
      </c>
      <c r="Q15" s="37">
        <v>0</v>
      </c>
      <c r="R15" s="37">
        <v>0</v>
      </c>
      <c r="S15" s="37">
        <v>0</v>
      </c>
      <c r="T15" s="37">
        <v>0</v>
      </c>
      <c r="U15" s="37">
        <v>0</v>
      </c>
      <c r="V15" s="37">
        <v>0</v>
      </c>
      <c r="W15" s="37">
        <v>2540625</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7">
        <v>0</v>
      </c>
      <c r="AN15" s="37">
        <v>0</v>
      </c>
      <c r="AO15" s="37">
        <v>0</v>
      </c>
      <c r="AP15" s="37">
        <v>0</v>
      </c>
      <c r="AQ15" s="37">
        <v>0</v>
      </c>
      <c r="AR15" s="37">
        <v>0</v>
      </c>
      <c r="AS15" s="37">
        <v>0</v>
      </c>
      <c r="AT15" s="37">
        <v>0</v>
      </c>
      <c r="AU15" s="37">
        <v>0</v>
      </c>
      <c r="AV15" s="37">
        <v>0</v>
      </c>
      <c r="AW15" s="37">
        <v>0</v>
      </c>
      <c r="AX15" s="37">
        <v>0</v>
      </c>
      <c r="AY15" s="37">
        <v>0</v>
      </c>
      <c r="AZ15" s="37">
        <v>0</v>
      </c>
      <c r="BA15" s="37">
        <v>0</v>
      </c>
      <c r="BB15" s="37">
        <v>0</v>
      </c>
      <c r="BC15" s="37">
        <v>0</v>
      </c>
      <c r="BD15" s="37">
        <v>0</v>
      </c>
      <c r="BE15" s="37">
        <v>0</v>
      </c>
      <c r="BF15" s="37">
        <v>0</v>
      </c>
      <c r="BG15" s="37">
        <v>0</v>
      </c>
      <c r="BH15" s="37">
        <v>0</v>
      </c>
      <c r="BI15" s="37">
        <v>0</v>
      </c>
      <c r="BJ15" s="37">
        <v>0</v>
      </c>
    </row>
    <row r="16" spans="1:62" hidden="1" outlineLevel="1" x14ac:dyDescent="0.25">
      <c r="B16" s="42">
        <v>11</v>
      </c>
      <c r="C16" s="2"/>
      <c r="D16" s="240"/>
      <c r="E16" s="2"/>
      <c r="F16" s="2"/>
      <c r="G16" s="2"/>
      <c r="H16" s="2"/>
      <c r="I16" s="2"/>
      <c r="J16" s="234"/>
      <c r="K16" s="235">
        <v>1</v>
      </c>
      <c r="L16" s="235">
        <v>0</v>
      </c>
      <c r="M16" s="235">
        <v>0</v>
      </c>
      <c r="N16" s="235">
        <v>0</v>
      </c>
      <c r="O16" s="235">
        <v>0</v>
      </c>
      <c r="P16" s="235">
        <v>0</v>
      </c>
      <c r="Q16" s="235">
        <v>0</v>
      </c>
      <c r="R16" s="235">
        <v>0</v>
      </c>
      <c r="S16" s="235">
        <v>0</v>
      </c>
      <c r="T16" s="235">
        <v>0</v>
      </c>
      <c r="U16" s="235">
        <v>0</v>
      </c>
      <c r="V16" s="235">
        <v>0</v>
      </c>
      <c r="W16" s="235"/>
      <c r="X16" s="235">
        <v>0</v>
      </c>
      <c r="Y16" s="235">
        <v>0</v>
      </c>
      <c r="Z16" s="235">
        <v>0</v>
      </c>
      <c r="AA16" s="235">
        <v>0</v>
      </c>
      <c r="AB16" s="235">
        <v>0</v>
      </c>
      <c r="AC16" s="235">
        <v>0</v>
      </c>
      <c r="AD16" s="235">
        <v>0</v>
      </c>
      <c r="AE16" s="235">
        <v>0</v>
      </c>
      <c r="AF16" s="235">
        <v>0</v>
      </c>
      <c r="AG16" s="235">
        <v>0</v>
      </c>
      <c r="AH16" s="235">
        <v>0</v>
      </c>
      <c r="AI16" s="235">
        <v>0</v>
      </c>
      <c r="AJ16" s="235"/>
      <c r="AK16" s="235">
        <v>0</v>
      </c>
      <c r="AL16" s="235">
        <v>0</v>
      </c>
      <c r="AM16" s="235">
        <v>0</v>
      </c>
      <c r="AN16" s="235">
        <v>0</v>
      </c>
      <c r="AO16" s="235">
        <v>0</v>
      </c>
      <c r="AP16" s="235">
        <v>0</v>
      </c>
      <c r="AQ16" s="235">
        <v>0</v>
      </c>
      <c r="AR16" s="235">
        <v>0</v>
      </c>
      <c r="AS16" s="235">
        <v>0</v>
      </c>
      <c r="AT16" s="235">
        <v>0</v>
      </c>
      <c r="AU16" s="235">
        <v>0</v>
      </c>
      <c r="AV16" s="235">
        <v>0</v>
      </c>
      <c r="AW16" s="235"/>
      <c r="AX16" s="235">
        <v>0</v>
      </c>
      <c r="AY16" s="235">
        <v>0</v>
      </c>
      <c r="AZ16" s="235">
        <v>0</v>
      </c>
      <c r="BA16" s="235">
        <v>0</v>
      </c>
      <c r="BB16" s="235">
        <v>0</v>
      </c>
      <c r="BC16" s="235">
        <v>0</v>
      </c>
      <c r="BD16" s="235">
        <v>0</v>
      </c>
      <c r="BE16" s="235">
        <v>0</v>
      </c>
      <c r="BF16" s="235">
        <v>0</v>
      </c>
      <c r="BG16" s="235">
        <v>0</v>
      </c>
      <c r="BH16" s="235">
        <v>0</v>
      </c>
      <c r="BI16" s="235">
        <v>0</v>
      </c>
      <c r="BJ16" s="235"/>
    </row>
    <row r="17" spans="2:62" hidden="1" outlineLevel="1" x14ac:dyDescent="0.25">
      <c r="B17" s="42">
        <v>12</v>
      </c>
      <c r="C17" s="2"/>
      <c r="D17" s="240"/>
      <c r="E17" s="2"/>
      <c r="F17" s="2"/>
      <c r="G17" s="2"/>
      <c r="H17" s="2"/>
      <c r="I17" s="2"/>
      <c r="J17" s="234">
        <v>0</v>
      </c>
      <c r="K17" s="235">
        <v>0</v>
      </c>
      <c r="L17" s="235">
        <v>0</v>
      </c>
      <c r="M17" s="235">
        <v>0</v>
      </c>
      <c r="N17" s="235">
        <v>0</v>
      </c>
      <c r="O17" s="235">
        <v>0</v>
      </c>
      <c r="P17" s="235">
        <v>0</v>
      </c>
      <c r="Q17" s="235">
        <v>0</v>
      </c>
      <c r="R17" s="235">
        <v>0</v>
      </c>
      <c r="S17" s="235">
        <v>0</v>
      </c>
      <c r="T17" s="235">
        <v>0</v>
      </c>
      <c r="U17" s="235">
        <v>0</v>
      </c>
      <c r="V17" s="235">
        <v>0</v>
      </c>
      <c r="W17" s="235"/>
      <c r="X17" s="235">
        <v>0</v>
      </c>
      <c r="Y17" s="235">
        <v>0</v>
      </c>
      <c r="Z17" s="235">
        <v>0</v>
      </c>
      <c r="AA17" s="235">
        <v>0</v>
      </c>
      <c r="AB17" s="235">
        <v>0</v>
      </c>
      <c r="AC17" s="235">
        <v>0</v>
      </c>
      <c r="AD17" s="235">
        <v>0</v>
      </c>
      <c r="AE17" s="235">
        <v>0</v>
      </c>
      <c r="AF17" s="235">
        <v>0</v>
      </c>
      <c r="AG17" s="235">
        <v>0</v>
      </c>
      <c r="AH17" s="235">
        <v>0</v>
      </c>
      <c r="AI17" s="235">
        <v>0</v>
      </c>
      <c r="AJ17" s="235"/>
      <c r="AK17" s="235">
        <v>0</v>
      </c>
      <c r="AL17" s="235">
        <v>0</v>
      </c>
      <c r="AM17" s="235">
        <v>0</v>
      </c>
      <c r="AN17" s="235">
        <v>0</v>
      </c>
      <c r="AO17" s="235">
        <v>0</v>
      </c>
      <c r="AP17" s="235">
        <v>0</v>
      </c>
      <c r="AQ17" s="235">
        <v>0</v>
      </c>
      <c r="AR17" s="235">
        <v>0</v>
      </c>
      <c r="AS17" s="235">
        <v>0</v>
      </c>
      <c r="AT17" s="235">
        <v>0</v>
      </c>
      <c r="AU17" s="235">
        <v>0</v>
      </c>
      <c r="AV17" s="235">
        <v>0</v>
      </c>
      <c r="AW17" s="235"/>
      <c r="AX17" s="235">
        <v>0</v>
      </c>
      <c r="AY17" s="235">
        <v>0</v>
      </c>
      <c r="AZ17" s="235">
        <v>0</v>
      </c>
      <c r="BA17" s="235">
        <v>0</v>
      </c>
      <c r="BB17" s="235">
        <v>0</v>
      </c>
      <c r="BC17" s="235">
        <v>0</v>
      </c>
      <c r="BD17" s="235">
        <v>0</v>
      </c>
      <c r="BE17" s="235">
        <v>0</v>
      </c>
      <c r="BF17" s="235">
        <v>0</v>
      </c>
      <c r="BG17" s="235">
        <v>0</v>
      </c>
      <c r="BH17" s="235">
        <v>0</v>
      </c>
      <c r="BI17" s="235">
        <v>0</v>
      </c>
      <c r="BJ17" s="235"/>
    </row>
    <row r="18" spans="2:62" collapsed="1" x14ac:dyDescent="0.25">
      <c r="B18" s="42">
        <v>13</v>
      </c>
      <c r="C18" s="42" t="s">
        <v>375</v>
      </c>
      <c r="D18" s="239"/>
      <c r="E18" s="236">
        <v>1</v>
      </c>
      <c r="F18" s="236">
        <v>1</v>
      </c>
      <c r="G18" s="237">
        <v>0</v>
      </c>
      <c r="H18" s="245"/>
      <c r="I18" s="9" t="s">
        <v>34</v>
      </c>
      <c r="J18" s="247">
        <v>500000</v>
      </c>
      <c r="K18" s="37">
        <v>500000</v>
      </c>
      <c r="L18" s="37">
        <v>0</v>
      </c>
      <c r="M18" s="37">
        <v>0</v>
      </c>
      <c r="N18" s="37">
        <v>0</v>
      </c>
      <c r="O18" s="37">
        <v>0</v>
      </c>
      <c r="P18" s="37">
        <v>0</v>
      </c>
      <c r="Q18" s="37">
        <v>0</v>
      </c>
      <c r="R18" s="37">
        <v>0</v>
      </c>
      <c r="S18" s="37">
        <v>0</v>
      </c>
      <c r="T18" s="37">
        <v>0</v>
      </c>
      <c r="U18" s="37">
        <v>0</v>
      </c>
      <c r="V18" s="37">
        <v>0</v>
      </c>
      <c r="W18" s="37">
        <v>500000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c r="AV18" s="37">
        <v>0</v>
      </c>
      <c r="AW18" s="37">
        <v>0</v>
      </c>
      <c r="AX18" s="37">
        <v>0</v>
      </c>
      <c r="AY18" s="37">
        <v>0</v>
      </c>
      <c r="AZ18" s="37">
        <v>0</v>
      </c>
      <c r="BA18" s="37">
        <v>0</v>
      </c>
      <c r="BB18" s="37">
        <v>0</v>
      </c>
      <c r="BC18" s="37">
        <v>0</v>
      </c>
      <c r="BD18" s="37">
        <v>0</v>
      </c>
      <c r="BE18" s="37">
        <v>0</v>
      </c>
      <c r="BF18" s="37">
        <v>0</v>
      </c>
      <c r="BG18" s="37">
        <v>0</v>
      </c>
      <c r="BH18" s="37">
        <v>0</v>
      </c>
      <c r="BI18" s="37">
        <v>0</v>
      </c>
      <c r="BJ18" s="37">
        <v>0</v>
      </c>
    </row>
    <row r="19" spans="2:62" hidden="1" outlineLevel="1" x14ac:dyDescent="0.25">
      <c r="B19" s="42">
        <v>14</v>
      </c>
      <c r="C19" s="2"/>
      <c r="D19" s="240"/>
      <c r="E19" s="2"/>
      <c r="F19" s="2"/>
      <c r="G19" s="2"/>
      <c r="H19" s="2"/>
      <c r="I19" s="2"/>
      <c r="J19" s="234"/>
      <c r="K19" s="235">
        <v>1</v>
      </c>
      <c r="L19" s="235">
        <v>0</v>
      </c>
      <c r="M19" s="235">
        <v>0</v>
      </c>
      <c r="N19" s="235">
        <v>0</v>
      </c>
      <c r="O19" s="235">
        <v>0</v>
      </c>
      <c r="P19" s="235">
        <v>0</v>
      </c>
      <c r="Q19" s="235">
        <v>0</v>
      </c>
      <c r="R19" s="235">
        <v>0</v>
      </c>
      <c r="S19" s="235">
        <v>0</v>
      </c>
      <c r="T19" s="235">
        <v>0</v>
      </c>
      <c r="U19" s="235">
        <v>0</v>
      </c>
      <c r="V19" s="235">
        <v>0</v>
      </c>
      <c r="W19" s="235"/>
      <c r="X19" s="235">
        <v>0</v>
      </c>
      <c r="Y19" s="235">
        <v>0</v>
      </c>
      <c r="Z19" s="235">
        <v>0</v>
      </c>
      <c r="AA19" s="235">
        <v>0</v>
      </c>
      <c r="AB19" s="235">
        <v>0</v>
      </c>
      <c r="AC19" s="235">
        <v>0</v>
      </c>
      <c r="AD19" s="235">
        <v>0</v>
      </c>
      <c r="AE19" s="235">
        <v>0</v>
      </c>
      <c r="AF19" s="235">
        <v>0</v>
      </c>
      <c r="AG19" s="235">
        <v>0</v>
      </c>
      <c r="AH19" s="235">
        <v>0</v>
      </c>
      <c r="AI19" s="235">
        <v>0</v>
      </c>
      <c r="AJ19" s="235"/>
      <c r="AK19" s="235">
        <v>0</v>
      </c>
      <c r="AL19" s="235">
        <v>0</v>
      </c>
      <c r="AM19" s="235">
        <v>0</v>
      </c>
      <c r="AN19" s="235">
        <v>0</v>
      </c>
      <c r="AO19" s="235">
        <v>0</v>
      </c>
      <c r="AP19" s="235">
        <v>0</v>
      </c>
      <c r="AQ19" s="235">
        <v>0</v>
      </c>
      <c r="AR19" s="235">
        <v>0</v>
      </c>
      <c r="AS19" s="235">
        <v>0</v>
      </c>
      <c r="AT19" s="235">
        <v>0</v>
      </c>
      <c r="AU19" s="235">
        <v>0</v>
      </c>
      <c r="AV19" s="235">
        <v>0</v>
      </c>
      <c r="AW19" s="235"/>
      <c r="AX19" s="235">
        <v>0</v>
      </c>
      <c r="AY19" s="235">
        <v>0</v>
      </c>
      <c r="AZ19" s="235">
        <v>0</v>
      </c>
      <c r="BA19" s="235">
        <v>0</v>
      </c>
      <c r="BB19" s="235">
        <v>0</v>
      </c>
      <c r="BC19" s="235">
        <v>0</v>
      </c>
      <c r="BD19" s="235">
        <v>0</v>
      </c>
      <c r="BE19" s="235">
        <v>0</v>
      </c>
      <c r="BF19" s="235">
        <v>0</v>
      </c>
      <c r="BG19" s="235">
        <v>0</v>
      </c>
      <c r="BH19" s="235">
        <v>0</v>
      </c>
      <c r="BI19" s="235">
        <v>0</v>
      </c>
      <c r="BJ19" s="235"/>
    </row>
    <row r="20" spans="2:62" hidden="1" outlineLevel="1" x14ac:dyDescent="0.25">
      <c r="B20" s="42">
        <v>15</v>
      </c>
      <c r="C20" s="2"/>
      <c r="D20" s="240"/>
      <c r="E20" s="2"/>
      <c r="F20" s="2"/>
      <c r="G20" s="2"/>
      <c r="H20" s="2"/>
      <c r="I20" s="2"/>
      <c r="J20" s="234">
        <v>0</v>
      </c>
      <c r="K20" s="235">
        <v>0</v>
      </c>
      <c r="L20" s="235">
        <v>0</v>
      </c>
      <c r="M20" s="235">
        <v>0</v>
      </c>
      <c r="N20" s="235">
        <v>0</v>
      </c>
      <c r="O20" s="235">
        <v>0</v>
      </c>
      <c r="P20" s="235">
        <v>0</v>
      </c>
      <c r="Q20" s="235">
        <v>0</v>
      </c>
      <c r="R20" s="235">
        <v>0</v>
      </c>
      <c r="S20" s="235">
        <v>0</v>
      </c>
      <c r="T20" s="235">
        <v>0</v>
      </c>
      <c r="U20" s="235">
        <v>0</v>
      </c>
      <c r="V20" s="235">
        <v>0</v>
      </c>
      <c r="W20" s="235"/>
      <c r="X20" s="235">
        <v>0</v>
      </c>
      <c r="Y20" s="235">
        <v>0</v>
      </c>
      <c r="Z20" s="235">
        <v>0</v>
      </c>
      <c r="AA20" s="235">
        <v>0</v>
      </c>
      <c r="AB20" s="235">
        <v>0</v>
      </c>
      <c r="AC20" s="235">
        <v>0</v>
      </c>
      <c r="AD20" s="235">
        <v>0</v>
      </c>
      <c r="AE20" s="235">
        <v>0</v>
      </c>
      <c r="AF20" s="235">
        <v>0</v>
      </c>
      <c r="AG20" s="235">
        <v>0</v>
      </c>
      <c r="AH20" s="235">
        <v>0</v>
      </c>
      <c r="AI20" s="235">
        <v>0</v>
      </c>
      <c r="AJ20" s="235"/>
      <c r="AK20" s="235">
        <v>0</v>
      </c>
      <c r="AL20" s="235">
        <v>0</v>
      </c>
      <c r="AM20" s="235">
        <v>0</v>
      </c>
      <c r="AN20" s="235">
        <v>0</v>
      </c>
      <c r="AO20" s="235">
        <v>0</v>
      </c>
      <c r="AP20" s="235">
        <v>0</v>
      </c>
      <c r="AQ20" s="235">
        <v>0</v>
      </c>
      <c r="AR20" s="235">
        <v>0</v>
      </c>
      <c r="AS20" s="235">
        <v>0</v>
      </c>
      <c r="AT20" s="235">
        <v>0</v>
      </c>
      <c r="AU20" s="235">
        <v>0</v>
      </c>
      <c r="AV20" s="235">
        <v>0</v>
      </c>
      <c r="AW20" s="235"/>
      <c r="AX20" s="235">
        <v>0</v>
      </c>
      <c r="AY20" s="235">
        <v>0</v>
      </c>
      <c r="AZ20" s="235">
        <v>0</v>
      </c>
      <c r="BA20" s="235">
        <v>0</v>
      </c>
      <c r="BB20" s="235">
        <v>0</v>
      </c>
      <c r="BC20" s="235">
        <v>0</v>
      </c>
      <c r="BD20" s="235">
        <v>0</v>
      </c>
      <c r="BE20" s="235">
        <v>0</v>
      </c>
      <c r="BF20" s="235">
        <v>0</v>
      </c>
      <c r="BG20" s="235">
        <v>0</v>
      </c>
      <c r="BH20" s="235">
        <v>0</v>
      </c>
      <c r="BI20" s="235">
        <v>0</v>
      </c>
      <c r="BJ20" s="235"/>
    </row>
    <row r="21" spans="2:62" ht="18.75" x14ac:dyDescent="0.3">
      <c r="B21" s="42">
        <v>16</v>
      </c>
      <c r="C21" s="251"/>
    </row>
    <row r="22" spans="2:62" ht="21" x14ac:dyDescent="0.3">
      <c r="B22" s="42">
        <v>17</v>
      </c>
      <c r="C22" s="347" t="s">
        <v>376</v>
      </c>
      <c r="D22" s="348"/>
      <c r="E22" s="348"/>
      <c r="F22" s="348"/>
      <c r="J22" s="249">
        <v>889623708</v>
      </c>
    </row>
    <row r="23" spans="2:62" ht="21" x14ac:dyDescent="0.3">
      <c r="B23" s="42">
        <v>18</v>
      </c>
      <c r="C23" s="349" t="s">
        <v>377</v>
      </c>
      <c r="D23" s="350"/>
      <c r="E23" s="350"/>
      <c r="F23" s="350"/>
      <c r="J23" s="241">
        <v>680000000</v>
      </c>
    </row>
    <row r="24" spans="2:62" collapsed="1" x14ac:dyDescent="0.25">
      <c r="B24" s="42">
        <v>19</v>
      </c>
      <c r="C24" s="42" t="s">
        <v>427</v>
      </c>
      <c r="D24" s="239"/>
      <c r="E24" s="236">
        <v>1</v>
      </c>
      <c r="F24" s="236">
        <v>8</v>
      </c>
      <c r="G24" s="237">
        <v>-1</v>
      </c>
      <c r="H24" s="245"/>
      <c r="I24" s="9" t="s">
        <v>22</v>
      </c>
      <c r="J24" s="247">
        <v>20248000</v>
      </c>
      <c r="K24" s="37">
        <v>4499555.555555556</v>
      </c>
      <c r="L24" s="37">
        <v>3937111.111111111</v>
      </c>
      <c r="M24" s="37">
        <v>3374666.666666667</v>
      </c>
      <c r="N24" s="37">
        <v>2812222.2222222225</v>
      </c>
      <c r="O24" s="37">
        <v>2249777.777777778</v>
      </c>
      <c r="P24" s="37">
        <v>1687333.3333333335</v>
      </c>
      <c r="Q24" s="37">
        <v>1124888.888888889</v>
      </c>
      <c r="R24" s="37">
        <v>562444.4444444445</v>
      </c>
      <c r="S24" s="37">
        <v>0</v>
      </c>
      <c r="T24" s="37">
        <v>0</v>
      </c>
      <c r="U24" s="37">
        <v>0</v>
      </c>
      <c r="V24" s="37">
        <v>0</v>
      </c>
      <c r="W24" s="37">
        <v>20248000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v>0</v>
      </c>
      <c r="AQ24" s="37">
        <v>0</v>
      </c>
      <c r="AR24" s="37">
        <v>0</v>
      </c>
      <c r="AS24" s="37">
        <v>0</v>
      </c>
      <c r="AT24" s="37">
        <v>0</v>
      </c>
      <c r="AU24" s="37">
        <v>0</v>
      </c>
      <c r="AV24" s="37">
        <v>0</v>
      </c>
      <c r="AW24" s="37">
        <v>0</v>
      </c>
      <c r="AX24" s="37">
        <v>0</v>
      </c>
      <c r="AY24" s="37">
        <v>0</v>
      </c>
      <c r="AZ24" s="37">
        <v>0</v>
      </c>
      <c r="BA24" s="37">
        <v>0</v>
      </c>
      <c r="BB24" s="37">
        <v>0</v>
      </c>
      <c r="BC24" s="37">
        <v>0</v>
      </c>
      <c r="BD24" s="37">
        <v>0</v>
      </c>
      <c r="BE24" s="37">
        <v>0</v>
      </c>
      <c r="BF24" s="37">
        <v>0</v>
      </c>
      <c r="BG24" s="37">
        <v>0</v>
      </c>
      <c r="BH24" s="37">
        <v>0</v>
      </c>
      <c r="BI24" s="37">
        <v>0</v>
      </c>
      <c r="BJ24" s="37">
        <v>0</v>
      </c>
    </row>
    <row r="25" spans="2:62" hidden="1" outlineLevel="1" x14ac:dyDescent="0.25">
      <c r="B25" s="42">
        <v>20</v>
      </c>
      <c r="C25" s="245"/>
      <c r="D25" s="240"/>
      <c r="E25" s="2"/>
      <c r="F25" s="2"/>
      <c r="G25" s="2"/>
      <c r="H25" s="2"/>
      <c r="I25" s="2"/>
      <c r="J25" s="234"/>
      <c r="K25" s="235">
        <v>1</v>
      </c>
      <c r="L25" s="235">
        <v>2</v>
      </c>
      <c r="M25" s="235">
        <v>3</v>
      </c>
      <c r="N25" s="235">
        <v>4</v>
      </c>
      <c r="O25" s="235">
        <v>5</v>
      </c>
      <c r="P25" s="235">
        <v>6</v>
      </c>
      <c r="Q25" s="235">
        <v>7</v>
      </c>
      <c r="R25" s="235">
        <v>8</v>
      </c>
      <c r="S25" s="235">
        <v>0</v>
      </c>
      <c r="T25" s="235">
        <v>0</v>
      </c>
      <c r="U25" s="235">
        <v>0</v>
      </c>
      <c r="V25" s="235">
        <v>0</v>
      </c>
      <c r="W25" s="235"/>
      <c r="X25" s="235">
        <v>0</v>
      </c>
      <c r="Y25" s="235">
        <v>0</v>
      </c>
      <c r="Z25" s="235">
        <v>0</v>
      </c>
      <c r="AA25" s="235">
        <v>0</v>
      </c>
      <c r="AB25" s="235">
        <v>0</v>
      </c>
      <c r="AC25" s="235">
        <v>0</v>
      </c>
      <c r="AD25" s="235">
        <v>0</v>
      </c>
      <c r="AE25" s="235">
        <v>0</v>
      </c>
      <c r="AF25" s="235">
        <v>0</v>
      </c>
      <c r="AG25" s="235">
        <v>0</v>
      </c>
      <c r="AH25" s="235">
        <v>0</v>
      </c>
      <c r="AI25" s="235">
        <v>0</v>
      </c>
      <c r="AJ25" s="235"/>
      <c r="AK25" s="235">
        <v>0</v>
      </c>
      <c r="AL25" s="235">
        <v>0</v>
      </c>
      <c r="AM25" s="235">
        <v>0</v>
      </c>
      <c r="AN25" s="235">
        <v>0</v>
      </c>
      <c r="AO25" s="235">
        <v>0</v>
      </c>
      <c r="AP25" s="235">
        <v>0</v>
      </c>
      <c r="AQ25" s="235">
        <v>0</v>
      </c>
      <c r="AR25" s="235">
        <v>0</v>
      </c>
      <c r="AS25" s="235">
        <v>0</v>
      </c>
      <c r="AT25" s="235">
        <v>0</v>
      </c>
      <c r="AU25" s="235">
        <v>0</v>
      </c>
      <c r="AV25" s="235">
        <v>0</v>
      </c>
      <c r="AW25" s="235"/>
      <c r="AX25" s="235">
        <v>0</v>
      </c>
      <c r="AY25" s="235">
        <v>0</v>
      </c>
      <c r="AZ25" s="235">
        <v>0</v>
      </c>
      <c r="BA25" s="235">
        <v>0</v>
      </c>
      <c r="BB25" s="235">
        <v>0</v>
      </c>
      <c r="BC25" s="235">
        <v>0</v>
      </c>
      <c r="BD25" s="235">
        <v>0</v>
      </c>
      <c r="BE25" s="235">
        <v>0</v>
      </c>
      <c r="BF25" s="235">
        <v>0</v>
      </c>
      <c r="BG25" s="235">
        <v>0</v>
      </c>
      <c r="BH25" s="235">
        <v>0</v>
      </c>
      <c r="BI25" s="235">
        <v>0</v>
      </c>
      <c r="BJ25" s="235"/>
    </row>
    <row r="26" spans="2:62" hidden="1" outlineLevel="1" x14ac:dyDescent="0.25">
      <c r="B26" s="42">
        <v>21</v>
      </c>
      <c r="C26" s="245"/>
      <c r="D26" s="240"/>
      <c r="E26" s="2"/>
      <c r="F26" s="2"/>
      <c r="G26" s="2"/>
      <c r="H26" s="2"/>
      <c r="I26" s="2"/>
      <c r="J26" s="234">
        <v>10</v>
      </c>
      <c r="K26" s="235">
        <v>80</v>
      </c>
      <c r="L26" s="235">
        <v>70</v>
      </c>
      <c r="M26" s="235">
        <v>60</v>
      </c>
      <c r="N26" s="235">
        <v>50</v>
      </c>
      <c r="O26" s="235">
        <v>40</v>
      </c>
      <c r="P26" s="235">
        <v>30</v>
      </c>
      <c r="Q26" s="235">
        <v>20</v>
      </c>
      <c r="R26" s="235">
        <v>10</v>
      </c>
      <c r="S26" s="235">
        <v>0</v>
      </c>
      <c r="T26" s="235">
        <v>0</v>
      </c>
      <c r="U26" s="235">
        <v>0</v>
      </c>
      <c r="V26" s="235">
        <v>0</v>
      </c>
      <c r="W26" s="235"/>
      <c r="X26" s="235">
        <v>0</v>
      </c>
      <c r="Y26" s="235">
        <v>0</v>
      </c>
      <c r="Z26" s="235">
        <v>0</v>
      </c>
      <c r="AA26" s="235">
        <v>0</v>
      </c>
      <c r="AB26" s="235">
        <v>0</v>
      </c>
      <c r="AC26" s="235">
        <v>0</v>
      </c>
      <c r="AD26" s="235">
        <v>0</v>
      </c>
      <c r="AE26" s="235">
        <v>0</v>
      </c>
      <c r="AF26" s="235">
        <v>0</v>
      </c>
      <c r="AG26" s="235">
        <v>0</v>
      </c>
      <c r="AH26" s="235">
        <v>0</v>
      </c>
      <c r="AI26" s="235">
        <v>0</v>
      </c>
      <c r="AJ26" s="235"/>
      <c r="AK26" s="235">
        <v>0</v>
      </c>
      <c r="AL26" s="235">
        <v>0</v>
      </c>
      <c r="AM26" s="235">
        <v>0</v>
      </c>
      <c r="AN26" s="235">
        <v>0</v>
      </c>
      <c r="AO26" s="235">
        <v>0</v>
      </c>
      <c r="AP26" s="235">
        <v>0</v>
      </c>
      <c r="AQ26" s="235">
        <v>0</v>
      </c>
      <c r="AR26" s="235">
        <v>0</v>
      </c>
      <c r="AS26" s="235">
        <v>0</v>
      </c>
      <c r="AT26" s="235">
        <v>0</v>
      </c>
      <c r="AU26" s="235">
        <v>0</v>
      </c>
      <c r="AV26" s="235">
        <v>0</v>
      </c>
      <c r="AW26" s="235"/>
      <c r="AX26" s="235">
        <v>0</v>
      </c>
      <c r="AY26" s="235">
        <v>0</v>
      </c>
      <c r="AZ26" s="235">
        <v>0</v>
      </c>
      <c r="BA26" s="235">
        <v>0</v>
      </c>
      <c r="BB26" s="235">
        <v>0</v>
      </c>
      <c r="BC26" s="235">
        <v>0</v>
      </c>
      <c r="BD26" s="235">
        <v>0</v>
      </c>
      <c r="BE26" s="235">
        <v>0</v>
      </c>
      <c r="BF26" s="235">
        <v>0</v>
      </c>
      <c r="BG26" s="235">
        <v>0</v>
      </c>
      <c r="BH26" s="235">
        <v>0</v>
      </c>
      <c r="BI26" s="235">
        <v>0</v>
      </c>
      <c r="BJ26" s="235"/>
    </row>
    <row r="27" spans="2:62" s="6" customFormat="1" collapsed="1" x14ac:dyDescent="0.25">
      <c r="B27" s="283">
        <v>22</v>
      </c>
      <c r="C27" s="283" t="s">
        <v>379</v>
      </c>
      <c r="D27" s="239"/>
      <c r="E27" s="236">
        <v>1</v>
      </c>
      <c r="F27" s="236">
        <v>5</v>
      </c>
      <c r="G27" s="237">
        <v>1</v>
      </c>
      <c r="H27" s="245"/>
      <c r="I27" s="9" t="s">
        <v>22</v>
      </c>
      <c r="J27" s="247">
        <v>12000000</v>
      </c>
      <c r="K27" s="284">
        <v>114285.71428571429</v>
      </c>
      <c r="L27" s="284">
        <v>1257142.857142857</v>
      </c>
      <c r="M27" s="284">
        <v>2400000</v>
      </c>
      <c r="N27" s="284">
        <v>3542857.1428571427</v>
      </c>
      <c r="O27" s="284">
        <v>4685714.2857142854</v>
      </c>
      <c r="P27" s="284">
        <v>0</v>
      </c>
      <c r="Q27" s="284">
        <v>0</v>
      </c>
      <c r="R27" s="284">
        <v>0</v>
      </c>
      <c r="S27" s="284">
        <v>0</v>
      </c>
      <c r="T27" s="284">
        <v>0</v>
      </c>
      <c r="U27" s="284">
        <v>0</v>
      </c>
      <c r="V27" s="284">
        <v>0</v>
      </c>
      <c r="W27" s="37">
        <v>12000000</v>
      </c>
      <c r="X27" s="284">
        <v>0</v>
      </c>
      <c r="Y27" s="284">
        <v>0</v>
      </c>
      <c r="Z27" s="284">
        <v>0</v>
      </c>
      <c r="AA27" s="284">
        <v>0</v>
      </c>
      <c r="AB27" s="284">
        <v>0</v>
      </c>
      <c r="AC27" s="284">
        <v>0</v>
      </c>
      <c r="AD27" s="284">
        <v>0</v>
      </c>
      <c r="AE27" s="284">
        <v>0</v>
      </c>
      <c r="AF27" s="284">
        <v>0</v>
      </c>
      <c r="AG27" s="284">
        <v>0</v>
      </c>
      <c r="AH27" s="284">
        <v>0</v>
      </c>
      <c r="AI27" s="284">
        <v>0</v>
      </c>
      <c r="AJ27" s="37">
        <v>0</v>
      </c>
      <c r="AK27" s="284">
        <v>0</v>
      </c>
      <c r="AL27" s="284">
        <v>0</v>
      </c>
      <c r="AM27" s="284">
        <v>0</v>
      </c>
      <c r="AN27" s="284">
        <v>0</v>
      </c>
      <c r="AO27" s="284">
        <v>0</v>
      </c>
      <c r="AP27" s="284">
        <v>0</v>
      </c>
      <c r="AQ27" s="284">
        <v>0</v>
      </c>
      <c r="AR27" s="284">
        <v>0</v>
      </c>
      <c r="AS27" s="284">
        <v>0</v>
      </c>
      <c r="AT27" s="284">
        <v>0</v>
      </c>
      <c r="AU27" s="284">
        <v>0</v>
      </c>
      <c r="AV27" s="284">
        <v>0</v>
      </c>
      <c r="AW27" s="37">
        <v>0</v>
      </c>
      <c r="AX27" s="284">
        <v>0</v>
      </c>
      <c r="AY27" s="284">
        <v>0</v>
      </c>
      <c r="AZ27" s="284">
        <v>0</v>
      </c>
      <c r="BA27" s="284">
        <v>0</v>
      </c>
      <c r="BB27" s="284">
        <v>0</v>
      </c>
      <c r="BC27" s="284">
        <v>0</v>
      </c>
      <c r="BD27" s="284">
        <v>0</v>
      </c>
      <c r="BE27" s="284">
        <v>0</v>
      </c>
      <c r="BF27" s="284">
        <v>0</v>
      </c>
      <c r="BG27" s="284">
        <v>0</v>
      </c>
      <c r="BH27" s="284">
        <v>0</v>
      </c>
      <c r="BI27" s="284">
        <v>0</v>
      </c>
      <c r="BJ27" s="37">
        <v>0</v>
      </c>
    </row>
    <row r="28" spans="2:62" hidden="1" outlineLevel="1" x14ac:dyDescent="0.25">
      <c r="B28" s="42">
        <v>23</v>
      </c>
      <c r="C28" s="245"/>
      <c r="D28" s="245"/>
      <c r="E28" s="245"/>
      <c r="F28" s="245"/>
      <c r="G28" s="245"/>
      <c r="H28" s="245"/>
      <c r="I28" s="245"/>
      <c r="J28" s="246"/>
      <c r="K28" s="245">
        <v>1</v>
      </c>
      <c r="L28" s="245">
        <v>2</v>
      </c>
      <c r="M28" s="245">
        <v>3</v>
      </c>
      <c r="N28" s="245">
        <v>4</v>
      </c>
      <c r="O28" s="245">
        <v>5</v>
      </c>
      <c r="P28" s="245">
        <v>0</v>
      </c>
      <c r="Q28" s="245">
        <v>0</v>
      </c>
      <c r="R28" s="245">
        <v>0</v>
      </c>
      <c r="S28" s="245">
        <v>0</v>
      </c>
      <c r="T28" s="245">
        <v>0</v>
      </c>
      <c r="U28" s="245">
        <v>0</v>
      </c>
      <c r="V28" s="245">
        <v>0</v>
      </c>
      <c r="W28" s="245"/>
      <c r="X28" s="245">
        <v>0</v>
      </c>
      <c r="Y28" s="245">
        <v>0</v>
      </c>
      <c r="Z28" s="245">
        <v>0</v>
      </c>
      <c r="AA28" s="245">
        <v>0</v>
      </c>
      <c r="AB28" s="245">
        <v>0</v>
      </c>
      <c r="AC28" s="245">
        <v>0</v>
      </c>
      <c r="AD28" s="245">
        <v>0</v>
      </c>
      <c r="AE28" s="245">
        <v>0</v>
      </c>
      <c r="AF28" s="245">
        <v>0</v>
      </c>
      <c r="AG28" s="245">
        <v>0</v>
      </c>
      <c r="AH28" s="245">
        <v>0</v>
      </c>
      <c r="AI28" s="245">
        <v>0</v>
      </c>
      <c r="AJ28" s="245"/>
      <c r="AK28" s="245">
        <v>0</v>
      </c>
      <c r="AL28" s="245">
        <v>0</v>
      </c>
      <c r="AM28" s="245">
        <v>0</v>
      </c>
      <c r="AN28" s="245">
        <v>0</v>
      </c>
      <c r="AO28" s="245">
        <v>0</v>
      </c>
      <c r="AP28" s="245">
        <v>0</v>
      </c>
      <c r="AQ28" s="245">
        <v>0</v>
      </c>
      <c r="AR28" s="245">
        <v>0</v>
      </c>
      <c r="AS28" s="245">
        <v>0</v>
      </c>
      <c r="AT28" s="245">
        <v>0</v>
      </c>
      <c r="AU28" s="245">
        <v>0</v>
      </c>
      <c r="AV28" s="245">
        <v>0</v>
      </c>
      <c r="AW28" s="245"/>
      <c r="AX28" s="245">
        <v>0</v>
      </c>
      <c r="AY28" s="245">
        <v>0</v>
      </c>
      <c r="AZ28" s="245">
        <v>0</v>
      </c>
      <c r="BA28" s="245">
        <v>0</v>
      </c>
      <c r="BB28" s="245">
        <v>0</v>
      </c>
      <c r="BC28" s="245">
        <v>0</v>
      </c>
      <c r="BD28" s="245">
        <v>0</v>
      </c>
      <c r="BE28" s="245">
        <v>0</v>
      </c>
      <c r="BF28" s="245">
        <v>0</v>
      </c>
      <c r="BG28" s="245">
        <v>0</v>
      </c>
      <c r="BH28" s="245">
        <v>0</v>
      </c>
      <c r="BI28" s="245">
        <v>0</v>
      </c>
      <c r="BJ28" s="245"/>
    </row>
    <row r="29" spans="2:62" hidden="1" outlineLevel="1" x14ac:dyDescent="0.25">
      <c r="B29" s="42">
        <v>24</v>
      </c>
      <c r="C29" s="245"/>
      <c r="D29" s="245"/>
      <c r="E29" s="245"/>
      <c r="F29" s="245"/>
      <c r="G29" s="245"/>
      <c r="H29" s="245"/>
      <c r="I29" s="245"/>
      <c r="J29" s="246">
        <v>1</v>
      </c>
      <c r="K29" s="245">
        <v>1</v>
      </c>
      <c r="L29" s="245">
        <v>11</v>
      </c>
      <c r="M29" s="245">
        <v>21</v>
      </c>
      <c r="N29" s="245">
        <v>31</v>
      </c>
      <c r="O29" s="245">
        <v>41</v>
      </c>
      <c r="P29" s="245">
        <v>0</v>
      </c>
      <c r="Q29" s="245">
        <v>0</v>
      </c>
      <c r="R29" s="245">
        <v>0</v>
      </c>
      <c r="S29" s="245">
        <v>0</v>
      </c>
      <c r="T29" s="245">
        <v>0</v>
      </c>
      <c r="U29" s="245">
        <v>0</v>
      </c>
      <c r="V29" s="245">
        <v>0</v>
      </c>
      <c r="W29" s="245"/>
      <c r="X29" s="245">
        <v>0</v>
      </c>
      <c r="Y29" s="245">
        <v>0</v>
      </c>
      <c r="Z29" s="245">
        <v>0</v>
      </c>
      <c r="AA29" s="245">
        <v>0</v>
      </c>
      <c r="AB29" s="245">
        <v>0</v>
      </c>
      <c r="AC29" s="245">
        <v>0</v>
      </c>
      <c r="AD29" s="245">
        <v>0</v>
      </c>
      <c r="AE29" s="245">
        <v>0</v>
      </c>
      <c r="AF29" s="245">
        <v>0</v>
      </c>
      <c r="AG29" s="245">
        <v>0</v>
      </c>
      <c r="AH29" s="245">
        <v>0</v>
      </c>
      <c r="AI29" s="245">
        <v>0</v>
      </c>
      <c r="AJ29" s="245"/>
      <c r="AK29" s="245">
        <v>0</v>
      </c>
      <c r="AL29" s="245">
        <v>0</v>
      </c>
      <c r="AM29" s="245">
        <v>0</v>
      </c>
      <c r="AN29" s="245">
        <v>0</v>
      </c>
      <c r="AO29" s="245">
        <v>0</v>
      </c>
      <c r="AP29" s="245">
        <v>0</v>
      </c>
      <c r="AQ29" s="245">
        <v>0</v>
      </c>
      <c r="AR29" s="245">
        <v>0</v>
      </c>
      <c r="AS29" s="245">
        <v>0</v>
      </c>
      <c r="AT29" s="245">
        <v>0</v>
      </c>
      <c r="AU29" s="245">
        <v>0</v>
      </c>
      <c r="AV29" s="245">
        <v>0</v>
      </c>
      <c r="AW29" s="245"/>
      <c r="AX29" s="245">
        <v>0</v>
      </c>
      <c r="AY29" s="245">
        <v>0</v>
      </c>
      <c r="AZ29" s="245">
        <v>0</v>
      </c>
      <c r="BA29" s="245">
        <v>0</v>
      </c>
      <c r="BB29" s="245">
        <v>0</v>
      </c>
      <c r="BC29" s="245">
        <v>0</v>
      </c>
      <c r="BD29" s="245">
        <v>0</v>
      </c>
      <c r="BE29" s="245">
        <v>0</v>
      </c>
      <c r="BF29" s="245">
        <v>0</v>
      </c>
      <c r="BG29" s="245">
        <v>0</v>
      </c>
      <c r="BH29" s="245">
        <v>0</v>
      </c>
      <c r="BI29" s="245">
        <v>0</v>
      </c>
      <c r="BJ29" s="245"/>
    </row>
    <row r="30" spans="2:62" collapsed="1" x14ac:dyDescent="0.25">
      <c r="B30" s="42">
        <v>25</v>
      </c>
      <c r="C30" s="42" t="s">
        <v>380</v>
      </c>
      <c r="D30" s="239"/>
      <c r="E30" s="236">
        <v>2</v>
      </c>
      <c r="F30" s="236">
        <v>5</v>
      </c>
      <c r="G30" s="237">
        <v>0</v>
      </c>
      <c r="H30" s="245"/>
      <c r="I30" s="9" t="s">
        <v>22</v>
      </c>
      <c r="J30" s="247">
        <v>2500000</v>
      </c>
      <c r="K30" s="37">
        <v>0</v>
      </c>
      <c r="L30" s="37">
        <v>625000</v>
      </c>
      <c r="M30" s="37">
        <v>625000</v>
      </c>
      <c r="N30" s="37">
        <v>625000</v>
      </c>
      <c r="O30" s="37">
        <v>625000</v>
      </c>
      <c r="P30" s="37">
        <v>0</v>
      </c>
      <c r="Q30" s="37">
        <v>0</v>
      </c>
      <c r="R30" s="37">
        <v>0</v>
      </c>
      <c r="S30" s="37">
        <v>0</v>
      </c>
      <c r="T30" s="37">
        <v>0</v>
      </c>
      <c r="U30" s="37">
        <v>0</v>
      </c>
      <c r="V30" s="37">
        <v>0</v>
      </c>
      <c r="W30" s="37">
        <v>2500000</v>
      </c>
      <c r="X30" s="37">
        <v>0</v>
      </c>
      <c r="Y30" s="37">
        <v>0</v>
      </c>
      <c r="Z30" s="37">
        <v>0</v>
      </c>
      <c r="AA30" s="37">
        <v>0</v>
      </c>
      <c r="AB30" s="37">
        <v>0</v>
      </c>
      <c r="AC30" s="37">
        <v>0</v>
      </c>
      <c r="AD30" s="37">
        <v>0</v>
      </c>
      <c r="AE30" s="37">
        <v>0</v>
      </c>
      <c r="AF30" s="37">
        <v>0</v>
      </c>
      <c r="AG30" s="37">
        <v>0</v>
      </c>
      <c r="AH30" s="37">
        <v>0</v>
      </c>
      <c r="AI30" s="37">
        <v>0</v>
      </c>
      <c r="AJ30" s="37">
        <v>0</v>
      </c>
      <c r="AK30" s="37">
        <v>0</v>
      </c>
      <c r="AL30" s="37">
        <v>0</v>
      </c>
      <c r="AM30" s="37">
        <v>0</v>
      </c>
      <c r="AN30" s="37">
        <v>0</v>
      </c>
      <c r="AO30" s="37">
        <v>0</v>
      </c>
      <c r="AP30" s="37">
        <v>0</v>
      </c>
      <c r="AQ30" s="37">
        <v>0</v>
      </c>
      <c r="AR30" s="37">
        <v>0</v>
      </c>
      <c r="AS30" s="37">
        <v>0</v>
      </c>
      <c r="AT30" s="37">
        <v>0</v>
      </c>
      <c r="AU30" s="37">
        <v>0</v>
      </c>
      <c r="AV30" s="37">
        <v>0</v>
      </c>
      <c r="AW30" s="37">
        <v>0</v>
      </c>
      <c r="AX30" s="37">
        <v>0</v>
      </c>
      <c r="AY30" s="37">
        <v>0</v>
      </c>
      <c r="AZ30" s="37">
        <v>0</v>
      </c>
      <c r="BA30" s="37">
        <v>0</v>
      </c>
      <c r="BB30" s="37">
        <v>0</v>
      </c>
      <c r="BC30" s="37">
        <v>0</v>
      </c>
      <c r="BD30" s="37">
        <v>0</v>
      </c>
      <c r="BE30" s="37">
        <v>0</v>
      </c>
      <c r="BF30" s="37">
        <v>0</v>
      </c>
      <c r="BG30" s="37">
        <v>0</v>
      </c>
      <c r="BH30" s="37">
        <v>0</v>
      </c>
      <c r="BI30" s="37">
        <v>0</v>
      </c>
      <c r="BJ30" s="37">
        <v>0</v>
      </c>
    </row>
    <row r="31" spans="2:62" hidden="1" outlineLevel="1" x14ac:dyDescent="0.25">
      <c r="B31" s="42">
        <v>26</v>
      </c>
      <c r="C31" s="245"/>
      <c r="D31" s="245"/>
      <c r="E31" s="245"/>
      <c r="F31" s="245"/>
      <c r="G31" s="245"/>
      <c r="H31" s="245"/>
      <c r="I31" s="245"/>
      <c r="J31" s="246"/>
      <c r="K31" s="245">
        <v>0</v>
      </c>
      <c r="L31" s="245">
        <v>1</v>
      </c>
      <c r="M31" s="245">
        <v>2</v>
      </c>
      <c r="N31" s="245">
        <v>3</v>
      </c>
      <c r="O31" s="245">
        <v>4</v>
      </c>
      <c r="P31" s="245">
        <v>0</v>
      </c>
      <c r="Q31" s="245">
        <v>0</v>
      </c>
      <c r="R31" s="245">
        <v>0</v>
      </c>
      <c r="S31" s="245">
        <v>0</v>
      </c>
      <c r="T31" s="245">
        <v>0</v>
      </c>
      <c r="U31" s="245">
        <v>0</v>
      </c>
      <c r="V31" s="245">
        <v>0</v>
      </c>
      <c r="W31" s="245"/>
      <c r="X31" s="245">
        <v>0</v>
      </c>
      <c r="Y31" s="245">
        <v>0</v>
      </c>
      <c r="Z31" s="245">
        <v>0</v>
      </c>
      <c r="AA31" s="245">
        <v>0</v>
      </c>
      <c r="AB31" s="245">
        <v>0</v>
      </c>
      <c r="AC31" s="245">
        <v>0</v>
      </c>
      <c r="AD31" s="245">
        <v>0</v>
      </c>
      <c r="AE31" s="245">
        <v>0</v>
      </c>
      <c r="AF31" s="245">
        <v>0</v>
      </c>
      <c r="AG31" s="245">
        <v>0</v>
      </c>
      <c r="AH31" s="245">
        <v>0</v>
      </c>
      <c r="AI31" s="245">
        <v>0</v>
      </c>
      <c r="AJ31" s="245"/>
      <c r="AK31" s="245">
        <v>0</v>
      </c>
      <c r="AL31" s="245">
        <v>0</v>
      </c>
      <c r="AM31" s="245">
        <v>0</v>
      </c>
      <c r="AN31" s="245">
        <v>0</v>
      </c>
      <c r="AO31" s="245">
        <v>0</v>
      </c>
      <c r="AP31" s="245">
        <v>0</v>
      </c>
      <c r="AQ31" s="245">
        <v>0</v>
      </c>
      <c r="AR31" s="245">
        <v>0</v>
      </c>
      <c r="AS31" s="245">
        <v>0</v>
      </c>
      <c r="AT31" s="245">
        <v>0</v>
      </c>
      <c r="AU31" s="245">
        <v>0</v>
      </c>
      <c r="AV31" s="245">
        <v>0</v>
      </c>
      <c r="AW31" s="245"/>
      <c r="AX31" s="245">
        <v>0</v>
      </c>
      <c r="AY31" s="245">
        <v>0</v>
      </c>
      <c r="AZ31" s="245">
        <v>0</v>
      </c>
      <c r="BA31" s="245">
        <v>0</v>
      </c>
      <c r="BB31" s="245">
        <v>0</v>
      </c>
      <c r="BC31" s="245">
        <v>0</v>
      </c>
      <c r="BD31" s="245">
        <v>0</v>
      </c>
      <c r="BE31" s="245">
        <v>0</v>
      </c>
      <c r="BF31" s="245">
        <v>0</v>
      </c>
      <c r="BG31" s="245">
        <v>0</v>
      </c>
      <c r="BH31" s="245">
        <v>0</v>
      </c>
      <c r="BI31" s="245">
        <v>0</v>
      </c>
      <c r="BJ31" s="245"/>
    </row>
    <row r="32" spans="2:62" hidden="1" outlineLevel="1" x14ac:dyDescent="0.25">
      <c r="B32" s="42">
        <v>27</v>
      </c>
      <c r="C32" s="245"/>
      <c r="D32" s="245"/>
      <c r="E32" s="245"/>
      <c r="F32" s="245"/>
      <c r="G32" s="245"/>
      <c r="H32" s="245"/>
      <c r="I32" s="245"/>
      <c r="J32" s="246">
        <v>0</v>
      </c>
      <c r="K32" s="245">
        <v>0</v>
      </c>
      <c r="L32" s="245">
        <v>0</v>
      </c>
      <c r="M32" s="245">
        <v>0</v>
      </c>
      <c r="N32" s="245">
        <v>0</v>
      </c>
      <c r="O32" s="245">
        <v>0</v>
      </c>
      <c r="P32" s="245">
        <v>0</v>
      </c>
      <c r="Q32" s="245">
        <v>0</v>
      </c>
      <c r="R32" s="245">
        <v>0</v>
      </c>
      <c r="S32" s="245">
        <v>0</v>
      </c>
      <c r="T32" s="245">
        <v>0</v>
      </c>
      <c r="U32" s="245">
        <v>0</v>
      </c>
      <c r="V32" s="245">
        <v>0</v>
      </c>
      <c r="W32" s="245"/>
      <c r="X32" s="245">
        <v>0</v>
      </c>
      <c r="Y32" s="245">
        <v>0</v>
      </c>
      <c r="Z32" s="245">
        <v>0</v>
      </c>
      <c r="AA32" s="245">
        <v>0</v>
      </c>
      <c r="AB32" s="245">
        <v>0</v>
      </c>
      <c r="AC32" s="245">
        <v>0</v>
      </c>
      <c r="AD32" s="245">
        <v>0</v>
      </c>
      <c r="AE32" s="245">
        <v>0</v>
      </c>
      <c r="AF32" s="245">
        <v>0</v>
      </c>
      <c r="AG32" s="245">
        <v>0</v>
      </c>
      <c r="AH32" s="245">
        <v>0</v>
      </c>
      <c r="AI32" s="245">
        <v>0</v>
      </c>
      <c r="AJ32" s="245"/>
      <c r="AK32" s="245">
        <v>0</v>
      </c>
      <c r="AL32" s="245">
        <v>0</v>
      </c>
      <c r="AM32" s="245">
        <v>0</v>
      </c>
      <c r="AN32" s="245">
        <v>0</v>
      </c>
      <c r="AO32" s="245">
        <v>0</v>
      </c>
      <c r="AP32" s="245">
        <v>0</v>
      </c>
      <c r="AQ32" s="245">
        <v>0</v>
      </c>
      <c r="AR32" s="245">
        <v>0</v>
      </c>
      <c r="AS32" s="245">
        <v>0</v>
      </c>
      <c r="AT32" s="245">
        <v>0</v>
      </c>
      <c r="AU32" s="245">
        <v>0</v>
      </c>
      <c r="AV32" s="245">
        <v>0</v>
      </c>
      <c r="AW32" s="245"/>
      <c r="AX32" s="245">
        <v>0</v>
      </c>
      <c r="AY32" s="245">
        <v>0</v>
      </c>
      <c r="AZ32" s="245">
        <v>0</v>
      </c>
      <c r="BA32" s="245">
        <v>0</v>
      </c>
      <c r="BB32" s="245">
        <v>0</v>
      </c>
      <c r="BC32" s="245">
        <v>0</v>
      </c>
      <c r="BD32" s="245">
        <v>0</v>
      </c>
      <c r="BE32" s="245">
        <v>0</v>
      </c>
      <c r="BF32" s="245">
        <v>0</v>
      </c>
      <c r="BG32" s="245">
        <v>0</v>
      </c>
      <c r="BH32" s="245">
        <v>0</v>
      </c>
      <c r="BI32" s="245">
        <v>0</v>
      </c>
      <c r="BJ32" s="245"/>
    </row>
    <row r="33" spans="2:62" collapsed="1" x14ac:dyDescent="0.25">
      <c r="B33" s="42">
        <v>28</v>
      </c>
      <c r="C33" s="42" t="s">
        <v>381</v>
      </c>
      <c r="D33" s="239"/>
      <c r="E33" s="236">
        <v>7</v>
      </c>
      <c r="F33" s="236">
        <v>12</v>
      </c>
      <c r="G33" s="237">
        <v>-1</v>
      </c>
      <c r="H33" s="245"/>
      <c r="I33" s="9" t="s">
        <v>22</v>
      </c>
      <c r="J33" s="247">
        <v>15000000</v>
      </c>
      <c r="K33" s="37">
        <v>0</v>
      </c>
      <c r="L33" s="37">
        <v>0</v>
      </c>
      <c r="M33" s="37">
        <v>0</v>
      </c>
      <c r="N33" s="37">
        <v>0</v>
      </c>
      <c r="O33" s="37">
        <v>0</v>
      </c>
      <c r="P33" s="37">
        <v>0</v>
      </c>
      <c r="Q33" s="37">
        <v>4285714.2857142854</v>
      </c>
      <c r="R33" s="37">
        <v>3571428.5714285718</v>
      </c>
      <c r="S33" s="37">
        <v>2857142.8571428573</v>
      </c>
      <c r="T33" s="37">
        <v>2142857.1428571427</v>
      </c>
      <c r="U33" s="37">
        <v>1428571.4285714286</v>
      </c>
      <c r="V33" s="37">
        <v>714285.71428571432</v>
      </c>
      <c r="W33" s="37">
        <v>15000000.000000002</v>
      </c>
      <c r="X33" s="37">
        <v>0</v>
      </c>
      <c r="Y33" s="37">
        <v>0</v>
      </c>
      <c r="Z33" s="37">
        <v>0</v>
      </c>
      <c r="AA33" s="37">
        <v>0</v>
      </c>
      <c r="AB33" s="37">
        <v>0</v>
      </c>
      <c r="AC33" s="37">
        <v>0</v>
      </c>
      <c r="AD33" s="37">
        <v>0</v>
      </c>
      <c r="AE33" s="37">
        <v>0</v>
      </c>
      <c r="AF33" s="37">
        <v>0</v>
      </c>
      <c r="AG33" s="37">
        <v>0</v>
      </c>
      <c r="AH33" s="37">
        <v>0</v>
      </c>
      <c r="AI33" s="37">
        <v>0</v>
      </c>
      <c r="AJ33" s="37">
        <v>0</v>
      </c>
      <c r="AK33" s="37">
        <v>0</v>
      </c>
      <c r="AL33" s="37">
        <v>0</v>
      </c>
      <c r="AM33" s="37">
        <v>0</v>
      </c>
      <c r="AN33" s="37">
        <v>0</v>
      </c>
      <c r="AO33" s="37">
        <v>0</v>
      </c>
      <c r="AP33" s="37">
        <v>0</v>
      </c>
      <c r="AQ33" s="37">
        <v>0</v>
      </c>
      <c r="AR33" s="37">
        <v>0</v>
      </c>
      <c r="AS33" s="37">
        <v>0</v>
      </c>
      <c r="AT33" s="37">
        <v>0</v>
      </c>
      <c r="AU33" s="37">
        <v>0</v>
      </c>
      <c r="AV33" s="37">
        <v>0</v>
      </c>
      <c r="AW33" s="37">
        <v>0</v>
      </c>
      <c r="AX33" s="37">
        <v>0</v>
      </c>
      <c r="AY33" s="37">
        <v>0</v>
      </c>
      <c r="AZ33" s="37">
        <v>0</v>
      </c>
      <c r="BA33" s="37">
        <v>0</v>
      </c>
      <c r="BB33" s="37">
        <v>0</v>
      </c>
      <c r="BC33" s="37">
        <v>0</v>
      </c>
      <c r="BD33" s="37">
        <v>0</v>
      </c>
      <c r="BE33" s="37">
        <v>0</v>
      </c>
      <c r="BF33" s="37">
        <v>0</v>
      </c>
      <c r="BG33" s="37">
        <v>0</v>
      </c>
      <c r="BH33" s="37">
        <v>0</v>
      </c>
      <c r="BI33" s="37">
        <v>0</v>
      </c>
      <c r="BJ33" s="37">
        <v>0</v>
      </c>
    </row>
    <row r="34" spans="2:62" hidden="1" outlineLevel="1" x14ac:dyDescent="0.25">
      <c r="B34" s="42">
        <v>29</v>
      </c>
      <c r="C34" s="245"/>
      <c r="D34" s="245"/>
      <c r="E34" s="245"/>
      <c r="F34" s="245"/>
      <c r="G34" s="245"/>
      <c r="H34" s="245"/>
      <c r="I34" s="245"/>
      <c r="J34" s="246"/>
      <c r="K34" s="245">
        <v>0</v>
      </c>
      <c r="L34" s="245">
        <v>0</v>
      </c>
      <c r="M34" s="245">
        <v>0</v>
      </c>
      <c r="N34" s="245">
        <v>0</v>
      </c>
      <c r="O34" s="245">
        <v>0</v>
      </c>
      <c r="P34" s="245">
        <v>0</v>
      </c>
      <c r="Q34" s="245">
        <v>1</v>
      </c>
      <c r="R34" s="245">
        <v>2</v>
      </c>
      <c r="S34" s="245">
        <v>3</v>
      </c>
      <c r="T34" s="245">
        <v>4</v>
      </c>
      <c r="U34" s="245">
        <v>5</v>
      </c>
      <c r="V34" s="245">
        <v>6</v>
      </c>
      <c r="W34" s="245"/>
      <c r="X34" s="245">
        <v>0</v>
      </c>
      <c r="Y34" s="245">
        <v>0</v>
      </c>
      <c r="Z34" s="245">
        <v>0</v>
      </c>
      <c r="AA34" s="245">
        <v>0</v>
      </c>
      <c r="AB34" s="245">
        <v>0</v>
      </c>
      <c r="AC34" s="245">
        <v>0</v>
      </c>
      <c r="AD34" s="245">
        <v>0</v>
      </c>
      <c r="AE34" s="245">
        <v>0</v>
      </c>
      <c r="AF34" s="245">
        <v>0</v>
      </c>
      <c r="AG34" s="245">
        <v>0</v>
      </c>
      <c r="AH34" s="245">
        <v>0</v>
      </c>
      <c r="AI34" s="245">
        <v>0</v>
      </c>
      <c r="AJ34" s="245"/>
      <c r="AK34" s="245">
        <v>0</v>
      </c>
      <c r="AL34" s="245">
        <v>0</v>
      </c>
      <c r="AM34" s="245">
        <v>0</v>
      </c>
      <c r="AN34" s="245">
        <v>0</v>
      </c>
      <c r="AO34" s="245">
        <v>0</v>
      </c>
      <c r="AP34" s="245">
        <v>0</v>
      </c>
      <c r="AQ34" s="245">
        <v>0</v>
      </c>
      <c r="AR34" s="245">
        <v>0</v>
      </c>
      <c r="AS34" s="245">
        <v>0</v>
      </c>
      <c r="AT34" s="245">
        <v>0</v>
      </c>
      <c r="AU34" s="245">
        <v>0</v>
      </c>
      <c r="AV34" s="245">
        <v>0</v>
      </c>
      <c r="AW34" s="245"/>
      <c r="AX34" s="245">
        <v>0</v>
      </c>
      <c r="AY34" s="245">
        <v>0</v>
      </c>
      <c r="AZ34" s="245">
        <v>0</v>
      </c>
      <c r="BA34" s="245">
        <v>0</v>
      </c>
      <c r="BB34" s="245">
        <v>0</v>
      </c>
      <c r="BC34" s="245">
        <v>0</v>
      </c>
      <c r="BD34" s="245">
        <v>0</v>
      </c>
      <c r="BE34" s="245">
        <v>0</v>
      </c>
      <c r="BF34" s="245">
        <v>0</v>
      </c>
      <c r="BG34" s="245">
        <v>0</v>
      </c>
      <c r="BH34" s="245">
        <v>0</v>
      </c>
      <c r="BI34" s="245">
        <v>0</v>
      </c>
      <c r="BJ34" s="245"/>
    </row>
    <row r="35" spans="2:62" hidden="1" outlineLevel="1" x14ac:dyDescent="0.25">
      <c r="B35" s="42">
        <v>30</v>
      </c>
      <c r="C35" s="245"/>
      <c r="D35" s="245"/>
      <c r="E35" s="245"/>
      <c r="F35" s="245"/>
      <c r="G35" s="245"/>
      <c r="H35" s="245"/>
      <c r="I35" s="245"/>
      <c r="J35" s="246">
        <v>10</v>
      </c>
      <c r="K35" s="245">
        <v>0</v>
      </c>
      <c r="L35" s="245">
        <v>0</v>
      </c>
      <c r="M35" s="245">
        <v>0</v>
      </c>
      <c r="N35" s="245">
        <v>0</v>
      </c>
      <c r="O35" s="245">
        <v>0</v>
      </c>
      <c r="P35" s="245">
        <v>0</v>
      </c>
      <c r="Q35" s="245">
        <v>60</v>
      </c>
      <c r="R35" s="245">
        <v>50</v>
      </c>
      <c r="S35" s="245">
        <v>40</v>
      </c>
      <c r="T35" s="245">
        <v>30</v>
      </c>
      <c r="U35" s="245">
        <v>20</v>
      </c>
      <c r="V35" s="245">
        <v>10</v>
      </c>
      <c r="W35" s="245"/>
      <c r="X35" s="245">
        <v>0</v>
      </c>
      <c r="Y35" s="245">
        <v>0</v>
      </c>
      <c r="Z35" s="245">
        <v>0</v>
      </c>
      <c r="AA35" s="245">
        <v>0</v>
      </c>
      <c r="AB35" s="245">
        <v>0</v>
      </c>
      <c r="AC35" s="245">
        <v>0</v>
      </c>
      <c r="AD35" s="245">
        <v>0</v>
      </c>
      <c r="AE35" s="245">
        <v>0</v>
      </c>
      <c r="AF35" s="245">
        <v>0</v>
      </c>
      <c r="AG35" s="245">
        <v>0</v>
      </c>
      <c r="AH35" s="245">
        <v>0</v>
      </c>
      <c r="AI35" s="245">
        <v>0</v>
      </c>
      <c r="AJ35" s="245"/>
      <c r="AK35" s="245">
        <v>0</v>
      </c>
      <c r="AL35" s="245">
        <v>0</v>
      </c>
      <c r="AM35" s="245">
        <v>0</v>
      </c>
      <c r="AN35" s="245">
        <v>0</v>
      </c>
      <c r="AO35" s="245">
        <v>0</v>
      </c>
      <c r="AP35" s="245">
        <v>0</v>
      </c>
      <c r="AQ35" s="245">
        <v>0</v>
      </c>
      <c r="AR35" s="245">
        <v>0</v>
      </c>
      <c r="AS35" s="245">
        <v>0</v>
      </c>
      <c r="AT35" s="245">
        <v>0</v>
      </c>
      <c r="AU35" s="245">
        <v>0</v>
      </c>
      <c r="AV35" s="245">
        <v>0</v>
      </c>
      <c r="AW35" s="245"/>
      <c r="AX35" s="245">
        <v>0</v>
      </c>
      <c r="AY35" s="245">
        <v>0</v>
      </c>
      <c r="AZ35" s="245">
        <v>0</v>
      </c>
      <c r="BA35" s="245">
        <v>0</v>
      </c>
      <c r="BB35" s="245">
        <v>0</v>
      </c>
      <c r="BC35" s="245">
        <v>0</v>
      </c>
      <c r="BD35" s="245">
        <v>0</v>
      </c>
      <c r="BE35" s="245">
        <v>0</v>
      </c>
      <c r="BF35" s="245">
        <v>0</v>
      </c>
      <c r="BG35" s="245">
        <v>0</v>
      </c>
      <c r="BH35" s="245">
        <v>0</v>
      </c>
      <c r="BI35" s="245">
        <v>0</v>
      </c>
      <c r="BJ35" s="245"/>
    </row>
    <row r="36" spans="2:62" collapsed="1" x14ac:dyDescent="0.25">
      <c r="B36" s="42">
        <v>31</v>
      </c>
      <c r="C36" s="42" t="s">
        <v>378</v>
      </c>
      <c r="D36" s="239"/>
      <c r="E36" s="236">
        <v>11</v>
      </c>
      <c r="F36" s="236">
        <v>15</v>
      </c>
      <c r="G36" s="237">
        <v>-1</v>
      </c>
      <c r="H36" s="260">
        <v>0.08</v>
      </c>
      <c r="I36" s="9" t="s">
        <v>22</v>
      </c>
      <c r="J36" s="253">
        <v>54400000</v>
      </c>
      <c r="K36" s="37">
        <v>0</v>
      </c>
      <c r="L36" s="37">
        <v>0</v>
      </c>
      <c r="M36" s="37">
        <v>0</v>
      </c>
      <c r="N36" s="37">
        <v>0</v>
      </c>
      <c r="O36" s="37">
        <v>0</v>
      </c>
      <c r="P36" s="37">
        <v>0</v>
      </c>
      <c r="Q36" s="37">
        <v>0</v>
      </c>
      <c r="R36" s="37">
        <v>0</v>
      </c>
      <c r="S36" s="37">
        <v>0</v>
      </c>
      <c r="T36" s="37">
        <v>0</v>
      </c>
      <c r="U36" s="37">
        <v>18133333.333333332</v>
      </c>
      <c r="V36" s="37">
        <v>14506666.666666668</v>
      </c>
      <c r="W36" s="37">
        <v>32640000</v>
      </c>
      <c r="X36" s="37">
        <v>10880000</v>
      </c>
      <c r="Y36" s="37">
        <v>7253333.333333334</v>
      </c>
      <c r="Z36" s="37">
        <v>3626666.666666667</v>
      </c>
      <c r="AA36" s="37">
        <v>0</v>
      </c>
      <c r="AB36" s="37">
        <v>0</v>
      </c>
      <c r="AC36" s="37">
        <v>0</v>
      </c>
      <c r="AD36" s="37">
        <v>0</v>
      </c>
      <c r="AE36" s="37">
        <v>0</v>
      </c>
      <c r="AF36" s="37">
        <v>0</v>
      </c>
      <c r="AG36" s="37">
        <v>0</v>
      </c>
      <c r="AH36" s="37">
        <v>0</v>
      </c>
      <c r="AI36" s="37">
        <v>0</v>
      </c>
      <c r="AJ36" s="37">
        <v>21760000.000000004</v>
      </c>
      <c r="AK36" s="37">
        <v>0</v>
      </c>
      <c r="AL36" s="37">
        <v>0</v>
      </c>
      <c r="AM36" s="37">
        <v>0</v>
      </c>
      <c r="AN36" s="37">
        <v>0</v>
      </c>
      <c r="AO36" s="37">
        <v>0</v>
      </c>
      <c r="AP36" s="37">
        <v>0</v>
      </c>
      <c r="AQ36" s="37">
        <v>0</v>
      </c>
      <c r="AR36" s="37">
        <v>0</v>
      </c>
      <c r="AS36" s="37">
        <v>0</v>
      </c>
      <c r="AT36" s="37">
        <v>0</v>
      </c>
      <c r="AU36" s="37">
        <v>0</v>
      </c>
      <c r="AV36" s="37">
        <v>0</v>
      </c>
      <c r="AW36" s="37">
        <v>0</v>
      </c>
      <c r="AX36" s="37">
        <v>0</v>
      </c>
      <c r="AY36" s="37">
        <v>0</v>
      </c>
      <c r="AZ36" s="37">
        <v>0</v>
      </c>
      <c r="BA36" s="37">
        <v>0</v>
      </c>
      <c r="BB36" s="37">
        <v>0</v>
      </c>
      <c r="BC36" s="37">
        <v>0</v>
      </c>
      <c r="BD36" s="37">
        <v>0</v>
      </c>
      <c r="BE36" s="37">
        <v>0</v>
      </c>
      <c r="BF36" s="37">
        <v>0</v>
      </c>
      <c r="BG36" s="37">
        <v>0</v>
      </c>
      <c r="BH36" s="37">
        <v>0</v>
      </c>
      <c r="BI36" s="37">
        <v>0</v>
      </c>
      <c r="BJ36" s="37">
        <v>0</v>
      </c>
    </row>
    <row r="37" spans="2:62" hidden="1" outlineLevel="1" x14ac:dyDescent="0.25">
      <c r="B37" s="42">
        <v>32</v>
      </c>
      <c r="C37" s="245"/>
      <c r="D37" s="245"/>
      <c r="E37" s="245"/>
      <c r="F37" s="245"/>
      <c r="G37" s="245"/>
      <c r="H37" s="245"/>
      <c r="I37" s="245"/>
      <c r="J37" s="246"/>
      <c r="K37" s="245">
        <v>0</v>
      </c>
      <c r="L37" s="245">
        <v>0</v>
      </c>
      <c r="M37" s="245">
        <v>0</v>
      </c>
      <c r="N37" s="245">
        <v>0</v>
      </c>
      <c r="O37" s="245">
        <v>0</v>
      </c>
      <c r="P37" s="245">
        <v>0</v>
      </c>
      <c r="Q37" s="245">
        <v>0</v>
      </c>
      <c r="R37" s="245">
        <v>0</v>
      </c>
      <c r="S37" s="245">
        <v>0</v>
      </c>
      <c r="T37" s="245">
        <v>0</v>
      </c>
      <c r="U37" s="245">
        <v>1</v>
      </c>
      <c r="V37" s="245">
        <v>2</v>
      </c>
      <c r="W37" s="245"/>
      <c r="X37" s="245">
        <v>3</v>
      </c>
      <c r="Y37" s="245">
        <v>4</v>
      </c>
      <c r="Z37" s="245">
        <v>5</v>
      </c>
      <c r="AA37" s="245">
        <v>0</v>
      </c>
      <c r="AB37" s="245">
        <v>0</v>
      </c>
      <c r="AC37" s="245">
        <v>0</v>
      </c>
      <c r="AD37" s="245">
        <v>0</v>
      </c>
      <c r="AE37" s="245">
        <v>0</v>
      </c>
      <c r="AF37" s="245">
        <v>0</v>
      </c>
      <c r="AG37" s="245">
        <v>0</v>
      </c>
      <c r="AH37" s="245">
        <v>0</v>
      </c>
      <c r="AI37" s="245">
        <v>0</v>
      </c>
      <c r="AJ37" s="245"/>
      <c r="AK37" s="245">
        <v>0</v>
      </c>
      <c r="AL37" s="245">
        <v>0</v>
      </c>
      <c r="AM37" s="245">
        <v>0</v>
      </c>
      <c r="AN37" s="245">
        <v>0</v>
      </c>
      <c r="AO37" s="245">
        <v>0</v>
      </c>
      <c r="AP37" s="245">
        <v>0</v>
      </c>
      <c r="AQ37" s="245">
        <v>0</v>
      </c>
      <c r="AR37" s="245">
        <v>0</v>
      </c>
      <c r="AS37" s="245">
        <v>0</v>
      </c>
      <c r="AT37" s="245">
        <v>0</v>
      </c>
      <c r="AU37" s="245">
        <v>0</v>
      </c>
      <c r="AV37" s="245">
        <v>0</v>
      </c>
      <c r="AW37" s="245"/>
      <c r="AX37" s="245">
        <v>0</v>
      </c>
      <c r="AY37" s="245">
        <v>0</v>
      </c>
      <c r="AZ37" s="245">
        <v>0</v>
      </c>
      <c r="BA37" s="245">
        <v>0</v>
      </c>
      <c r="BB37" s="245">
        <v>0</v>
      </c>
      <c r="BC37" s="245">
        <v>0</v>
      </c>
      <c r="BD37" s="245">
        <v>0</v>
      </c>
      <c r="BE37" s="245">
        <v>0</v>
      </c>
      <c r="BF37" s="245">
        <v>0</v>
      </c>
      <c r="BG37" s="245">
        <v>0</v>
      </c>
      <c r="BH37" s="245">
        <v>0</v>
      </c>
      <c r="BI37" s="245">
        <v>0</v>
      </c>
      <c r="BJ37" s="245"/>
    </row>
    <row r="38" spans="2:62" hidden="1" outlineLevel="1" x14ac:dyDescent="0.25">
      <c r="B38" s="42">
        <v>33</v>
      </c>
      <c r="C38" s="245"/>
      <c r="D38" s="245"/>
      <c r="E38" s="245"/>
      <c r="F38" s="245"/>
      <c r="G38" s="245"/>
      <c r="H38" s="245"/>
      <c r="I38" s="245"/>
      <c r="J38" s="246">
        <v>10</v>
      </c>
      <c r="K38" s="245">
        <v>0</v>
      </c>
      <c r="L38" s="245">
        <v>0</v>
      </c>
      <c r="M38" s="245">
        <v>0</v>
      </c>
      <c r="N38" s="245">
        <v>0</v>
      </c>
      <c r="O38" s="245">
        <v>0</v>
      </c>
      <c r="P38" s="245">
        <v>0</v>
      </c>
      <c r="Q38" s="245">
        <v>0</v>
      </c>
      <c r="R38" s="245">
        <v>0</v>
      </c>
      <c r="S38" s="245">
        <v>0</v>
      </c>
      <c r="T38" s="245">
        <v>0</v>
      </c>
      <c r="U38" s="245">
        <v>50</v>
      </c>
      <c r="V38" s="245">
        <v>40</v>
      </c>
      <c r="W38" s="245"/>
      <c r="X38" s="245">
        <v>30</v>
      </c>
      <c r="Y38" s="245">
        <v>20</v>
      </c>
      <c r="Z38" s="245">
        <v>10</v>
      </c>
      <c r="AA38" s="245">
        <v>0</v>
      </c>
      <c r="AB38" s="245">
        <v>0</v>
      </c>
      <c r="AC38" s="245">
        <v>0</v>
      </c>
      <c r="AD38" s="245">
        <v>0</v>
      </c>
      <c r="AE38" s="245">
        <v>0</v>
      </c>
      <c r="AF38" s="245">
        <v>0</v>
      </c>
      <c r="AG38" s="245">
        <v>0</v>
      </c>
      <c r="AH38" s="245">
        <v>0</v>
      </c>
      <c r="AI38" s="245">
        <v>0</v>
      </c>
      <c r="AJ38" s="245"/>
      <c r="AK38" s="245">
        <v>0</v>
      </c>
      <c r="AL38" s="245">
        <v>0</v>
      </c>
      <c r="AM38" s="245">
        <v>0</v>
      </c>
      <c r="AN38" s="245">
        <v>0</v>
      </c>
      <c r="AO38" s="245">
        <v>0</v>
      </c>
      <c r="AP38" s="245">
        <v>0</v>
      </c>
      <c r="AQ38" s="245">
        <v>0</v>
      </c>
      <c r="AR38" s="245">
        <v>0</v>
      </c>
      <c r="AS38" s="245">
        <v>0</v>
      </c>
      <c r="AT38" s="245">
        <v>0</v>
      </c>
      <c r="AU38" s="245">
        <v>0</v>
      </c>
      <c r="AV38" s="245">
        <v>0</v>
      </c>
      <c r="AW38" s="245"/>
      <c r="AX38" s="245">
        <v>0</v>
      </c>
      <c r="AY38" s="245">
        <v>0</v>
      </c>
      <c r="AZ38" s="245">
        <v>0</v>
      </c>
      <c r="BA38" s="245">
        <v>0</v>
      </c>
      <c r="BB38" s="245">
        <v>0</v>
      </c>
      <c r="BC38" s="245">
        <v>0</v>
      </c>
      <c r="BD38" s="245">
        <v>0</v>
      </c>
      <c r="BE38" s="245">
        <v>0</v>
      </c>
      <c r="BF38" s="245">
        <v>0</v>
      </c>
      <c r="BG38" s="245">
        <v>0</v>
      </c>
      <c r="BH38" s="245">
        <v>0</v>
      </c>
      <c r="BI38" s="245">
        <v>0</v>
      </c>
      <c r="BJ38" s="245"/>
    </row>
    <row r="39" spans="2:62" collapsed="1" x14ac:dyDescent="0.25">
      <c r="B39" s="42">
        <v>34</v>
      </c>
      <c r="C39" s="42" t="s">
        <v>382</v>
      </c>
      <c r="D39" s="239"/>
      <c r="E39" s="236">
        <v>14</v>
      </c>
      <c r="F39" s="236">
        <v>24</v>
      </c>
      <c r="G39" s="237">
        <v>0</v>
      </c>
      <c r="H39" s="260">
        <v>0.24</v>
      </c>
      <c r="I39" s="9" t="s">
        <v>22</v>
      </c>
      <c r="J39" s="253">
        <v>163200000</v>
      </c>
      <c r="K39" s="37">
        <v>0</v>
      </c>
      <c r="L39" s="37">
        <v>0</v>
      </c>
      <c r="M39" s="37">
        <v>0</v>
      </c>
      <c r="N39" s="37">
        <v>0</v>
      </c>
      <c r="O39" s="37">
        <v>0</v>
      </c>
      <c r="P39" s="37">
        <v>0</v>
      </c>
      <c r="Q39" s="37">
        <v>0</v>
      </c>
      <c r="R39" s="37">
        <v>0</v>
      </c>
      <c r="S39" s="37">
        <v>0</v>
      </c>
      <c r="T39" s="37">
        <v>0</v>
      </c>
      <c r="U39" s="37">
        <v>0</v>
      </c>
      <c r="V39" s="37">
        <v>0</v>
      </c>
      <c r="W39" s="37">
        <v>0</v>
      </c>
      <c r="X39" s="37">
        <v>0</v>
      </c>
      <c r="Y39" s="37">
        <v>14836363.636363637</v>
      </c>
      <c r="Z39" s="37">
        <v>14836363.636363637</v>
      </c>
      <c r="AA39" s="37">
        <v>14836363.636363637</v>
      </c>
      <c r="AB39" s="37">
        <v>14836363.636363637</v>
      </c>
      <c r="AC39" s="37">
        <v>14836363.636363637</v>
      </c>
      <c r="AD39" s="37">
        <v>14836363.636363637</v>
      </c>
      <c r="AE39" s="37">
        <v>14836363.636363637</v>
      </c>
      <c r="AF39" s="37">
        <v>14836363.636363637</v>
      </c>
      <c r="AG39" s="37">
        <v>14836363.636363637</v>
      </c>
      <c r="AH39" s="37">
        <v>14836363.636363637</v>
      </c>
      <c r="AI39" s="37">
        <v>14836363.636363637</v>
      </c>
      <c r="AJ39" s="37">
        <v>163200000</v>
      </c>
      <c r="AK39" s="37">
        <v>0</v>
      </c>
      <c r="AL39" s="37">
        <v>0</v>
      </c>
      <c r="AM39" s="37">
        <v>0</v>
      </c>
      <c r="AN39" s="37">
        <v>0</v>
      </c>
      <c r="AO39" s="37">
        <v>0</v>
      </c>
      <c r="AP39" s="37">
        <v>0</v>
      </c>
      <c r="AQ39" s="37">
        <v>0</v>
      </c>
      <c r="AR39" s="37">
        <v>0</v>
      </c>
      <c r="AS39" s="37">
        <v>0</v>
      </c>
      <c r="AT39" s="37">
        <v>0</v>
      </c>
      <c r="AU39" s="37">
        <v>0</v>
      </c>
      <c r="AV39" s="37">
        <v>0</v>
      </c>
      <c r="AW39" s="37">
        <v>0</v>
      </c>
      <c r="AX39" s="37">
        <v>0</v>
      </c>
      <c r="AY39" s="37">
        <v>0</v>
      </c>
      <c r="AZ39" s="37">
        <v>0</v>
      </c>
      <c r="BA39" s="37">
        <v>0</v>
      </c>
      <c r="BB39" s="37">
        <v>0</v>
      </c>
      <c r="BC39" s="37">
        <v>0</v>
      </c>
      <c r="BD39" s="37">
        <v>0</v>
      </c>
      <c r="BE39" s="37">
        <v>0</v>
      </c>
      <c r="BF39" s="37">
        <v>0</v>
      </c>
      <c r="BG39" s="37">
        <v>0</v>
      </c>
      <c r="BH39" s="37">
        <v>0</v>
      </c>
      <c r="BI39" s="37">
        <v>0</v>
      </c>
      <c r="BJ39" s="37">
        <v>0</v>
      </c>
    </row>
    <row r="40" spans="2:62" hidden="1" outlineLevel="1" x14ac:dyDescent="0.25">
      <c r="B40" s="42">
        <v>35</v>
      </c>
      <c r="C40" s="245"/>
      <c r="D40" s="245"/>
      <c r="E40" s="245"/>
      <c r="F40" s="245"/>
      <c r="G40" s="245"/>
      <c r="H40" s="245"/>
      <c r="I40" s="245"/>
      <c r="J40" s="246"/>
      <c r="K40" s="245">
        <v>0</v>
      </c>
      <c r="L40" s="245">
        <v>0</v>
      </c>
      <c r="M40" s="245">
        <v>0</v>
      </c>
      <c r="N40" s="245">
        <v>0</v>
      </c>
      <c r="O40" s="245">
        <v>0</v>
      </c>
      <c r="P40" s="245">
        <v>0</v>
      </c>
      <c r="Q40" s="245">
        <v>0</v>
      </c>
      <c r="R40" s="245">
        <v>0</v>
      </c>
      <c r="S40" s="245">
        <v>0</v>
      </c>
      <c r="T40" s="245">
        <v>0</v>
      </c>
      <c r="U40" s="245">
        <v>0</v>
      </c>
      <c r="V40" s="245">
        <v>0</v>
      </c>
      <c r="W40" s="245"/>
      <c r="X40" s="245">
        <v>0</v>
      </c>
      <c r="Y40" s="245">
        <v>1</v>
      </c>
      <c r="Z40" s="245">
        <v>2</v>
      </c>
      <c r="AA40" s="245">
        <v>3</v>
      </c>
      <c r="AB40" s="245">
        <v>4</v>
      </c>
      <c r="AC40" s="245">
        <v>5</v>
      </c>
      <c r="AD40" s="245">
        <v>6</v>
      </c>
      <c r="AE40" s="245">
        <v>7</v>
      </c>
      <c r="AF40" s="245">
        <v>8</v>
      </c>
      <c r="AG40" s="245">
        <v>9</v>
      </c>
      <c r="AH40" s="245">
        <v>10</v>
      </c>
      <c r="AI40" s="245">
        <v>11</v>
      </c>
      <c r="AJ40" s="245"/>
      <c r="AK40" s="245">
        <v>0</v>
      </c>
      <c r="AL40" s="245">
        <v>0</v>
      </c>
      <c r="AM40" s="245">
        <v>0</v>
      </c>
      <c r="AN40" s="245">
        <v>0</v>
      </c>
      <c r="AO40" s="245">
        <v>0</v>
      </c>
      <c r="AP40" s="245">
        <v>0</v>
      </c>
      <c r="AQ40" s="245">
        <v>0</v>
      </c>
      <c r="AR40" s="245">
        <v>0</v>
      </c>
      <c r="AS40" s="245">
        <v>0</v>
      </c>
      <c r="AT40" s="245">
        <v>0</v>
      </c>
      <c r="AU40" s="245">
        <v>0</v>
      </c>
      <c r="AV40" s="245">
        <v>0</v>
      </c>
      <c r="AW40" s="245"/>
      <c r="AX40" s="245">
        <v>0</v>
      </c>
      <c r="AY40" s="245">
        <v>0</v>
      </c>
      <c r="AZ40" s="245">
        <v>0</v>
      </c>
      <c r="BA40" s="245">
        <v>0</v>
      </c>
      <c r="BB40" s="245">
        <v>0</v>
      </c>
      <c r="BC40" s="245">
        <v>0</v>
      </c>
      <c r="BD40" s="245">
        <v>0</v>
      </c>
      <c r="BE40" s="245">
        <v>0</v>
      </c>
      <c r="BF40" s="245">
        <v>0</v>
      </c>
      <c r="BG40" s="245">
        <v>0</v>
      </c>
      <c r="BH40" s="245">
        <v>0</v>
      </c>
      <c r="BI40" s="245">
        <v>0</v>
      </c>
      <c r="BJ40" s="245"/>
    </row>
    <row r="41" spans="2:62" hidden="1" outlineLevel="1" x14ac:dyDescent="0.25">
      <c r="B41" s="42">
        <v>36</v>
      </c>
      <c r="C41" s="245"/>
      <c r="D41" s="245"/>
      <c r="E41" s="245"/>
      <c r="F41" s="245"/>
      <c r="G41" s="245"/>
      <c r="H41" s="245"/>
      <c r="I41" s="245"/>
      <c r="J41" s="246">
        <v>0</v>
      </c>
      <c r="K41" s="245">
        <v>0</v>
      </c>
      <c r="L41" s="245">
        <v>0</v>
      </c>
      <c r="M41" s="245">
        <v>0</v>
      </c>
      <c r="N41" s="245">
        <v>0</v>
      </c>
      <c r="O41" s="245">
        <v>0</v>
      </c>
      <c r="P41" s="245">
        <v>0</v>
      </c>
      <c r="Q41" s="245">
        <v>0</v>
      </c>
      <c r="R41" s="245">
        <v>0</v>
      </c>
      <c r="S41" s="245">
        <v>0</v>
      </c>
      <c r="T41" s="245">
        <v>0</v>
      </c>
      <c r="U41" s="245">
        <v>0</v>
      </c>
      <c r="V41" s="245">
        <v>0</v>
      </c>
      <c r="W41" s="245"/>
      <c r="X41" s="245">
        <v>0</v>
      </c>
      <c r="Y41" s="245">
        <v>0</v>
      </c>
      <c r="Z41" s="245">
        <v>0</v>
      </c>
      <c r="AA41" s="245">
        <v>0</v>
      </c>
      <c r="AB41" s="245">
        <v>0</v>
      </c>
      <c r="AC41" s="245">
        <v>0</v>
      </c>
      <c r="AD41" s="245">
        <v>0</v>
      </c>
      <c r="AE41" s="245">
        <v>0</v>
      </c>
      <c r="AF41" s="245">
        <v>0</v>
      </c>
      <c r="AG41" s="245">
        <v>0</v>
      </c>
      <c r="AH41" s="245">
        <v>0</v>
      </c>
      <c r="AI41" s="245">
        <v>0</v>
      </c>
      <c r="AJ41" s="245"/>
      <c r="AK41" s="245">
        <v>0</v>
      </c>
      <c r="AL41" s="245">
        <v>0</v>
      </c>
      <c r="AM41" s="245">
        <v>0</v>
      </c>
      <c r="AN41" s="245">
        <v>0</v>
      </c>
      <c r="AO41" s="245">
        <v>0</v>
      </c>
      <c r="AP41" s="245">
        <v>0</v>
      </c>
      <c r="AQ41" s="245">
        <v>0</v>
      </c>
      <c r="AR41" s="245">
        <v>0</v>
      </c>
      <c r="AS41" s="245">
        <v>0</v>
      </c>
      <c r="AT41" s="245">
        <v>0</v>
      </c>
      <c r="AU41" s="245">
        <v>0</v>
      </c>
      <c r="AV41" s="245">
        <v>0</v>
      </c>
      <c r="AW41" s="245"/>
      <c r="AX41" s="245">
        <v>0</v>
      </c>
      <c r="AY41" s="245">
        <v>0</v>
      </c>
      <c r="AZ41" s="245">
        <v>0</v>
      </c>
      <c r="BA41" s="245">
        <v>0</v>
      </c>
      <c r="BB41" s="245">
        <v>0</v>
      </c>
      <c r="BC41" s="245">
        <v>0</v>
      </c>
      <c r="BD41" s="245">
        <v>0</v>
      </c>
      <c r="BE41" s="245">
        <v>0</v>
      </c>
      <c r="BF41" s="245">
        <v>0</v>
      </c>
      <c r="BG41" s="245">
        <v>0</v>
      </c>
      <c r="BH41" s="245">
        <v>0</v>
      </c>
      <c r="BI41" s="245">
        <v>0</v>
      </c>
      <c r="BJ41" s="245"/>
    </row>
    <row r="42" spans="2:62" collapsed="1" x14ac:dyDescent="0.25">
      <c r="B42" s="42">
        <v>37</v>
      </c>
      <c r="C42" s="42" t="s">
        <v>383</v>
      </c>
      <c r="D42" s="239"/>
      <c r="E42" s="236">
        <v>20</v>
      </c>
      <c r="F42" s="236">
        <v>26</v>
      </c>
      <c r="G42" s="237">
        <v>0</v>
      </c>
      <c r="H42" s="260">
        <v>0.09</v>
      </c>
      <c r="I42" s="9" t="s">
        <v>22</v>
      </c>
      <c r="J42" s="253">
        <v>61200000</v>
      </c>
      <c r="K42" s="37">
        <v>0</v>
      </c>
      <c r="L42" s="37">
        <v>0</v>
      </c>
      <c r="M42" s="37">
        <v>0</v>
      </c>
      <c r="N42" s="37">
        <v>0</v>
      </c>
      <c r="O42" s="37">
        <v>0</v>
      </c>
      <c r="P42" s="37">
        <v>0</v>
      </c>
      <c r="Q42" s="37">
        <v>0</v>
      </c>
      <c r="R42" s="37">
        <v>0</v>
      </c>
      <c r="S42" s="37">
        <v>0</v>
      </c>
      <c r="T42" s="37">
        <v>0</v>
      </c>
      <c r="U42" s="37">
        <v>0</v>
      </c>
      <c r="V42" s="37">
        <v>0</v>
      </c>
      <c r="W42" s="37">
        <v>0</v>
      </c>
      <c r="X42" s="37">
        <v>0</v>
      </c>
      <c r="Y42" s="37">
        <v>0</v>
      </c>
      <c r="Z42" s="37">
        <v>0</v>
      </c>
      <c r="AA42" s="37">
        <v>0</v>
      </c>
      <c r="AB42" s="37">
        <v>0</v>
      </c>
      <c r="AC42" s="37">
        <v>0</v>
      </c>
      <c r="AD42" s="37">
        <v>0</v>
      </c>
      <c r="AE42" s="37">
        <v>8742857.1428571437</v>
      </c>
      <c r="AF42" s="37">
        <v>8742857.1428571437</v>
      </c>
      <c r="AG42" s="37">
        <v>8742857.1428571437</v>
      </c>
      <c r="AH42" s="37">
        <v>8742857.1428571437</v>
      </c>
      <c r="AI42" s="37">
        <v>8742857.1428571437</v>
      </c>
      <c r="AJ42" s="37">
        <v>43714285.714285716</v>
      </c>
      <c r="AK42" s="37">
        <v>8742857.1428571437</v>
      </c>
      <c r="AL42" s="37">
        <v>8742857.1428571437</v>
      </c>
      <c r="AM42" s="37">
        <v>0</v>
      </c>
      <c r="AN42" s="37">
        <v>0</v>
      </c>
      <c r="AO42" s="37">
        <v>0</v>
      </c>
      <c r="AP42" s="37">
        <v>0</v>
      </c>
      <c r="AQ42" s="37">
        <v>0</v>
      </c>
      <c r="AR42" s="37">
        <v>0</v>
      </c>
      <c r="AS42" s="37">
        <v>0</v>
      </c>
      <c r="AT42" s="37">
        <v>0</v>
      </c>
      <c r="AU42" s="37">
        <v>0</v>
      </c>
      <c r="AV42" s="37">
        <v>0</v>
      </c>
      <c r="AW42" s="37">
        <v>17485714.285714287</v>
      </c>
      <c r="AX42" s="37">
        <v>0</v>
      </c>
      <c r="AY42" s="37">
        <v>0</v>
      </c>
      <c r="AZ42" s="37">
        <v>0</v>
      </c>
      <c r="BA42" s="37">
        <v>0</v>
      </c>
      <c r="BB42" s="37">
        <v>0</v>
      </c>
      <c r="BC42" s="37">
        <v>0</v>
      </c>
      <c r="BD42" s="37">
        <v>0</v>
      </c>
      <c r="BE42" s="37">
        <v>0</v>
      </c>
      <c r="BF42" s="37">
        <v>0</v>
      </c>
      <c r="BG42" s="37">
        <v>0</v>
      </c>
      <c r="BH42" s="37">
        <v>0</v>
      </c>
      <c r="BI42" s="37">
        <v>0</v>
      </c>
      <c r="BJ42" s="37">
        <v>0</v>
      </c>
    </row>
    <row r="43" spans="2:62" hidden="1" outlineLevel="1" x14ac:dyDescent="0.25">
      <c r="B43" s="42">
        <v>38</v>
      </c>
      <c r="C43" s="245"/>
      <c r="D43" s="245"/>
      <c r="E43" s="245"/>
      <c r="F43" s="245"/>
      <c r="G43" s="245"/>
      <c r="H43" s="245"/>
      <c r="I43" s="245"/>
      <c r="J43" s="246"/>
      <c r="K43" s="245">
        <v>0</v>
      </c>
      <c r="L43" s="245">
        <v>0</v>
      </c>
      <c r="M43" s="245">
        <v>0</v>
      </c>
      <c r="N43" s="245">
        <v>0</v>
      </c>
      <c r="O43" s="245">
        <v>0</v>
      </c>
      <c r="P43" s="245">
        <v>0</v>
      </c>
      <c r="Q43" s="245">
        <v>0</v>
      </c>
      <c r="R43" s="245">
        <v>0</v>
      </c>
      <c r="S43" s="245">
        <v>0</v>
      </c>
      <c r="T43" s="245">
        <v>0</v>
      </c>
      <c r="U43" s="245">
        <v>0</v>
      </c>
      <c r="V43" s="245">
        <v>0</v>
      </c>
      <c r="W43" s="245"/>
      <c r="X43" s="245">
        <v>0</v>
      </c>
      <c r="Y43" s="245">
        <v>0</v>
      </c>
      <c r="Z43" s="245">
        <v>0</v>
      </c>
      <c r="AA43" s="245">
        <v>0</v>
      </c>
      <c r="AB43" s="245">
        <v>0</v>
      </c>
      <c r="AC43" s="245">
        <v>0</v>
      </c>
      <c r="AD43" s="245">
        <v>0</v>
      </c>
      <c r="AE43" s="245">
        <v>1</v>
      </c>
      <c r="AF43" s="245">
        <v>2</v>
      </c>
      <c r="AG43" s="245">
        <v>3</v>
      </c>
      <c r="AH43" s="245">
        <v>4</v>
      </c>
      <c r="AI43" s="245">
        <v>5</v>
      </c>
      <c r="AJ43" s="245"/>
      <c r="AK43" s="245">
        <v>6</v>
      </c>
      <c r="AL43" s="245">
        <v>7</v>
      </c>
      <c r="AM43" s="245">
        <v>0</v>
      </c>
      <c r="AN43" s="245">
        <v>0</v>
      </c>
      <c r="AO43" s="245">
        <v>0</v>
      </c>
      <c r="AP43" s="245">
        <v>0</v>
      </c>
      <c r="AQ43" s="245">
        <v>0</v>
      </c>
      <c r="AR43" s="245">
        <v>0</v>
      </c>
      <c r="AS43" s="245">
        <v>0</v>
      </c>
      <c r="AT43" s="245">
        <v>0</v>
      </c>
      <c r="AU43" s="245">
        <v>0</v>
      </c>
      <c r="AV43" s="245">
        <v>0</v>
      </c>
      <c r="AW43" s="245"/>
      <c r="AX43" s="245">
        <v>0</v>
      </c>
      <c r="AY43" s="245">
        <v>0</v>
      </c>
      <c r="AZ43" s="245">
        <v>0</v>
      </c>
      <c r="BA43" s="245">
        <v>0</v>
      </c>
      <c r="BB43" s="245">
        <v>0</v>
      </c>
      <c r="BC43" s="245">
        <v>0</v>
      </c>
      <c r="BD43" s="245">
        <v>0</v>
      </c>
      <c r="BE43" s="245">
        <v>0</v>
      </c>
      <c r="BF43" s="245">
        <v>0</v>
      </c>
      <c r="BG43" s="245">
        <v>0</v>
      </c>
      <c r="BH43" s="245">
        <v>0</v>
      </c>
      <c r="BI43" s="245">
        <v>0</v>
      </c>
      <c r="BJ43" s="245"/>
    </row>
    <row r="44" spans="2:62" hidden="1" outlineLevel="1" x14ac:dyDescent="0.25">
      <c r="B44" s="42">
        <v>39</v>
      </c>
      <c r="C44" s="245"/>
      <c r="D44" s="245"/>
      <c r="E44" s="245"/>
      <c r="F44" s="245"/>
      <c r="G44" s="245"/>
      <c r="H44" s="245"/>
      <c r="I44" s="245"/>
      <c r="J44" s="246">
        <v>0</v>
      </c>
      <c r="K44" s="245">
        <v>0</v>
      </c>
      <c r="L44" s="245">
        <v>0</v>
      </c>
      <c r="M44" s="245">
        <v>0</v>
      </c>
      <c r="N44" s="245">
        <v>0</v>
      </c>
      <c r="O44" s="245">
        <v>0</v>
      </c>
      <c r="P44" s="245">
        <v>0</v>
      </c>
      <c r="Q44" s="245">
        <v>0</v>
      </c>
      <c r="R44" s="245">
        <v>0</v>
      </c>
      <c r="S44" s="245">
        <v>0</v>
      </c>
      <c r="T44" s="245">
        <v>0</v>
      </c>
      <c r="U44" s="245">
        <v>0</v>
      </c>
      <c r="V44" s="245">
        <v>0</v>
      </c>
      <c r="W44" s="245"/>
      <c r="X44" s="245">
        <v>0</v>
      </c>
      <c r="Y44" s="245">
        <v>0</v>
      </c>
      <c r="Z44" s="245">
        <v>0</v>
      </c>
      <c r="AA44" s="245">
        <v>0</v>
      </c>
      <c r="AB44" s="245">
        <v>0</v>
      </c>
      <c r="AC44" s="245">
        <v>0</v>
      </c>
      <c r="AD44" s="245">
        <v>0</v>
      </c>
      <c r="AE44" s="245">
        <v>0</v>
      </c>
      <c r="AF44" s="245">
        <v>0</v>
      </c>
      <c r="AG44" s="245">
        <v>0</v>
      </c>
      <c r="AH44" s="245">
        <v>0</v>
      </c>
      <c r="AI44" s="245">
        <v>0</v>
      </c>
      <c r="AJ44" s="245"/>
      <c r="AK44" s="245">
        <v>0</v>
      </c>
      <c r="AL44" s="245">
        <v>0</v>
      </c>
      <c r="AM44" s="245">
        <v>0</v>
      </c>
      <c r="AN44" s="245">
        <v>0</v>
      </c>
      <c r="AO44" s="245">
        <v>0</v>
      </c>
      <c r="AP44" s="245">
        <v>0</v>
      </c>
      <c r="AQ44" s="245">
        <v>0</v>
      </c>
      <c r="AR44" s="245">
        <v>0</v>
      </c>
      <c r="AS44" s="245">
        <v>0</v>
      </c>
      <c r="AT44" s="245">
        <v>0</v>
      </c>
      <c r="AU44" s="245">
        <v>0</v>
      </c>
      <c r="AV44" s="245">
        <v>0</v>
      </c>
      <c r="AW44" s="245"/>
      <c r="AX44" s="245">
        <v>0</v>
      </c>
      <c r="AY44" s="245">
        <v>0</v>
      </c>
      <c r="AZ44" s="245">
        <v>0</v>
      </c>
      <c r="BA44" s="245">
        <v>0</v>
      </c>
      <c r="BB44" s="245">
        <v>0</v>
      </c>
      <c r="BC44" s="245">
        <v>0</v>
      </c>
      <c r="BD44" s="245">
        <v>0</v>
      </c>
      <c r="BE44" s="245">
        <v>0</v>
      </c>
      <c r="BF44" s="245">
        <v>0</v>
      </c>
      <c r="BG44" s="245">
        <v>0</v>
      </c>
      <c r="BH44" s="245">
        <v>0</v>
      </c>
      <c r="BI44" s="245">
        <v>0</v>
      </c>
      <c r="BJ44" s="245"/>
    </row>
    <row r="45" spans="2:62" collapsed="1" x14ac:dyDescent="0.25">
      <c r="B45" s="42">
        <v>40</v>
      </c>
      <c r="C45" s="42" t="s">
        <v>437</v>
      </c>
      <c r="D45" s="239"/>
      <c r="E45" s="236">
        <v>27</v>
      </c>
      <c r="F45" s="236">
        <v>28</v>
      </c>
      <c r="G45" s="237">
        <v>0</v>
      </c>
      <c r="H45" s="260">
        <v>0.04</v>
      </c>
      <c r="I45" s="9" t="s">
        <v>22</v>
      </c>
      <c r="J45" s="253">
        <v>27200000</v>
      </c>
      <c r="K45" s="37">
        <v>0</v>
      </c>
      <c r="L45" s="37">
        <v>0</v>
      </c>
      <c r="M45" s="37">
        <v>0</v>
      </c>
      <c r="N45" s="37">
        <v>0</v>
      </c>
      <c r="O45" s="37">
        <v>0</v>
      </c>
      <c r="P45" s="37">
        <v>0</v>
      </c>
      <c r="Q45" s="37">
        <v>0</v>
      </c>
      <c r="R45" s="37">
        <v>0</v>
      </c>
      <c r="S45" s="37">
        <v>0</v>
      </c>
      <c r="T45" s="37">
        <v>0</v>
      </c>
      <c r="U45" s="37">
        <v>0</v>
      </c>
      <c r="V45" s="37">
        <v>0</v>
      </c>
      <c r="W45" s="37">
        <v>0</v>
      </c>
      <c r="X45" s="37">
        <v>0</v>
      </c>
      <c r="Y45" s="37">
        <v>0</v>
      </c>
      <c r="Z45" s="37">
        <v>0</v>
      </c>
      <c r="AA45" s="37">
        <v>0</v>
      </c>
      <c r="AB45" s="37">
        <v>0</v>
      </c>
      <c r="AC45" s="37">
        <v>0</v>
      </c>
      <c r="AD45" s="37">
        <v>0</v>
      </c>
      <c r="AE45" s="37">
        <v>0</v>
      </c>
      <c r="AF45" s="37">
        <v>0</v>
      </c>
      <c r="AG45" s="37">
        <v>0</v>
      </c>
      <c r="AH45" s="37">
        <v>0</v>
      </c>
      <c r="AI45" s="37">
        <v>0</v>
      </c>
      <c r="AJ45" s="37">
        <v>0</v>
      </c>
      <c r="AK45" s="37">
        <v>0</v>
      </c>
      <c r="AL45" s="37">
        <v>0</v>
      </c>
      <c r="AM45" s="37">
        <v>13600000</v>
      </c>
      <c r="AN45" s="37">
        <v>13600000</v>
      </c>
      <c r="AO45" s="37">
        <v>0</v>
      </c>
      <c r="AP45" s="37">
        <v>0</v>
      </c>
      <c r="AQ45" s="37">
        <v>0</v>
      </c>
      <c r="AR45" s="37">
        <v>0</v>
      </c>
      <c r="AS45" s="37">
        <v>0</v>
      </c>
      <c r="AT45" s="37">
        <v>0</v>
      </c>
      <c r="AU45" s="37">
        <v>0</v>
      </c>
      <c r="AV45" s="37">
        <v>0</v>
      </c>
      <c r="AW45" s="37">
        <v>27200000</v>
      </c>
      <c r="AX45" s="37">
        <v>0</v>
      </c>
      <c r="AY45" s="37">
        <v>0</v>
      </c>
      <c r="AZ45" s="37">
        <v>0</v>
      </c>
      <c r="BA45" s="37">
        <v>0</v>
      </c>
      <c r="BB45" s="37">
        <v>0</v>
      </c>
      <c r="BC45" s="37">
        <v>0</v>
      </c>
      <c r="BD45" s="37">
        <v>0</v>
      </c>
      <c r="BE45" s="37">
        <v>0</v>
      </c>
      <c r="BF45" s="37">
        <v>0</v>
      </c>
      <c r="BG45" s="37">
        <v>0</v>
      </c>
      <c r="BH45" s="37">
        <v>0</v>
      </c>
      <c r="BI45" s="37">
        <v>0</v>
      </c>
      <c r="BJ45" s="37">
        <v>0</v>
      </c>
    </row>
    <row r="46" spans="2:62" hidden="1" outlineLevel="1" x14ac:dyDescent="0.25">
      <c r="B46" s="42">
        <v>41</v>
      </c>
      <c r="C46" s="245"/>
      <c r="D46" s="245"/>
      <c r="E46" s="245"/>
      <c r="F46" s="245"/>
      <c r="G46" s="245"/>
      <c r="H46" s="245"/>
      <c r="I46" s="245"/>
      <c r="J46" s="246"/>
      <c r="K46" s="245">
        <v>0</v>
      </c>
      <c r="L46" s="245">
        <v>0</v>
      </c>
      <c r="M46" s="245">
        <v>0</v>
      </c>
      <c r="N46" s="245">
        <v>0</v>
      </c>
      <c r="O46" s="245">
        <v>0</v>
      </c>
      <c r="P46" s="245">
        <v>0</v>
      </c>
      <c r="Q46" s="245">
        <v>0</v>
      </c>
      <c r="R46" s="245">
        <v>0</v>
      </c>
      <c r="S46" s="245">
        <v>0</v>
      </c>
      <c r="T46" s="245">
        <v>0</v>
      </c>
      <c r="U46" s="245">
        <v>0</v>
      </c>
      <c r="V46" s="245">
        <v>0</v>
      </c>
      <c r="W46" s="245"/>
      <c r="X46" s="245">
        <v>0</v>
      </c>
      <c r="Y46" s="245">
        <v>0</v>
      </c>
      <c r="Z46" s="245">
        <v>0</v>
      </c>
      <c r="AA46" s="245">
        <v>0</v>
      </c>
      <c r="AB46" s="245">
        <v>0</v>
      </c>
      <c r="AC46" s="245">
        <v>0</v>
      </c>
      <c r="AD46" s="245">
        <v>0</v>
      </c>
      <c r="AE46" s="245">
        <v>0</v>
      </c>
      <c r="AF46" s="245">
        <v>0</v>
      </c>
      <c r="AG46" s="245">
        <v>0</v>
      </c>
      <c r="AH46" s="245">
        <v>0</v>
      </c>
      <c r="AI46" s="245">
        <v>0</v>
      </c>
      <c r="AJ46" s="245"/>
      <c r="AK46" s="245">
        <v>0</v>
      </c>
      <c r="AL46" s="245">
        <v>0</v>
      </c>
      <c r="AM46" s="245">
        <v>1</v>
      </c>
      <c r="AN46" s="245">
        <v>2</v>
      </c>
      <c r="AO46" s="245">
        <v>0</v>
      </c>
      <c r="AP46" s="245">
        <v>0</v>
      </c>
      <c r="AQ46" s="245">
        <v>0</v>
      </c>
      <c r="AR46" s="245">
        <v>0</v>
      </c>
      <c r="AS46" s="245">
        <v>0</v>
      </c>
      <c r="AT46" s="245">
        <v>0</v>
      </c>
      <c r="AU46" s="245">
        <v>0</v>
      </c>
      <c r="AV46" s="245">
        <v>0</v>
      </c>
      <c r="AW46" s="245"/>
      <c r="AX46" s="245">
        <v>0</v>
      </c>
      <c r="AY46" s="245">
        <v>0</v>
      </c>
      <c r="AZ46" s="245">
        <v>0</v>
      </c>
      <c r="BA46" s="245">
        <v>0</v>
      </c>
      <c r="BB46" s="245">
        <v>0</v>
      </c>
      <c r="BC46" s="245">
        <v>0</v>
      </c>
      <c r="BD46" s="245">
        <v>0</v>
      </c>
      <c r="BE46" s="245">
        <v>0</v>
      </c>
      <c r="BF46" s="245">
        <v>0</v>
      </c>
      <c r="BG46" s="245">
        <v>0</v>
      </c>
      <c r="BH46" s="245">
        <v>0</v>
      </c>
      <c r="BI46" s="245">
        <v>0</v>
      </c>
      <c r="BJ46" s="245"/>
    </row>
    <row r="47" spans="2:62" hidden="1" outlineLevel="1" x14ac:dyDescent="0.25">
      <c r="B47" s="42">
        <v>42</v>
      </c>
      <c r="C47" s="245"/>
      <c r="D47" s="245"/>
      <c r="E47" s="245"/>
      <c r="F47" s="245"/>
      <c r="G47" s="245"/>
      <c r="H47" s="245"/>
      <c r="I47" s="245"/>
      <c r="J47" s="246">
        <v>0</v>
      </c>
      <c r="K47" s="245">
        <v>0</v>
      </c>
      <c r="L47" s="245">
        <v>0</v>
      </c>
      <c r="M47" s="245">
        <v>0</v>
      </c>
      <c r="N47" s="245">
        <v>0</v>
      </c>
      <c r="O47" s="245">
        <v>0</v>
      </c>
      <c r="P47" s="245">
        <v>0</v>
      </c>
      <c r="Q47" s="245">
        <v>0</v>
      </c>
      <c r="R47" s="245">
        <v>0</v>
      </c>
      <c r="S47" s="245">
        <v>0</v>
      </c>
      <c r="T47" s="245">
        <v>0</v>
      </c>
      <c r="U47" s="245">
        <v>0</v>
      </c>
      <c r="V47" s="245">
        <v>0</v>
      </c>
      <c r="W47" s="245"/>
      <c r="X47" s="245">
        <v>0</v>
      </c>
      <c r="Y47" s="245">
        <v>0</v>
      </c>
      <c r="Z47" s="245">
        <v>0</v>
      </c>
      <c r="AA47" s="245">
        <v>0</v>
      </c>
      <c r="AB47" s="245">
        <v>0</v>
      </c>
      <c r="AC47" s="245">
        <v>0</v>
      </c>
      <c r="AD47" s="245">
        <v>0</v>
      </c>
      <c r="AE47" s="245">
        <v>0</v>
      </c>
      <c r="AF47" s="245">
        <v>0</v>
      </c>
      <c r="AG47" s="245">
        <v>0</v>
      </c>
      <c r="AH47" s="245">
        <v>0</v>
      </c>
      <c r="AI47" s="245">
        <v>0</v>
      </c>
      <c r="AJ47" s="245"/>
      <c r="AK47" s="245">
        <v>0</v>
      </c>
      <c r="AL47" s="245">
        <v>0</v>
      </c>
      <c r="AM47" s="245">
        <v>0</v>
      </c>
      <c r="AN47" s="245">
        <v>0</v>
      </c>
      <c r="AO47" s="245">
        <v>0</v>
      </c>
      <c r="AP47" s="245">
        <v>0</v>
      </c>
      <c r="AQ47" s="245">
        <v>0</v>
      </c>
      <c r="AR47" s="245">
        <v>0</v>
      </c>
      <c r="AS47" s="245">
        <v>0</v>
      </c>
      <c r="AT47" s="245">
        <v>0</v>
      </c>
      <c r="AU47" s="245">
        <v>0</v>
      </c>
      <c r="AV47" s="245">
        <v>0</v>
      </c>
      <c r="AW47" s="245"/>
      <c r="AX47" s="245">
        <v>0</v>
      </c>
      <c r="AY47" s="245">
        <v>0</v>
      </c>
      <c r="AZ47" s="245">
        <v>0</v>
      </c>
      <c r="BA47" s="245">
        <v>0</v>
      </c>
      <c r="BB47" s="245">
        <v>0</v>
      </c>
      <c r="BC47" s="245">
        <v>0</v>
      </c>
      <c r="BD47" s="245">
        <v>0</v>
      </c>
      <c r="BE47" s="245">
        <v>0</v>
      </c>
      <c r="BF47" s="245">
        <v>0</v>
      </c>
      <c r="BG47" s="245">
        <v>0</v>
      </c>
      <c r="BH47" s="245">
        <v>0</v>
      </c>
      <c r="BI47" s="245">
        <v>0</v>
      </c>
      <c r="BJ47" s="245"/>
    </row>
    <row r="48" spans="2:62" collapsed="1" x14ac:dyDescent="0.25">
      <c r="B48" s="42">
        <v>43</v>
      </c>
      <c r="C48" s="42" t="s">
        <v>384</v>
      </c>
      <c r="D48" s="239"/>
      <c r="E48" s="236">
        <v>26</v>
      </c>
      <c r="F48" s="236">
        <v>29</v>
      </c>
      <c r="G48" s="237">
        <v>1</v>
      </c>
      <c r="H48" s="260">
        <v>0.15</v>
      </c>
      <c r="I48" s="9" t="s">
        <v>22</v>
      </c>
      <c r="J48" s="253">
        <v>102000000</v>
      </c>
      <c r="K48" s="37">
        <v>0</v>
      </c>
      <c r="L48" s="37">
        <v>0</v>
      </c>
      <c r="M48" s="37">
        <v>0</v>
      </c>
      <c r="N48" s="37">
        <v>0</v>
      </c>
      <c r="O48" s="37">
        <v>0</v>
      </c>
      <c r="P48" s="37">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1593750</v>
      </c>
      <c r="AM48" s="37">
        <v>17531250</v>
      </c>
      <c r="AN48" s="37">
        <v>33468750</v>
      </c>
      <c r="AO48" s="37">
        <v>49406250</v>
      </c>
      <c r="AP48" s="37">
        <v>0</v>
      </c>
      <c r="AQ48" s="37">
        <v>0</v>
      </c>
      <c r="AR48" s="37">
        <v>0</v>
      </c>
      <c r="AS48" s="37">
        <v>0</v>
      </c>
      <c r="AT48" s="37">
        <v>0</v>
      </c>
      <c r="AU48" s="37">
        <v>0</v>
      </c>
      <c r="AV48" s="37">
        <v>0</v>
      </c>
      <c r="AW48" s="37">
        <v>102000000</v>
      </c>
      <c r="AX48" s="37">
        <v>0</v>
      </c>
      <c r="AY48" s="37">
        <v>0</v>
      </c>
      <c r="AZ48" s="37">
        <v>0</v>
      </c>
      <c r="BA48" s="37">
        <v>0</v>
      </c>
      <c r="BB48" s="37">
        <v>0</v>
      </c>
      <c r="BC48" s="37">
        <v>0</v>
      </c>
      <c r="BD48" s="37">
        <v>0</v>
      </c>
      <c r="BE48" s="37">
        <v>0</v>
      </c>
      <c r="BF48" s="37">
        <v>0</v>
      </c>
      <c r="BG48" s="37">
        <v>0</v>
      </c>
      <c r="BH48" s="37">
        <v>0</v>
      </c>
      <c r="BI48" s="37">
        <v>0</v>
      </c>
      <c r="BJ48" s="37">
        <v>0</v>
      </c>
    </row>
    <row r="49" spans="2:62" hidden="1" outlineLevel="1" x14ac:dyDescent="0.25">
      <c r="B49" s="42">
        <v>44</v>
      </c>
      <c r="C49" s="245"/>
      <c r="D49" s="245"/>
      <c r="E49" s="245"/>
      <c r="F49" s="245"/>
      <c r="G49" s="245"/>
      <c r="H49" s="245"/>
      <c r="I49" s="245"/>
      <c r="J49" s="246"/>
      <c r="K49" s="245">
        <v>0</v>
      </c>
      <c r="L49" s="245">
        <v>0</v>
      </c>
      <c r="M49" s="245">
        <v>0</v>
      </c>
      <c r="N49" s="245">
        <v>0</v>
      </c>
      <c r="O49" s="245">
        <v>0</v>
      </c>
      <c r="P49" s="245">
        <v>0</v>
      </c>
      <c r="Q49" s="245">
        <v>0</v>
      </c>
      <c r="R49" s="245">
        <v>0</v>
      </c>
      <c r="S49" s="245">
        <v>0</v>
      </c>
      <c r="T49" s="245">
        <v>0</v>
      </c>
      <c r="U49" s="245">
        <v>0</v>
      </c>
      <c r="V49" s="245">
        <v>0</v>
      </c>
      <c r="W49" s="245"/>
      <c r="X49" s="245">
        <v>0</v>
      </c>
      <c r="Y49" s="245">
        <v>0</v>
      </c>
      <c r="Z49" s="245">
        <v>0</v>
      </c>
      <c r="AA49" s="245">
        <v>0</v>
      </c>
      <c r="AB49" s="245">
        <v>0</v>
      </c>
      <c r="AC49" s="245">
        <v>0</v>
      </c>
      <c r="AD49" s="245">
        <v>0</v>
      </c>
      <c r="AE49" s="245">
        <v>0</v>
      </c>
      <c r="AF49" s="245">
        <v>0</v>
      </c>
      <c r="AG49" s="245">
        <v>0</v>
      </c>
      <c r="AH49" s="245">
        <v>0</v>
      </c>
      <c r="AI49" s="245">
        <v>0</v>
      </c>
      <c r="AJ49" s="245"/>
      <c r="AK49" s="245">
        <v>0</v>
      </c>
      <c r="AL49" s="245">
        <v>1</v>
      </c>
      <c r="AM49" s="245">
        <v>2</v>
      </c>
      <c r="AN49" s="245">
        <v>3</v>
      </c>
      <c r="AO49" s="245">
        <v>4</v>
      </c>
      <c r="AP49" s="245">
        <v>0</v>
      </c>
      <c r="AQ49" s="245">
        <v>0</v>
      </c>
      <c r="AR49" s="245">
        <v>0</v>
      </c>
      <c r="AS49" s="245">
        <v>0</v>
      </c>
      <c r="AT49" s="245">
        <v>0</v>
      </c>
      <c r="AU49" s="245">
        <v>0</v>
      </c>
      <c r="AV49" s="245">
        <v>0</v>
      </c>
      <c r="AW49" s="245"/>
      <c r="AX49" s="245">
        <v>0</v>
      </c>
      <c r="AY49" s="245">
        <v>0</v>
      </c>
      <c r="AZ49" s="245">
        <v>0</v>
      </c>
      <c r="BA49" s="245">
        <v>0</v>
      </c>
      <c r="BB49" s="245">
        <v>0</v>
      </c>
      <c r="BC49" s="245">
        <v>0</v>
      </c>
      <c r="BD49" s="245">
        <v>0</v>
      </c>
      <c r="BE49" s="245">
        <v>0</v>
      </c>
      <c r="BF49" s="245">
        <v>0</v>
      </c>
      <c r="BG49" s="245">
        <v>0</v>
      </c>
      <c r="BH49" s="245">
        <v>0</v>
      </c>
      <c r="BI49" s="245">
        <v>0</v>
      </c>
      <c r="BJ49" s="245"/>
    </row>
    <row r="50" spans="2:62" hidden="1" outlineLevel="1" x14ac:dyDescent="0.25">
      <c r="B50" s="42">
        <v>45</v>
      </c>
      <c r="C50" s="245"/>
      <c r="D50" s="245"/>
      <c r="E50" s="245"/>
      <c r="F50" s="245"/>
      <c r="G50" s="245"/>
      <c r="H50" s="245"/>
      <c r="I50" s="245"/>
      <c r="J50" s="246">
        <v>1</v>
      </c>
      <c r="K50" s="245">
        <v>0</v>
      </c>
      <c r="L50" s="245">
        <v>0</v>
      </c>
      <c r="M50" s="245">
        <v>0</v>
      </c>
      <c r="N50" s="245">
        <v>0</v>
      </c>
      <c r="O50" s="245">
        <v>0</v>
      </c>
      <c r="P50" s="245">
        <v>0</v>
      </c>
      <c r="Q50" s="245">
        <v>0</v>
      </c>
      <c r="R50" s="245">
        <v>0</v>
      </c>
      <c r="S50" s="245">
        <v>0</v>
      </c>
      <c r="T50" s="245">
        <v>0</v>
      </c>
      <c r="U50" s="245">
        <v>0</v>
      </c>
      <c r="V50" s="245">
        <v>0</v>
      </c>
      <c r="W50" s="245"/>
      <c r="X50" s="245">
        <v>0</v>
      </c>
      <c r="Y50" s="245">
        <v>0</v>
      </c>
      <c r="Z50" s="245">
        <v>0</v>
      </c>
      <c r="AA50" s="245">
        <v>0</v>
      </c>
      <c r="AB50" s="245">
        <v>0</v>
      </c>
      <c r="AC50" s="245">
        <v>0</v>
      </c>
      <c r="AD50" s="245">
        <v>0</v>
      </c>
      <c r="AE50" s="245">
        <v>0</v>
      </c>
      <c r="AF50" s="245">
        <v>0</v>
      </c>
      <c r="AG50" s="245">
        <v>0</v>
      </c>
      <c r="AH50" s="245">
        <v>0</v>
      </c>
      <c r="AI50" s="245">
        <v>0</v>
      </c>
      <c r="AJ50" s="245"/>
      <c r="AK50" s="245">
        <v>0</v>
      </c>
      <c r="AL50" s="245">
        <v>1</v>
      </c>
      <c r="AM50" s="245">
        <v>11</v>
      </c>
      <c r="AN50" s="245">
        <v>21</v>
      </c>
      <c r="AO50" s="245">
        <v>31</v>
      </c>
      <c r="AP50" s="245">
        <v>0</v>
      </c>
      <c r="AQ50" s="245">
        <v>0</v>
      </c>
      <c r="AR50" s="245">
        <v>0</v>
      </c>
      <c r="AS50" s="245">
        <v>0</v>
      </c>
      <c r="AT50" s="245">
        <v>0</v>
      </c>
      <c r="AU50" s="245">
        <v>0</v>
      </c>
      <c r="AV50" s="245">
        <v>0</v>
      </c>
      <c r="AW50" s="245"/>
      <c r="AX50" s="245">
        <v>0</v>
      </c>
      <c r="AY50" s="245">
        <v>0</v>
      </c>
      <c r="AZ50" s="245">
        <v>0</v>
      </c>
      <c r="BA50" s="245">
        <v>0</v>
      </c>
      <c r="BB50" s="245">
        <v>0</v>
      </c>
      <c r="BC50" s="245">
        <v>0</v>
      </c>
      <c r="BD50" s="245">
        <v>0</v>
      </c>
      <c r="BE50" s="245">
        <v>0</v>
      </c>
      <c r="BF50" s="245">
        <v>0</v>
      </c>
      <c r="BG50" s="245">
        <v>0</v>
      </c>
      <c r="BH50" s="245">
        <v>0</v>
      </c>
      <c r="BI50" s="245">
        <v>0</v>
      </c>
      <c r="BJ50" s="245"/>
    </row>
    <row r="51" spans="2:62" collapsed="1" x14ac:dyDescent="0.25">
      <c r="B51" s="42">
        <v>46</v>
      </c>
      <c r="C51" s="42" t="s">
        <v>385</v>
      </c>
      <c r="D51" s="239"/>
      <c r="E51" s="236">
        <v>28</v>
      </c>
      <c r="F51" s="236">
        <v>31</v>
      </c>
      <c r="G51" s="237">
        <v>0</v>
      </c>
      <c r="H51" s="260">
        <v>0.1</v>
      </c>
      <c r="I51" s="9" t="s">
        <v>22</v>
      </c>
      <c r="J51" s="253">
        <v>68000000</v>
      </c>
      <c r="K51" s="37">
        <v>0</v>
      </c>
      <c r="L51" s="37">
        <v>0</v>
      </c>
      <c r="M51" s="37">
        <v>0</v>
      </c>
      <c r="N51" s="37">
        <v>0</v>
      </c>
      <c r="O51" s="37">
        <v>0</v>
      </c>
      <c r="P51" s="37">
        <v>0</v>
      </c>
      <c r="Q51" s="37">
        <v>0</v>
      </c>
      <c r="R51" s="37">
        <v>0</v>
      </c>
      <c r="S51" s="37">
        <v>0</v>
      </c>
      <c r="T51" s="37">
        <v>0</v>
      </c>
      <c r="U51" s="37">
        <v>0</v>
      </c>
      <c r="V51" s="37">
        <v>0</v>
      </c>
      <c r="W51" s="37">
        <v>0</v>
      </c>
      <c r="X51" s="37">
        <v>0</v>
      </c>
      <c r="Y51" s="37">
        <v>0</v>
      </c>
      <c r="Z51" s="37">
        <v>0</v>
      </c>
      <c r="AA51" s="37">
        <v>0</v>
      </c>
      <c r="AB51" s="37">
        <v>0</v>
      </c>
      <c r="AC51" s="37">
        <v>0</v>
      </c>
      <c r="AD51" s="37">
        <v>0</v>
      </c>
      <c r="AE51" s="37">
        <v>0</v>
      </c>
      <c r="AF51" s="37">
        <v>0</v>
      </c>
      <c r="AG51" s="37">
        <v>0</v>
      </c>
      <c r="AH51" s="37">
        <v>0</v>
      </c>
      <c r="AI51" s="37">
        <v>0</v>
      </c>
      <c r="AJ51" s="37">
        <v>0</v>
      </c>
      <c r="AK51" s="37">
        <v>0</v>
      </c>
      <c r="AL51" s="37">
        <v>0</v>
      </c>
      <c r="AM51" s="37">
        <v>0</v>
      </c>
      <c r="AN51" s="37">
        <v>17000000</v>
      </c>
      <c r="AO51" s="37">
        <v>17000000</v>
      </c>
      <c r="AP51" s="37">
        <v>17000000</v>
      </c>
      <c r="AQ51" s="37">
        <v>17000000</v>
      </c>
      <c r="AR51" s="37">
        <v>0</v>
      </c>
      <c r="AS51" s="37">
        <v>0</v>
      </c>
      <c r="AT51" s="37">
        <v>0</v>
      </c>
      <c r="AU51" s="37">
        <v>0</v>
      </c>
      <c r="AV51" s="37">
        <v>0</v>
      </c>
      <c r="AW51" s="37">
        <v>68000000</v>
      </c>
      <c r="AX51" s="37">
        <v>0</v>
      </c>
      <c r="AY51" s="37">
        <v>0</v>
      </c>
      <c r="AZ51" s="37">
        <v>0</v>
      </c>
      <c r="BA51" s="37">
        <v>0</v>
      </c>
      <c r="BB51" s="37">
        <v>0</v>
      </c>
      <c r="BC51" s="37">
        <v>0</v>
      </c>
      <c r="BD51" s="37">
        <v>0</v>
      </c>
      <c r="BE51" s="37">
        <v>0</v>
      </c>
      <c r="BF51" s="37">
        <v>0</v>
      </c>
      <c r="BG51" s="37">
        <v>0</v>
      </c>
      <c r="BH51" s="37">
        <v>0</v>
      </c>
      <c r="BI51" s="37">
        <v>0</v>
      </c>
      <c r="BJ51" s="37">
        <v>0</v>
      </c>
    </row>
    <row r="52" spans="2:62" hidden="1" outlineLevel="1" x14ac:dyDescent="0.25">
      <c r="B52" s="42">
        <v>47</v>
      </c>
      <c r="C52" s="245"/>
      <c r="D52" s="245"/>
      <c r="E52" s="245"/>
      <c r="F52" s="245"/>
      <c r="G52" s="245"/>
      <c r="H52" s="245"/>
      <c r="I52" s="245"/>
      <c r="J52" s="246"/>
      <c r="K52" s="245">
        <v>0</v>
      </c>
      <c r="L52" s="245">
        <v>0</v>
      </c>
      <c r="M52" s="245">
        <v>0</v>
      </c>
      <c r="N52" s="245">
        <v>0</v>
      </c>
      <c r="O52" s="245">
        <v>0</v>
      </c>
      <c r="P52" s="245">
        <v>0</v>
      </c>
      <c r="Q52" s="245">
        <v>0</v>
      </c>
      <c r="R52" s="245">
        <v>0</v>
      </c>
      <c r="S52" s="245">
        <v>0</v>
      </c>
      <c r="T52" s="245">
        <v>0</v>
      </c>
      <c r="U52" s="245">
        <v>0</v>
      </c>
      <c r="V52" s="245">
        <v>0</v>
      </c>
      <c r="W52" s="245"/>
      <c r="X52" s="245">
        <v>0</v>
      </c>
      <c r="Y52" s="245">
        <v>0</v>
      </c>
      <c r="Z52" s="245">
        <v>0</v>
      </c>
      <c r="AA52" s="245">
        <v>0</v>
      </c>
      <c r="AB52" s="245">
        <v>0</v>
      </c>
      <c r="AC52" s="245">
        <v>0</v>
      </c>
      <c r="AD52" s="245">
        <v>0</v>
      </c>
      <c r="AE52" s="245">
        <v>0</v>
      </c>
      <c r="AF52" s="245">
        <v>0</v>
      </c>
      <c r="AG52" s="245">
        <v>0</v>
      </c>
      <c r="AH52" s="245">
        <v>0</v>
      </c>
      <c r="AI52" s="245">
        <v>0</v>
      </c>
      <c r="AJ52" s="245"/>
      <c r="AK52" s="245">
        <v>0</v>
      </c>
      <c r="AL52" s="245">
        <v>0</v>
      </c>
      <c r="AM52" s="245">
        <v>0</v>
      </c>
      <c r="AN52" s="245">
        <v>1</v>
      </c>
      <c r="AO52" s="245">
        <v>2</v>
      </c>
      <c r="AP52" s="245">
        <v>3</v>
      </c>
      <c r="AQ52" s="245">
        <v>4</v>
      </c>
      <c r="AR52" s="245">
        <v>0</v>
      </c>
      <c r="AS52" s="245">
        <v>0</v>
      </c>
      <c r="AT52" s="245">
        <v>0</v>
      </c>
      <c r="AU52" s="245">
        <v>0</v>
      </c>
      <c r="AV52" s="245">
        <v>0</v>
      </c>
      <c r="AW52" s="245"/>
      <c r="AX52" s="245">
        <v>0</v>
      </c>
      <c r="AY52" s="245">
        <v>0</v>
      </c>
      <c r="AZ52" s="245">
        <v>0</v>
      </c>
      <c r="BA52" s="245">
        <v>0</v>
      </c>
      <c r="BB52" s="245">
        <v>0</v>
      </c>
      <c r="BC52" s="245">
        <v>0</v>
      </c>
      <c r="BD52" s="245">
        <v>0</v>
      </c>
      <c r="BE52" s="245">
        <v>0</v>
      </c>
      <c r="BF52" s="245">
        <v>0</v>
      </c>
      <c r="BG52" s="245">
        <v>0</v>
      </c>
      <c r="BH52" s="245">
        <v>0</v>
      </c>
      <c r="BI52" s="245">
        <v>0</v>
      </c>
      <c r="BJ52" s="245"/>
    </row>
    <row r="53" spans="2:62" hidden="1" outlineLevel="1" x14ac:dyDescent="0.25">
      <c r="B53" s="42">
        <v>48</v>
      </c>
      <c r="C53" s="245"/>
      <c r="D53" s="245"/>
      <c r="E53" s="245"/>
      <c r="F53" s="245"/>
      <c r="G53" s="245"/>
      <c r="H53" s="245"/>
      <c r="I53" s="245"/>
      <c r="J53" s="246">
        <v>0</v>
      </c>
      <c r="K53" s="245">
        <v>0</v>
      </c>
      <c r="L53" s="245">
        <v>0</v>
      </c>
      <c r="M53" s="245">
        <v>0</v>
      </c>
      <c r="N53" s="245">
        <v>0</v>
      </c>
      <c r="O53" s="245">
        <v>0</v>
      </c>
      <c r="P53" s="245">
        <v>0</v>
      </c>
      <c r="Q53" s="245">
        <v>0</v>
      </c>
      <c r="R53" s="245">
        <v>0</v>
      </c>
      <c r="S53" s="245">
        <v>0</v>
      </c>
      <c r="T53" s="245">
        <v>0</v>
      </c>
      <c r="U53" s="245">
        <v>0</v>
      </c>
      <c r="V53" s="245">
        <v>0</v>
      </c>
      <c r="W53" s="245"/>
      <c r="X53" s="245">
        <v>0</v>
      </c>
      <c r="Y53" s="245">
        <v>0</v>
      </c>
      <c r="Z53" s="245">
        <v>0</v>
      </c>
      <c r="AA53" s="245">
        <v>0</v>
      </c>
      <c r="AB53" s="245">
        <v>0</v>
      </c>
      <c r="AC53" s="245">
        <v>0</v>
      </c>
      <c r="AD53" s="245">
        <v>0</v>
      </c>
      <c r="AE53" s="245">
        <v>0</v>
      </c>
      <c r="AF53" s="245">
        <v>0</v>
      </c>
      <c r="AG53" s="245">
        <v>0</v>
      </c>
      <c r="AH53" s="245">
        <v>0</v>
      </c>
      <c r="AI53" s="245">
        <v>0</v>
      </c>
      <c r="AJ53" s="245"/>
      <c r="AK53" s="245">
        <v>0</v>
      </c>
      <c r="AL53" s="245">
        <v>0</v>
      </c>
      <c r="AM53" s="245">
        <v>0</v>
      </c>
      <c r="AN53" s="245">
        <v>0</v>
      </c>
      <c r="AO53" s="245">
        <v>0</v>
      </c>
      <c r="AP53" s="245">
        <v>0</v>
      </c>
      <c r="AQ53" s="245">
        <v>0</v>
      </c>
      <c r="AR53" s="245">
        <v>0</v>
      </c>
      <c r="AS53" s="245">
        <v>0</v>
      </c>
      <c r="AT53" s="245">
        <v>0</v>
      </c>
      <c r="AU53" s="245">
        <v>0</v>
      </c>
      <c r="AV53" s="245">
        <v>0</v>
      </c>
      <c r="AW53" s="245"/>
      <c r="AX53" s="245">
        <v>0</v>
      </c>
      <c r="AY53" s="245">
        <v>0</v>
      </c>
      <c r="AZ53" s="245">
        <v>0</v>
      </c>
      <c r="BA53" s="245">
        <v>0</v>
      </c>
      <c r="BB53" s="245">
        <v>0</v>
      </c>
      <c r="BC53" s="245">
        <v>0</v>
      </c>
      <c r="BD53" s="245">
        <v>0</v>
      </c>
      <c r="BE53" s="245">
        <v>0</v>
      </c>
      <c r="BF53" s="245">
        <v>0</v>
      </c>
      <c r="BG53" s="245">
        <v>0</v>
      </c>
      <c r="BH53" s="245">
        <v>0</v>
      </c>
      <c r="BI53" s="245">
        <v>0</v>
      </c>
      <c r="BJ53" s="245"/>
    </row>
    <row r="54" spans="2:62" collapsed="1" x14ac:dyDescent="0.25">
      <c r="B54" s="42">
        <v>49</v>
      </c>
      <c r="C54" s="42" t="s">
        <v>386</v>
      </c>
      <c r="D54" s="239"/>
      <c r="E54" s="236">
        <v>24</v>
      </c>
      <c r="F54" s="236">
        <v>28</v>
      </c>
      <c r="G54" s="237">
        <v>-1</v>
      </c>
      <c r="H54" s="260">
        <v>0.01</v>
      </c>
      <c r="I54" s="9" t="s">
        <v>22</v>
      </c>
      <c r="J54" s="253">
        <v>6800000</v>
      </c>
      <c r="K54" s="37">
        <v>0</v>
      </c>
      <c r="L54" s="37">
        <v>0</v>
      </c>
      <c r="M54" s="37">
        <v>0</v>
      </c>
      <c r="N54" s="37">
        <v>0</v>
      </c>
      <c r="O54" s="37">
        <v>0</v>
      </c>
      <c r="P54" s="37">
        <v>0</v>
      </c>
      <c r="Q54" s="37">
        <v>0</v>
      </c>
      <c r="R54" s="37">
        <v>0</v>
      </c>
      <c r="S54" s="37">
        <v>0</v>
      </c>
      <c r="T54" s="37">
        <v>0</v>
      </c>
      <c r="U54" s="37">
        <v>0</v>
      </c>
      <c r="V54" s="37">
        <v>0</v>
      </c>
      <c r="W54" s="37">
        <v>0</v>
      </c>
      <c r="X54" s="37">
        <v>0</v>
      </c>
      <c r="Y54" s="37">
        <v>0</v>
      </c>
      <c r="Z54" s="37">
        <v>0</v>
      </c>
      <c r="AA54" s="37">
        <v>0</v>
      </c>
      <c r="AB54" s="37">
        <v>0</v>
      </c>
      <c r="AC54" s="37">
        <v>0</v>
      </c>
      <c r="AD54" s="37">
        <v>0</v>
      </c>
      <c r="AE54" s="37">
        <v>0</v>
      </c>
      <c r="AF54" s="37">
        <v>0</v>
      </c>
      <c r="AG54" s="37">
        <v>0</v>
      </c>
      <c r="AH54" s="37">
        <v>0</v>
      </c>
      <c r="AI54" s="37">
        <v>2266666.6666666665</v>
      </c>
      <c r="AJ54" s="37">
        <v>2266666.6666666665</v>
      </c>
      <c r="AK54" s="37">
        <v>1813333.3333333335</v>
      </c>
      <c r="AL54" s="37">
        <v>1360000</v>
      </c>
      <c r="AM54" s="37">
        <v>906666.66666666674</v>
      </c>
      <c r="AN54" s="37">
        <v>453333.33333333337</v>
      </c>
      <c r="AO54" s="37">
        <v>0</v>
      </c>
      <c r="AP54" s="37">
        <v>0</v>
      </c>
      <c r="AQ54" s="37">
        <v>0</v>
      </c>
      <c r="AR54" s="37">
        <v>0</v>
      </c>
      <c r="AS54" s="37">
        <v>0</v>
      </c>
      <c r="AT54" s="37">
        <v>0</v>
      </c>
      <c r="AU54" s="37">
        <v>0</v>
      </c>
      <c r="AV54" s="37">
        <v>0</v>
      </c>
      <c r="AW54" s="37">
        <v>4533333.333333333</v>
      </c>
      <c r="AX54" s="37">
        <v>0</v>
      </c>
      <c r="AY54" s="37">
        <v>0</v>
      </c>
      <c r="AZ54" s="37">
        <v>0</v>
      </c>
      <c r="BA54" s="37">
        <v>0</v>
      </c>
      <c r="BB54" s="37">
        <v>0</v>
      </c>
      <c r="BC54" s="37">
        <v>0</v>
      </c>
      <c r="BD54" s="37">
        <v>0</v>
      </c>
      <c r="BE54" s="37">
        <v>0</v>
      </c>
      <c r="BF54" s="37">
        <v>0</v>
      </c>
      <c r="BG54" s="37">
        <v>0</v>
      </c>
      <c r="BH54" s="37">
        <v>0</v>
      </c>
      <c r="BI54" s="37">
        <v>0</v>
      </c>
      <c r="BJ54" s="37">
        <v>0</v>
      </c>
    </row>
    <row r="55" spans="2:62" hidden="1" outlineLevel="1" x14ac:dyDescent="0.25">
      <c r="B55" s="42">
        <v>50</v>
      </c>
      <c r="C55" s="245"/>
      <c r="D55" s="245"/>
      <c r="E55" s="245"/>
      <c r="F55" s="245"/>
      <c r="G55" s="245"/>
      <c r="H55" s="245"/>
      <c r="I55" s="245"/>
      <c r="J55" s="246"/>
      <c r="K55" s="245">
        <v>0</v>
      </c>
      <c r="L55" s="245">
        <v>0</v>
      </c>
      <c r="M55" s="245">
        <v>0</v>
      </c>
      <c r="N55" s="245">
        <v>0</v>
      </c>
      <c r="O55" s="245">
        <v>0</v>
      </c>
      <c r="P55" s="245">
        <v>0</v>
      </c>
      <c r="Q55" s="245">
        <v>0</v>
      </c>
      <c r="R55" s="245">
        <v>0</v>
      </c>
      <c r="S55" s="245">
        <v>0</v>
      </c>
      <c r="T55" s="245">
        <v>0</v>
      </c>
      <c r="U55" s="245">
        <v>0</v>
      </c>
      <c r="V55" s="245">
        <v>0</v>
      </c>
      <c r="W55" s="245"/>
      <c r="X55" s="245">
        <v>0</v>
      </c>
      <c r="Y55" s="245">
        <v>0</v>
      </c>
      <c r="Z55" s="245">
        <v>0</v>
      </c>
      <c r="AA55" s="245">
        <v>0</v>
      </c>
      <c r="AB55" s="245">
        <v>0</v>
      </c>
      <c r="AC55" s="245">
        <v>0</v>
      </c>
      <c r="AD55" s="245">
        <v>0</v>
      </c>
      <c r="AE55" s="245">
        <v>0</v>
      </c>
      <c r="AF55" s="245">
        <v>0</v>
      </c>
      <c r="AG55" s="245">
        <v>0</v>
      </c>
      <c r="AH55" s="245">
        <v>0</v>
      </c>
      <c r="AI55" s="245">
        <v>1</v>
      </c>
      <c r="AJ55" s="245"/>
      <c r="AK55" s="245">
        <v>2</v>
      </c>
      <c r="AL55" s="245">
        <v>3</v>
      </c>
      <c r="AM55" s="245">
        <v>4</v>
      </c>
      <c r="AN55" s="245">
        <v>5</v>
      </c>
      <c r="AO55" s="245">
        <v>0</v>
      </c>
      <c r="AP55" s="245">
        <v>0</v>
      </c>
      <c r="AQ55" s="245">
        <v>0</v>
      </c>
      <c r="AR55" s="245">
        <v>0</v>
      </c>
      <c r="AS55" s="245">
        <v>0</v>
      </c>
      <c r="AT55" s="245">
        <v>0</v>
      </c>
      <c r="AU55" s="245">
        <v>0</v>
      </c>
      <c r="AV55" s="245">
        <v>0</v>
      </c>
      <c r="AW55" s="245"/>
      <c r="AX55" s="245">
        <v>0</v>
      </c>
      <c r="AY55" s="245">
        <v>0</v>
      </c>
      <c r="AZ55" s="245">
        <v>0</v>
      </c>
      <c r="BA55" s="245">
        <v>0</v>
      </c>
      <c r="BB55" s="245">
        <v>0</v>
      </c>
      <c r="BC55" s="245">
        <v>0</v>
      </c>
      <c r="BD55" s="245">
        <v>0</v>
      </c>
      <c r="BE55" s="245">
        <v>0</v>
      </c>
      <c r="BF55" s="245">
        <v>0</v>
      </c>
      <c r="BG55" s="245">
        <v>0</v>
      </c>
      <c r="BH55" s="245">
        <v>0</v>
      </c>
      <c r="BI55" s="245">
        <v>0</v>
      </c>
      <c r="BJ55" s="245"/>
    </row>
    <row r="56" spans="2:62" hidden="1" outlineLevel="1" x14ac:dyDescent="0.25">
      <c r="B56" s="42">
        <v>51</v>
      </c>
      <c r="C56" s="245"/>
      <c r="D56" s="245"/>
      <c r="E56" s="245"/>
      <c r="F56" s="245"/>
      <c r="G56" s="245"/>
      <c r="H56" s="245"/>
      <c r="I56" s="245"/>
      <c r="J56" s="246">
        <v>10</v>
      </c>
      <c r="K56" s="245">
        <v>0</v>
      </c>
      <c r="L56" s="245">
        <v>0</v>
      </c>
      <c r="M56" s="245">
        <v>0</v>
      </c>
      <c r="N56" s="245">
        <v>0</v>
      </c>
      <c r="O56" s="245">
        <v>0</v>
      </c>
      <c r="P56" s="245">
        <v>0</v>
      </c>
      <c r="Q56" s="245">
        <v>0</v>
      </c>
      <c r="R56" s="245">
        <v>0</v>
      </c>
      <c r="S56" s="245">
        <v>0</v>
      </c>
      <c r="T56" s="245">
        <v>0</v>
      </c>
      <c r="U56" s="245">
        <v>0</v>
      </c>
      <c r="V56" s="245">
        <v>0</v>
      </c>
      <c r="W56" s="245"/>
      <c r="X56" s="245">
        <v>0</v>
      </c>
      <c r="Y56" s="245">
        <v>0</v>
      </c>
      <c r="Z56" s="245">
        <v>0</v>
      </c>
      <c r="AA56" s="245">
        <v>0</v>
      </c>
      <c r="AB56" s="245">
        <v>0</v>
      </c>
      <c r="AC56" s="245">
        <v>0</v>
      </c>
      <c r="AD56" s="245">
        <v>0</v>
      </c>
      <c r="AE56" s="245">
        <v>0</v>
      </c>
      <c r="AF56" s="245">
        <v>0</v>
      </c>
      <c r="AG56" s="245">
        <v>0</v>
      </c>
      <c r="AH56" s="245">
        <v>0</v>
      </c>
      <c r="AI56" s="245">
        <v>50</v>
      </c>
      <c r="AJ56" s="245"/>
      <c r="AK56" s="245">
        <v>40</v>
      </c>
      <c r="AL56" s="245">
        <v>30</v>
      </c>
      <c r="AM56" s="245">
        <v>20</v>
      </c>
      <c r="AN56" s="245">
        <v>10</v>
      </c>
      <c r="AO56" s="245">
        <v>0</v>
      </c>
      <c r="AP56" s="245">
        <v>0</v>
      </c>
      <c r="AQ56" s="245">
        <v>0</v>
      </c>
      <c r="AR56" s="245">
        <v>0</v>
      </c>
      <c r="AS56" s="245">
        <v>0</v>
      </c>
      <c r="AT56" s="245">
        <v>0</v>
      </c>
      <c r="AU56" s="245">
        <v>0</v>
      </c>
      <c r="AV56" s="245">
        <v>0</v>
      </c>
      <c r="AW56" s="245"/>
      <c r="AX56" s="245">
        <v>0</v>
      </c>
      <c r="AY56" s="245">
        <v>0</v>
      </c>
      <c r="AZ56" s="245">
        <v>0</v>
      </c>
      <c r="BA56" s="245">
        <v>0</v>
      </c>
      <c r="BB56" s="245">
        <v>0</v>
      </c>
      <c r="BC56" s="245">
        <v>0</v>
      </c>
      <c r="BD56" s="245">
        <v>0</v>
      </c>
      <c r="BE56" s="245">
        <v>0</v>
      </c>
      <c r="BF56" s="245">
        <v>0</v>
      </c>
      <c r="BG56" s="245">
        <v>0</v>
      </c>
      <c r="BH56" s="245">
        <v>0</v>
      </c>
      <c r="BI56" s="245">
        <v>0</v>
      </c>
      <c r="BJ56" s="245"/>
    </row>
    <row r="57" spans="2:62" collapsed="1" x14ac:dyDescent="0.25">
      <c r="B57" s="42">
        <v>52</v>
      </c>
      <c r="C57" s="42" t="s">
        <v>387</v>
      </c>
      <c r="D57" s="239"/>
      <c r="E57" s="236">
        <v>24</v>
      </c>
      <c r="F57" s="236">
        <v>28</v>
      </c>
      <c r="G57" s="237">
        <v>0</v>
      </c>
      <c r="H57" s="260">
        <v>0.02</v>
      </c>
      <c r="I57" s="9" t="s">
        <v>22</v>
      </c>
      <c r="J57" s="253">
        <v>13600000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7">
        <v>0</v>
      </c>
      <c r="AD57" s="37">
        <v>0</v>
      </c>
      <c r="AE57" s="37">
        <v>0</v>
      </c>
      <c r="AF57" s="37">
        <v>0</v>
      </c>
      <c r="AG57" s="37">
        <v>0</v>
      </c>
      <c r="AH57" s="37">
        <v>0</v>
      </c>
      <c r="AI57" s="37">
        <v>2720000</v>
      </c>
      <c r="AJ57" s="37">
        <v>2720000</v>
      </c>
      <c r="AK57" s="37">
        <v>2720000</v>
      </c>
      <c r="AL57" s="37">
        <v>2720000</v>
      </c>
      <c r="AM57" s="37">
        <v>2720000</v>
      </c>
      <c r="AN57" s="37">
        <v>2720000</v>
      </c>
      <c r="AO57" s="37">
        <v>0</v>
      </c>
      <c r="AP57" s="37">
        <v>0</v>
      </c>
      <c r="AQ57" s="37">
        <v>0</v>
      </c>
      <c r="AR57" s="37">
        <v>0</v>
      </c>
      <c r="AS57" s="37">
        <v>0</v>
      </c>
      <c r="AT57" s="37">
        <v>0</v>
      </c>
      <c r="AU57" s="37">
        <v>0</v>
      </c>
      <c r="AV57" s="37">
        <v>0</v>
      </c>
      <c r="AW57" s="37">
        <v>10880000</v>
      </c>
      <c r="AX57" s="37">
        <v>0</v>
      </c>
      <c r="AY57" s="37">
        <v>0</v>
      </c>
      <c r="AZ57" s="37">
        <v>0</v>
      </c>
      <c r="BA57" s="37">
        <v>0</v>
      </c>
      <c r="BB57" s="37">
        <v>0</v>
      </c>
      <c r="BC57" s="37">
        <v>0</v>
      </c>
      <c r="BD57" s="37">
        <v>0</v>
      </c>
      <c r="BE57" s="37">
        <v>0</v>
      </c>
      <c r="BF57" s="37">
        <v>0</v>
      </c>
      <c r="BG57" s="37">
        <v>0</v>
      </c>
      <c r="BH57" s="37">
        <v>0</v>
      </c>
      <c r="BI57" s="37">
        <v>0</v>
      </c>
      <c r="BJ57" s="37">
        <v>0</v>
      </c>
    </row>
    <row r="58" spans="2:62" hidden="1" outlineLevel="1" x14ac:dyDescent="0.25">
      <c r="B58" s="42">
        <v>53</v>
      </c>
      <c r="C58" s="245"/>
      <c r="D58" s="245"/>
      <c r="E58" s="245"/>
      <c r="F58" s="245"/>
      <c r="G58" s="245"/>
      <c r="H58" s="245"/>
      <c r="I58" s="245"/>
      <c r="J58" s="246"/>
      <c r="K58" s="245">
        <v>0</v>
      </c>
      <c r="L58" s="245">
        <v>0</v>
      </c>
      <c r="M58" s="245">
        <v>0</v>
      </c>
      <c r="N58" s="245">
        <v>0</v>
      </c>
      <c r="O58" s="245">
        <v>0</v>
      </c>
      <c r="P58" s="245">
        <v>0</v>
      </c>
      <c r="Q58" s="245">
        <v>0</v>
      </c>
      <c r="R58" s="245">
        <v>0</v>
      </c>
      <c r="S58" s="245">
        <v>0</v>
      </c>
      <c r="T58" s="245">
        <v>0</v>
      </c>
      <c r="U58" s="245">
        <v>0</v>
      </c>
      <c r="V58" s="245">
        <v>0</v>
      </c>
      <c r="W58" s="245"/>
      <c r="X58" s="245">
        <v>0</v>
      </c>
      <c r="Y58" s="245">
        <v>0</v>
      </c>
      <c r="Z58" s="245">
        <v>0</v>
      </c>
      <c r="AA58" s="245">
        <v>0</v>
      </c>
      <c r="AB58" s="245">
        <v>0</v>
      </c>
      <c r="AC58" s="245">
        <v>0</v>
      </c>
      <c r="AD58" s="245">
        <v>0</v>
      </c>
      <c r="AE58" s="245">
        <v>0</v>
      </c>
      <c r="AF58" s="245">
        <v>0</v>
      </c>
      <c r="AG58" s="245">
        <v>0</v>
      </c>
      <c r="AH58" s="245">
        <v>0</v>
      </c>
      <c r="AI58" s="245">
        <v>1</v>
      </c>
      <c r="AJ58" s="245"/>
      <c r="AK58" s="245">
        <v>2</v>
      </c>
      <c r="AL58" s="245">
        <v>3</v>
      </c>
      <c r="AM58" s="245">
        <v>4</v>
      </c>
      <c r="AN58" s="245">
        <v>5</v>
      </c>
      <c r="AO58" s="245">
        <v>0</v>
      </c>
      <c r="AP58" s="245">
        <v>0</v>
      </c>
      <c r="AQ58" s="245">
        <v>0</v>
      </c>
      <c r="AR58" s="245">
        <v>0</v>
      </c>
      <c r="AS58" s="245">
        <v>0</v>
      </c>
      <c r="AT58" s="245">
        <v>0</v>
      </c>
      <c r="AU58" s="245">
        <v>0</v>
      </c>
      <c r="AV58" s="245">
        <v>0</v>
      </c>
      <c r="AW58" s="245"/>
      <c r="AX58" s="245">
        <v>0</v>
      </c>
      <c r="AY58" s="245">
        <v>0</v>
      </c>
      <c r="AZ58" s="245">
        <v>0</v>
      </c>
      <c r="BA58" s="245">
        <v>0</v>
      </c>
      <c r="BB58" s="245">
        <v>0</v>
      </c>
      <c r="BC58" s="245">
        <v>0</v>
      </c>
      <c r="BD58" s="245">
        <v>0</v>
      </c>
      <c r="BE58" s="245">
        <v>0</v>
      </c>
      <c r="BF58" s="245">
        <v>0</v>
      </c>
      <c r="BG58" s="245">
        <v>0</v>
      </c>
      <c r="BH58" s="245">
        <v>0</v>
      </c>
      <c r="BI58" s="245">
        <v>0</v>
      </c>
      <c r="BJ58" s="245"/>
    </row>
    <row r="59" spans="2:62" hidden="1" outlineLevel="1" x14ac:dyDescent="0.25">
      <c r="B59" s="42">
        <v>54</v>
      </c>
      <c r="C59" s="245"/>
      <c r="D59" s="245"/>
      <c r="E59" s="245"/>
      <c r="F59" s="245"/>
      <c r="G59" s="245"/>
      <c r="H59" s="245"/>
      <c r="I59" s="245"/>
      <c r="J59" s="246">
        <v>0</v>
      </c>
      <c r="K59" s="245">
        <v>0</v>
      </c>
      <c r="L59" s="245">
        <v>0</v>
      </c>
      <c r="M59" s="245">
        <v>0</v>
      </c>
      <c r="N59" s="245">
        <v>0</v>
      </c>
      <c r="O59" s="245">
        <v>0</v>
      </c>
      <c r="P59" s="245">
        <v>0</v>
      </c>
      <c r="Q59" s="245">
        <v>0</v>
      </c>
      <c r="R59" s="245">
        <v>0</v>
      </c>
      <c r="S59" s="245">
        <v>0</v>
      </c>
      <c r="T59" s="245">
        <v>0</v>
      </c>
      <c r="U59" s="245">
        <v>0</v>
      </c>
      <c r="V59" s="245">
        <v>0</v>
      </c>
      <c r="W59" s="245"/>
      <c r="X59" s="245">
        <v>0</v>
      </c>
      <c r="Y59" s="245">
        <v>0</v>
      </c>
      <c r="Z59" s="245">
        <v>0</v>
      </c>
      <c r="AA59" s="245">
        <v>0</v>
      </c>
      <c r="AB59" s="245">
        <v>0</v>
      </c>
      <c r="AC59" s="245">
        <v>0</v>
      </c>
      <c r="AD59" s="245">
        <v>0</v>
      </c>
      <c r="AE59" s="245">
        <v>0</v>
      </c>
      <c r="AF59" s="245">
        <v>0</v>
      </c>
      <c r="AG59" s="245">
        <v>0</v>
      </c>
      <c r="AH59" s="245">
        <v>0</v>
      </c>
      <c r="AI59" s="245">
        <v>0</v>
      </c>
      <c r="AJ59" s="245"/>
      <c r="AK59" s="245">
        <v>0</v>
      </c>
      <c r="AL59" s="245">
        <v>0</v>
      </c>
      <c r="AM59" s="245">
        <v>0</v>
      </c>
      <c r="AN59" s="245">
        <v>0</v>
      </c>
      <c r="AO59" s="245">
        <v>0</v>
      </c>
      <c r="AP59" s="245">
        <v>0</v>
      </c>
      <c r="AQ59" s="245">
        <v>0</v>
      </c>
      <c r="AR59" s="245">
        <v>0</v>
      </c>
      <c r="AS59" s="245">
        <v>0</v>
      </c>
      <c r="AT59" s="245">
        <v>0</v>
      </c>
      <c r="AU59" s="245">
        <v>0</v>
      </c>
      <c r="AV59" s="245">
        <v>0</v>
      </c>
      <c r="AW59" s="245"/>
      <c r="AX59" s="245">
        <v>0</v>
      </c>
      <c r="AY59" s="245">
        <v>0</v>
      </c>
      <c r="AZ59" s="245">
        <v>0</v>
      </c>
      <c r="BA59" s="245">
        <v>0</v>
      </c>
      <c r="BB59" s="245">
        <v>0</v>
      </c>
      <c r="BC59" s="245">
        <v>0</v>
      </c>
      <c r="BD59" s="245">
        <v>0</v>
      </c>
      <c r="BE59" s="245">
        <v>0</v>
      </c>
      <c r="BF59" s="245">
        <v>0</v>
      </c>
      <c r="BG59" s="245">
        <v>0</v>
      </c>
      <c r="BH59" s="245">
        <v>0</v>
      </c>
      <c r="BI59" s="245">
        <v>0</v>
      </c>
      <c r="BJ59" s="245"/>
    </row>
    <row r="60" spans="2:62" collapsed="1" x14ac:dyDescent="0.25">
      <c r="B60" s="42">
        <v>55</v>
      </c>
      <c r="C60" s="42" t="s">
        <v>402</v>
      </c>
      <c r="D60" s="239"/>
      <c r="E60" s="236">
        <v>24</v>
      </c>
      <c r="F60" s="236">
        <v>28</v>
      </c>
      <c r="G60" s="237">
        <v>-1</v>
      </c>
      <c r="H60" s="260">
        <v>6.5000000000000002E-2</v>
      </c>
      <c r="I60" s="9" t="s">
        <v>22</v>
      </c>
      <c r="J60" s="253">
        <v>44200000</v>
      </c>
      <c r="K60" s="37">
        <v>0</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7">
        <v>0</v>
      </c>
      <c r="AD60" s="37">
        <v>0</v>
      </c>
      <c r="AE60" s="37">
        <v>0</v>
      </c>
      <c r="AF60" s="37">
        <v>0</v>
      </c>
      <c r="AG60" s="37">
        <v>0</v>
      </c>
      <c r="AH60" s="37">
        <v>0</v>
      </c>
      <c r="AI60" s="37">
        <v>14733333.333333332</v>
      </c>
      <c r="AJ60" s="37">
        <v>14733333.333333332</v>
      </c>
      <c r="AK60" s="37">
        <v>11786666.666666668</v>
      </c>
      <c r="AL60" s="37">
        <v>8840000</v>
      </c>
      <c r="AM60" s="37">
        <v>5893333.333333334</v>
      </c>
      <c r="AN60" s="37">
        <v>2946666.666666667</v>
      </c>
      <c r="AO60" s="37">
        <v>0</v>
      </c>
      <c r="AP60" s="37">
        <v>0</v>
      </c>
      <c r="AQ60" s="37">
        <v>0</v>
      </c>
      <c r="AR60" s="37">
        <v>0</v>
      </c>
      <c r="AS60" s="37">
        <v>0</v>
      </c>
      <c r="AT60" s="37">
        <v>0</v>
      </c>
      <c r="AU60" s="37">
        <v>0</v>
      </c>
      <c r="AV60" s="37">
        <v>0</v>
      </c>
      <c r="AW60" s="37">
        <v>29466666.666666668</v>
      </c>
      <c r="AX60" s="37">
        <v>0</v>
      </c>
      <c r="AY60" s="37">
        <v>0</v>
      </c>
      <c r="AZ60" s="37">
        <v>0</v>
      </c>
      <c r="BA60" s="37">
        <v>0</v>
      </c>
      <c r="BB60" s="37">
        <v>0</v>
      </c>
      <c r="BC60" s="37">
        <v>0</v>
      </c>
      <c r="BD60" s="37">
        <v>0</v>
      </c>
      <c r="BE60" s="37">
        <v>0</v>
      </c>
      <c r="BF60" s="37">
        <v>0</v>
      </c>
      <c r="BG60" s="37">
        <v>0</v>
      </c>
      <c r="BH60" s="37">
        <v>0</v>
      </c>
      <c r="BI60" s="37">
        <v>0</v>
      </c>
      <c r="BJ60" s="37">
        <v>0</v>
      </c>
    </row>
    <row r="61" spans="2:62" hidden="1" outlineLevel="1" x14ac:dyDescent="0.25">
      <c r="B61" s="42">
        <v>56</v>
      </c>
      <c r="C61" s="245"/>
      <c r="D61" s="245"/>
      <c r="E61" s="245"/>
      <c r="F61" s="245"/>
      <c r="G61" s="245"/>
      <c r="H61" s="245"/>
      <c r="I61" s="245"/>
      <c r="J61" s="246"/>
      <c r="K61" s="245">
        <v>0</v>
      </c>
      <c r="L61" s="245">
        <v>0</v>
      </c>
      <c r="M61" s="245">
        <v>0</v>
      </c>
      <c r="N61" s="245">
        <v>0</v>
      </c>
      <c r="O61" s="245">
        <v>0</v>
      </c>
      <c r="P61" s="245">
        <v>0</v>
      </c>
      <c r="Q61" s="245">
        <v>0</v>
      </c>
      <c r="R61" s="245">
        <v>0</v>
      </c>
      <c r="S61" s="245">
        <v>0</v>
      </c>
      <c r="T61" s="245">
        <v>0</v>
      </c>
      <c r="U61" s="245">
        <v>0</v>
      </c>
      <c r="V61" s="245">
        <v>0</v>
      </c>
      <c r="W61" s="245"/>
      <c r="X61" s="245">
        <v>0</v>
      </c>
      <c r="Y61" s="245">
        <v>0</v>
      </c>
      <c r="Z61" s="245">
        <v>0</v>
      </c>
      <c r="AA61" s="245">
        <v>0</v>
      </c>
      <c r="AB61" s="245">
        <v>0</v>
      </c>
      <c r="AC61" s="245">
        <v>0</v>
      </c>
      <c r="AD61" s="245">
        <v>0</v>
      </c>
      <c r="AE61" s="245">
        <v>0</v>
      </c>
      <c r="AF61" s="245">
        <v>0</v>
      </c>
      <c r="AG61" s="245">
        <v>0</v>
      </c>
      <c r="AH61" s="245">
        <v>0</v>
      </c>
      <c r="AI61" s="245">
        <v>1</v>
      </c>
      <c r="AJ61" s="245"/>
      <c r="AK61" s="245">
        <v>2</v>
      </c>
      <c r="AL61" s="245">
        <v>3</v>
      </c>
      <c r="AM61" s="245">
        <v>4</v>
      </c>
      <c r="AN61" s="245">
        <v>5</v>
      </c>
      <c r="AO61" s="245">
        <v>0</v>
      </c>
      <c r="AP61" s="245">
        <v>0</v>
      </c>
      <c r="AQ61" s="245">
        <v>0</v>
      </c>
      <c r="AR61" s="245">
        <v>0</v>
      </c>
      <c r="AS61" s="245">
        <v>0</v>
      </c>
      <c r="AT61" s="245">
        <v>0</v>
      </c>
      <c r="AU61" s="245">
        <v>0</v>
      </c>
      <c r="AV61" s="245">
        <v>0</v>
      </c>
      <c r="AW61" s="245"/>
      <c r="AX61" s="245">
        <v>0</v>
      </c>
      <c r="AY61" s="245">
        <v>0</v>
      </c>
      <c r="AZ61" s="245">
        <v>0</v>
      </c>
      <c r="BA61" s="245">
        <v>0</v>
      </c>
      <c r="BB61" s="245">
        <v>0</v>
      </c>
      <c r="BC61" s="245">
        <v>0</v>
      </c>
      <c r="BD61" s="245">
        <v>0</v>
      </c>
      <c r="BE61" s="245">
        <v>0</v>
      </c>
      <c r="BF61" s="245">
        <v>0</v>
      </c>
      <c r="BG61" s="245">
        <v>0</v>
      </c>
      <c r="BH61" s="245">
        <v>0</v>
      </c>
      <c r="BI61" s="245">
        <v>0</v>
      </c>
      <c r="BJ61" s="245"/>
    </row>
    <row r="62" spans="2:62" hidden="1" outlineLevel="1" x14ac:dyDescent="0.25">
      <c r="B62" s="42">
        <v>57</v>
      </c>
      <c r="C62" s="245"/>
      <c r="D62" s="245"/>
      <c r="E62" s="245"/>
      <c r="F62" s="245"/>
      <c r="G62" s="245"/>
      <c r="H62" s="245"/>
      <c r="I62" s="245"/>
      <c r="J62" s="246">
        <v>10</v>
      </c>
      <c r="K62" s="245">
        <v>0</v>
      </c>
      <c r="L62" s="245">
        <v>0</v>
      </c>
      <c r="M62" s="245">
        <v>0</v>
      </c>
      <c r="N62" s="245">
        <v>0</v>
      </c>
      <c r="O62" s="245">
        <v>0</v>
      </c>
      <c r="P62" s="245">
        <v>0</v>
      </c>
      <c r="Q62" s="245">
        <v>0</v>
      </c>
      <c r="R62" s="245">
        <v>0</v>
      </c>
      <c r="S62" s="245">
        <v>0</v>
      </c>
      <c r="T62" s="245">
        <v>0</v>
      </c>
      <c r="U62" s="245">
        <v>0</v>
      </c>
      <c r="V62" s="245">
        <v>0</v>
      </c>
      <c r="W62" s="245"/>
      <c r="X62" s="245">
        <v>0</v>
      </c>
      <c r="Y62" s="245">
        <v>0</v>
      </c>
      <c r="Z62" s="245">
        <v>0</v>
      </c>
      <c r="AA62" s="245">
        <v>0</v>
      </c>
      <c r="AB62" s="245">
        <v>0</v>
      </c>
      <c r="AC62" s="245">
        <v>0</v>
      </c>
      <c r="AD62" s="245">
        <v>0</v>
      </c>
      <c r="AE62" s="245">
        <v>0</v>
      </c>
      <c r="AF62" s="245">
        <v>0</v>
      </c>
      <c r="AG62" s="245">
        <v>0</v>
      </c>
      <c r="AH62" s="245">
        <v>0</v>
      </c>
      <c r="AI62" s="245">
        <v>50</v>
      </c>
      <c r="AJ62" s="245"/>
      <c r="AK62" s="245">
        <v>40</v>
      </c>
      <c r="AL62" s="245">
        <v>30</v>
      </c>
      <c r="AM62" s="245">
        <v>20</v>
      </c>
      <c r="AN62" s="245">
        <v>10</v>
      </c>
      <c r="AO62" s="245">
        <v>0</v>
      </c>
      <c r="AP62" s="245">
        <v>0</v>
      </c>
      <c r="AQ62" s="245">
        <v>0</v>
      </c>
      <c r="AR62" s="245">
        <v>0</v>
      </c>
      <c r="AS62" s="245">
        <v>0</v>
      </c>
      <c r="AT62" s="245">
        <v>0</v>
      </c>
      <c r="AU62" s="245">
        <v>0</v>
      </c>
      <c r="AV62" s="245">
        <v>0</v>
      </c>
      <c r="AW62" s="245"/>
      <c r="AX62" s="245">
        <v>0</v>
      </c>
      <c r="AY62" s="245">
        <v>0</v>
      </c>
      <c r="AZ62" s="245">
        <v>0</v>
      </c>
      <c r="BA62" s="245">
        <v>0</v>
      </c>
      <c r="BB62" s="245">
        <v>0</v>
      </c>
      <c r="BC62" s="245">
        <v>0</v>
      </c>
      <c r="BD62" s="245">
        <v>0</v>
      </c>
      <c r="BE62" s="245">
        <v>0</v>
      </c>
      <c r="BF62" s="245">
        <v>0</v>
      </c>
      <c r="BG62" s="245">
        <v>0</v>
      </c>
      <c r="BH62" s="245">
        <v>0</v>
      </c>
      <c r="BI62" s="245">
        <v>0</v>
      </c>
      <c r="BJ62" s="245"/>
    </row>
    <row r="63" spans="2:62" collapsed="1" x14ac:dyDescent="0.25">
      <c r="B63" s="42">
        <v>58</v>
      </c>
      <c r="C63" s="42" t="s">
        <v>388</v>
      </c>
      <c r="D63" s="239"/>
      <c r="E63" s="236">
        <v>25</v>
      </c>
      <c r="F63" s="236">
        <v>35</v>
      </c>
      <c r="G63" s="237">
        <v>-1</v>
      </c>
      <c r="H63" s="260">
        <v>0.15</v>
      </c>
      <c r="I63" s="9" t="s">
        <v>22</v>
      </c>
      <c r="J63" s="253">
        <v>102000000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17000000</v>
      </c>
      <c r="AL63" s="37">
        <v>15454545.454545453</v>
      </c>
      <c r="AM63" s="37">
        <v>13909090.909090908</v>
      </c>
      <c r="AN63" s="37">
        <v>12363636.363636365</v>
      </c>
      <c r="AO63" s="37">
        <v>10818181.818181818</v>
      </c>
      <c r="AP63" s="37">
        <v>9272727.2727272734</v>
      </c>
      <c r="AQ63" s="37">
        <v>7727272.7272727266</v>
      </c>
      <c r="AR63" s="37">
        <v>6181818.1818181826</v>
      </c>
      <c r="AS63" s="37">
        <v>4636363.6363636367</v>
      </c>
      <c r="AT63" s="37">
        <v>3090909.0909090913</v>
      </c>
      <c r="AU63" s="37">
        <v>1545454.5454545456</v>
      </c>
      <c r="AV63" s="37">
        <v>0</v>
      </c>
      <c r="AW63" s="37">
        <v>102000000</v>
      </c>
      <c r="AX63" s="37">
        <v>0</v>
      </c>
      <c r="AY63" s="37">
        <v>0</v>
      </c>
      <c r="AZ63" s="37">
        <v>0</v>
      </c>
      <c r="BA63" s="37">
        <v>0</v>
      </c>
      <c r="BB63" s="37">
        <v>0</v>
      </c>
      <c r="BC63" s="37">
        <v>0</v>
      </c>
      <c r="BD63" s="37">
        <v>0</v>
      </c>
      <c r="BE63" s="37">
        <v>0</v>
      </c>
      <c r="BF63" s="37">
        <v>0</v>
      </c>
      <c r="BG63" s="37">
        <v>0</v>
      </c>
      <c r="BH63" s="37">
        <v>0</v>
      </c>
      <c r="BI63" s="37">
        <v>0</v>
      </c>
      <c r="BJ63" s="37">
        <v>0</v>
      </c>
    </row>
    <row r="64" spans="2:62" hidden="1" outlineLevel="1" x14ac:dyDescent="0.25">
      <c r="B64" s="42">
        <v>59</v>
      </c>
      <c r="C64" s="245"/>
      <c r="D64" s="245"/>
      <c r="E64" s="245"/>
      <c r="F64" s="245"/>
      <c r="G64" s="245"/>
      <c r="H64" s="245"/>
      <c r="I64" s="245"/>
      <c r="J64" s="246"/>
      <c r="K64" s="245">
        <v>0</v>
      </c>
      <c r="L64" s="245">
        <v>0</v>
      </c>
      <c r="M64" s="245">
        <v>0</v>
      </c>
      <c r="N64" s="245">
        <v>0</v>
      </c>
      <c r="O64" s="245">
        <v>0</v>
      </c>
      <c r="P64" s="245">
        <v>0</v>
      </c>
      <c r="Q64" s="245">
        <v>0</v>
      </c>
      <c r="R64" s="245">
        <v>0</v>
      </c>
      <c r="S64" s="245">
        <v>0</v>
      </c>
      <c r="T64" s="245">
        <v>0</v>
      </c>
      <c r="U64" s="245">
        <v>0</v>
      </c>
      <c r="V64" s="245">
        <v>0</v>
      </c>
      <c r="W64" s="245"/>
      <c r="X64" s="245">
        <v>0</v>
      </c>
      <c r="Y64" s="245">
        <v>0</v>
      </c>
      <c r="Z64" s="245">
        <v>0</v>
      </c>
      <c r="AA64" s="245">
        <v>0</v>
      </c>
      <c r="AB64" s="245">
        <v>0</v>
      </c>
      <c r="AC64" s="245">
        <v>0</v>
      </c>
      <c r="AD64" s="245">
        <v>0</v>
      </c>
      <c r="AE64" s="245">
        <v>0</v>
      </c>
      <c r="AF64" s="245">
        <v>0</v>
      </c>
      <c r="AG64" s="245">
        <v>0</v>
      </c>
      <c r="AH64" s="245">
        <v>0</v>
      </c>
      <c r="AI64" s="245">
        <v>0</v>
      </c>
      <c r="AJ64" s="245"/>
      <c r="AK64" s="245">
        <v>1</v>
      </c>
      <c r="AL64" s="245">
        <v>2</v>
      </c>
      <c r="AM64" s="245">
        <v>3</v>
      </c>
      <c r="AN64" s="245">
        <v>4</v>
      </c>
      <c r="AO64" s="245">
        <v>5</v>
      </c>
      <c r="AP64" s="245">
        <v>6</v>
      </c>
      <c r="AQ64" s="245">
        <v>7</v>
      </c>
      <c r="AR64" s="245">
        <v>8</v>
      </c>
      <c r="AS64" s="245">
        <v>9</v>
      </c>
      <c r="AT64" s="245">
        <v>10</v>
      </c>
      <c r="AU64" s="245">
        <v>11</v>
      </c>
      <c r="AV64" s="245">
        <v>0</v>
      </c>
      <c r="AW64" s="245"/>
      <c r="AX64" s="245">
        <v>0</v>
      </c>
      <c r="AY64" s="245">
        <v>0</v>
      </c>
      <c r="AZ64" s="245">
        <v>0</v>
      </c>
      <c r="BA64" s="245">
        <v>0</v>
      </c>
      <c r="BB64" s="245">
        <v>0</v>
      </c>
      <c r="BC64" s="245">
        <v>0</v>
      </c>
      <c r="BD64" s="245">
        <v>0</v>
      </c>
      <c r="BE64" s="245">
        <v>0</v>
      </c>
      <c r="BF64" s="245">
        <v>0</v>
      </c>
      <c r="BG64" s="245">
        <v>0</v>
      </c>
      <c r="BH64" s="245">
        <v>0</v>
      </c>
      <c r="BI64" s="245">
        <v>0</v>
      </c>
      <c r="BJ64" s="245"/>
    </row>
    <row r="65" spans="2:62" hidden="1" outlineLevel="1" x14ac:dyDescent="0.25">
      <c r="B65" s="42">
        <v>60</v>
      </c>
      <c r="C65" s="245"/>
      <c r="D65" s="245"/>
      <c r="E65" s="245"/>
      <c r="F65" s="245"/>
      <c r="G65" s="245"/>
      <c r="H65" s="245"/>
      <c r="I65" s="245"/>
      <c r="J65" s="246">
        <v>10</v>
      </c>
      <c r="K65" s="245">
        <v>0</v>
      </c>
      <c r="L65" s="245">
        <v>0</v>
      </c>
      <c r="M65" s="245">
        <v>0</v>
      </c>
      <c r="N65" s="245">
        <v>0</v>
      </c>
      <c r="O65" s="245">
        <v>0</v>
      </c>
      <c r="P65" s="245">
        <v>0</v>
      </c>
      <c r="Q65" s="245">
        <v>0</v>
      </c>
      <c r="R65" s="245">
        <v>0</v>
      </c>
      <c r="S65" s="245">
        <v>0</v>
      </c>
      <c r="T65" s="245">
        <v>0</v>
      </c>
      <c r="U65" s="245">
        <v>0</v>
      </c>
      <c r="V65" s="245">
        <v>0</v>
      </c>
      <c r="W65" s="245"/>
      <c r="X65" s="245">
        <v>0</v>
      </c>
      <c r="Y65" s="245">
        <v>0</v>
      </c>
      <c r="Z65" s="245">
        <v>0</v>
      </c>
      <c r="AA65" s="245">
        <v>0</v>
      </c>
      <c r="AB65" s="245">
        <v>0</v>
      </c>
      <c r="AC65" s="245">
        <v>0</v>
      </c>
      <c r="AD65" s="245">
        <v>0</v>
      </c>
      <c r="AE65" s="245">
        <v>0</v>
      </c>
      <c r="AF65" s="245">
        <v>0</v>
      </c>
      <c r="AG65" s="245">
        <v>0</v>
      </c>
      <c r="AH65" s="245">
        <v>0</v>
      </c>
      <c r="AI65" s="245">
        <v>0</v>
      </c>
      <c r="AJ65" s="245"/>
      <c r="AK65" s="245">
        <v>110</v>
      </c>
      <c r="AL65" s="245">
        <v>100</v>
      </c>
      <c r="AM65" s="245">
        <v>90</v>
      </c>
      <c r="AN65" s="245">
        <v>80</v>
      </c>
      <c r="AO65" s="245">
        <v>70</v>
      </c>
      <c r="AP65" s="245">
        <v>60</v>
      </c>
      <c r="AQ65" s="245">
        <v>50</v>
      </c>
      <c r="AR65" s="245">
        <v>40</v>
      </c>
      <c r="AS65" s="245">
        <v>30</v>
      </c>
      <c r="AT65" s="245">
        <v>20</v>
      </c>
      <c r="AU65" s="245">
        <v>10</v>
      </c>
      <c r="AV65" s="245">
        <v>0</v>
      </c>
      <c r="AW65" s="245"/>
      <c r="AX65" s="245">
        <v>0</v>
      </c>
      <c r="AY65" s="245">
        <v>0</v>
      </c>
      <c r="AZ65" s="245">
        <v>0</v>
      </c>
      <c r="BA65" s="245">
        <v>0</v>
      </c>
      <c r="BB65" s="245">
        <v>0</v>
      </c>
      <c r="BC65" s="245">
        <v>0</v>
      </c>
      <c r="BD65" s="245">
        <v>0</v>
      </c>
      <c r="BE65" s="245">
        <v>0</v>
      </c>
      <c r="BF65" s="245">
        <v>0</v>
      </c>
      <c r="BG65" s="245">
        <v>0</v>
      </c>
      <c r="BH65" s="245">
        <v>0</v>
      </c>
      <c r="BI65" s="245">
        <v>0</v>
      </c>
      <c r="BJ65" s="245"/>
    </row>
    <row r="66" spans="2:62" collapsed="1" x14ac:dyDescent="0.25">
      <c r="B66" s="42">
        <v>61</v>
      </c>
      <c r="C66" s="42" t="s">
        <v>389</v>
      </c>
      <c r="D66" s="239"/>
      <c r="E66" s="236">
        <v>30</v>
      </c>
      <c r="F66" s="236">
        <v>36</v>
      </c>
      <c r="G66" s="237">
        <v>-1</v>
      </c>
      <c r="H66" s="260">
        <v>0.02</v>
      </c>
      <c r="I66" s="9" t="s">
        <v>22</v>
      </c>
      <c r="J66" s="253">
        <v>13600000</v>
      </c>
      <c r="K66" s="37">
        <v>0</v>
      </c>
      <c r="L66" s="37">
        <v>0</v>
      </c>
      <c r="M66" s="37">
        <v>0</v>
      </c>
      <c r="N66" s="37">
        <v>0</v>
      </c>
      <c r="O66" s="37">
        <v>0</v>
      </c>
      <c r="P66" s="37">
        <v>0</v>
      </c>
      <c r="Q66" s="37">
        <v>0</v>
      </c>
      <c r="R66" s="37">
        <v>0</v>
      </c>
      <c r="S66" s="37">
        <v>0</v>
      </c>
      <c r="T66" s="37">
        <v>0</v>
      </c>
      <c r="U66" s="37">
        <v>0</v>
      </c>
      <c r="V66" s="37">
        <v>0</v>
      </c>
      <c r="W66" s="37">
        <v>0</v>
      </c>
      <c r="X66" s="37">
        <v>0</v>
      </c>
      <c r="Y66" s="37">
        <v>0</v>
      </c>
      <c r="Z66" s="37">
        <v>0</v>
      </c>
      <c r="AA66" s="37">
        <v>0</v>
      </c>
      <c r="AB66" s="37">
        <v>0</v>
      </c>
      <c r="AC66" s="37">
        <v>0</v>
      </c>
      <c r="AD66" s="37">
        <v>0</v>
      </c>
      <c r="AE66" s="37">
        <v>0</v>
      </c>
      <c r="AF66" s="37">
        <v>0</v>
      </c>
      <c r="AG66" s="37">
        <v>0</v>
      </c>
      <c r="AH66" s="37">
        <v>0</v>
      </c>
      <c r="AI66" s="37">
        <v>0</v>
      </c>
      <c r="AJ66" s="37">
        <v>0</v>
      </c>
      <c r="AK66" s="37">
        <v>0</v>
      </c>
      <c r="AL66" s="37">
        <v>0</v>
      </c>
      <c r="AM66" s="37">
        <v>0</v>
      </c>
      <c r="AN66" s="37">
        <v>0</v>
      </c>
      <c r="AO66" s="37">
        <v>0</v>
      </c>
      <c r="AP66" s="37">
        <v>3400000</v>
      </c>
      <c r="AQ66" s="37">
        <v>2914285.7142857141</v>
      </c>
      <c r="AR66" s="37">
        <v>2428571.4285714286</v>
      </c>
      <c r="AS66" s="37">
        <v>1942857.142857143</v>
      </c>
      <c r="AT66" s="37">
        <v>1457142.857142857</v>
      </c>
      <c r="AU66" s="37">
        <v>971428.57142857148</v>
      </c>
      <c r="AV66" s="37">
        <v>485714.28571428574</v>
      </c>
      <c r="AW66" s="37">
        <v>13600000</v>
      </c>
      <c r="AX66" s="37">
        <v>0</v>
      </c>
      <c r="AY66" s="37">
        <v>0</v>
      </c>
      <c r="AZ66" s="37">
        <v>0</v>
      </c>
      <c r="BA66" s="37">
        <v>0</v>
      </c>
      <c r="BB66" s="37">
        <v>0</v>
      </c>
      <c r="BC66" s="37">
        <v>0</v>
      </c>
      <c r="BD66" s="37">
        <v>0</v>
      </c>
      <c r="BE66" s="37">
        <v>0</v>
      </c>
      <c r="BF66" s="37">
        <v>0</v>
      </c>
      <c r="BG66" s="37">
        <v>0</v>
      </c>
      <c r="BH66" s="37">
        <v>0</v>
      </c>
      <c r="BI66" s="37">
        <v>0</v>
      </c>
      <c r="BJ66" s="37">
        <v>0</v>
      </c>
    </row>
    <row r="67" spans="2:62" hidden="1" outlineLevel="1" x14ac:dyDescent="0.25">
      <c r="B67" s="42">
        <v>62</v>
      </c>
      <c r="C67" s="245"/>
      <c r="D67" s="245"/>
      <c r="E67" s="245"/>
      <c r="F67" s="245"/>
      <c r="G67" s="245"/>
      <c r="H67" s="245"/>
      <c r="I67" s="245"/>
      <c r="J67" s="246"/>
      <c r="K67" s="245">
        <v>0</v>
      </c>
      <c r="L67" s="245">
        <v>0</v>
      </c>
      <c r="M67" s="245">
        <v>0</v>
      </c>
      <c r="N67" s="245">
        <v>0</v>
      </c>
      <c r="O67" s="245">
        <v>0</v>
      </c>
      <c r="P67" s="245">
        <v>0</v>
      </c>
      <c r="Q67" s="245">
        <v>0</v>
      </c>
      <c r="R67" s="245">
        <v>0</v>
      </c>
      <c r="S67" s="245">
        <v>0</v>
      </c>
      <c r="T67" s="245">
        <v>0</v>
      </c>
      <c r="U67" s="245">
        <v>0</v>
      </c>
      <c r="V67" s="245">
        <v>0</v>
      </c>
      <c r="W67" s="245"/>
      <c r="X67" s="245">
        <v>0</v>
      </c>
      <c r="Y67" s="245">
        <v>0</v>
      </c>
      <c r="Z67" s="245">
        <v>0</v>
      </c>
      <c r="AA67" s="245">
        <v>0</v>
      </c>
      <c r="AB67" s="245">
        <v>0</v>
      </c>
      <c r="AC67" s="245">
        <v>0</v>
      </c>
      <c r="AD67" s="245">
        <v>0</v>
      </c>
      <c r="AE67" s="245">
        <v>0</v>
      </c>
      <c r="AF67" s="245">
        <v>0</v>
      </c>
      <c r="AG67" s="245">
        <v>0</v>
      </c>
      <c r="AH67" s="245">
        <v>0</v>
      </c>
      <c r="AI67" s="245">
        <v>0</v>
      </c>
      <c r="AJ67" s="245"/>
      <c r="AK67" s="245">
        <v>0</v>
      </c>
      <c r="AL67" s="245">
        <v>0</v>
      </c>
      <c r="AM67" s="245">
        <v>0</v>
      </c>
      <c r="AN67" s="245">
        <v>0</v>
      </c>
      <c r="AO67" s="245">
        <v>0</v>
      </c>
      <c r="AP67" s="245">
        <v>1</v>
      </c>
      <c r="AQ67" s="245">
        <v>2</v>
      </c>
      <c r="AR67" s="245">
        <v>3</v>
      </c>
      <c r="AS67" s="245">
        <v>4</v>
      </c>
      <c r="AT67" s="245">
        <v>5</v>
      </c>
      <c r="AU67" s="245">
        <v>6</v>
      </c>
      <c r="AV67" s="245">
        <v>7</v>
      </c>
      <c r="AW67" s="245"/>
      <c r="AX67" s="245">
        <v>0</v>
      </c>
      <c r="AY67" s="245">
        <v>0</v>
      </c>
      <c r="AZ67" s="245">
        <v>0</v>
      </c>
      <c r="BA67" s="245">
        <v>0</v>
      </c>
      <c r="BB67" s="245">
        <v>0</v>
      </c>
      <c r="BC67" s="245">
        <v>0</v>
      </c>
      <c r="BD67" s="245">
        <v>0</v>
      </c>
      <c r="BE67" s="245">
        <v>0</v>
      </c>
      <c r="BF67" s="245">
        <v>0</v>
      </c>
      <c r="BG67" s="245">
        <v>0</v>
      </c>
      <c r="BH67" s="245">
        <v>0</v>
      </c>
      <c r="BI67" s="245">
        <v>0</v>
      </c>
      <c r="BJ67" s="245"/>
    </row>
    <row r="68" spans="2:62" hidden="1" outlineLevel="1" x14ac:dyDescent="0.25">
      <c r="B68" s="42">
        <v>63</v>
      </c>
      <c r="C68" s="245"/>
      <c r="D68" s="245"/>
      <c r="E68" s="245"/>
      <c r="F68" s="245"/>
      <c r="G68" s="245"/>
      <c r="H68" s="245"/>
      <c r="I68" s="245"/>
      <c r="J68" s="246">
        <v>10</v>
      </c>
      <c r="K68" s="245">
        <v>0</v>
      </c>
      <c r="L68" s="245">
        <v>0</v>
      </c>
      <c r="M68" s="245">
        <v>0</v>
      </c>
      <c r="N68" s="245">
        <v>0</v>
      </c>
      <c r="O68" s="245">
        <v>0</v>
      </c>
      <c r="P68" s="245">
        <v>0</v>
      </c>
      <c r="Q68" s="245">
        <v>0</v>
      </c>
      <c r="R68" s="245">
        <v>0</v>
      </c>
      <c r="S68" s="245">
        <v>0</v>
      </c>
      <c r="T68" s="245">
        <v>0</v>
      </c>
      <c r="U68" s="245">
        <v>0</v>
      </c>
      <c r="V68" s="245">
        <v>0</v>
      </c>
      <c r="W68" s="245"/>
      <c r="X68" s="245">
        <v>0</v>
      </c>
      <c r="Y68" s="245">
        <v>0</v>
      </c>
      <c r="Z68" s="245">
        <v>0</v>
      </c>
      <c r="AA68" s="245">
        <v>0</v>
      </c>
      <c r="AB68" s="245">
        <v>0</v>
      </c>
      <c r="AC68" s="245">
        <v>0</v>
      </c>
      <c r="AD68" s="245">
        <v>0</v>
      </c>
      <c r="AE68" s="245">
        <v>0</v>
      </c>
      <c r="AF68" s="245">
        <v>0</v>
      </c>
      <c r="AG68" s="245">
        <v>0</v>
      </c>
      <c r="AH68" s="245">
        <v>0</v>
      </c>
      <c r="AI68" s="245">
        <v>0</v>
      </c>
      <c r="AJ68" s="245"/>
      <c r="AK68" s="245">
        <v>0</v>
      </c>
      <c r="AL68" s="245">
        <v>0</v>
      </c>
      <c r="AM68" s="245">
        <v>0</v>
      </c>
      <c r="AN68" s="245">
        <v>0</v>
      </c>
      <c r="AO68" s="245">
        <v>0</v>
      </c>
      <c r="AP68" s="245">
        <v>70</v>
      </c>
      <c r="AQ68" s="245">
        <v>60</v>
      </c>
      <c r="AR68" s="245">
        <v>50</v>
      </c>
      <c r="AS68" s="245">
        <v>40</v>
      </c>
      <c r="AT68" s="245">
        <v>30</v>
      </c>
      <c r="AU68" s="245">
        <v>20</v>
      </c>
      <c r="AV68" s="245">
        <v>10</v>
      </c>
      <c r="AW68" s="245"/>
      <c r="AX68" s="245">
        <v>0</v>
      </c>
      <c r="AY68" s="245">
        <v>0</v>
      </c>
      <c r="AZ68" s="245">
        <v>0</v>
      </c>
      <c r="BA68" s="245">
        <v>0</v>
      </c>
      <c r="BB68" s="245">
        <v>0</v>
      </c>
      <c r="BC68" s="245">
        <v>0</v>
      </c>
      <c r="BD68" s="245">
        <v>0</v>
      </c>
      <c r="BE68" s="245">
        <v>0</v>
      </c>
      <c r="BF68" s="245">
        <v>0</v>
      </c>
      <c r="BG68" s="245">
        <v>0</v>
      </c>
      <c r="BH68" s="245">
        <v>0</v>
      </c>
      <c r="BI68" s="245">
        <v>0</v>
      </c>
      <c r="BJ68" s="245"/>
    </row>
    <row r="69" spans="2:62" s="130" customFormat="1" ht="30" collapsed="1" x14ac:dyDescent="0.25">
      <c r="B69" s="90">
        <v>64</v>
      </c>
      <c r="C69" s="242" t="s">
        <v>396</v>
      </c>
      <c r="D69" s="255"/>
      <c r="E69" s="256">
        <v>30</v>
      </c>
      <c r="F69" s="256">
        <v>35</v>
      </c>
      <c r="G69" s="257">
        <v>-1</v>
      </c>
      <c r="H69" s="258"/>
      <c r="I69" s="9" t="s">
        <v>22</v>
      </c>
      <c r="J69" s="259">
        <v>11200000</v>
      </c>
      <c r="K69" s="20">
        <v>0</v>
      </c>
      <c r="L69" s="20">
        <v>0</v>
      </c>
      <c r="M69" s="20">
        <v>0</v>
      </c>
      <c r="N69" s="20">
        <v>0</v>
      </c>
      <c r="O69" s="20">
        <v>0</v>
      </c>
      <c r="P69" s="20">
        <v>0</v>
      </c>
      <c r="Q69" s="20">
        <v>0</v>
      </c>
      <c r="R69" s="20">
        <v>0</v>
      </c>
      <c r="S69" s="20">
        <v>0</v>
      </c>
      <c r="T69" s="20">
        <v>0</v>
      </c>
      <c r="U69" s="20">
        <v>0</v>
      </c>
      <c r="V69" s="20">
        <v>0</v>
      </c>
      <c r="W69" s="37">
        <v>0</v>
      </c>
      <c r="X69" s="20">
        <v>0</v>
      </c>
      <c r="Y69" s="20">
        <v>0</v>
      </c>
      <c r="Z69" s="20">
        <v>0</v>
      </c>
      <c r="AA69" s="20">
        <v>0</v>
      </c>
      <c r="AB69" s="20">
        <v>0</v>
      </c>
      <c r="AC69" s="20">
        <v>0</v>
      </c>
      <c r="AD69" s="20">
        <v>0</v>
      </c>
      <c r="AE69" s="20">
        <v>0</v>
      </c>
      <c r="AF69" s="20">
        <v>0</v>
      </c>
      <c r="AG69" s="20">
        <v>0</v>
      </c>
      <c r="AH69" s="20">
        <v>0</v>
      </c>
      <c r="AI69" s="20">
        <v>0</v>
      </c>
      <c r="AJ69" s="37">
        <v>0</v>
      </c>
      <c r="AK69" s="20">
        <v>0</v>
      </c>
      <c r="AL69" s="20">
        <v>0</v>
      </c>
      <c r="AM69" s="20">
        <v>0</v>
      </c>
      <c r="AN69" s="20">
        <v>0</v>
      </c>
      <c r="AO69" s="20">
        <v>0</v>
      </c>
      <c r="AP69" s="20">
        <v>3200000</v>
      </c>
      <c r="AQ69" s="20">
        <v>2666666.666666667</v>
      </c>
      <c r="AR69" s="20">
        <v>2133333.3333333335</v>
      </c>
      <c r="AS69" s="20">
        <v>1600000</v>
      </c>
      <c r="AT69" s="20">
        <v>1066666.6666666667</v>
      </c>
      <c r="AU69" s="20">
        <v>533333.33333333337</v>
      </c>
      <c r="AV69" s="20">
        <v>0</v>
      </c>
      <c r="AW69" s="37">
        <v>11200000</v>
      </c>
      <c r="AX69" s="20">
        <v>0</v>
      </c>
      <c r="AY69" s="20">
        <v>0</v>
      </c>
      <c r="AZ69" s="20">
        <v>0</v>
      </c>
      <c r="BA69" s="20">
        <v>0</v>
      </c>
      <c r="BB69" s="20">
        <v>0</v>
      </c>
      <c r="BC69" s="20">
        <v>0</v>
      </c>
      <c r="BD69" s="20">
        <v>0</v>
      </c>
      <c r="BE69" s="20">
        <v>0</v>
      </c>
      <c r="BF69" s="20">
        <v>0</v>
      </c>
      <c r="BG69" s="20">
        <v>0</v>
      </c>
      <c r="BH69" s="20">
        <v>0</v>
      </c>
      <c r="BI69" s="20">
        <v>0</v>
      </c>
      <c r="BJ69" s="37">
        <v>0</v>
      </c>
    </row>
    <row r="70" spans="2:62" hidden="1" outlineLevel="1" x14ac:dyDescent="0.25">
      <c r="B70" s="42">
        <v>65</v>
      </c>
      <c r="C70" s="245"/>
      <c r="D70" s="245"/>
      <c r="E70" s="245"/>
      <c r="F70" s="245"/>
      <c r="G70" s="245"/>
      <c r="H70" s="245"/>
      <c r="I70" s="245"/>
      <c r="J70" s="246"/>
      <c r="K70" s="245">
        <v>0</v>
      </c>
      <c r="L70" s="245">
        <v>0</v>
      </c>
      <c r="M70" s="245">
        <v>0</v>
      </c>
      <c r="N70" s="245">
        <v>0</v>
      </c>
      <c r="O70" s="245">
        <v>0</v>
      </c>
      <c r="P70" s="245">
        <v>0</v>
      </c>
      <c r="Q70" s="245">
        <v>0</v>
      </c>
      <c r="R70" s="245">
        <v>0</v>
      </c>
      <c r="S70" s="245">
        <v>0</v>
      </c>
      <c r="T70" s="245">
        <v>0</v>
      </c>
      <c r="U70" s="245">
        <v>0</v>
      </c>
      <c r="V70" s="245">
        <v>0</v>
      </c>
      <c r="W70" s="245"/>
      <c r="X70" s="245">
        <v>0</v>
      </c>
      <c r="Y70" s="245">
        <v>0</v>
      </c>
      <c r="Z70" s="245">
        <v>0</v>
      </c>
      <c r="AA70" s="245">
        <v>0</v>
      </c>
      <c r="AB70" s="245">
        <v>0</v>
      </c>
      <c r="AC70" s="245">
        <v>0</v>
      </c>
      <c r="AD70" s="245">
        <v>0</v>
      </c>
      <c r="AE70" s="245">
        <v>0</v>
      </c>
      <c r="AF70" s="245">
        <v>0</v>
      </c>
      <c r="AG70" s="245">
        <v>0</v>
      </c>
      <c r="AH70" s="245">
        <v>0</v>
      </c>
      <c r="AI70" s="245">
        <v>0</v>
      </c>
      <c r="AJ70" s="245"/>
      <c r="AK70" s="245">
        <v>0</v>
      </c>
      <c r="AL70" s="245">
        <v>0</v>
      </c>
      <c r="AM70" s="245">
        <v>0</v>
      </c>
      <c r="AN70" s="245">
        <v>0</v>
      </c>
      <c r="AO70" s="245">
        <v>0</v>
      </c>
      <c r="AP70" s="245">
        <v>1</v>
      </c>
      <c r="AQ70" s="245">
        <v>2</v>
      </c>
      <c r="AR70" s="245">
        <v>3</v>
      </c>
      <c r="AS70" s="245">
        <v>4</v>
      </c>
      <c r="AT70" s="245">
        <v>5</v>
      </c>
      <c r="AU70" s="245">
        <v>6</v>
      </c>
      <c r="AV70" s="245">
        <v>0</v>
      </c>
      <c r="AW70" s="245"/>
      <c r="AX70" s="245">
        <v>0</v>
      </c>
      <c r="AY70" s="245">
        <v>0</v>
      </c>
      <c r="AZ70" s="245">
        <v>0</v>
      </c>
      <c r="BA70" s="245">
        <v>0</v>
      </c>
      <c r="BB70" s="245">
        <v>0</v>
      </c>
      <c r="BC70" s="245">
        <v>0</v>
      </c>
      <c r="BD70" s="245">
        <v>0</v>
      </c>
      <c r="BE70" s="245">
        <v>0</v>
      </c>
      <c r="BF70" s="245">
        <v>0</v>
      </c>
      <c r="BG70" s="245">
        <v>0</v>
      </c>
      <c r="BH70" s="245">
        <v>0</v>
      </c>
      <c r="BI70" s="245">
        <v>0</v>
      </c>
      <c r="BJ70" s="245"/>
    </row>
    <row r="71" spans="2:62" hidden="1" outlineLevel="1" x14ac:dyDescent="0.25">
      <c r="B71" s="42">
        <v>66</v>
      </c>
      <c r="C71" s="245"/>
      <c r="D71" s="245"/>
      <c r="E71" s="245"/>
      <c r="F71" s="245"/>
      <c r="G71" s="245"/>
      <c r="H71" s="245"/>
      <c r="I71" s="245"/>
      <c r="J71" s="246">
        <v>10</v>
      </c>
      <c r="K71" s="245">
        <v>0</v>
      </c>
      <c r="L71" s="245">
        <v>0</v>
      </c>
      <c r="M71" s="245">
        <v>0</v>
      </c>
      <c r="N71" s="245">
        <v>0</v>
      </c>
      <c r="O71" s="245">
        <v>0</v>
      </c>
      <c r="P71" s="245">
        <v>0</v>
      </c>
      <c r="Q71" s="245">
        <v>0</v>
      </c>
      <c r="R71" s="245">
        <v>0</v>
      </c>
      <c r="S71" s="245">
        <v>0</v>
      </c>
      <c r="T71" s="245">
        <v>0</v>
      </c>
      <c r="U71" s="245">
        <v>0</v>
      </c>
      <c r="V71" s="245">
        <v>0</v>
      </c>
      <c r="W71" s="245"/>
      <c r="X71" s="245">
        <v>0</v>
      </c>
      <c r="Y71" s="245">
        <v>0</v>
      </c>
      <c r="Z71" s="245">
        <v>0</v>
      </c>
      <c r="AA71" s="245">
        <v>0</v>
      </c>
      <c r="AB71" s="245">
        <v>0</v>
      </c>
      <c r="AC71" s="245">
        <v>0</v>
      </c>
      <c r="AD71" s="245">
        <v>0</v>
      </c>
      <c r="AE71" s="245">
        <v>0</v>
      </c>
      <c r="AF71" s="245">
        <v>0</v>
      </c>
      <c r="AG71" s="245">
        <v>0</v>
      </c>
      <c r="AH71" s="245">
        <v>0</v>
      </c>
      <c r="AI71" s="245">
        <v>0</v>
      </c>
      <c r="AJ71" s="245"/>
      <c r="AK71" s="245">
        <v>0</v>
      </c>
      <c r="AL71" s="245">
        <v>0</v>
      </c>
      <c r="AM71" s="245">
        <v>0</v>
      </c>
      <c r="AN71" s="245">
        <v>0</v>
      </c>
      <c r="AO71" s="245">
        <v>0</v>
      </c>
      <c r="AP71" s="245">
        <v>60</v>
      </c>
      <c r="AQ71" s="245">
        <v>50</v>
      </c>
      <c r="AR71" s="245">
        <v>40</v>
      </c>
      <c r="AS71" s="245">
        <v>30</v>
      </c>
      <c r="AT71" s="245">
        <v>20</v>
      </c>
      <c r="AU71" s="245">
        <v>10</v>
      </c>
      <c r="AV71" s="245">
        <v>0</v>
      </c>
      <c r="AW71" s="245"/>
      <c r="AX71" s="245">
        <v>0</v>
      </c>
      <c r="AY71" s="245">
        <v>0</v>
      </c>
      <c r="AZ71" s="245">
        <v>0</v>
      </c>
      <c r="BA71" s="245">
        <v>0</v>
      </c>
      <c r="BB71" s="245">
        <v>0</v>
      </c>
      <c r="BC71" s="245">
        <v>0</v>
      </c>
      <c r="BD71" s="245">
        <v>0</v>
      </c>
      <c r="BE71" s="245">
        <v>0</v>
      </c>
      <c r="BF71" s="245">
        <v>0</v>
      </c>
      <c r="BG71" s="245">
        <v>0</v>
      </c>
      <c r="BH71" s="245">
        <v>0</v>
      </c>
      <c r="BI71" s="245">
        <v>0</v>
      </c>
      <c r="BJ71" s="245"/>
    </row>
    <row r="72" spans="2:62" collapsed="1" x14ac:dyDescent="0.25">
      <c r="B72" s="42">
        <v>67</v>
      </c>
      <c r="C72" s="42" t="s">
        <v>397</v>
      </c>
      <c r="D72" s="239"/>
      <c r="E72" s="236">
        <v>32</v>
      </c>
      <c r="F72" s="236">
        <v>36</v>
      </c>
      <c r="G72" s="237">
        <v>-1</v>
      </c>
      <c r="H72" s="260">
        <v>0.01</v>
      </c>
      <c r="I72" s="9" t="s">
        <v>22</v>
      </c>
      <c r="J72" s="253">
        <v>6800000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2266666.6666666665</v>
      </c>
      <c r="AS72" s="37">
        <v>1813333.3333333335</v>
      </c>
      <c r="AT72" s="37">
        <v>1360000</v>
      </c>
      <c r="AU72" s="37">
        <v>906666.66666666674</v>
      </c>
      <c r="AV72" s="37">
        <v>453333.33333333337</v>
      </c>
      <c r="AW72" s="37">
        <v>6800000</v>
      </c>
      <c r="AX72" s="37">
        <v>0</v>
      </c>
      <c r="AY72" s="37">
        <v>0</v>
      </c>
      <c r="AZ72" s="37">
        <v>0</v>
      </c>
      <c r="BA72" s="37">
        <v>0</v>
      </c>
      <c r="BB72" s="37">
        <v>0</v>
      </c>
      <c r="BC72" s="37">
        <v>0</v>
      </c>
      <c r="BD72" s="37">
        <v>0</v>
      </c>
      <c r="BE72" s="37">
        <v>0</v>
      </c>
      <c r="BF72" s="37">
        <v>0</v>
      </c>
      <c r="BG72" s="37">
        <v>0</v>
      </c>
      <c r="BH72" s="37">
        <v>0</v>
      </c>
      <c r="BI72" s="37">
        <v>0</v>
      </c>
      <c r="BJ72" s="37">
        <v>0</v>
      </c>
    </row>
    <row r="73" spans="2:62" hidden="1" outlineLevel="1" x14ac:dyDescent="0.25">
      <c r="B73" s="42">
        <v>68</v>
      </c>
      <c r="C73" s="245"/>
      <c r="D73" s="245"/>
      <c r="E73" s="245"/>
      <c r="F73" s="245"/>
      <c r="G73" s="245"/>
      <c r="H73" s="245"/>
      <c r="I73" s="245"/>
      <c r="J73" s="246"/>
      <c r="K73" s="245">
        <v>0</v>
      </c>
      <c r="L73" s="245">
        <v>0</v>
      </c>
      <c r="M73" s="245">
        <v>0</v>
      </c>
      <c r="N73" s="245">
        <v>0</v>
      </c>
      <c r="O73" s="245">
        <v>0</v>
      </c>
      <c r="P73" s="245">
        <v>0</v>
      </c>
      <c r="Q73" s="245">
        <v>0</v>
      </c>
      <c r="R73" s="245">
        <v>0</v>
      </c>
      <c r="S73" s="245">
        <v>0</v>
      </c>
      <c r="T73" s="245">
        <v>0</v>
      </c>
      <c r="U73" s="245">
        <v>0</v>
      </c>
      <c r="V73" s="245">
        <v>0</v>
      </c>
      <c r="W73" s="245"/>
      <c r="X73" s="245">
        <v>0</v>
      </c>
      <c r="Y73" s="245">
        <v>0</v>
      </c>
      <c r="Z73" s="245">
        <v>0</v>
      </c>
      <c r="AA73" s="245">
        <v>0</v>
      </c>
      <c r="AB73" s="245">
        <v>0</v>
      </c>
      <c r="AC73" s="245">
        <v>0</v>
      </c>
      <c r="AD73" s="245">
        <v>0</v>
      </c>
      <c r="AE73" s="245">
        <v>0</v>
      </c>
      <c r="AF73" s="245">
        <v>0</v>
      </c>
      <c r="AG73" s="245">
        <v>0</v>
      </c>
      <c r="AH73" s="245">
        <v>0</v>
      </c>
      <c r="AI73" s="245">
        <v>0</v>
      </c>
      <c r="AJ73" s="245"/>
      <c r="AK73" s="245">
        <v>0</v>
      </c>
      <c r="AL73" s="245">
        <v>0</v>
      </c>
      <c r="AM73" s="245">
        <v>0</v>
      </c>
      <c r="AN73" s="245">
        <v>0</v>
      </c>
      <c r="AO73" s="245">
        <v>0</v>
      </c>
      <c r="AP73" s="245">
        <v>0</v>
      </c>
      <c r="AQ73" s="245">
        <v>0</v>
      </c>
      <c r="AR73" s="245">
        <v>1</v>
      </c>
      <c r="AS73" s="245">
        <v>2</v>
      </c>
      <c r="AT73" s="245">
        <v>3</v>
      </c>
      <c r="AU73" s="245">
        <v>4</v>
      </c>
      <c r="AV73" s="245">
        <v>5</v>
      </c>
      <c r="AW73" s="245"/>
      <c r="AX73" s="245">
        <v>0</v>
      </c>
      <c r="AY73" s="245">
        <v>0</v>
      </c>
      <c r="AZ73" s="245">
        <v>0</v>
      </c>
      <c r="BA73" s="245">
        <v>0</v>
      </c>
      <c r="BB73" s="245">
        <v>0</v>
      </c>
      <c r="BC73" s="245">
        <v>0</v>
      </c>
      <c r="BD73" s="245">
        <v>0</v>
      </c>
      <c r="BE73" s="245">
        <v>0</v>
      </c>
      <c r="BF73" s="245">
        <v>0</v>
      </c>
      <c r="BG73" s="245">
        <v>0</v>
      </c>
      <c r="BH73" s="245">
        <v>0</v>
      </c>
      <c r="BI73" s="245">
        <v>0</v>
      </c>
      <c r="BJ73" s="245"/>
    </row>
    <row r="74" spans="2:62" hidden="1" outlineLevel="1" x14ac:dyDescent="0.25">
      <c r="B74" s="42">
        <v>69</v>
      </c>
      <c r="C74" s="245"/>
      <c r="D74" s="245"/>
      <c r="E74" s="245"/>
      <c r="F74" s="245"/>
      <c r="G74" s="245"/>
      <c r="H74" s="245"/>
      <c r="I74" s="245"/>
      <c r="J74" s="246">
        <v>10</v>
      </c>
      <c r="K74" s="245">
        <v>0</v>
      </c>
      <c r="L74" s="245">
        <v>0</v>
      </c>
      <c r="M74" s="245">
        <v>0</v>
      </c>
      <c r="N74" s="245">
        <v>0</v>
      </c>
      <c r="O74" s="245">
        <v>0</v>
      </c>
      <c r="P74" s="245">
        <v>0</v>
      </c>
      <c r="Q74" s="245">
        <v>0</v>
      </c>
      <c r="R74" s="245">
        <v>0</v>
      </c>
      <c r="S74" s="245">
        <v>0</v>
      </c>
      <c r="T74" s="245">
        <v>0</v>
      </c>
      <c r="U74" s="245">
        <v>0</v>
      </c>
      <c r="V74" s="245">
        <v>0</v>
      </c>
      <c r="W74" s="245"/>
      <c r="X74" s="245">
        <v>0</v>
      </c>
      <c r="Y74" s="245">
        <v>0</v>
      </c>
      <c r="Z74" s="245">
        <v>0</v>
      </c>
      <c r="AA74" s="245">
        <v>0</v>
      </c>
      <c r="AB74" s="245">
        <v>0</v>
      </c>
      <c r="AC74" s="245">
        <v>0</v>
      </c>
      <c r="AD74" s="245">
        <v>0</v>
      </c>
      <c r="AE74" s="245">
        <v>0</v>
      </c>
      <c r="AF74" s="245">
        <v>0</v>
      </c>
      <c r="AG74" s="245">
        <v>0</v>
      </c>
      <c r="AH74" s="245">
        <v>0</v>
      </c>
      <c r="AI74" s="245">
        <v>0</v>
      </c>
      <c r="AJ74" s="245"/>
      <c r="AK74" s="245">
        <v>0</v>
      </c>
      <c r="AL74" s="245">
        <v>0</v>
      </c>
      <c r="AM74" s="245">
        <v>0</v>
      </c>
      <c r="AN74" s="245">
        <v>0</v>
      </c>
      <c r="AO74" s="245">
        <v>0</v>
      </c>
      <c r="AP74" s="245">
        <v>0</v>
      </c>
      <c r="AQ74" s="245">
        <v>0</v>
      </c>
      <c r="AR74" s="245">
        <v>50</v>
      </c>
      <c r="AS74" s="245">
        <v>40</v>
      </c>
      <c r="AT74" s="245">
        <v>30</v>
      </c>
      <c r="AU74" s="245">
        <v>20</v>
      </c>
      <c r="AV74" s="245">
        <v>10</v>
      </c>
      <c r="AW74" s="245"/>
      <c r="AX74" s="245">
        <v>0</v>
      </c>
      <c r="AY74" s="245">
        <v>0</v>
      </c>
      <c r="AZ74" s="245">
        <v>0</v>
      </c>
      <c r="BA74" s="245">
        <v>0</v>
      </c>
      <c r="BB74" s="245">
        <v>0</v>
      </c>
      <c r="BC74" s="245">
        <v>0</v>
      </c>
      <c r="BD74" s="245">
        <v>0</v>
      </c>
      <c r="BE74" s="245">
        <v>0</v>
      </c>
      <c r="BF74" s="245">
        <v>0</v>
      </c>
      <c r="BG74" s="245">
        <v>0</v>
      </c>
      <c r="BH74" s="245">
        <v>0</v>
      </c>
      <c r="BI74" s="245">
        <v>0</v>
      </c>
      <c r="BJ74" s="245"/>
    </row>
    <row r="75" spans="2:62" collapsed="1" x14ac:dyDescent="0.25">
      <c r="B75" s="42">
        <v>70</v>
      </c>
      <c r="C75" s="42" t="s">
        <v>398</v>
      </c>
      <c r="D75" s="239"/>
      <c r="E75" s="236">
        <v>32</v>
      </c>
      <c r="F75" s="236">
        <v>36</v>
      </c>
      <c r="G75" s="237">
        <v>-1</v>
      </c>
      <c r="H75" s="260">
        <v>2.5000000000000001E-3</v>
      </c>
      <c r="I75" s="9" t="s">
        <v>22</v>
      </c>
      <c r="J75" s="253">
        <v>1700000</v>
      </c>
      <c r="K75" s="37">
        <v>0</v>
      </c>
      <c r="L75" s="37">
        <v>0</v>
      </c>
      <c r="M75" s="37">
        <v>0</v>
      </c>
      <c r="N75" s="37">
        <v>0</v>
      </c>
      <c r="O75" s="37">
        <v>0</v>
      </c>
      <c r="P75" s="37">
        <v>0</v>
      </c>
      <c r="Q75" s="37">
        <v>0</v>
      </c>
      <c r="R75" s="37">
        <v>0</v>
      </c>
      <c r="S75" s="37">
        <v>0</v>
      </c>
      <c r="T75" s="37">
        <v>0</v>
      </c>
      <c r="U75" s="37">
        <v>0</v>
      </c>
      <c r="V75" s="37">
        <v>0</v>
      </c>
      <c r="W75" s="37">
        <v>0</v>
      </c>
      <c r="X75" s="37">
        <v>0</v>
      </c>
      <c r="Y75" s="37">
        <v>0</v>
      </c>
      <c r="Z75" s="37">
        <v>0</v>
      </c>
      <c r="AA75" s="37">
        <v>0</v>
      </c>
      <c r="AB75" s="37">
        <v>0</v>
      </c>
      <c r="AC75" s="37">
        <v>0</v>
      </c>
      <c r="AD75" s="37">
        <v>0</v>
      </c>
      <c r="AE75" s="37">
        <v>0</v>
      </c>
      <c r="AF75" s="37">
        <v>0</v>
      </c>
      <c r="AG75" s="37">
        <v>0</v>
      </c>
      <c r="AH75" s="37">
        <v>0</v>
      </c>
      <c r="AI75" s="37">
        <v>0</v>
      </c>
      <c r="AJ75" s="37">
        <v>0</v>
      </c>
      <c r="AK75" s="37">
        <v>0</v>
      </c>
      <c r="AL75" s="37">
        <v>0</v>
      </c>
      <c r="AM75" s="37">
        <v>0</v>
      </c>
      <c r="AN75" s="37">
        <v>0</v>
      </c>
      <c r="AO75" s="37">
        <v>0</v>
      </c>
      <c r="AP75" s="37">
        <v>0</v>
      </c>
      <c r="AQ75" s="37">
        <v>0</v>
      </c>
      <c r="AR75" s="37">
        <v>566666.66666666663</v>
      </c>
      <c r="AS75" s="37">
        <v>453333.33333333337</v>
      </c>
      <c r="AT75" s="37">
        <v>340000</v>
      </c>
      <c r="AU75" s="37">
        <v>226666.66666666669</v>
      </c>
      <c r="AV75" s="37">
        <v>113333.33333333334</v>
      </c>
      <c r="AW75" s="37">
        <v>1700000</v>
      </c>
      <c r="AX75" s="37">
        <v>0</v>
      </c>
      <c r="AY75" s="37">
        <v>0</v>
      </c>
      <c r="AZ75" s="37">
        <v>0</v>
      </c>
      <c r="BA75" s="37">
        <v>0</v>
      </c>
      <c r="BB75" s="37">
        <v>0</v>
      </c>
      <c r="BC75" s="37">
        <v>0</v>
      </c>
      <c r="BD75" s="37">
        <v>0</v>
      </c>
      <c r="BE75" s="37">
        <v>0</v>
      </c>
      <c r="BF75" s="37">
        <v>0</v>
      </c>
      <c r="BG75" s="37">
        <v>0</v>
      </c>
      <c r="BH75" s="37">
        <v>0</v>
      </c>
      <c r="BI75" s="37">
        <v>0</v>
      </c>
      <c r="BJ75" s="37">
        <v>0</v>
      </c>
    </row>
    <row r="76" spans="2:62" hidden="1" outlineLevel="1" x14ac:dyDescent="0.25">
      <c r="B76" s="42">
        <v>71</v>
      </c>
      <c r="C76" s="245"/>
      <c r="D76" s="245"/>
      <c r="E76" s="245"/>
      <c r="F76" s="245"/>
      <c r="G76" s="245"/>
      <c r="H76" s="245"/>
      <c r="I76" s="245"/>
      <c r="J76" s="246"/>
      <c r="K76" s="245">
        <v>0</v>
      </c>
      <c r="L76" s="245">
        <v>0</v>
      </c>
      <c r="M76" s="245">
        <v>0</v>
      </c>
      <c r="N76" s="245">
        <v>0</v>
      </c>
      <c r="O76" s="245">
        <v>0</v>
      </c>
      <c r="P76" s="245">
        <v>0</v>
      </c>
      <c r="Q76" s="245">
        <v>0</v>
      </c>
      <c r="R76" s="245">
        <v>0</v>
      </c>
      <c r="S76" s="245">
        <v>0</v>
      </c>
      <c r="T76" s="245">
        <v>0</v>
      </c>
      <c r="U76" s="245">
        <v>0</v>
      </c>
      <c r="V76" s="245">
        <v>0</v>
      </c>
      <c r="W76" s="245"/>
      <c r="X76" s="245">
        <v>0</v>
      </c>
      <c r="Y76" s="245">
        <v>0</v>
      </c>
      <c r="Z76" s="245">
        <v>0</v>
      </c>
      <c r="AA76" s="245">
        <v>0</v>
      </c>
      <c r="AB76" s="245">
        <v>0</v>
      </c>
      <c r="AC76" s="245">
        <v>0</v>
      </c>
      <c r="AD76" s="245">
        <v>0</v>
      </c>
      <c r="AE76" s="245">
        <v>0</v>
      </c>
      <c r="AF76" s="245">
        <v>0</v>
      </c>
      <c r="AG76" s="245">
        <v>0</v>
      </c>
      <c r="AH76" s="245">
        <v>0</v>
      </c>
      <c r="AI76" s="245">
        <v>0</v>
      </c>
      <c r="AJ76" s="245"/>
      <c r="AK76" s="245">
        <v>0</v>
      </c>
      <c r="AL76" s="245">
        <v>0</v>
      </c>
      <c r="AM76" s="245">
        <v>0</v>
      </c>
      <c r="AN76" s="245">
        <v>0</v>
      </c>
      <c r="AO76" s="245">
        <v>0</v>
      </c>
      <c r="AP76" s="245">
        <v>0</v>
      </c>
      <c r="AQ76" s="245">
        <v>0</v>
      </c>
      <c r="AR76" s="245">
        <v>1</v>
      </c>
      <c r="AS76" s="245">
        <v>2</v>
      </c>
      <c r="AT76" s="245">
        <v>3</v>
      </c>
      <c r="AU76" s="245">
        <v>4</v>
      </c>
      <c r="AV76" s="245">
        <v>5</v>
      </c>
      <c r="AW76" s="245"/>
      <c r="AX76" s="245">
        <v>0</v>
      </c>
      <c r="AY76" s="245">
        <v>0</v>
      </c>
      <c r="AZ76" s="245">
        <v>0</v>
      </c>
      <c r="BA76" s="245">
        <v>0</v>
      </c>
      <c r="BB76" s="245">
        <v>0</v>
      </c>
      <c r="BC76" s="245">
        <v>0</v>
      </c>
      <c r="BD76" s="245">
        <v>0</v>
      </c>
      <c r="BE76" s="245">
        <v>0</v>
      </c>
      <c r="BF76" s="245">
        <v>0</v>
      </c>
      <c r="BG76" s="245">
        <v>0</v>
      </c>
      <c r="BH76" s="245">
        <v>0</v>
      </c>
      <c r="BI76" s="245">
        <v>0</v>
      </c>
      <c r="BJ76" s="245"/>
    </row>
    <row r="77" spans="2:62" hidden="1" outlineLevel="1" x14ac:dyDescent="0.25">
      <c r="B77" s="42">
        <v>72</v>
      </c>
      <c r="C77" s="245"/>
      <c r="D77" s="245"/>
      <c r="E77" s="245"/>
      <c r="F77" s="245"/>
      <c r="G77" s="245"/>
      <c r="H77" s="245"/>
      <c r="I77" s="245"/>
      <c r="J77" s="246">
        <v>10</v>
      </c>
      <c r="K77" s="245">
        <v>0</v>
      </c>
      <c r="L77" s="245">
        <v>0</v>
      </c>
      <c r="M77" s="245">
        <v>0</v>
      </c>
      <c r="N77" s="245">
        <v>0</v>
      </c>
      <c r="O77" s="245">
        <v>0</v>
      </c>
      <c r="P77" s="245">
        <v>0</v>
      </c>
      <c r="Q77" s="245">
        <v>0</v>
      </c>
      <c r="R77" s="245">
        <v>0</v>
      </c>
      <c r="S77" s="245">
        <v>0</v>
      </c>
      <c r="T77" s="245">
        <v>0</v>
      </c>
      <c r="U77" s="245">
        <v>0</v>
      </c>
      <c r="V77" s="245">
        <v>0</v>
      </c>
      <c r="W77" s="245"/>
      <c r="X77" s="245">
        <v>0</v>
      </c>
      <c r="Y77" s="245">
        <v>0</v>
      </c>
      <c r="Z77" s="245">
        <v>0</v>
      </c>
      <c r="AA77" s="245">
        <v>0</v>
      </c>
      <c r="AB77" s="245">
        <v>0</v>
      </c>
      <c r="AC77" s="245">
        <v>0</v>
      </c>
      <c r="AD77" s="245">
        <v>0</v>
      </c>
      <c r="AE77" s="245">
        <v>0</v>
      </c>
      <c r="AF77" s="245">
        <v>0</v>
      </c>
      <c r="AG77" s="245">
        <v>0</v>
      </c>
      <c r="AH77" s="245">
        <v>0</v>
      </c>
      <c r="AI77" s="245">
        <v>0</v>
      </c>
      <c r="AJ77" s="245"/>
      <c r="AK77" s="245">
        <v>0</v>
      </c>
      <c r="AL77" s="245">
        <v>0</v>
      </c>
      <c r="AM77" s="245">
        <v>0</v>
      </c>
      <c r="AN77" s="245">
        <v>0</v>
      </c>
      <c r="AO77" s="245">
        <v>0</v>
      </c>
      <c r="AP77" s="245">
        <v>0</v>
      </c>
      <c r="AQ77" s="245">
        <v>0</v>
      </c>
      <c r="AR77" s="245">
        <v>50</v>
      </c>
      <c r="AS77" s="245">
        <v>40</v>
      </c>
      <c r="AT77" s="245">
        <v>30</v>
      </c>
      <c r="AU77" s="245">
        <v>20</v>
      </c>
      <c r="AV77" s="245">
        <v>10</v>
      </c>
      <c r="AW77" s="245"/>
      <c r="AX77" s="245">
        <v>0</v>
      </c>
      <c r="AY77" s="245">
        <v>0</v>
      </c>
      <c r="AZ77" s="245">
        <v>0</v>
      </c>
      <c r="BA77" s="245">
        <v>0</v>
      </c>
      <c r="BB77" s="245">
        <v>0</v>
      </c>
      <c r="BC77" s="245">
        <v>0</v>
      </c>
      <c r="BD77" s="245">
        <v>0</v>
      </c>
      <c r="BE77" s="245">
        <v>0</v>
      </c>
      <c r="BF77" s="245">
        <v>0</v>
      </c>
      <c r="BG77" s="245">
        <v>0</v>
      </c>
      <c r="BH77" s="245">
        <v>0</v>
      </c>
      <c r="BI77" s="245">
        <v>0</v>
      </c>
      <c r="BJ77" s="245"/>
    </row>
    <row r="78" spans="2:62" collapsed="1" x14ac:dyDescent="0.25">
      <c r="B78" s="42">
        <v>73</v>
      </c>
      <c r="C78" s="42" t="s">
        <v>447</v>
      </c>
      <c r="D78" s="239"/>
      <c r="E78" s="236">
        <v>32</v>
      </c>
      <c r="F78" s="236">
        <v>36</v>
      </c>
      <c r="G78" s="237">
        <v>0</v>
      </c>
      <c r="H78" s="260">
        <v>2.5000000000000001E-3</v>
      </c>
      <c r="I78" s="9" t="s">
        <v>22</v>
      </c>
      <c r="J78" s="253">
        <v>1700000</v>
      </c>
      <c r="K78" s="37">
        <v>0</v>
      </c>
      <c r="L78" s="37">
        <v>0</v>
      </c>
      <c r="M78" s="37">
        <v>0</v>
      </c>
      <c r="N78" s="37">
        <v>0</v>
      </c>
      <c r="O78" s="37">
        <v>0</v>
      </c>
      <c r="P78" s="37">
        <v>0</v>
      </c>
      <c r="Q78" s="37">
        <v>0</v>
      </c>
      <c r="R78" s="37">
        <v>0</v>
      </c>
      <c r="S78" s="37">
        <v>0</v>
      </c>
      <c r="T78" s="37">
        <v>0</v>
      </c>
      <c r="U78" s="37">
        <v>0</v>
      </c>
      <c r="V78" s="37">
        <v>0</v>
      </c>
      <c r="W78" s="37">
        <v>0</v>
      </c>
      <c r="X78" s="37">
        <v>0</v>
      </c>
      <c r="Y78" s="37">
        <v>0</v>
      </c>
      <c r="Z78" s="37">
        <v>0</v>
      </c>
      <c r="AA78" s="37">
        <v>0</v>
      </c>
      <c r="AB78" s="37">
        <v>0</v>
      </c>
      <c r="AC78" s="37">
        <v>0</v>
      </c>
      <c r="AD78" s="37">
        <v>0</v>
      </c>
      <c r="AE78" s="37">
        <v>0</v>
      </c>
      <c r="AF78" s="37">
        <v>0</v>
      </c>
      <c r="AG78" s="37">
        <v>0</v>
      </c>
      <c r="AH78" s="37">
        <v>0</v>
      </c>
      <c r="AI78" s="37">
        <v>0</v>
      </c>
      <c r="AJ78" s="37">
        <v>0</v>
      </c>
      <c r="AK78" s="37">
        <v>0</v>
      </c>
      <c r="AL78" s="37">
        <v>0</v>
      </c>
      <c r="AM78" s="37">
        <v>0</v>
      </c>
      <c r="AN78" s="37">
        <v>0</v>
      </c>
      <c r="AO78" s="37">
        <v>0</v>
      </c>
      <c r="AP78" s="37">
        <v>0</v>
      </c>
      <c r="AQ78" s="37">
        <v>0</v>
      </c>
      <c r="AR78" s="37">
        <v>340000</v>
      </c>
      <c r="AS78" s="37">
        <v>340000</v>
      </c>
      <c r="AT78" s="37">
        <v>340000</v>
      </c>
      <c r="AU78" s="37">
        <v>340000</v>
      </c>
      <c r="AV78" s="37">
        <v>340000</v>
      </c>
      <c r="AW78" s="37">
        <v>1700000</v>
      </c>
      <c r="AX78" s="37">
        <v>0</v>
      </c>
      <c r="AY78" s="37">
        <v>0</v>
      </c>
      <c r="AZ78" s="37">
        <v>0</v>
      </c>
      <c r="BA78" s="37">
        <v>0</v>
      </c>
      <c r="BB78" s="37">
        <v>0</v>
      </c>
      <c r="BC78" s="37">
        <v>0</v>
      </c>
      <c r="BD78" s="37">
        <v>0</v>
      </c>
      <c r="BE78" s="37">
        <v>0</v>
      </c>
      <c r="BF78" s="37">
        <v>0</v>
      </c>
      <c r="BG78" s="37">
        <v>0</v>
      </c>
      <c r="BH78" s="37">
        <v>0</v>
      </c>
      <c r="BI78" s="37">
        <v>0</v>
      </c>
      <c r="BJ78" s="37">
        <v>0</v>
      </c>
    </row>
    <row r="79" spans="2:62" hidden="1" outlineLevel="1" x14ac:dyDescent="0.25">
      <c r="B79" s="42">
        <v>74</v>
      </c>
      <c r="C79" s="245"/>
      <c r="D79" s="245"/>
      <c r="E79" s="245"/>
      <c r="F79" s="245"/>
      <c r="G79" s="245"/>
      <c r="H79" s="245"/>
      <c r="I79" s="245"/>
      <c r="J79" s="246"/>
      <c r="K79" s="245">
        <v>0</v>
      </c>
      <c r="L79" s="245">
        <v>0</v>
      </c>
      <c r="M79" s="245">
        <v>0</v>
      </c>
      <c r="N79" s="245">
        <v>0</v>
      </c>
      <c r="O79" s="245">
        <v>0</v>
      </c>
      <c r="P79" s="245">
        <v>0</v>
      </c>
      <c r="Q79" s="245">
        <v>0</v>
      </c>
      <c r="R79" s="245">
        <v>0</v>
      </c>
      <c r="S79" s="245">
        <v>0</v>
      </c>
      <c r="T79" s="245">
        <v>0</v>
      </c>
      <c r="U79" s="245">
        <v>0</v>
      </c>
      <c r="V79" s="245">
        <v>0</v>
      </c>
      <c r="W79" s="245"/>
      <c r="X79" s="245">
        <v>0</v>
      </c>
      <c r="Y79" s="245">
        <v>0</v>
      </c>
      <c r="Z79" s="245">
        <v>0</v>
      </c>
      <c r="AA79" s="245">
        <v>0</v>
      </c>
      <c r="AB79" s="245">
        <v>0</v>
      </c>
      <c r="AC79" s="245">
        <v>0</v>
      </c>
      <c r="AD79" s="245">
        <v>0</v>
      </c>
      <c r="AE79" s="245">
        <v>0</v>
      </c>
      <c r="AF79" s="245">
        <v>0</v>
      </c>
      <c r="AG79" s="245">
        <v>0</v>
      </c>
      <c r="AH79" s="245">
        <v>0</v>
      </c>
      <c r="AI79" s="245">
        <v>0</v>
      </c>
      <c r="AJ79" s="245"/>
      <c r="AK79" s="245">
        <v>0</v>
      </c>
      <c r="AL79" s="245">
        <v>0</v>
      </c>
      <c r="AM79" s="245">
        <v>0</v>
      </c>
      <c r="AN79" s="245">
        <v>0</v>
      </c>
      <c r="AO79" s="245">
        <v>0</v>
      </c>
      <c r="AP79" s="245">
        <v>0</v>
      </c>
      <c r="AQ79" s="245">
        <v>0</v>
      </c>
      <c r="AR79" s="245">
        <v>1</v>
      </c>
      <c r="AS79" s="245">
        <v>2</v>
      </c>
      <c r="AT79" s="245">
        <v>3</v>
      </c>
      <c r="AU79" s="245">
        <v>4</v>
      </c>
      <c r="AV79" s="245">
        <v>5</v>
      </c>
      <c r="AW79" s="245"/>
      <c r="AX79" s="245">
        <v>0</v>
      </c>
      <c r="AY79" s="245">
        <v>0</v>
      </c>
      <c r="AZ79" s="245">
        <v>0</v>
      </c>
      <c r="BA79" s="245">
        <v>0</v>
      </c>
      <c r="BB79" s="245">
        <v>0</v>
      </c>
      <c r="BC79" s="245">
        <v>0</v>
      </c>
      <c r="BD79" s="245">
        <v>0</v>
      </c>
      <c r="BE79" s="245">
        <v>0</v>
      </c>
      <c r="BF79" s="245">
        <v>0</v>
      </c>
      <c r="BG79" s="245">
        <v>0</v>
      </c>
      <c r="BH79" s="245">
        <v>0</v>
      </c>
      <c r="BI79" s="245">
        <v>0</v>
      </c>
      <c r="BJ79" s="245"/>
    </row>
    <row r="80" spans="2:62" hidden="1" outlineLevel="1" x14ac:dyDescent="0.25">
      <c r="B80" s="42">
        <v>75</v>
      </c>
      <c r="C80" s="245"/>
      <c r="D80" s="245"/>
      <c r="E80" s="245"/>
      <c r="F80" s="245"/>
      <c r="G80" s="245"/>
      <c r="H80" s="245"/>
      <c r="I80" s="245"/>
      <c r="J80" s="246">
        <v>0</v>
      </c>
      <c r="K80" s="245">
        <v>0</v>
      </c>
      <c r="L80" s="245">
        <v>0</v>
      </c>
      <c r="M80" s="245">
        <v>0</v>
      </c>
      <c r="N80" s="245">
        <v>0</v>
      </c>
      <c r="O80" s="245">
        <v>0</v>
      </c>
      <c r="P80" s="245">
        <v>0</v>
      </c>
      <c r="Q80" s="245">
        <v>0</v>
      </c>
      <c r="R80" s="245">
        <v>0</v>
      </c>
      <c r="S80" s="245">
        <v>0</v>
      </c>
      <c r="T80" s="245">
        <v>0</v>
      </c>
      <c r="U80" s="245">
        <v>0</v>
      </c>
      <c r="V80" s="245">
        <v>0</v>
      </c>
      <c r="W80" s="245"/>
      <c r="X80" s="245">
        <v>0</v>
      </c>
      <c r="Y80" s="245">
        <v>0</v>
      </c>
      <c r="Z80" s="245">
        <v>0</v>
      </c>
      <c r="AA80" s="245">
        <v>0</v>
      </c>
      <c r="AB80" s="245">
        <v>0</v>
      </c>
      <c r="AC80" s="245">
        <v>0</v>
      </c>
      <c r="AD80" s="245">
        <v>0</v>
      </c>
      <c r="AE80" s="245">
        <v>0</v>
      </c>
      <c r="AF80" s="245">
        <v>0</v>
      </c>
      <c r="AG80" s="245">
        <v>0</v>
      </c>
      <c r="AH80" s="245">
        <v>0</v>
      </c>
      <c r="AI80" s="245">
        <v>0</v>
      </c>
      <c r="AJ80" s="245"/>
      <c r="AK80" s="245">
        <v>0</v>
      </c>
      <c r="AL80" s="245">
        <v>0</v>
      </c>
      <c r="AM80" s="245">
        <v>0</v>
      </c>
      <c r="AN80" s="245">
        <v>0</v>
      </c>
      <c r="AO80" s="245">
        <v>0</v>
      </c>
      <c r="AP80" s="245">
        <v>0</v>
      </c>
      <c r="AQ80" s="245">
        <v>0</v>
      </c>
      <c r="AR80" s="245">
        <v>0</v>
      </c>
      <c r="AS80" s="245">
        <v>0</v>
      </c>
      <c r="AT80" s="245">
        <v>0</v>
      </c>
      <c r="AU80" s="245">
        <v>0</v>
      </c>
      <c r="AV80" s="245">
        <v>0</v>
      </c>
      <c r="AW80" s="245"/>
      <c r="AX80" s="245">
        <v>0</v>
      </c>
      <c r="AY80" s="245">
        <v>0</v>
      </c>
      <c r="AZ80" s="245">
        <v>0</v>
      </c>
      <c r="BA80" s="245">
        <v>0</v>
      </c>
      <c r="BB80" s="245">
        <v>0</v>
      </c>
      <c r="BC80" s="245">
        <v>0</v>
      </c>
      <c r="BD80" s="245">
        <v>0</v>
      </c>
      <c r="BE80" s="245">
        <v>0</v>
      </c>
      <c r="BF80" s="245">
        <v>0</v>
      </c>
      <c r="BG80" s="245">
        <v>0</v>
      </c>
      <c r="BH80" s="245">
        <v>0</v>
      </c>
      <c r="BI80" s="245">
        <v>0</v>
      </c>
      <c r="BJ80" s="245"/>
    </row>
    <row r="81" spans="2:62" collapsed="1" x14ac:dyDescent="0.25">
      <c r="B81" s="42">
        <v>76</v>
      </c>
      <c r="C81" s="42" t="s">
        <v>399</v>
      </c>
      <c r="D81" s="239"/>
      <c r="E81" s="236">
        <v>30</v>
      </c>
      <c r="F81" s="236">
        <v>36</v>
      </c>
      <c r="G81" s="237">
        <v>-1</v>
      </c>
      <c r="H81" s="260">
        <v>1.7500000000000002E-2</v>
      </c>
      <c r="I81" s="9" t="s">
        <v>22</v>
      </c>
      <c r="J81" s="253">
        <v>11900000.000000002</v>
      </c>
      <c r="K81" s="37">
        <v>0</v>
      </c>
      <c r="L81" s="37">
        <v>0</v>
      </c>
      <c r="M81" s="37">
        <v>0</v>
      </c>
      <c r="N81" s="37">
        <v>0</v>
      </c>
      <c r="O81" s="37">
        <v>0</v>
      </c>
      <c r="P81" s="37">
        <v>0</v>
      </c>
      <c r="Q81" s="37">
        <v>0</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2975000.0000000005</v>
      </c>
      <c r="AQ81" s="37">
        <v>2550000.0000000005</v>
      </c>
      <c r="AR81" s="37">
        <v>2125000.0000000005</v>
      </c>
      <c r="AS81" s="37">
        <v>1700000.0000000002</v>
      </c>
      <c r="AT81" s="37">
        <v>1275000.0000000002</v>
      </c>
      <c r="AU81" s="37">
        <v>850000.00000000012</v>
      </c>
      <c r="AV81" s="37">
        <v>425000.00000000006</v>
      </c>
      <c r="AW81" s="37">
        <v>11900000.000000002</v>
      </c>
      <c r="AX81" s="37">
        <v>0</v>
      </c>
      <c r="AY81" s="37">
        <v>0</v>
      </c>
      <c r="AZ81" s="37">
        <v>0</v>
      </c>
      <c r="BA81" s="37">
        <v>0</v>
      </c>
      <c r="BB81" s="37">
        <v>0</v>
      </c>
      <c r="BC81" s="37">
        <v>0</v>
      </c>
      <c r="BD81" s="37">
        <v>0</v>
      </c>
      <c r="BE81" s="37">
        <v>0</v>
      </c>
      <c r="BF81" s="37">
        <v>0</v>
      </c>
      <c r="BG81" s="37">
        <v>0</v>
      </c>
      <c r="BH81" s="37">
        <v>0</v>
      </c>
      <c r="BI81" s="37">
        <v>0</v>
      </c>
      <c r="BJ81" s="37">
        <v>0</v>
      </c>
    </row>
    <row r="82" spans="2:62" hidden="1" outlineLevel="1" x14ac:dyDescent="0.25">
      <c r="B82" s="42">
        <v>77</v>
      </c>
      <c r="C82" s="245"/>
      <c r="D82" s="245"/>
      <c r="E82" s="245"/>
      <c r="F82" s="245"/>
      <c r="G82" s="245"/>
      <c r="H82" s="245"/>
      <c r="I82" s="245"/>
      <c r="J82" s="246"/>
      <c r="K82" s="245">
        <v>0</v>
      </c>
      <c r="L82" s="245">
        <v>0</v>
      </c>
      <c r="M82" s="245">
        <v>0</v>
      </c>
      <c r="N82" s="245">
        <v>0</v>
      </c>
      <c r="O82" s="245">
        <v>0</v>
      </c>
      <c r="P82" s="245">
        <v>0</v>
      </c>
      <c r="Q82" s="245">
        <v>0</v>
      </c>
      <c r="R82" s="245">
        <v>0</v>
      </c>
      <c r="S82" s="245">
        <v>0</v>
      </c>
      <c r="T82" s="245">
        <v>0</v>
      </c>
      <c r="U82" s="245">
        <v>0</v>
      </c>
      <c r="V82" s="245">
        <v>0</v>
      </c>
      <c r="W82" s="245"/>
      <c r="X82" s="245">
        <v>0</v>
      </c>
      <c r="Y82" s="245">
        <v>0</v>
      </c>
      <c r="Z82" s="245">
        <v>0</v>
      </c>
      <c r="AA82" s="245">
        <v>0</v>
      </c>
      <c r="AB82" s="245">
        <v>0</v>
      </c>
      <c r="AC82" s="245">
        <v>0</v>
      </c>
      <c r="AD82" s="245">
        <v>0</v>
      </c>
      <c r="AE82" s="245">
        <v>0</v>
      </c>
      <c r="AF82" s="245">
        <v>0</v>
      </c>
      <c r="AG82" s="245">
        <v>0</v>
      </c>
      <c r="AH82" s="245">
        <v>0</v>
      </c>
      <c r="AI82" s="245">
        <v>0</v>
      </c>
      <c r="AJ82" s="245"/>
      <c r="AK82" s="245">
        <v>0</v>
      </c>
      <c r="AL82" s="245">
        <v>0</v>
      </c>
      <c r="AM82" s="245">
        <v>0</v>
      </c>
      <c r="AN82" s="245">
        <v>0</v>
      </c>
      <c r="AO82" s="245">
        <v>0</v>
      </c>
      <c r="AP82" s="245">
        <v>1</v>
      </c>
      <c r="AQ82" s="245">
        <v>2</v>
      </c>
      <c r="AR82" s="245">
        <v>3</v>
      </c>
      <c r="AS82" s="245">
        <v>4</v>
      </c>
      <c r="AT82" s="245">
        <v>5</v>
      </c>
      <c r="AU82" s="245">
        <v>6</v>
      </c>
      <c r="AV82" s="245">
        <v>7</v>
      </c>
      <c r="AW82" s="245"/>
      <c r="AX82" s="245">
        <v>0</v>
      </c>
      <c r="AY82" s="245">
        <v>0</v>
      </c>
      <c r="AZ82" s="245">
        <v>0</v>
      </c>
      <c r="BA82" s="245">
        <v>0</v>
      </c>
      <c r="BB82" s="245">
        <v>0</v>
      </c>
      <c r="BC82" s="245">
        <v>0</v>
      </c>
      <c r="BD82" s="245">
        <v>0</v>
      </c>
      <c r="BE82" s="245">
        <v>0</v>
      </c>
      <c r="BF82" s="245">
        <v>0</v>
      </c>
      <c r="BG82" s="245">
        <v>0</v>
      </c>
      <c r="BH82" s="245">
        <v>0</v>
      </c>
      <c r="BI82" s="245">
        <v>0</v>
      </c>
      <c r="BJ82" s="245"/>
    </row>
    <row r="83" spans="2:62" hidden="1" outlineLevel="1" x14ac:dyDescent="0.25">
      <c r="B83" s="42">
        <v>78</v>
      </c>
      <c r="C83" s="245"/>
      <c r="D83" s="245"/>
      <c r="E83" s="245"/>
      <c r="F83" s="245"/>
      <c r="G83" s="245"/>
      <c r="H83" s="245"/>
      <c r="I83" s="245"/>
      <c r="J83" s="246">
        <v>10</v>
      </c>
      <c r="K83" s="245">
        <v>0</v>
      </c>
      <c r="L83" s="245">
        <v>0</v>
      </c>
      <c r="M83" s="245">
        <v>0</v>
      </c>
      <c r="N83" s="245">
        <v>0</v>
      </c>
      <c r="O83" s="245">
        <v>0</v>
      </c>
      <c r="P83" s="245">
        <v>0</v>
      </c>
      <c r="Q83" s="245">
        <v>0</v>
      </c>
      <c r="R83" s="245">
        <v>0</v>
      </c>
      <c r="S83" s="245">
        <v>0</v>
      </c>
      <c r="T83" s="245">
        <v>0</v>
      </c>
      <c r="U83" s="245">
        <v>0</v>
      </c>
      <c r="V83" s="245">
        <v>0</v>
      </c>
      <c r="W83" s="245"/>
      <c r="X83" s="245">
        <v>0</v>
      </c>
      <c r="Y83" s="245">
        <v>0</v>
      </c>
      <c r="Z83" s="245">
        <v>0</v>
      </c>
      <c r="AA83" s="245">
        <v>0</v>
      </c>
      <c r="AB83" s="245">
        <v>0</v>
      </c>
      <c r="AC83" s="245">
        <v>0</v>
      </c>
      <c r="AD83" s="245">
        <v>0</v>
      </c>
      <c r="AE83" s="245">
        <v>0</v>
      </c>
      <c r="AF83" s="245">
        <v>0</v>
      </c>
      <c r="AG83" s="245">
        <v>0</v>
      </c>
      <c r="AH83" s="245">
        <v>0</v>
      </c>
      <c r="AI83" s="245">
        <v>0</v>
      </c>
      <c r="AJ83" s="245"/>
      <c r="AK83" s="245">
        <v>0</v>
      </c>
      <c r="AL83" s="245">
        <v>0</v>
      </c>
      <c r="AM83" s="245">
        <v>0</v>
      </c>
      <c r="AN83" s="245">
        <v>0</v>
      </c>
      <c r="AO83" s="245">
        <v>0</v>
      </c>
      <c r="AP83" s="245">
        <v>70</v>
      </c>
      <c r="AQ83" s="245">
        <v>60</v>
      </c>
      <c r="AR83" s="245">
        <v>50</v>
      </c>
      <c r="AS83" s="245">
        <v>40</v>
      </c>
      <c r="AT83" s="245">
        <v>30</v>
      </c>
      <c r="AU83" s="245">
        <v>20</v>
      </c>
      <c r="AV83" s="245">
        <v>10</v>
      </c>
      <c r="AW83" s="245"/>
      <c r="AX83" s="245">
        <v>0</v>
      </c>
      <c r="AY83" s="245">
        <v>0</v>
      </c>
      <c r="AZ83" s="245">
        <v>0</v>
      </c>
      <c r="BA83" s="245">
        <v>0</v>
      </c>
      <c r="BB83" s="245">
        <v>0</v>
      </c>
      <c r="BC83" s="245">
        <v>0</v>
      </c>
      <c r="BD83" s="245">
        <v>0</v>
      </c>
      <c r="BE83" s="245">
        <v>0</v>
      </c>
      <c r="BF83" s="245">
        <v>0</v>
      </c>
      <c r="BG83" s="245">
        <v>0</v>
      </c>
      <c r="BH83" s="245">
        <v>0</v>
      </c>
      <c r="BI83" s="245">
        <v>0</v>
      </c>
      <c r="BJ83" s="245"/>
    </row>
    <row r="84" spans="2:62" collapsed="1" x14ac:dyDescent="0.25">
      <c r="B84" s="42">
        <v>79</v>
      </c>
      <c r="C84" s="42" t="s">
        <v>439</v>
      </c>
      <c r="D84" s="239"/>
      <c r="E84" s="236">
        <v>36</v>
      </c>
      <c r="F84" s="236">
        <v>38</v>
      </c>
      <c r="G84" s="237">
        <v>0</v>
      </c>
      <c r="H84" s="238"/>
      <c r="I84" s="9" t="s">
        <v>22</v>
      </c>
      <c r="J84" s="254">
        <v>6309600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2103200</v>
      </c>
      <c r="AW84" s="37">
        <v>2103200</v>
      </c>
      <c r="AX84" s="37">
        <v>2103200</v>
      </c>
      <c r="AY84" s="37">
        <v>2103200</v>
      </c>
      <c r="AZ84" s="37">
        <v>0</v>
      </c>
      <c r="BA84" s="37">
        <v>0</v>
      </c>
      <c r="BB84" s="37">
        <v>0</v>
      </c>
      <c r="BC84" s="37">
        <v>0</v>
      </c>
      <c r="BD84" s="37">
        <v>0</v>
      </c>
      <c r="BE84" s="37">
        <v>0</v>
      </c>
      <c r="BF84" s="37">
        <v>0</v>
      </c>
      <c r="BG84" s="37">
        <v>0</v>
      </c>
      <c r="BH84" s="37">
        <v>0</v>
      </c>
      <c r="BI84" s="37">
        <v>0</v>
      </c>
      <c r="BJ84" s="37">
        <v>4206400</v>
      </c>
    </row>
    <row r="85" spans="2:62" hidden="1" outlineLevel="1" x14ac:dyDescent="0.25">
      <c r="B85" s="42">
        <v>80</v>
      </c>
      <c r="C85" s="245"/>
      <c r="D85" s="245"/>
      <c r="E85" s="245"/>
      <c r="F85" s="245"/>
      <c r="G85" s="245"/>
      <c r="H85" s="245"/>
      <c r="I85" s="245"/>
      <c r="J85" s="246"/>
      <c r="K85" s="245">
        <v>0</v>
      </c>
      <c r="L85" s="245">
        <v>0</v>
      </c>
      <c r="M85" s="245">
        <v>0</v>
      </c>
      <c r="N85" s="245">
        <v>0</v>
      </c>
      <c r="O85" s="245">
        <v>0</v>
      </c>
      <c r="P85" s="245">
        <v>0</v>
      </c>
      <c r="Q85" s="245">
        <v>0</v>
      </c>
      <c r="R85" s="245">
        <v>0</v>
      </c>
      <c r="S85" s="245">
        <v>0</v>
      </c>
      <c r="T85" s="245">
        <v>0</v>
      </c>
      <c r="U85" s="245">
        <v>0</v>
      </c>
      <c r="V85" s="245">
        <v>0</v>
      </c>
      <c r="W85" s="245"/>
      <c r="X85" s="245">
        <v>0</v>
      </c>
      <c r="Y85" s="245">
        <v>0</v>
      </c>
      <c r="Z85" s="245">
        <v>0</v>
      </c>
      <c r="AA85" s="245">
        <v>0</v>
      </c>
      <c r="AB85" s="245">
        <v>0</v>
      </c>
      <c r="AC85" s="245">
        <v>0</v>
      </c>
      <c r="AD85" s="245">
        <v>0</v>
      </c>
      <c r="AE85" s="245">
        <v>0</v>
      </c>
      <c r="AF85" s="245">
        <v>0</v>
      </c>
      <c r="AG85" s="245">
        <v>0</v>
      </c>
      <c r="AH85" s="245">
        <v>0</v>
      </c>
      <c r="AI85" s="245">
        <v>0</v>
      </c>
      <c r="AJ85" s="245"/>
      <c r="AK85" s="245">
        <v>0</v>
      </c>
      <c r="AL85" s="245">
        <v>0</v>
      </c>
      <c r="AM85" s="245">
        <v>0</v>
      </c>
      <c r="AN85" s="245">
        <v>0</v>
      </c>
      <c r="AO85" s="245">
        <v>0</v>
      </c>
      <c r="AP85" s="245">
        <v>0</v>
      </c>
      <c r="AQ85" s="245">
        <v>0</v>
      </c>
      <c r="AR85" s="245">
        <v>0</v>
      </c>
      <c r="AS85" s="245">
        <v>0</v>
      </c>
      <c r="AT85" s="245">
        <v>0</v>
      </c>
      <c r="AU85" s="245">
        <v>0</v>
      </c>
      <c r="AV85" s="245">
        <v>1</v>
      </c>
      <c r="AW85" s="245"/>
      <c r="AX85" s="245">
        <v>2</v>
      </c>
      <c r="AY85" s="245">
        <v>3</v>
      </c>
      <c r="AZ85" s="245">
        <v>0</v>
      </c>
      <c r="BA85" s="245">
        <v>0</v>
      </c>
      <c r="BB85" s="245">
        <v>0</v>
      </c>
      <c r="BC85" s="245">
        <v>0</v>
      </c>
      <c r="BD85" s="245">
        <v>0</v>
      </c>
      <c r="BE85" s="245">
        <v>0</v>
      </c>
      <c r="BF85" s="245">
        <v>0</v>
      </c>
      <c r="BG85" s="245">
        <v>0</v>
      </c>
      <c r="BH85" s="245">
        <v>0</v>
      </c>
      <c r="BI85" s="245">
        <v>0</v>
      </c>
      <c r="BJ85" s="245"/>
    </row>
    <row r="86" spans="2:62" hidden="1" outlineLevel="1" x14ac:dyDescent="0.25">
      <c r="B86" s="42">
        <v>81</v>
      </c>
      <c r="C86" s="245"/>
      <c r="D86" s="245"/>
      <c r="E86" s="245"/>
      <c r="F86" s="245"/>
      <c r="G86" s="245"/>
      <c r="H86" s="245"/>
      <c r="I86" s="245"/>
      <c r="J86" s="246">
        <v>0</v>
      </c>
      <c r="K86" s="245">
        <v>0</v>
      </c>
      <c r="L86" s="245">
        <v>0</v>
      </c>
      <c r="M86" s="245">
        <v>0</v>
      </c>
      <c r="N86" s="245">
        <v>0</v>
      </c>
      <c r="O86" s="245">
        <v>0</v>
      </c>
      <c r="P86" s="245">
        <v>0</v>
      </c>
      <c r="Q86" s="245">
        <v>0</v>
      </c>
      <c r="R86" s="245">
        <v>0</v>
      </c>
      <c r="S86" s="245">
        <v>0</v>
      </c>
      <c r="T86" s="245">
        <v>0</v>
      </c>
      <c r="U86" s="245">
        <v>0</v>
      </c>
      <c r="V86" s="245">
        <v>0</v>
      </c>
      <c r="W86" s="245"/>
      <c r="X86" s="245">
        <v>0</v>
      </c>
      <c r="Y86" s="245">
        <v>0</v>
      </c>
      <c r="Z86" s="245">
        <v>0</v>
      </c>
      <c r="AA86" s="245">
        <v>0</v>
      </c>
      <c r="AB86" s="245">
        <v>0</v>
      </c>
      <c r="AC86" s="245">
        <v>0</v>
      </c>
      <c r="AD86" s="245">
        <v>0</v>
      </c>
      <c r="AE86" s="245">
        <v>0</v>
      </c>
      <c r="AF86" s="245">
        <v>0</v>
      </c>
      <c r="AG86" s="245">
        <v>0</v>
      </c>
      <c r="AH86" s="245">
        <v>0</v>
      </c>
      <c r="AI86" s="245">
        <v>0</v>
      </c>
      <c r="AJ86" s="245"/>
      <c r="AK86" s="245">
        <v>0</v>
      </c>
      <c r="AL86" s="245">
        <v>0</v>
      </c>
      <c r="AM86" s="245">
        <v>0</v>
      </c>
      <c r="AN86" s="245">
        <v>0</v>
      </c>
      <c r="AO86" s="245">
        <v>0</v>
      </c>
      <c r="AP86" s="245">
        <v>0</v>
      </c>
      <c r="AQ86" s="245">
        <v>0</v>
      </c>
      <c r="AR86" s="245">
        <v>0</v>
      </c>
      <c r="AS86" s="245">
        <v>0</v>
      </c>
      <c r="AT86" s="245">
        <v>0</v>
      </c>
      <c r="AU86" s="245">
        <v>0</v>
      </c>
      <c r="AV86" s="245">
        <v>0</v>
      </c>
      <c r="AW86" s="245"/>
      <c r="AX86" s="245">
        <v>0</v>
      </c>
      <c r="AY86" s="245">
        <v>0</v>
      </c>
      <c r="AZ86" s="245">
        <v>0</v>
      </c>
      <c r="BA86" s="245">
        <v>0</v>
      </c>
      <c r="BB86" s="245">
        <v>0</v>
      </c>
      <c r="BC86" s="245">
        <v>0</v>
      </c>
      <c r="BD86" s="245">
        <v>0</v>
      </c>
      <c r="BE86" s="245">
        <v>0</v>
      </c>
      <c r="BF86" s="245">
        <v>0</v>
      </c>
      <c r="BG86" s="245">
        <v>0</v>
      </c>
      <c r="BH86" s="245">
        <v>0</v>
      </c>
      <c r="BI86" s="245">
        <v>0</v>
      </c>
      <c r="BJ86" s="245"/>
    </row>
    <row r="87" spans="2:62" collapsed="1" x14ac:dyDescent="0.25">
      <c r="B87" s="42">
        <v>82</v>
      </c>
      <c r="C87" s="286" t="s">
        <v>440</v>
      </c>
      <c r="D87" s="239"/>
      <c r="E87" s="236">
        <v>36</v>
      </c>
      <c r="F87" s="236">
        <v>38</v>
      </c>
      <c r="G87" s="237">
        <v>0</v>
      </c>
      <c r="H87" s="238"/>
      <c r="I87" s="9" t="s">
        <v>22</v>
      </c>
      <c r="J87" s="254">
        <v>54205200</v>
      </c>
      <c r="K87" s="37">
        <v>0</v>
      </c>
      <c r="L87" s="37">
        <v>0</v>
      </c>
      <c r="M87" s="37">
        <v>0</v>
      </c>
      <c r="N87" s="37">
        <v>0</v>
      </c>
      <c r="O87" s="37">
        <v>0</v>
      </c>
      <c r="P87" s="37">
        <v>0</v>
      </c>
      <c r="Q87" s="37">
        <v>0</v>
      </c>
      <c r="R87" s="37">
        <v>0</v>
      </c>
      <c r="S87" s="37">
        <v>0</v>
      </c>
      <c r="T87" s="37">
        <v>0</v>
      </c>
      <c r="U87" s="37">
        <v>0</v>
      </c>
      <c r="V87" s="37">
        <v>0</v>
      </c>
      <c r="W87" s="37">
        <v>0</v>
      </c>
      <c r="X87" s="37">
        <v>0</v>
      </c>
      <c r="Y87" s="37">
        <v>0</v>
      </c>
      <c r="Z87" s="37">
        <v>0</v>
      </c>
      <c r="AA87" s="37">
        <v>0</v>
      </c>
      <c r="AB87" s="37">
        <v>0</v>
      </c>
      <c r="AC87" s="37">
        <v>0</v>
      </c>
      <c r="AD87" s="37">
        <v>0</v>
      </c>
      <c r="AE87" s="37">
        <v>0</v>
      </c>
      <c r="AF87" s="37">
        <v>0</v>
      </c>
      <c r="AG87" s="37">
        <v>0</v>
      </c>
      <c r="AH87" s="37">
        <v>0</v>
      </c>
      <c r="AI87" s="37">
        <v>0</v>
      </c>
      <c r="AJ87" s="37">
        <v>0</v>
      </c>
      <c r="AK87" s="37">
        <v>0</v>
      </c>
      <c r="AL87" s="37">
        <v>0</v>
      </c>
      <c r="AM87" s="37">
        <v>0</v>
      </c>
      <c r="AN87" s="37">
        <v>0</v>
      </c>
      <c r="AO87" s="37">
        <v>0</v>
      </c>
      <c r="AP87" s="37">
        <v>0</v>
      </c>
      <c r="AQ87" s="37">
        <v>0</v>
      </c>
      <c r="AR87" s="37">
        <v>0</v>
      </c>
      <c r="AS87" s="37">
        <v>0</v>
      </c>
      <c r="AT87" s="37">
        <v>0</v>
      </c>
      <c r="AU87" s="37">
        <v>0</v>
      </c>
      <c r="AV87" s="37">
        <v>18068400</v>
      </c>
      <c r="AW87" s="37">
        <v>18068400</v>
      </c>
      <c r="AX87" s="37">
        <v>18068400</v>
      </c>
      <c r="AY87" s="37">
        <v>18068400</v>
      </c>
      <c r="AZ87" s="37">
        <v>0</v>
      </c>
      <c r="BA87" s="37">
        <v>0</v>
      </c>
      <c r="BB87" s="37">
        <v>0</v>
      </c>
      <c r="BC87" s="37">
        <v>0</v>
      </c>
      <c r="BD87" s="37">
        <v>0</v>
      </c>
      <c r="BE87" s="37">
        <v>0</v>
      </c>
      <c r="BF87" s="37">
        <v>0</v>
      </c>
      <c r="BG87" s="37">
        <v>0</v>
      </c>
      <c r="BH87" s="37">
        <v>0</v>
      </c>
      <c r="BI87" s="37">
        <v>0</v>
      </c>
      <c r="BJ87" s="37">
        <v>36136800</v>
      </c>
    </row>
    <row r="88" spans="2:62" hidden="1" outlineLevel="1" x14ac:dyDescent="0.25">
      <c r="B88" s="42">
        <v>83</v>
      </c>
      <c r="C88" s="286"/>
      <c r="D88" s="239"/>
      <c r="E88" s="236"/>
      <c r="F88" s="236"/>
      <c r="G88" s="237"/>
      <c r="H88" s="238"/>
      <c r="I88" s="9"/>
      <c r="J88" s="246"/>
      <c r="K88" s="245">
        <v>0</v>
      </c>
      <c r="L88" s="245">
        <v>0</v>
      </c>
      <c r="M88" s="245">
        <v>0</v>
      </c>
      <c r="N88" s="245">
        <v>0</v>
      </c>
      <c r="O88" s="245">
        <v>0</v>
      </c>
      <c r="P88" s="245">
        <v>0</v>
      </c>
      <c r="Q88" s="245">
        <v>0</v>
      </c>
      <c r="R88" s="245">
        <v>0</v>
      </c>
      <c r="S88" s="245">
        <v>0</v>
      </c>
      <c r="T88" s="245">
        <v>0</v>
      </c>
      <c r="U88" s="245">
        <v>0</v>
      </c>
      <c r="V88" s="245">
        <v>0</v>
      </c>
      <c r="W88" s="245"/>
      <c r="X88" s="245">
        <v>0</v>
      </c>
      <c r="Y88" s="245">
        <v>0</v>
      </c>
      <c r="Z88" s="245">
        <v>0</v>
      </c>
      <c r="AA88" s="245">
        <v>0</v>
      </c>
      <c r="AB88" s="245">
        <v>0</v>
      </c>
      <c r="AC88" s="245">
        <v>0</v>
      </c>
      <c r="AD88" s="245">
        <v>0</v>
      </c>
      <c r="AE88" s="245">
        <v>0</v>
      </c>
      <c r="AF88" s="245">
        <v>0</v>
      </c>
      <c r="AG88" s="245">
        <v>0</v>
      </c>
      <c r="AH88" s="245">
        <v>0</v>
      </c>
      <c r="AI88" s="245">
        <v>0</v>
      </c>
      <c r="AJ88" s="245"/>
      <c r="AK88" s="245">
        <v>0</v>
      </c>
      <c r="AL88" s="245">
        <v>0</v>
      </c>
      <c r="AM88" s="245">
        <v>0</v>
      </c>
      <c r="AN88" s="245">
        <v>0</v>
      </c>
      <c r="AO88" s="245">
        <v>0</v>
      </c>
      <c r="AP88" s="245">
        <v>0</v>
      </c>
      <c r="AQ88" s="245">
        <v>0</v>
      </c>
      <c r="AR88" s="245">
        <v>0</v>
      </c>
      <c r="AS88" s="245">
        <v>0</v>
      </c>
      <c r="AT88" s="245">
        <v>0</v>
      </c>
      <c r="AU88" s="245">
        <v>0</v>
      </c>
      <c r="AV88" s="245">
        <v>1</v>
      </c>
      <c r="AW88" s="245"/>
      <c r="AX88" s="245">
        <v>2</v>
      </c>
      <c r="AY88" s="245">
        <v>3</v>
      </c>
      <c r="AZ88" s="245">
        <v>0</v>
      </c>
      <c r="BA88" s="245">
        <v>0</v>
      </c>
      <c r="BB88" s="245">
        <v>0</v>
      </c>
      <c r="BC88" s="245">
        <v>0</v>
      </c>
      <c r="BD88" s="245">
        <v>0</v>
      </c>
      <c r="BE88" s="245">
        <v>0</v>
      </c>
      <c r="BF88" s="245">
        <v>0</v>
      </c>
      <c r="BG88" s="245">
        <v>0</v>
      </c>
      <c r="BH88" s="245">
        <v>0</v>
      </c>
      <c r="BI88" s="245">
        <v>0</v>
      </c>
      <c r="BJ88" s="245"/>
    </row>
    <row r="89" spans="2:62" hidden="1" outlineLevel="1" x14ac:dyDescent="0.25">
      <c r="B89" s="42">
        <v>84</v>
      </c>
      <c r="C89" s="286"/>
      <c r="D89" s="239"/>
      <c r="E89" s="236"/>
      <c r="F89" s="236"/>
      <c r="G89" s="237"/>
      <c r="H89" s="238"/>
      <c r="I89" s="9"/>
      <c r="J89" s="246">
        <v>0</v>
      </c>
      <c r="K89" s="245">
        <v>0</v>
      </c>
      <c r="L89" s="245">
        <v>0</v>
      </c>
      <c r="M89" s="245">
        <v>0</v>
      </c>
      <c r="N89" s="245">
        <v>0</v>
      </c>
      <c r="O89" s="245">
        <v>0</v>
      </c>
      <c r="P89" s="245">
        <v>0</v>
      </c>
      <c r="Q89" s="245">
        <v>0</v>
      </c>
      <c r="R89" s="245">
        <v>0</v>
      </c>
      <c r="S89" s="245">
        <v>0</v>
      </c>
      <c r="T89" s="245">
        <v>0</v>
      </c>
      <c r="U89" s="245">
        <v>0</v>
      </c>
      <c r="V89" s="245">
        <v>0</v>
      </c>
      <c r="W89" s="245"/>
      <c r="X89" s="245">
        <v>0</v>
      </c>
      <c r="Y89" s="245">
        <v>0</v>
      </c>
      <c r="Z89" s="245">
        <v>0</v>
      </c>
      <c r="AA89" s="245">
        <v>0</v>
      </c>
      <c r="AB89" s="245">
        <v>0</v>
      </c>
      <c r="AC89" s="245">
        <v>0</v>
      </c>
      <c r="AD89" s="245">
        <v>0</v>
      </c>
      <c r="AE89" s="245">
        <v>0</v>
      </c>
      <c r="AF89" s="245">
        <v>0</v>
      </c>
      <c r="AG89" s="245">
        <v>0</v>
      </c>
      <c r="AH89" s="245">
        <v>0</v>
      </c>
      <c r="AI89" s="245">
        <v>0</v>
      </c>
      <c r="AJ89" s="245"/>
      <c r="AK89" s="245">
        <v>0</v>
      </c>
      <c r="AL89" s="245">
        <v>0</v>
      </c>
      <c r="AM89" s="245">
        <v>0</v>
      </c>
      <c r="AN89" s="245">
        <v>0</v>
      </c>
      <c r="AO89" s="245">
        <v>0</v>
      </c>
      <c r="AP89" s="245">
        <v>0</v>
      </c>
      <c r="AQ89" s="245">
        <v>0</v>
      </c>
      <c r="AR89" s="245">
        <v>0</v>
      </c>
      <c r="AS89" s="245">
        <v>0</v>
      </c>
      <c r="AT89" s="245">
        <v>0</v>
      </c>
      <c r="AU89" s="245">
        <v>0</v>
      </c>
      <c r="AV89" s="245">
        <v>0</v>
      </c>
      <c r="AW89" s="245"/>
      <c r="AX89" s="245">
        <v>0</v>
      </c>
      <c r="AY89" s="245">
        <v>0</v>
      </c>
      <c r="AZ89" s="245">
        <v>0</v>
      </c>
      <c r="BA89" s="245">
        <v>0</v>
      </c>
      <c r="BB89" s="245">
        <v>0</v>
      </c>
      <c r="BC89" s="245">
        <v>0</v>
      </c>
      <c r="BD89" s="245">
        <v>0</v>
      </c>
      <c r="BE89" s="245">
        <v>0</v>
      </c>
      <c r="BF89" s="245">
        <v>0</v>
      </c>
      <c r="BG89" s="245">
        <v>0</v>
      </c>
      <c r="BH89" s="245">
        <v>0</v>
      </c>
      <c r="BI89" s="245">
        <v>0</v>
      </c>
      <c r="BJ89" s="245"/>
    </row>
    <row r="90" spans="2:62" collapsed="1" x14ac:dyDescent="0.25">
      <c r="B90" s="42">
        <v>85</v>
      </c>
      <c r="C90" s="42" t="s">
        <v>438</v>
      </c>
      <c r="D90" s="239"/>
      <c r="E90" s="236">
        <v>36</v>
      </c>
      <c r="F90" s="236">
        <v>36</v>
      </c>
      <c r="G90" s="237">
        <v>0</v>
      </c>
      <c r="H90" s="260">
        <v>2.5000000000000001E-3</v>
      </c>
      <c r="I90" s="9" t="s">
        <v>22</v>
      </c>
      <c r="J90" s="253">
        <v>1700000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v>0</v>
      </c>
      <c r="AP90" s="37">
        <v>0</v>
      </c>
      <c r="AQ90" s="37">
        <v>0</v>
      </c>
      <c r="AR90" s="37">
        <v>0</v>
      </c>
      <c r="AS90" s="37">
        <v>0</v>
      </c>
      <c r="AT90" s="37">
        <v>0</v>
      </c>
      <c r="AU90" s="37">
        <v>0</v>
      </c>
      <c r="AV90" s="37">
        <v>1700000</v>
      </c>
      <c r="AW90" s="37">
        <v>1700000</v>
      </c>
      <c r="AX90" s="37">
        <v>0</v>
      </c>
      <c r="AY90" s="37">
        <v>0</v>
      </c>
      <c r="AZ90" s="37">
        <v>0</v>
      </c>
      <c r="BA90" s="37">
        <v>0</v>
      </c>
      <c r="BB90" s="37">
        <v>0</v>
      </c>
      <c r="BC90" s="37">
        <v>0</v>
      </c>
      <c r="BD90" s="37">
        <v>0</v>
      </c>
      <c r="BE90" s="37">
        <v>0</v>
      </c>
      <c r="BF90" s="37">
        <v>0</v>
      </c>
      <c r="BG90" s="37">
        <v>0</v>
      </c>
      <c r="BH90" s="37">
        <v>0</v>
      </c>
      <c r="BI90" s="37">
        <v>0</v>
      </c>
      <c r="BJ90" s="37">
        <v>0</v>
      </c>
    </row>
    <row r="91" spans="2:62" hidden="1" outlineLevel="1" x14ac:dyDescent="0.25">
      <c r="B91" s="42">
        <v>86</v>
      </c>
      <c r="C91" s="245"/>
      <c r="D91" s="245"/>
      <c r="E91" s="245"/>
      <c r="F91" s="245"/>
      <c r="G91" s="245"/>
      <c r="H91" s="245"/>
      <c r="I91" s="245"/>
      <c r="J91" s="246"/>
      <c r="K91" s="245">
        <v>0</v>
      </c>
      <c r="L91" s="245">
        <v>0</v>
      </c>
      <c r="M91" s="245">
        <v>0</v>
      </c>
      <c r="N91" s="245">
        <v>0</v>
      </c>
      <c r="O91" s="245">
        <v>0</v>
      </c>
      <c r="P91" s="245">
        <v>0</v>
      </c>
      <c r="Q91" s="245">
        <v>0</v>
      </c>
      <c r="R91" s="245">
        <v>0</v>
      </c>
      <c r="S91" s="245">
        <v>0</v>
      </c>
      <c r="T91" s="245">
        <v>0</v>
      </c>
      <c r="U91" s="245">
        <v>0</v>
      </c>
      <c r="V91" s="245">
        <v>0</v>
      </c>
      <c r="W91" s="245"/>
      <c r="X91" s="245">
        <v>0</v>
      </c>
      <c r="Y91" s="245">
        <v>0</v>
      </c>
      <c r="Z91" s="245">
        <v>0</v>
      </c>
      <c r="AA91" s="245">
        <v>0</v>
      </c>
      <c r="AB91" s="245">
        <v>0</v>
      </c>
      <c r="AC91" s="245">
        <v>0</v>
      </c>
      <c r="AD91" s="245">
        <v>0</v>
      </c>
      <c r="AE91" s="245">
        <v>0</v>
      </c>
      <c r="AF91" s="245">
        <v>0</v>
      </c>
      <c r="AG91" s="245">
        <v>0</v>
      </c>
      <c r="AH91" s="245">
        <v>0</v>
      </c>
      <c r="AI91" s="245">
        <v>0</v>
      </c>
      <c r="AJ91" s="245"/>
      <c r="AK91" s="245">
        <v>0</v>
      </c>
      <c r="AL91" s="245">
        <v>0</v>
      </c>
      <c r="AM91" s="245">
        <v>0</v>
      </c>
      <c r="AN91" s="245">
        <v>0</v>
      </c>
      <c r="AO91" s="245">
        <v>0</v>
      </c>
      <c r="AP91" s="245">
        <v>0</v>
      </c>
      <c r="AQ91" s="245">
        <v>0</v>
      </c>
      <c r="AR91" s="245">
        <v>0</v>
      </c>
      <c r="AS91" s="245">
        <v>0</v>
      </c>
      <c r="AT91" s="245">
        <v>0</v>
      </c>
      <c r="AU91" s="245">
        <v>0</v>
      </c>
      <c r="AV91" s="245">
        <v>1</v>
      </c>
      <c r="AW91" s="245"/>
      <c r="AX91" s="245">
        <v>0</v>
      </c>
      <c r="AY91" s="245">
        <v>0</v>
      </c>
      <c r="AZ91" s="245">
        <v>0</v>
      </c>
      <c r="BA91" s="245">
        <v>0</v>
      </c>
      <c r="BB91" s="245">
        <v>0</v>
      </c>
      <c r="BC91" s="245">
        <v>0</v>
      </c>
      <c r="BD91" s="245">
        <v>0</v>
      </c>
      <c r="BE91" s="245">
        <v>0</v>
      </c>
      <c r="BF91" s="245">
        <v>0</v>
      </c>
      <c r="BG91" s="245">
        <v>0</v>
      </c>
      <c r="BH91" s="245">
        <v>0</v>
      </c>
      <c r="BI91" s="245">
        <v>0</v>
      </c>
      <c r="BJ91" s="245"/>
    </row>
    <row r="92" spans="2:62" hidden="1" outlineLevel="1" x14ac:dyDescent="0.25">
      <c r="B92" s="42">
        <v>87</v>
      </c>
      <c r="C92" s="245"/>
      <c r="D92" s="245"/>
      <c r="E92" s="245"/>
      <c r="F92" s="245"/>
      <c r="G92" s="245"/>
      <c r="H92" s="245"/>
      <c r="I92" s="245"/>
      <c r="J92" s="246">
        <v>0</v>
      </c>
      <c r="K92" s="245">
        <v>0</v>
      </c>
      <c r="L92" s="245">
        <v>0</v>
      </c>
      <c r="M92" s="245">
        <v>0</v>
      </c>
      <c r="N92" s="245">
        <v>0</v>
      </c>
      <c r="O92" s="245">
        <v>0</v>
      </c>
      <c r="P92" s="245">
        <v>0</v>
      </c>
      <c r="Q92" s="245">
        <v>0</v>
      </c>
      <c r="R92" s="245">
        <v>0</v>
      </c>
      <c r="S92" s="245">
        <v>0</v>
      </c>
      <c r="T92" s="245">
        <v>0</v>
      </c>
      <c r="U92" s="245">
        <v>0</v>
      </c>
      <c r="V92" s="245">
        <v>0</v>
      </c>
      <c r="W92" s="245"/>
      <c r="X92" s="245">
        <v>0</v>
      </c>
      <c r="Y92" s="245">
        <v>0</v>
      </c>
      <c r="Z92" s="245">
        <v>0</v>
      </c>
      <c r="AA92" s="245">
        <v>0</v>
      </c>
      <c r="AB92" s="245">
        <v>0</v>
      </c>
      <c r="AC92" s="245">
        <v>0</v>
      </c>
      <c r="AD92" s="245">
        <v>0</v>
      </c>
      <c r="AE92" s="245">
        <v>0</v>
      </c>
      <c r="AF92" s="245">
        <v>0</v>
      </c>
      <c r="AG92" s="245">
        <v>0</v>
      </c>
      <c r="AH92" s="245">
        <v>0</v>
      </c>
      <c r="AI92" s="245">
        <v>0</v>
      </c>
      <c r="AJ92" s="245"/>
      <c r="AK92" s="245">
        <v>0</v>
      </c>
      <c r="AL92" s="245">
        <v>0</v>
      </c>
      <c r="AM92" s="245">
        <v>0</v>
      </c>
      <c r="AN92" s="245">
        <v>0</v>
      </c>
      <c r="AO92" s="245">
        <v>0</v>
      </c>
      <c r="AP92" s="245">
        <v>0</v>
      </c>
      <c r="AQ92" s="245">
        <v>0</v>
      </c>
      <c r="AR92" s="245">
        <v>0</v>
      </c>
      <c r="AS92" s="245">
        <v>0</v>
      </c>
      <c r="AT92" s="245">
        <v>0</v>
      </c>
      <c r="AU92" s="245">
        <v>0</v>
      </c>
      <c r="AV92" s="245">
        <v>0</v>
      </c>
      <c r="AW92" s="245"/>
      <c r="AX92" s="245">
        <v>0</v>
      </c>
      <c r="AY92" s="245">
        <v>0</v>
      </c>
      <c r="AZ92" s="245">
        <v>0</v>
      </c>
      <c r="BA92" s="245">
        <v>0</v>
      </c>
      <c r="BB92" s="245">
        <v>0</v>
      </c>
      <c r="BC92" s="245">
        <v>0</v>
      </c>
      <c r="BD92" s="245">
        <v>0</v>
      </c>
      <c r="BE92" s="245">
        <v>0</v>
      </c>
      <c r="BF92" s="245">
        <v>0</v>
      </c>
      <c r="BG92" s="245">
        <v>0</v>
      </c>
      <c r="BH92" s="245">
        <v>0</v>
      </c>
      <c r="BI92" s="245">
        <v>0</v>
      </c>
      <c r="BJ92" s="245"/>
    </row>
    <row r="93" spans="2:62" ht="15.75" x14ac:dyDescent="0.25">
      <c r="B93" s="42">
        <v>88</v>
      </c>
      <c r="C93" s="23" t="s">
        <v>390</v>
      </c>
      <c r="D93" s="248">
        <v>5.5000000000000007E-2</v>
      </c>
      <c r="E93" s="245"/>
      <c r="F93" s="245"/>
      <c r="G93" s="245"/>
      <c r="H93" s="245"/>
      <c r="I93" s="9" t="s">
        <v>22</v>
      </c>
      <c r="J93" s="233">
        <v>88160908</v>
      </c>
      <c r="K93" s="250">
        <v>253761.26984126991</v>
      </c>
      <c r="L93" s="250">
        <v>320058.96825396828</v>
      </c>
      <c r="M93" s="250">
        <v>351981.66666666674</v>
      </c>
      <c r="N93" s="250">
        <v>383904.36507936515</v>
      </c>
      <c r="O93" s="250">
        <v>415827.06349206355</v>
      </c>
      <c r="P93" s="250">
        <v>92803.333333333358</v>
      </c>
      <c r="Q93" s="250">
        <v>297583.17460317462</v>
      </c>
      <c r="R93" s="250">
        <v>227363.01587301592</v>
      </c>
      <c r="S93" s="250">
        <v>157142.85714285716</v>
      </c>
      <c r="T93" s="250">
        <v>117857.14285714287</v>
      </c>
      <c r="U93" s="250">
        <v>1075904.7619047619</v>
      </c>
      <c r="V93" s="250">
        <v>837152.38095238118</v>
      </c>
      <c r="W93" s="37">
        <v>4531340.0000000009</v>
      </c>
      <c r="X93" s="250">
        <v>598400.00000000012</v>
      </c>
      <c r="Y93" s="250">
        <v>1214933.3333333335</v>
      </c>
      <c r="Z93" s="250">
        <v>1015466.6666666669</v>
      </c>
      <c r="AA93" s="250">
        <v>816000.00000000012</v>
      </c>
      <c r="AB93" s="250">
        <v>816000.00000000012</v>
      </c>
      <c r="AC93" s="250">
        <v>816000.00000000012</v>
      </c>
      <c r="AD93" s="250">
        <v>816000.00000000012</v>
      </c>
      <c r="AE93" s="250">
        <v>1296857.1428571432</v>
      </c>
      <c r="AF93" s="250">
        <v>1296857.1428571432</v>
      </c>
      <c r="AG93" s="250">
        <v>1296857.1428571432</v>
      </c>
      <c r="AH93" s="250">
        <v>1296857.1428571432</v>
      </c>
      <c r="AI93" s="250">
        <v>2381457.1428571432</v>
      </c>
      <c r="AJ93" s="37">
        <v>13661685.714285718</v>
      </c>
      <c r="AK93" s="250">
        <v>2313457.1428571437</v>
      </c>
      <c r="AL93" s="250">
        <v>2129113.3928571432</v>
      </c>
      <c r="AM93" s="250">
        <v>3000818.7500000005</v>
      </c>
      <c r="AN93" s="250">
        <v>4540381.2500000009</v>
      </c>
      <c r="AO93" s="250">
        <v>4247343.75</v>
      </c>
      <c r="AP93" s="250">
        <v>1971625.0000000002</v>
      </c>
      <c r="AQ93" s="250">
        <v>1807202.3809523811</v>
      </c>
      <c r="AR93" s="250">
        <v>882313.09523809538</v>
      </c>
      <c r="AS93" s="250">
        <v>686723.80952380958</v>
      </c>
      <c r="AT93" s="250">
        <v>491134.52380952396</v>
      </c>
      <c r="AU93" s="250">
        <v>295545.23809523816</v>
      </c>
      <c r="AV93" s="250">
        <v>1302893.9523809524</v>
      </c>
      <c r="AW93" s="37">
        <v>23668552.285714287</v>
      </c>
      <c r="AX93" s="250">
        <v>1109438.0000000002</v>
      </c>
      <c r="AY93" s="250">
        <v>1109438.0000000002</v>
      </c>
      <c r="AZ93" s="250">
        <v>0</v>
      </c>
      <c r="BA93" s="250">
        <v>0</v>
      </c>
      <c r="BB93" s="250">
        <v>0</v>
      </c>
      <c r="BC93" s="250">
        <v>0</v>
      </c>
      <c r="BD93" s="250">
        <v>0</v>
      </c>
      <c r="BE93" s="250">
        <v>0</v>
      </c>
      <c r="BF93" s="250">
        <v>0</v>
      </c>
      <c r="BG93" s="250">
        <v>0</v>
      </c>
      <c r="BH93" s="250">
        <v>0</v>
      </c>
      <c r="BI93" s="250">
        <v>0</v>
      </c>
      <c r="BJ93" s="37">
        <v>2218876.0000000005</v>
      </c>
    </row>
    <row r="94" spans="2:62" ht="18.75" x14ac:dyDescent="0.25">
      <c r="B94" s="42">
        <v>89</v>
      </c>
      <c r="C94" s="351" t="s">
        <v>392</v>
      </c>
      <c r="D94" s="351"/>
      <c r="E94" s="351"/>
      <c r="F94" s="351"/>
      <c r="G94" s="351"/>
      <c r="H94" s="252">
        <v>0.99999999999999978</v>
      </c>
    </row>
    <row r="96" spans="2:62" s="130" customFormat="1" ht="18.75" x14ac:dyDescent="0.25">
      <c r="B96" s="90">
        <v>91</v>
      </c>
      <c r="C96" s="346" t="s">
        <v>393</v>
      </c>
      <c r="D96" s="346"/>
      <c r="E96" s="346"/>
      <c r="F96" s="346"/>
      <c r="G96" s="346"/>
      <c r="H96" s="346"/>
      <c r="I96" s="77" t="s">
        <v>22</v>
      </c>
      <c r="K96" s="39">
        <v>4867602.5396825401</v>
      </c>
      <c r="L96" s="39">
        <v>6139312.9365079366</v>
      </c>
      <c r="M96" s="39">
        <v>6751648.333333334</v>
      </c>
      <c r="N96" s="39">
        <v>7363983.7301587304</v>
      </c>
      <c r="O96" s="39">
        <v>7976319.1269841269</v>
      </c>
      <c r="P96" s="39">
        <v>1780136.6666666667</v>
      </c>
      <c r="Q96" s="39">
        <v>5708186.3492063489</v>
      </c>
      <c r="R96" s="39">
        <v>4361236.0317460326</v>
      </c>
      <c r="S96" s="39">
        <v>3014285.7142857146</v>
      </c>
      <c r="T96" s="39">
        <v>2260714.2857142854</v>
      </c>
      <c r="U96" s="39">
        <v>20637809.523809522</v>
      </c>
      <c r="V96" s="39">
        <v>16058104.761904763</v>
      </c>
      <c r="W96" s="65">
        <v>86919340</v>
      </c>
      <c r="X96" s="39">
        <v>11478400</v>
      </c>
      <c r="Y96" s="39">
        <v>23304630.303030301</v>
      </c>
      <c r="Z96" s="39">
        <v>19478496.969696973</v>
      </c>
      <c r="AA96" s="39">
        <v>15652363.636363637</v>
      </c>
      <c r="AB96" s="39">
        <v>15652363.636363637</v>
      </c>
      <c r="AC96" s="39">
        <v>15652363.636363637</v>
      </c>
      <c r="AD96" s="39">
        <v>15652363.636363637</v>
      </c>
      <c r="AE96" s="39">
        <v>24876077.922077924</v>
      </c>
      <c r="AF96" s="39">
        <v>24876077.922077924</v>
      </c>
      <c r="AG96" s="39">
        <v>24876077.922077924</v>
      </c>
      <c r="AH96" s="39">
        <v>24876077.922077924</v>
      </c>
      <c r="AI96" s="39">
        <v>45680677.922077924</v>
      </c>
      <c r="AJ96" s="65">
        <v>262055971.42857146</v>
      </c>
      <c r="AK96" s="39">
        <v>44376314.285714291</v>
      </c>
      <c r="AL96" s="39">
        <v>40840265.990259737</v>
      </c>
      <c r="AM96" s="39">
        <v>57561159.659090914</v>
      </c>
      <c r="AN96" s="39">
        <v>87092767.613636374</v>
      </c>
      <c r="AO96" s="39">
        <v>81471775.568181813</v>
      </c>
      <c r="AP96" s="39">
        <v>37819352.272727273</v>
      </c>
      <c r="AQ96" s="39">
        <v>34665427.489177488</v>
      </c>
      <c r="AR96" s="39">
        <v>16924369.372294374</v>
      </c>
      <c r="AS96" s="39">
        <v>13172611.255411256</v>
      </c>
      <c r="AT96" s="39">
        <v>9420853.1385281403</v>
      </c>
      <c r="AU96" s="39">
        <v>5669095.0216450216</v>
      </c>
      <c r="AV96" s="39">
        <v>24991874.904761903</v>
      </c>
      <c r="AW96" s="65">
        <v>454005866.5714286</v>
      </c>
      <c r="AX96" s="39">
        <v>21281038</v>
      </c>
      <c r="AY96" s="39">
        <v>21281038</v>
      </c>
      <c r="AZ96" s="39">
        <v>0</v>
      </c>
      <c r="BA96" s="39">
        <v>0</v>
      </c>
      <c r="BB96" s="39">
        <v>0</v>
      </c>
      <c r="BC96" s="39">
        <v>0</v>
      </c>
      <c r="BD96" s="39">
        <v>0</v>
      </c>
      <c r="BE96" s="39">
        <v>0</v>
      </c>
      <c r="BF96" s="39">
        <v>0</v>
      </c>
      <c r="BG96" s="39">
        <v>0</v>
      </c>
      <c r="BH96" s="39">
        <v>0</v>
      </c>
      <c r="BI96" s="39">
        <v>0</v>
      </c>
      <c r="BJ96" s="65">
        <v>42562076</v>
      </c>
    </row>
    <row r="97" spans="2:62" ht="18.75" x14ac:dyDescent="0.25">
      <c r="B97" s="42">
        <v>92</v>
      </c>
      <c r="C97" s="346" t="s">
        <v>393</v>
      </c>
      <c r="D97" s="346"/>
      <c r="E97" s="346"/>
      <c r="F97" s="346"/>
      <c r="G97" s="346"/>
      <c r="H97" s="346"/>
      <c r="I97" s="77" t="s">
        <v>34</v>
      </c>
      <c r="K97" s="39">
        <v>0</v>
      </c>
      <c r="L97" s="39">
        <v>0</v>
      </c>
      <c r="M97" s="39">
        <v>0</v>
      </c>
      <c r="N97" s="39">
        <v>0</v>
      </c>
      <c r="O97" s="39">
        <v>0</v>
      </c>
      <c r="P97" s="39">
        <v>0</v>
      </c>
      <c r="Q97" s="39">
        <v>0</v>
      </c>
      <c r="R97" s="39">
        <v>0</v>
      </c>
      <c r="S97" s="39">
        <v>0</v>
      </c>
      <c r="T97" s="39">
        <v>0</v>
      </c>
      <c r="U97" s="39">
        <v>0</v>
      </c>
      <c r="V97" s="39">
        <v>0</v>
      </c>
      <c r="W97" s="250">
        <v>0</v>
      </c>
      <c r="X97" s="39">
        <v>0</v>
      </c>
      <c r="Y97" s="39">
        <v>0</v>
      </c>
      <c r="Z97" s="39">
        <v>0</v>
      </c>
      <c r="AA97" s="39">
        <v>0</v>
      </c>
      <c r="AB97" s="39">
        <v>0</v>
      </c>
      <c r="AC97" s="39">
        <v>0</v>
      </c>
      <c r="AD97" s="39">
        <v>0</v>
      </c>
      <c r="AE97" s="39">
        <v>0</v>
      </c>
      <c r="AF97" s="39">
        <v>0</v>
      </c>
      <c r="AG97" s="39">
        <v>0</v>
      </c>
      <c r="AH97" s="39">
        <v>0</v>
      </c>
      <c r="AI97" s="39">
        <v>0</v>
      </c>
      <c r="AJ97" s="250">
        <v>0</v>
      </c>
      <c r="AK97" s="39">
        <v>0</v>
      </c>
      <c r="AL97" s="39">
        <v>0</v>
      </c>
      <c r="AM97" s="39">
        <v>0</v>
      </c>
      <c r="AN97" s="39">
        <v>0</v>
      </c>
      <c r="AO97" s="39">
        <v>0</v>
      </c>
      <c r="AP97" s="39">
        <v>0</v>
      </c>
      <c r="AQ97" s="39">
        <v>0</v>
      </c>
      <c r="AR97" s="39">
        <v>0</v>
      </c>
      <c r="AS97" s="39">
        <v>0</v>
      </c>
      <c r="AT97" s="39">
        <v>0</v>
      </c>
      <c r="AU97" s="39">
        <v>0</v>
      </c>
      <c r="AV97" s="39">
        <v>0</v>
      </c>
      <c r="AW97" s="250">
        <v>0</v>
      </c>
      <c r="AX97" s="39">
        <v>0</v>
      </c>
      <c r="AY97" s="39">
        <v>0</v>
      </c>
      <c r="AZ97" s="39">
        <v>0</v>
      </c>
      <c r="BA97" s="39">
        <v>0</v>
      </c>
      <c r="BB97" s="39">
        <v>0</v>
      </c>
      <c r="BC97" s="39">
        <v>0</v>
      </c>
      <c r="BD97" s="39">
        <v>0</v>
      </c>
      <c r="BE97" s="39">
        <v>0</v>
      </c>
      <c r="BF97" s="39">
        <v>0</v>
      </c>
      <c r="BG97" s="39">
        <v>0</v>
      </c>
      <c r="BH97" s="39">
        <v>0</v>
      </c>
      <c r="BI97" s="39">
        <v>0</v>
      </c>
      <c r="BJ97" s="250">
        <v>0</v>
      </c>
    </row>
    <row r="176" spans="9:9" x14ac:dyDescent="0.25">
      <c r="I176" s="2"/>
    </row>
  </sheetData>
  <mergeCells count="18">
    <mergeCell ref="BJ4:BJ5"/>
    <mergeCell ref="AW4:AW5"/>
    <mergeCell ref="AJ4:AJ5"/>
    <mergeCell ref="W4:W5"/>
    <mergeCell ref="K3:N3"/>
    <mergeCell ref="B4:B5"/>
    <mergeCell ref="C4:C5"/>
    <mergeCell ref="D4:D5"/>
    <mergeCell ref="E4:F4"/>
    <mergeCell ref="G4:G5"/>
    <mergeCell ref="C97:H97"/>
    <mergeCell ref="C22:F22"/>
    <mergeCell ref="C23:F23"/>
    <mergeCell ref="I4:I5"/>
    <mergeCell ref="J4:J5"/>
    <mergeCell ref="H4:H5"/>
    <mergeCell ref="C94:G94"/>
    <mergeCell ref="C96:H96"/>
  </mergeCells>
  <conditionalFormatting sqref="K6:V6 K9:V9 K12:V12 K15:V15 K18:V18 K24:V24 K27:V27 K30:V30 K33:V33 K36:V36 K39:V39 K42:V42 K45:V45 K48:V48 K51:V51 K54:V54 K57:V57 K60:V60 K63:V63 K66:V66 K69:V69 K72:V72 K75:V75 K78:V78 K81:V81 K84:V84 K87:V87 K90:V90 K93:V93 K96:V97 AX96:BJ97 AX93:BJ93 AX90:BJ90 AX87:BJ87 AX84:BJ84 AX81:BJ81 AX78:BJ78 AX75:BJ75 AX72:BJ72 AX69:BJ69 AX66:BJ66 AX63:BJ63 AX60:BJ60 AX57:BJ57 AX54:BJ54 AX51:BJ51 AX48:BJ48 AX45:BJ45 AX42:BJ42 AX39:BJ39 AX36:BJ36 AX33:BJ33 AX30:BJ30 AX27:BJ27 AX24:BJ24 AX18:BJ18 AX15:BJ15 AX12:BJ12 AX9:BJ9 AX6:BJ6 AK96:AV97 AK93:AV93 AK90:AV90 AK87:AV87 AK84:AV84 AK81:AV81 AK78:AV78 AK75:AV75 AK72:AV72 AK69:AV69 AK66:AV66 AK63:AV63 AK60:AV60 AK57:AV57 AK54:AV54 AK51:AV51 AK48:AV48 AK45:AV45 AK42:AV42 AK39:AV39 AK36:AV36 AK33:AV33 AK30:AV30 AK27:AV27 AK24:AV24 AK18:AV18 AK15:AV15 AK12:AV12 AK9:AV9 AK6:AV6 X96:AI97 X93:AI93 X90:AI90 X87:AI87 X84:AI84 X81:AI81 X78:AI78 X75:AI75 X72:AI72 X69:AI69 X66:AI66 X63:AI63 X60:AI60 X57:AI57 X54:AI54 X51:AI51 X48:AI48 X45:AI45 X42:AI42 X39:AI39 X36:AI36 X33:AI33 X30:AI30 X27:AI27 X24:AI24 X18:AI18 X15:AI15 X12:AI12 X9:AI9 X6:AI6">
    <cfRule type="expression" dxfId="6" priority="33">
      <formula>AND(K$4&gt;$E6-1,K$4&lt;$F6+1)</formula>
    </cfRule>
  </conditionalFormatting>
  <conditionalFormatting sqref="H94">
    <cfRule type="cellIs" dxfId="5" priority="9" operator="lessThan">
      <formula>1</formula>
    </cfRule>
    <cfRule type="cellIs" dxfId="4" priority="10" operator="greaterThan">
      <formula>1</formula>
    </cfRule>
    <cfRule type="cellIs" dxfId="3" priority="11" operator="equal">
      <formula>1</formula>
    </cfRule>
  </conditionalFormatting>
  <conditionalFormatting sqref="AW6 AW9 AW12 AW15 AW18 AW24 AW27 AW30 AW33 AW36 AW39 AW42 AW45 AW48 AW51 AW54 AW57 AW60 AW63 AW66 AW69 AW72 AW75 AW78 AW81 AW84 AW87 AW90 AW93 AW96:AW97">
    <cfRule type="expression" dxfId="2" priority="3">
      <formula>AND(AW$4&gt;$E6-1,AW$4&lt;$F6+1)</formula>
    </cfRule>
  </conditionalFormatting>
  <conditionalFormatting sqref="AJ6 AJ9 AJ12 AJ15 AJ18 AJ24 AJ27 AJ30 AJ33 AJ36 AJ39 AJ42 AJ45 AJ48 AJ51 AJ54 AJ57 AJ60 AJ63 AJ66 AJ69 AJ72 AJ75 AJ78 AJ81 AJ84 AJ87 AJ90 AJ93 AJ96:AJ97">
    <cfRule type="expression" dxfId="1" priority="2">
      <formula>AND(AJ$4&gt;$E6-1,AJ$4&lt;$F6+1)</formula>
    </cfRule>
  </conditionalFormatting>
  <conditionalFormatting sqref="W6 W9 W12 W15 W18 W24 W27 W30 W33 W36 W39 W42 W45 W48 W51 W54 W57 W60 W63 W66 W69 W72 W75 W78 W81 W84 W87 W90 W93 W96:W97">
    <cfRule type="expression" dxfId="0" priority="1">
      <formula>AND(W$4&gt;$E6-1,W$4&lt;$F6+1)</formula>
    </cfRule>
  </conditionalFormatting>
  <dataValidations disablePrompts="1" count="1">
    <dataValidation type="list" allowBlank="1" showInputMessage="1" showErrorMessage="1" sqref="I24 I27 I30 I33 I36 I39 I42 I6 I9 I12 I18 I15 I45 I48 I51 I54 I57 I63 I66 I87:I90 I72 I75 I78 I81 I93 I96:I97 I69 I84 I60" xr:uid="{00000000-0002-0000-0800-000000000000}">
      <formula1>"с НДС,без НДС"</formula1>
    </dataValidation>
  </dataValidations>
  <hyperlinks>
    <hyperlink ref="A1" location="Содержание!A1" display="В Содержание" xr:uid="{00000000-0004-0000-08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10"/>
  <dimension ref="A1:BL76"/>
  <sheetViews>
    <sheetView zoomScale="80" zoomScaleNormal="80" workbookViewId="0">
      <pane xSplit="4" ySplit="4" topLeftCell="E14" activePane="bottomRight" state="frozen"/>
      <selection pane="topRight"/>
      <selection pane="bottomLeft"/>
      <selection pane="bottomRight" activeCell="I43" sqref="I43"/>
    </sheetView>
  </sheetViews>
  <sheetFormatPr defaultRowHeight="15" x14ac:dyDescent="0.25"/>
  <cols>
    <col min="1" max="1" width="5.28515625" customWidth="1"/>
    <col min="2" max="2" width="10.85546875" customWidth="1"/>
    <col min="3" max="3" width="37.85546875" customWidth="1"/>
    <col min="4" max="4" width="8.28515625" customWidth="1"/>
    <col min="5" max="5" width="7.28515625" customWidth="1"/>
    <col min="6" max="64" width="5.85546875" customWidth="1"/>
  </cols>
  <sheetData>
    <row r="1" spans="1:64" ht="22.5" customHeight="1" x14ac:dyDescent="0.3">
      <c r="A1" s="157" t="s">
        <v>235</v>
      </c>
      <c r="C1" s="14" t="s">
        <v>495</v>
      </c>
      <c r="D1" s="1"/>
    </row>
    <row r="2" spans="1:64" ht="24.75" customHeight="1" x14ac:dyDescent="0.35">
      <c r="C2" s="21" t="s">
        <v>240</v>
      </c>
      <c r="D2" s="21"/>
    </row>
    <row r="3" spans="1:64" ht="18.75" x14ac:dyDescent="0.25">
      <c r="C3" s="61" t="s">
        <v>120</v>
      </c>
      <c r="D3" s="63">
        <v>5</v>
      </c>
    </row>
    <row r="4" spans="1:64" ht="34.5" customHeight="1" thickBot="1" x14ac:dyDescent="0.3">
      <c r="B4" s="7" t="s">
        <v>241</v>
      </c>
      <c r="C4" s="141" t="s">
        <v>122</v>
      </c>
      <c r="D4" s="162" t="s">
        <v>12</v>
      </c>
      <c r="E4" s="142">
        <v>1</v>
      </c>
      <c r="F4" s="143">
        <v>2</v>
      </c>
      <c r="G4" s="143">
        <v>3</v>
      </c>
      <c r="H4" s="143">
        <v>4</v>
      </c>
      <c r="I4" s="143">
        <v>5</v>
      </c>
      <c r="J4" s="143">
        <v>6</v>
      </c>
      <c r="K4" s="143">
        <v>7</v>
      </c>
      <c r="L4" s="143">
        <v>8</v>
      </c>
      <c r="M4" s="143">
        <v>9</v>
      </c>
      <c r="N4" s="143">
        <v>10</v>
      </c>
      <c r="O4" s="143">
        <v>11</v>
      </c>
      <c r="P4" s="143">
        <v>12</v>
      </c>
      <c r="Q4" s="143">
        <v>13</v>
      </c>
      <c r="R4" s="143">
        <v>14</v>
      </c>
      <c r="S4" s="143">
        <v>15</v>
      </c>
      <c r="T4" s="143">
        <v>16</v>
      </c>
      <c r="U4" s="143">
        <v>17</v>
      </c>
      <c r="V4" s="143">
        <v>18</v>
      </c>
      <c r="W4" s="143">
        <v>19</v>
      </c>
      <c r="X4" s="143">
        <v>20</v>
      </c>
      <c r="Y4" s="143">
        <v>21</v>
      </c>
      <c r="Z4" s="143">
        <v>22</v>
      </c>
      <c r="AA4" s="143">
        <v>23</v>
      </c>
      <c r="AB4" s="143">
        <v>24</v>
      </c>
      <c r="AC4" s="143">
        <v>25</v>
      </c>
      <c r="AD4" s="143">
        <v>26</v>
      </c>
      <c r="AE4" s="143">
        <v>27</v>
      </c>
      <c r="AF4" s="143">
        <v>28</v>
      </c>
      <c r="AG4" s="143">
        <v>29</v>
      </c>
      <c r="AH4" s="143">
        <v>30</v>
      </c>
      <c r="AI4" s="143">
        <v>31</v>
      </c>
      <c r="AJ4" s="143">
        <v>32</v>
      </c>
      <c r="AK4" s="143">
        <v>33</v>
      </c>
      <c r="AL4" s="143">
        <v>34</v>
      </c>
      <c r="AM4" s="143">
        <v>35</v>
      </c>
      <c r="AN4" s="143">
        <v>36</v>
      </c>
      <c r="AO4" s="143">
        <v>37</v>
      </c>
      <c r="AP4" s="143">
        <v>38</v>
      </c>
      <c r="AQ4" s="143">
        <v>39</v>
      </c>
      <c r="AR4" s="143">
        <v>40</v>
      </c>
      <c r="AS4" s="143">
        <v>41</v>
      </c>
      <c r="AT4" s="143">
        <v>42</v>
      </c>
      <c r="AU4" s="143">
        <v>43</v>
      </c>
      <c r="AV4" s="143">
        <v>44</v>
      </c>
      <c r="AW4" s="143">
        <v>45</v>
      </c>
      <c r="AX4" s="143">
        <v>46</v>
      </c>
      <c r="AY4" s="143">
        <v>47</v>
      </c>
      <c r="AZ4" s="143">
        <v>48</v>
      </c>
      <c r="BA4" s="143">
        <v>49</v>
      </c>
      <c r="BB4" s="143">
        <v>50</v>
      </c>
      <c r="BC4" s="143">
        <v>51</v>
      </c>
      <c r="BD4" s="143">
        <v>52</v>
      </c>
      <c r="BE4" s="143">
        <v>53</v>
      </c>
      <c r="BF4" s="143">
        <v>54</v>
      </c>
      <c r="BG4" s="143">
        <v>55</v>
      </c>
      <c r="BH4" s="143">
        <v>56</v>
      </c>
      <c r="BI4" s="143">
        <v>57</v>
      </c>
      <c r="BJ4" s="143">
        <v>58</v>
      </c>
      <c r="BK4" s="143">
        <v>59</v>
      </c>
      <c r="BL4" s="143">
        <v>60</v>
      </c>
    </row>
    <row r="5" spans="1:64" ht="15.75" x14ac:dyDescent="0.25">
      <c r="B5" s="357"/>
      <c r="C5" s="163" t="s">
        <v>119</v>
      </c>
      <c r="D5" s="164"/>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7"/>
    </row>
    <row r="6" spans="1:64" ht="15.75" x14ac:dyDescent="0.25">
      <c r="B6" s="358"/>
      <c r="C6" s="158" t="s">
        <v>424</v>
      </c>
      <c r="D6" s="168"/>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1"/>
    </row>
    <row r="7" spans="1:64" ht="15.75" x14ac:dyDescent="0.25">
      <c r="A7">
        <v>58</v>
      </c>
      <c r="B7" s="358"/>
      <c r="C7" s="159" t="s">
        <v>432</v>
      </c>
      <c r="D7" s="168">
        <v>58</v>
      </c>
      <c r="E7" s="140"/>
      <c r="F7" s="140"/>
      <c r="G7" s="140"/>
      <c r="H7" s="140"/>
      <c r="I7" s="140"/>
      <c r="J7" s="140"/>
      <c r="K7" s="140"/>
      <c r="L7" s="140"/>
      <c r="M7" s="140"/>
      <c r="N7" s="140">
        <v>4</v>
      </c>
      <c r="O7" s="140">
        <v>3</v>
      </c>
      <c r="P7" s="140">
        <v>3</v>
      </c>
      <c r="Q7" s="140">
        <v>3</v>
      </c>
      <c r="R7" s="140">
        <v>3</v>
      </c>
      <c r="S7" s="140">
        <v>3</v>
      </c>
      <c r="T7" s="140">
        <v>3</v>
      </c>
      <c r="U7" s="140">
        <v>3</v>
      </c>
      <c r="V7" s="140">
        <v>3</v>
      </c>
      <c r="W7" s="140">
        <v>3</v>
      </c>
      <c r="X7" s="140">
        <v>3</v>
      </c>
      <c r="Y7" s="140">
        <v>3</v>
      </c>
      <c r="Z7" s="140">
        <v>3</v>
      </c>
      <c r="AA7" s="140">
        <v>3</v>
      </c>
      <c r="AB7" s="140">
        <v>3</v>
      </c>
      <c r="AC7" s="140">
        <v>3</v>
      </c>
      <c r="AD7" s="140">
        <v>3</v>
      </c>
      <c r="AE7" s="140">
        <v>3</v>
      </c>
      <c r="AF7" s="140">
        <v>3</v>
      </c>
      <c r="AG7" s="140"/>
      <c r="AH7" s="140"/>
      <c r="AI7" s="140"/>
      <c r="AJ7" s="140"/>
      <c r="AK7" s="140"/>
      <c r="AL7" s="140"/>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5"/>
    </row>
    <row r="8" spans="1:64" ht="15.75" x14ac:dyDescent="0.25">
      <c r="A8">
        <v>21</v>
      </c>
      <c r="B8" s="358"/>
      <c r="C8" s="159" t="s">
        <v>257</v>
      </c>
      <c r="D8" s="168">
        <v>21</v>
      </c>
      <c r="E8" s="140"/>
      <c r="F8" s="140"/>
      <c r="G8" s="140"/>
      <c r="H8" s="140"/>
      <c r="I8" s="140"/>
      <c r="J8" s="140"/>
      <c r="K8" s="140"/>
      <c r="L8" s="140"/>
      <c r="M8" s="140"/>
      <c r="N8" s="140">
        <v>1</v>
      </c>
      <c r="O8" s="140"/>
      <c r="P8" s="140"/>
      <c r="Q8" s="140"/>
      <c r="R8" s="140">
        <v>2</v>
      </c>
      <c r="S8" s="140"/>
      <c r="T8" s="140">
        <v>2</v>
      </c>
      <c r="U8" s="140"/>
      <c r="V8" s="140">
        <v>2</v>
      </c>
      <c r="W8" s="140"/>
      <c r="X8" s="140">
        <v>2</v>
      </c>
      <c r="Y8" s="140"/>
      <c r="Z8" s="140">
        <v>2</v>
      </c>
      <c r="AA8" s="140"/>
      <c r="AB8" s="140"/>
      <c r="AC8" s="140">
        <v>2</v>
      </c>
      <c r="AD8" s="140"/>
      <c r="AE8" s="140">
        <v>2</v>
      </c>
      <c r="AF8" s="140"/>
      <c r="AG8" s="140">
        <v>2</v>
      </c>
      <c r="AH8" s="140"/>
      <c r="AI8" s="140">
        <v>2</v>
      </c>
      <c r="AJ8" s="140"/>
      <c r="AK8" s="140">
        <v>2</v>
      </c>
      <c r="AL8" s="140"/>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5"/>
    </row>
    <row r="9" spans="1:64" ht="15.75" x14ac:dyDescent="0.25">
      <c r="A9">
        <v>5</v>
      </c>
      <c r="B9" s="358"/>
      <c r="C9" s="160" t="s">
        <v>258</v>
      </c>
      <c r="D9" s="172">
        <v>5</v>
      </c>
      <c r="E9" s="173"/>
      <c r="F9" s="173"/>
      <c r="G9" s="173"/>
      <c r="H9" s="173"/>
      <c r="I9" s="173"/>
      <c r="J9" s="173"/>
      <c r="K9" s="173"/>
      <c r="L9" s="173"/>
      <c r="M9" s="173"/>
      <c r="N9" s="173"/>
      <c r="O9" s="173"/>
      <c r="P9" s="173"/>
      <c r="Q9" s="173"/>
      <c r="R9" s="173"/>
      <c r="S9" s="173"/>
      <c r="T9" s="173"/>
      <c r="U9" s="173">
        <v>1</v>
      </c>
      <c r="V9" s="173"/>
      <c r="W9" s="173"/>
      <c r="X9" s="173"/>
      <c r="Y9" s="173"/>
      <c r="Z9" s="173"/>
      <c r="AA9" s="173"/>
      <c r="AB9" s="173"/>
      <c r="AC9" s="173">
        <v>1</v>
      </c>
      <c r="AD9" s="173"/>
      <c r="AE9" s="173"/>
      <c r="AF9" s="173"/>
      <c r="AG9" s="173"/>
      <c r="AH9" s="173">
        <v>1</v>
      </c>
      <c r="AI9" s="173"/>
      <c r="AJ9" s="173"/>
      <c r="AK9" s="173">
        <v>1</v>
      </c>
      <c r="AL9" s="173"/>
      <c r="AM9" s="174"/>
      <c r="AN9" s="174"/>
      <c r="AO9" s="174">
        <v>1</v>
      </c>
      <c r="AP9" s="174"/>
      <c r="AQ9" s="174"/>
      <c r="AR9" s="174"/>
      <c r="AS9" s="174"/>
      <c r="AT9" s="174"/>
      <c r="AU9" s="174"/>
      <c r="AV9" s="174"/>
      <c r="AW9" s="174"/>
      <c r="AX9" s="174"/>
      <c r="AY9" s="174"/>
      <c r="AZ9" s="174"/>
      <c r="BA9" s="174"/>
      <c r="BB9" s="174"/>
      <c r="BC9" s="174"/>
      <c r="BD9" s="174"/>
      <c r="BE9" s="174"/>
      <c r="BF9" s="174"/>
      <c r="BG9" s="174"/>
      <c r="BH9" s="174"/>
      <c r="BI9" s="174"/>
      <c r="BJ9" s="174"/>
      <c r="BK9" s="174"/>
      <c r="BL9" s="175"/>
    </row>
    <row r="10" spans="1:64" ht="15.75" x14ac:dyDescent="0.25">
      <c r="B10" s="358"/>
      <c r="C10" s="161" t="s">
        <v>425</v>
      </c>
      <c r="D10" s="172"/>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4"/>
      <c r="BI10" s="174"/>
      <c r="BJ10" s="174"/>
      <c r="BK10" s="174"/>
      <c r="BL10" s="175"/>
    </row>
    <row r="11" spans="1:64" ht="15.75" x14ac:dyDescent="0.25">
      <c r="A11">
        <v>67</v>
      </c>
      <c r="B11" s="358"/>
      <c r="C11" s="159" t="s">
        <v>432</v>
      </c>
      <c r="D11" s="172">
        <v>67</v>
      </c>
      <c r="E11" s="173"/>
      <c r="F11" s="173"/>
      <c r="G11" s="173"/>
      <c r="H11" s="173"/>
      <c r="I11" s="173"/>
      <c r="J11" s="173"/>
      <c r="K11" s="173"/>
      <c r="L11" s="173"/>
      <c r="M11" s="173"/>
      <c r="N11" s="173"/>
      <c r="O11" s="173"/>
      <c r="P11" s="173"/>
      <c r="Q11" s="173"/>
      <c r="R11" s="173"/>
      <c r="S11" s="173"/>
      <c r="T11" s="173"/>
      <c r="U11" s="173"/>
      <c r="V11" s="173">
        <v>5</v>
      </c>
      <c r="W11" s="173">
        <v>3</v>
      </c>
      <c r="X11" s="173">
        <v>3</v>
      </c>
      <c r="Y11" s="173">
        <v>2</v>
      </c>
      <c r="Z11" s="173">
        <v>2</v>
      </c>
      <c r="AA11" s="173">
        <v>2</v>
      </c>
      <c r="AB11" s="173">
        <v>2</v>
      </c>
      <c r="AC11" s="173">
        <v>2</v>
      </c>
      <c r="AD11" s="173">
        <v>2</v>
      </c>
      <c r="AE11" s="173">
        <v>2</v>
      </c>
      <c r="AF11" s="173">
        <v>2</v>
      </c>
      <c r="AG11" s="173">
        <v>2</v>
      </c>
      <c r="AH11" s="173">
        <v>4</v>
      </c>
      <c r="AI11" s="173">
        <v>5</v>
      </c>
      <c r="AJ11" s="173">
        <v>5</v>
      </c>
      <c r="AK11" s="173">
        <v>5</v>
      </c>
      <c r="AL11" s="173">
        <v>3</v>
      </c>
      <c r="AM11" s="174">
        <v>2</v>
      </c>
      <c r="AN11" s="174">
        <v>2</v>
      </c>
      <c r="AO11" s="174">
        <v>2</v>
      </c>
      <c r="AP11" s="174">
        <v>2</v>
      </c>
      <c r="AQ11" s="174">
        <v>2</v>
      </c>
      <c r="AR11" s="174">
        <v>2</v>
      </c>
      <c r="AS11" s="174">
        <v>2</v>
      </c>
      <c r="AT11" s="174">
        <v>2</v>
      </c>
      <c r="AU11" s="174"/>
      <c r="AV11" s="174"/>
      <c r="AW11" s="174"/>
      <c r="AX11" s="174"/>
      <c r="AY11" s="174"/>
      <c r="AZ11" s="174"/>
      <c r="BA11" s="174"/>
      <c r="BB11" s="174"/>
      <c r="BC11" s="174"/>
      <c r="BD11" s="174"/>
      <c r="BE11" s="174"/>
      <c r="BF11" s="174"/>
      <c r="BG11" s="174"/>
      <c r="BH11" s="174"/>
      <c r="BI11" s="174"/>
      <c r="BJ11" s="174"/>
      <c r="BK11" s="174"/>
      <c r="BL11" s="175"/>
    </row>
    <row r="12" spans="1:64" ht="15.75" x14ac:dyDescent="0.25">
      <c r="A12">
        <v>24</v>
      </c>
      <c r="B12" s="358"/>
      <c r="C12" s="159" t="s">
        <v>257</v>
      </c>
      <c r="D12" s="172">
        <v>24</v>
      </c>
      <c r="E12" s="173"/>
      <c r="F12" s="173"/>
      <c r="G12" s="173"/>
      <c r="H12" s="173"/>
      <c r="I12" s="173"/>
      <c r="J12" s="173"/>
      <c r="K12" s="173"/>
      <c r="L12" s="173"/>
      <c r="M12" s="173"/>
      <c r="N12" s="173"/>
      <c r="O12" s="173"/>
      <c r="P12" s="173"/>
      <c r="Q12" s="173"/>
      <c r="R12" s="173"/>
      <c r="S12" s="173"/>
      <c r="T12" s="173"/>
      <c r="U12" s="173"/>
      <c r="V12" s="173"/>
      <c r="W12" s="173">
        <v>2</v>
      </c>
      <c r="X12" s="173">
        <v>2</v>
      </c>
      <c r="Y12" s="173">
        <v>2</v>
      </c>
      <c r="Z12" s="173">
        <v>2</v>
      </c>
      <c r="AA12" s="173">
        <v>2</v>
      </c>
      <c r="AB12" s="173"/>
      <c r="AC12" s="173">
        <v>2</v>
      </c>
      <c r="AD12" s="173">
        <v>2</v>
      </c>
      <c r="AE12" s="173">
        <v>2</v>
      </c>
      <c r="AF12" s="173">
        <v>2</v>
      </c>
      <c r="AG12" s="173">
        <v>2</v>
      </c>
      <c r="AH12" s="173">
        <v>2</v>
      </c>
      <c r="AI12" s="173">
        <v>2</v>
      </c>
      <c r="AJ12" s="173"/>
      <c r="AK12" s="173"/>
      <c r="AL12" s="173"/>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5"/>
    </row>
    <row r="13" spans="1:64" ht="15.75" x14ac:dyDescent="0.25">
      <c r="A13">
        <v>6</v>
      </c>
      <c r="B13" s="358"/>
      <c r="C13" s="160" t="s">
        <v>258</v>
      </c>
      <c r="D13" s="172">
        <v>6</v>
      </c>
      <c r="E13" s="173"/>
      <c r="F13" s="173"/>
      <c r="G13" s="173"/>
      <c r="H13" s="173"/>
      <c r="I13" s="173"/>
      <c r="J13" s="173"/>
      <c r="K13" s="173"/>
      <c r="L13" s="173"/>
      <c r="M13" s="173"/>
      <c r="N13" s="173"/>
      <c r="O13" s="173"/>
      <c r="P13" s="173"/>
      <c r="Q13" s="173"/>
      <c r="R13" s="173"/>
      <c r="S13" s="173"/>
      <c r="T13" s="173"/>
      <c r="U13" s="173"/>
      <c r="V13" s="173">
        <v>1</v>
      </c>
      <c r="W13" s="173"/>
      <c r="X13" s="173"/>
      <c r="Y13" s="173"/>
      <c r="Z13" s="173">
        <v>1</v>
      </c>
      <c r="AA13" s="173"/>
      <c r="AB13" s="173"/>
      <c r="AC13" s="173"/>
      <c r="AD13" s="173"/>
      <c r="AE13" s="173"/>
      <c r="AF13" s="173"/>
      <c r="AG13" s="173">
        <v>1</v>
      </c>
      <c r="AH13" s="173"/>
      <c r="AI13" s="173"/>
      <c r="AJ13" s="173"/>
      <c r="AK13" s="173"/>
      <c r="AL13" s="173">
        <v>1</v>
      </c>
      <c r="AM13" s="174"/>
      <c r="AN13" s="174"/>
      <c r="AO13" s="174"/>
      <c r="AP13" s="174"/>
      <c r="AQ13" s="174"/>
      <c r="AR13" s="174"/>
      <c r="AS13" s="174"/>
      <c r="AT13" s="174">
        <v>2</v>
      </c>
      <c r="AU13" s="174"/>
      <c r="AV13" s="174"/>
      <c r="AW13" s="174"/>
      <c r="AX13" s="174"/>
      <c r="AY13" s="174"/>
      <c r="AZ13" s="174"/>
      <c r="BA13" s="174"/>
      <c r="BB13" s="174"/>
      <c r="BC13" s="174"/>
      <c r="BD13" s="174"/>
      <c r="BE13" s="174"/>
      <c r="BF13" s="174"/>
      <c r="BG13" s="174"/>
      <c r="BH13" s="174"/>
      <c r="BI13" s="174"/>
      <c r="BJ13" s="174"/>
      <c r="BK13" s="174"/>
      <c r="BL13" s="175"/>
    </row>
    <row r="14" spans="1:64" ht="15.75" x14ac:dyDescent="0.25">
      <c r="B14" s="358"/>
      <c r="C14" s="161" t="s">
        <v>259</v>
      </c>
      <c r="D14" s="172"/>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4"/>
      <c r="BI14" s="174"/>
      <c r="BJ14" s="174"/>
      <c r="BK14" s="174"/>
      <c r="BL14" s="175"/>
    </row>
    <row r="15" spans="1:64" ht="15.75" x14ac:dyDescent="0.25">
      <c r="A15">
        <v>90</v>
      </c>
      <c r="B15" s="358"/>
      <c r="C15" s="159" t="s">
        <v>256</v>
      </c>
      <c r="D15" s="172">
        <v>90</v>
      </c>
      <c r="E15" s="173"/>
      <c r="F15" s="173"/>
      <c r="G15" s="173"/>
      <c r="H15" s="173"/>
      <c r="I15" s="173"/>
      <c r="J15" s="173"/>
      <c r="K15" s="173"/>
      <c r="L15" s="173"/>
      <c r="M15" s="173"/>
      <c r="N15" s="173"/>
      <c r="O15" s="173"/>
      <c r="P15" s="173"/>
      <c r="Q15" s="173"/>
      <c r="R15" s="173"/>
      <c r="S15" s="173"/>
      <c r="T15" s="173"/>
      <c r="U15" s="173">
        <v>3</v>
      </c>
      <c r="V15" s="173">
        <v>5</v>
      </c>
      <c r="W15" s="173">
        <v>4</v>
      </c>
      <c r="X15" s="173">
        <v>4</v>
      </c>
      <c r="Y15" s="173">
        <v>3</v>
      </c>
      <c r="Z15" s="173">
        <v>3</v>
      </c>
      <c r="AA15" s="173">
        <v>3</v>
      </c>
      <c r="AB15" s="173">
        <v>3</v>
      </c>
      <c r="AC15" s="173">
        <v>3</v>
      </c>
      <c r="AD15" s="173">
        <v>3</v>
      </c>
      <c r="AE15" s="173">
        <v>3</v>
      </c>
      <c r="AF15" s="173">
        <v>3</v>
      </c>
      <c r="AG15" s="173">
        <v>3</v>
      </c>
      <c r="AH15" s="173">
        <v>5</v>
      </c>
      <c r="AI15" s="173">
        <v>6</v>
      </c>
      <c r="AJ15" s="173">
        <v>4</v>
      </c>
      <c r="AK15" s="173">
        <v>3</v>
      </c>
      <c r="AL15" s="173">
        <v>3</v>
      </c>
      <c r="AM15" s="174">
        <v>3</v>
      </c>
      <c r="AN15" s="174">
        <v>3</v>
      </c>
      <c r="AO15" s="174">
        <v>2</v>
      </c>
      <c r="AP15" s="174">
        <v>2</v>
      </c>
      <c r="AQ15" s="174">
        <v>2</v>
      </c>
      <c r="AR15" s="174">
        <v>2</v>
      </c>
      <c r="AS15" s="174">
        <v>3</v>
      </c>
      <c r="AT15" s="174">
        <v>5</v>
      </c>
      <c r="AU15" s="174">
        <v>2</v>
      </c>
      <c r="AV15" s="174">
        <v>2</v>
      </c>
      <c r="AW15" s="174"/>
      <c r="AX15" s="174"/>
      <c r="AY15" s="174"/>
      <c r="AZ15" s="174"/>
      <c r="BA15" s="174"/>
      <c r="BB15" s="174"/>
      <c r="BC15" s="174"/>
      <c r="BD15" s="174"/>
      <c r="BE15" s="174"/>
      <c r="BF15" s="174"/>
      <c r="BG15" s="174"/>
      <c r="BH15" s="174"/>
      <c r="BI15" s="174"/>
      <c r="BJ15" s="174"/>
      <c r="BK15" s="174"/>
      <c r="BL15" s="175"/>
    </row>
    <row r="16" spans="1:64" ht="15.75" x14ac:dyDescent="0.25">
      <c r="A16">
        <v>32</v>
      </c>
      <c r="B16" s="358"/>
      <c r="C16" s="159" t="s">
        <v>257</v>
      </c>
      <c r="D16" s="172">
        <v>32</v>
      </c>
      <c r="E16" s="173"/>
      <c r="F16" s="173"/>
      <c r="G16" s="173"/>
      <c r="H16" s="173"/>
      <c r="I16" s="173"/>
      <c r="J16" s="173"/>
      <c r="K16" s="173"/>
      <c r="L16" s="173"/>
      <c r="M16" s="173"/>
      <c r="N16" s="173"/>
      <c r="O16" s="173"/>
      <c r="P16" s="173"/>
      <c r="Q16" s="173"/>
      <c r="R16" s="173"/>
      <c r="S16" s="173"/>
      <c r="T16" s="173"/>
      <c r="U16" s="173"/>
      <c r="V16" s="173">
        <v>1</v>
      </c>
      <c r="W16" s="173">
        <v>1</v>
      </c>
      <c r="X16" s="173">
        <v>1</v>
      </c>
      <c r="Y16" s="173">
        <v>1</v>
      </c>
      <c r="Z16" s="173">
        <v>1</v>
      </c>
      <c r="AA16" s="173">
        <v>1</v>
      </c>
      <c r="AB16" s="173">
        <v>1</v>
      </c>
      <c r="AC16" s="173">
        <v>2</v>
      </c>
      <c r="AD16" s="173">
        <v>3</v>
      </c>
      <c r="AE16" s="173">
        <v>2</v>
      </c>
      <c r="AF16" s="173">
        <v>1</v>
      </c>
      <c r="AG16" s="173">
        <v>3</v>
      </c>
      <c r="AH16" s="173">
        <v>3</v>
      </c>
      <c r="AI16" s="173">
        <v>3</v>
      </c>
      <c r="AJ16" s="173">
        <v>3</v>
      </c>
      <c r="AK16" s="173">
        <v>2</v>
      </c>
      <c r="AL16" s="173">
        <v>2</v>
      </c>
      <c r="AM16" s="174">
        <v>1</v>
      </c>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5"/>
    </row>
    <row r="17" spans="1:64" ht="15.75" x14ac:dyDescent="0.25">
      <c r="A17">
        <v>8</v>
      </c>
      <c r="B17" s="358"/>
      <c r="C17" s="159" t="s">
        <v>258</v>
      </c>
      <c r="D17" s="168">
        <v>8</v>
      </c>
      <c r="E17" s="173"/>
      <c r="F17" s="173"/>
      <c r="G17" s="173"/>
      <c r="H17" s="173"/>
      <c r="I17" s="173"/>
      <c r="J17" s="173"/>
      <c r="K17" s="173"/>
      <c r="L17" s="173"/>
      <c r="M17" s="173"/>
      <c r="N17" s="173"/>
      <c r="O17" s="173"/>
      <c r="P17" s="173"/>
      <c r="Q17" s="173"/>
      <c r="R17" s="173"/>
      <c r="S17" s="173"/>
      <c r="T17" s="173"/>
      <c r="U17" s="173"/>
      <c r="V17" s="173"/>
      <c r="W17" s="173">
        <v>1</v>
      </c>
      <c r="X17" s="173"/>
      <c r="Y17" s="173"/>
      <c r="Z17" s="173"/>
      <c r="AA17" s="173">
        <v>1</v>
      </c>
      <c r="AB17" s="173"/>
      <c r="AC17" s="173">
        <v>1</v>
      </c>
      <c r="AD17" s="173"/>
      <c r="AE17" s="173"/>
      <c r="AF17" s="173"/>
      <c r="AG17" s="173">
        <v>1</v>
      </c>
      <c r="AH17" s="173">
        <v>1</v>
      </c>
      <c r="AI17" s="173">
        <v>1</v>
      </c>
      <c r="AJ17" s="173"/>
      <c r="AK17" s="173">
        <v>1</v>
      </c>
      <c r="AL17" s="173"/>
      <c r="AM17" s="174"/>
      <c r="AN17" s="174">
        <v>1</v>
      </c>
      <c r="AO17" s="174"/>
      <c r="AP17" s="174"/>
      <c r="AQ17" s="174"/>
      <c r="AR17" s="174"/>
      <c r="AS17" s="174"/>
      <c r="AT17" s="174"/>
      <c r="AU17" s="174"/>
      <c r="AV17" s="174"/>
      <c r="AW17" s="174"/>
      <c r="AX17" s="174"/>
      <c r="AY17" s="174"/>
      <c r="AZ17" s="174"/>
      <c r="BA17" s="174"/>
      <c r="BB17" s="174"/>
      <c r="BC17" s="174"/>
      <c r="BD17" s="174"/>
      <c r="BE17" s="174"/>
      <c r="BF17" s="174"/>
      <c r="BG17" s="174"/>
      <c r="BH17" s="174"/>
      <c r="BI17" s="174"/>
      <c r="BJ17" s="174"/>
      <c r="BK17" s="174"/>
      <c r="BL17" s="175"/>
    </row>
    <row r="18" spans="1:64" ht="16.5" thickBot="1" x14ac:dyDescent="0.3">
      <c r="B18" s="359"/>
      <c r="C18" s="176" t="s">
        <v>260</v>
      </c>
      <c r="D18" s="177">
        <v>1</v>
      </c>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8"/>
    </row>
    <row r="19" spans="1:64" ht="15.75" x14ac:dyDescent="0.25">
      <c r="B19" s="360"/>
      <c r="C19" s="178" t="s">
        <v>242</v>
      </c>
      <c r="D19" s="149"/>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6"/>
      <c r="AN19" s="166"/>
      <c r="AO19" s="166"/>
      <c r="AP19" s="166"/>
      <c r="AQ19" s="166"/>
      <c r="AR19" s="166"/>
      <c r="AS19" s="166"/>
      <c r="AT19" s="166"/>
      <c r="AU19" s="166"/>
      <c r="AV19" s="166"/>
      <c r="AW19" s="166"/>
      <c r="AX19" s="166"/>
      <c r="AY19" s="166"/>
      <c r="AZ19" s="166"/>
      <c r="BA19" s="166"/>
      <c r="BB19" s="166"/>
      <c r="BC19" s="166"/>
      <c r="BD19" s="166"/>
      <c r="BE19" s="166"/>
      <c r="BF19" s="166"/>
      <c r="BG19" s="166"/>
      <c r="BH19" s="166"/>
      <c r="BI19" s="166"/>
      <c r="BJ19" s="166"/>
      <c r="BK19" s="166"/>
      <c r="BL19" s="167"/>
    </row>
    <row r="20" spans="1:64" ht="15.75" x14ac:dyDescent="0.25">
      <c r="B20" s="361"/>
      <c r="C20" s="158" t="s">
        <v>424</v>
      </c>
      <c r="D20" s="168"/>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1"/>
    </row>
    <row r="21" spans="1:64" ht="15.75" x14ac:dyDescent="0.25">
      <c r="A21">
        <v>58</v>
      </c>
      <c r="B21" s="361"/>
      <c r="C21" s="159" t="s">
        <v>432</v>
      </c>
      <c r="D21" s="168">
        <v>58</v>
      </c>
      <c r="E21" s="169"/>
      <c r="F21" s="169"/>
      <c r="G21" s="169"/>
      <c r="H21" s="169"/>
      <c r="I21" s="169"/>
      <c r="J21" s="169">
        <v>6</v>
      </c>
      <c r="K21" s="169">
        <v>3</v>
      </c>
      <c r="L21" s="169">
        <v>3</v>
      </c>
      <c r="M21" s="169">
        <v>3</v>
      </c>
      <c r="N21" s="169">
        <v>3</v>
      </c>
      <c r="O21" s="169">
        <v>3</v>
      </c>
      <c r="P21" s="169">
        <v>3</v>
      </c>
      <c r="Q21" s="169">
        <v>3</v>
      </c>
      <c r="R21" s="169">
        <v>3</v>
      </c>
      <c r="S21" s="169">
        <v>3</v>
      </c>
      <c r="T21" s="169">
        <v>4</v>
      </c>
      <c r="U21" s="169">
        <v>4</v>
      </c>
      <c r="V21" s="169">
        <v>4</v>
      </c>
      <c r="W21" s="169">
        <v>4</v>
      </c>
      <c r="X21" s="169">
        <v>4</v>
      </c>
      <c r="Y21" s="169">
        <v>5</v>
      </c>
      <c r="Z21" s="169"/>
      <c r="AA21" s="169"/>
      <c r="AB21" s="169"/>
      <c r="AC21" s="169"/>
      <c r="AD21" s="169"/>
      <c r="AE21" s="169"/>
      <c r="AF21" s="169"/>
      <c r="AG21" s="169"/>
      <c r="AH21" s="169"/>
      <c r="AI21" s="169"/>
      <c r="AJ21" s="169"/>
      <c r="AK21" s="169"/>
      <c r="AL21" s="169"/>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1"/>
    </row>
    <row r="22" spans="1:64" ht="15.75" x14ac:dyDescent="0.25">
      <c r="A22">
        <v>21</v>
      </c>
      <c r="B22" s="361"/>
      <c r="C22" s="159" t="s">
        <v>257</v>
      </c>
      <c r="D22" s="168">
        <v>21</v>
      </c>
      <c r="E22" s="169"/>
      <c r="F22" s="169"/>
      <c r="G22" s="169"/>
      <c r="H22" s="169"/>
      <c r="I22" s="169"/>
      <c r="J22" s="169">
        <v>2</v>
      </c>
      <c r="K22" s="169"/>
      <c r="L22" s="169"/>
      <c r="M22" s="169"/>
      <c r="N22" s="169">
        <v>3</v>
      </c>
      <c r="O22" s="169"/>
      <c r="P22" s="169">
        <v>4</v>
      </c>
      <c r="Q22" s="169"/>
      <c r="R22" s="169">
        <v>3</v>
      </c>
      <c r="S22" s="169"/>
      <c r="T22" s="169">
        <v>3</v>
      </c>
      <c r="U22" s="169"/>
      <c r="V22" s="169">
        <v>4</v>
      </c>
      <c r="W22" s="169"/>
      <c r="X22" s="169"/>
      <c r="Y22" s="169">
        <v>2</v>
      </c>
      <c r="Z22" s="169"/>
      <c r="AA22" s="169"/>
      <c r="AB22" s="169"/>
      <c r="AC22" s="169"/>
      <c r="AD22" s="169"/>
      <c r="AE22" s="169"/>
      <c r="AF22" s="169"/>
      <c r="AG22" s="169"/>
      <c r="AH22" s="169"/>
      <c r="AI22" s="169"/>
      <c r="AJ22" s="169"/>
      <c r="AK22" s="169"/>
      <c r="AL22" s="169"/>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1"/>
    </row>
    <row r="23" spans="1:64" ht="15.75" x14ac:dyDescent="0.25">
      <c r="A23">
        <v>4</v>
      </c>
      <c r="B23" s="361"/>
      <c r="C23" s="160" t="s">
        <v>258</v>
      </c>
      <c r="D23" s="172">
        <v>5</v>
      </c>
      <c r="E23" s="169"/>
      <c r="F23" s="169"/>
      <c r="G23" s="169"/>
      <c r="H23" s="169"/>
      <c r="I23" s="169"/>
      <c r="J23" s="169"/>
      <c r="K23" s="169"/>
      <c r="L23" s="169"/>
      <c r="M23" s="169"/>
      <c r="N23" s="169"/>
      <c r="O23" s="169"/>
      <c r="P23" s="169"/>
      <c r="Q23" s="169">
        <v>1</v>
      </c>
      <c r="R23" s="169"/>
      <c r="S23" s="169"/>
      <c r="T23" s="169"/>
      <c r="U23" s="169"/>
      <c r="V23" s="169"/>
      <c r="W23" s="169"/>
      <c r="X23" s="169"/>
      <c r="Y23" s="169">
        <v>1</v>
      </c>
      <c r="Z23" s="169"/>
      <c r="AA23" s="169"/>
      <c r="AB23" s="169"/>
      <c r="AC23" s="169"/>
      <c r="AD23" s="169">
        <v>1</v>
      </c>
      <c r="AE23" s="169"/>
      <c r="AF23" s="169"/>
      <c r="AG23" s="169">
        <v>1</v>
      </c>
      <c r="AH23" s="169"/>
      <c r="AI23" s="169"/>
      <c r="AJ23" s="169"/>
      <c r="AK23" s="169"/>
      <c r="AL23" s="169"/>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1"/>
    </row>
    <row r="24" spans="1:64" ht="15.75" x14ac:dyDescent="0.25">
      <c r="B24" s="361"/>
      <c r="C24" s="161" t="s">
        <v>425</v>
      </c>
      <c r="D24" s="172"/>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c r="BL24" s="171"/>
    </row>
    <row r="25" spans="1:64" ht="15.75" x14ac:dyDescent="0.25">
      <c r="A25">
        <v>67</v>
      </c>
      <c r="B25" s="361"/>
      <c r="C25" s="159" t="s">
        <v>432</v>
      </c>
      <c r="D25" s="172">
        <v>67</v>
      </c>
      <c r="E25" s="169"/>
      <c r="F25" s="169"/>
      <c r="G25" s="169"/>
      <c r="H25" s="169"/>
      <c r="I25" s="169"/>
      <c r="J25" s="169"/>
      <c r="K25" s="169"/>
      <c r="L25" s="169"/>
      <c r="M25" s="169"/>
      <c r="N25" s="169"/>
      <c r="O25" s="169"/>
      <c r="P25" s="169"/>
      <c r="Q25" s="169"/>
      <c r="R25" s="169">
        <v>5</v>
      </c>
      <c r="S25" s="169">
        <v>3</v>
      </c>
      <c r="T25" s="169">
        <v>5</v>
      </c>
      <c r="U25" s="169">
        <v>2</v>
      </c>
      <c r="V25" s="169">
        <v>5</v>
      </c>
      <c r="W25" s="169">
        <v>2</v>
      </c>
      <c r="X25" s="169">
        <v>5</v>
      </c>
      <c r="Y25" s="169">
        <v>2</v>
      </c>
      <c r="Z25" s="169">
        <v>5</v>
      </c>
      <c r="AA25" s="169">
        <v>2</v>
      </c>
      <c r="AB25" s="169">
        <v>5</v>
      </c>
      <c r="AC25" s="169">
        <v>2</v>
      </c>
      <c r="AD25" s="169">
        <v>5</v>
      </c>
      <c r="AE25" s="169">
        <v>3</v>
      </c>
      <c r="AF25" s="169">
        <v>4</v>
      </c>
      <c r="AG25" s="169">
        <v>5</v>
      </c>
      <c r="AH25" s="169">
        <v>3</v>
      </c>
      <c r="AI25" s="169">
        <v>4</v>
      </c>
      <c r="AJ25" s="169"/>
      <c r="AK25" s="169"/>
      <c r="AL25" s="169"/>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1"/>
    </row>
    <row r="26" spans="1:64" ht="15.75" x14ac:dyDescent="0.25">
      <c r="A26">
        <v>24</v>
      </c>
      <c r="B26" s="361"/>
      <c r="C26" s="159" t="s">
        <v>257</v>
      </c>
      <c r="D26" s="172">
        <v>24</v>
      </c>
      <c r="E26" s="169"/>
      <c r="F26" s="169"/>
      <c r="G26" s="169"/>
      <c r="H26" s="169"/>
      <c r="I26" s="169"/>
      <c r="J26" s="169"/>
      <c r="K26" s="169"/>
      <c r="L26" s="169"/>
      <c r="M26" s="169"/>
      <c r="N26" s="169"/>
      <c r="O26" s="169"/>
      <c r="P26" s="169"/>
      <c r="Q26" s="169"/>
      <c r="R26" s="169"/>
      <c r="S26" s="169">
        <v>2</v>
      </c>
      <c r="T26" s="169">
        <v>2</v>
      </c>
      <c r="U26" s="169">
        <v>2</v>
      </c>
      <c r="V26" s="169">
        <v>2</v>
      </c>
      <c r="W26" s="169">
        <v>2</v>
      </c>
      <c r="X26" s="169"/>
      <c r="Y26" s="169">
        <v>2</v>
      </c>
      <c r="Z26" s="169">
        <v>2</v>
      </c>
      <c r="AA26" s="169">
        <v>2</v>
      </c>
      <c r="AB26" s="169">
        <v>2</v>
      </c>
      <c r="AC26" s="169">
        <v>2</v>
      </c>
      <c r="AD26" s="169">
        <v>2</v>
      </c>
      <c r="AE26" s="169">
        <v>2</v>
      </c>
      <c r="AF26" s="169"/>
      <c r="AG26" s="169"/>
      <c r="AH26" s="169"/>
      <c r="AI26" s="169"/>
      <c r="AJ26" s="169"/>
      <c r="AK26" s="169"/>
      <c r="AL26" s="169"/>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1"/>
    </row>
    <row r="27" spans="1:64" ht="15.75" x14ac:dyDescent="0.25">
      <c r="A27">
        <v>4</v>
      </c>
      <c r="B27" s="361"/>
      <c r="C27" s="160" t="s">
        <v>258</v>
      </c>
      <c r="D27" s="172">
        <v>6</v>
      </c>
      <c r="E27" s="169"/>
      <c r="F27" s="169"/>
      <c r="G27" s="169"/>
      <c r="H27" s="169"/>
      <c r="I27" s="169"/>
      <c r="J27" s="169"/>
      <c r="K27" s="169"/>
      <c r="L27" s="169"/>
      <c r="M27" s="169"/>
      <c r="N27" s="169"/>
      <c r="O27" s="169"/>
      <c r="P27" s="169"/>
      <c r="Q27" s="169"/>
      <c r="R27" s="169">
        <v>1</v>
      </c>
      <c r="S27" s="169"/>
      <c r="T27" s="169"/>
      <c r="U27" s="169"/>
      <c r="V27" s="169">
        <v>1</v>
      </c>
      <c r="W27" s="169"/>
      <c r="X27" s="169"/>
      <c r="Y27" s="169"/>
      <c r="Z27" s="169"/>
      <c r="AA27" s="169"/>
      <c r="AB27" s="169"/>
      <c r="AC27" s="169">
        <v>1</v>
      </c>
      <c r="AD27" s="169"/>
      <c r="AE27" s="169"/>
      <c r="AF27" s="169"/>
      <c r="AG27" s="169"/>
      <c r="AH27" s="169">
        <v>1</v>
      </c>
      <c r="AI27" s="169"/>
      <c r="AJ27" s="169"/>
      <c r="AK27" s="169"/>
      <c r="AL27" s="169"/>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1"/>
    </row>
    <row r="28" spans="1:64" ht="15.75" x14ac:dyDescent="0.25">
      <c r="B28" s="361"/>
      <c r="C28" s="161" t="s">
        <v>259</v>
      </c>
      <c r="D28" s="172"/>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1"/>
    </row>
    <row r="29" spans="1:64" ht="15.75" x14ac:dyDescent="0.25">
      <c r="A29">
        <v>90</v>
      </c>
      <c r="B29" s="361"/>
      <c r="C29" s="159" t="s">
        <v>256</v>
      </c>
      <c r="D29" s="172">
        <v>90</v>
      </c>
      <c r="E29" s="169"/>
      <c r="F29" s="169"/>
      <c r="G29" s="169"/>
      <c r="H29" s="169"/>
      <c r="I29" s="169"/>
      <c r="J29" s="169"/>
      <c r="K29" s="169"/>
      <c r="L29" s="169"/>
      <c r="M29" s="169"/>
      <c r="N29" s="169"/>
      <c r="O29" s="169"/>
      <c r="P29" s="169"/>
      <c r="Q29" s="169">
        <v>5</v>
      </c>
      <c r="R29" s="169">
        <v>4</v>
      </c>
      <c r="S29" s="169">
        <v>6</v>
      </c>
      <c r="T29" s="169">
        <v>3</v>
      </c>
      <c r="U29" s="169">
        <v>3</v>
      </c>
      <c r="V29" s="169">
        <v>3</v>
      </c>
      <c r="W29" s="169">
        <v>3</v>
      </c>
      <c r="X29" s="169">
        <v>5</v>
      </c>
      <c r="Y29" s="169">
        <v>4</v>
      </c>
      <c r="Z29" s="169">
        <v>6</v>
      </c>
      <c r="AA29" s="169">
        <v>7</v>
      </c>
      <c r="AB29" s="169">
        <v>5</v>
      </c>
      <c r="AC29" s="169">
        <v>3</v>
      </c>
      <c r="AD29" s="169">
        <v>2</v>
      </c>
      <c r="AE29" s="169">
        <v>4</v>
      </c>
      <c r="AF29" s="169">
        <v>6</v>
      </c>
      <c r="AG29" s="169">
        <v>7</v>
      </c>
      <c r="AH29" s="169">
        <v>8</v>
      </c>
      <c r="AI29" s="169">
        <v>3</v>
      </c>
      <c r="AJ29" s="169">
        <v>3</v>
      </c>
      <c r="AK29" s="169"/>
      <c r="AL29" s="169"/>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1"/>
    </row>
    <row r="30" spans="1:64" ht="15.75" x14ac:dyDescent="0.25">
      <c r="A30">
        <v>32</v>
      </c>
      <c r="B30" s="361"/>
      <c r="C30" s="159" t="s">
        <v>257</v>
      </c>
      <c r="D30" s="172">
        <v>32</v>
      </c>
      <c r="E30" s="169"/>
      <c r="F30" s="169"/>
      <c r="G30" s="169"/>
      <c r="H30" s="169"/>
      <c r="I30" s="169"/>
      <c r="J30" s="169"/>
      <c r="K30" s="169"/>
      <c r="L30" s="169"/>
      <c r="M30" s="169"/>
      <c r="N30" s="169"/>
      <c r="O30" s="169"/>
      <c r="P30" s="169"/>
      <c r="Q30" s="169"/>
      <c r="R30" s="169">
        <v>1</v>
      </c>
      <c r="S30" s="169">
        <v>1</v>
      </c>
      <c r="T30" s="169">
        <v>1</v>
      </c>
      <c r="U30" s="169">
        <v>1</v>
      </c>
      <c r="V30" s="169">
        <v>1</v>
      </c>
      <c r="W30" s="169">
        <v>1</v>
      </c>
      <c r="X30" s="169">
        <v>1</v>
      </c>
      <c r="Y30" s="169">
        <v>2</v>
      </c>
      <c r="Z30" s="169">
        <v>3</v>
      </c>
      <c r="AA30" s="169">
        <v>2</v>
      </c>
      <c r="AB30" s="169">
        <v>1</v>
      </c>
      <c r="AC30" s="169">
        <v>3</v>
      </c>
      <c r="AD30" s="169">
        <v>2</v>
      </c>
      <c r="AE30" s="169">
        <v>3</v>
      </c>
      <c r="AF30" s="169">
        <v>3</v>
      </c>
      <c r="AG30" s="169">
        <v>4</v>
      </c>
      <c r="AH30" s="169">
        <v>2</v>
      </c>
      <c r="AI30" s="169"/>
      <c r="AJ30" s="169"/>
      <c r="AK30" s="169"/>
      <c r="AL30" s="169"/>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1"/>
    </row>
    <row r="31" spans="1:64" ht="15.75" x14ac:dyDescent="0.25">
      <c r="A31">
        <v>8</v>
      </c>
      <c r="B31" s="361"/>
      <c r="C31" s="159" t="s">
        <v>258</v>
      </c>
      <c r="D31" s="168">
        <v>8</v>
      </c>
      <c r="E31" s="169"/>
      <c r="F31" s="169"/>
      <c r="G31" s="169"/>
      <c r="H31" s="169"/>
      <c r="I31" s="169"/>
      <c r="J31" s="169"/>
      <c r="K31" s="169"/>
      <c r="L31" s="169"/>
      <c r="M31" s="169"/>
      <c r="N31" s="169"/>
      <c r="O31" s="169"/>
      <c r="P31" s="169"/>
      <c r="Q31" s="169"/>
      <c r="R31" s="169"/>
      <c r="S31" s="169">
        <v>1</v>
      </c>
      <c r="T31" s="169"/>
      <c r="U31" s="169"/>
      <c r="V31" s="169"/>
      <c r="W31" s="169">
        <v>1</v>
      </c>
      <c r="X31" s="169"/>
      <c r="Y31" s="169">
        <v>1</v>
      </c>
      <c r="Z31" s="169">
        <v>1</v>
      </c>
      <c r="AA31" s="169"/>
      <c r="AB31" s="169"/>
      <c r="AC31" s="169">
        <v>1</v>
      </c>
      <c r="AD31" s="169"/>
      <c r="AE31" s="169">
        <v>1</v>
      </c>
      <c r="AF31" s="169"/>
      <c r="AG31" s="169">
        <v>1</v>
      </c>
      <c r="AH31" s="169"/>
      <c r="AI31" s="169"/>
      <c r="AJ31" s="169">
        <v>1</v>
      </c>
      <c r="AK31" s="169"/>
      <c r="AL31" s="169"/>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c r="BK31" s="170"/>
      <c r="BL31" s="171"/>
    </row>
    <row r="32" spans="1:64" ht="16.5" thickBot="1" x14ac:dyDescent="0.3">
      <c r="B32" s="362"/>
      <c r="C32" s="176" t="s">
        <v>260</v>
      </c>
      <c r="D32" s="177">
        <v>1</v>
      </c>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5"/>
    </row>
    <row r="33" spans="1:64" ht="15.75" x14ac:dyDescent="0.25">
      <c r="B33" s="360"/>
      <c r="C33" s="178" t="s">
        <v>237</v>
      </c>
      <c r="D33" s="149"/>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7"/>
    </row>
    <row r="34" spans="1:64" ht="15.75" x14ac:dyDescent="0.25">
      <c r="B34" s="361"/>
      <c r="C34" s="158" t="s">
        <v>424</v>
      </c>
      <c r="D34" s="168"/>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1"/>
    </row>
    <row r="35" spans="1:64" ht="15.75" x14ac:dyDescent="0.25">
      <c r="A35">
        <v>58</v>
      </c>
      <c r="B35" s="361"/>
      <c r="C35" s="159" t="s">
        <v>432</v>
      </c>
      <c r="D35" s="168">
        <v>58</v>
      </c>
      <c r="E35" s="169"/>
      <c r="F35" s="169"/>
      <c r="G35" s="169"/>
      <c r="H35" s="169"/>
      <c r="I35" s="169"/>
      <c r="J35" s="169"/>
      <c r="K35" s="169"/>
      <c r="L35" s="169">
        <v>3</v>
      </c>
      <c r="M35" s="169">
        <v>2</v>
      </c>
      <c r="N35" s="169">
        <v>2</v>
      </c>
      <c r="O35" s="169">
        <v>2</v>
      </c>
      <c r="P35" s="169">
        <v>2</v>
      </c>
      <c r="Q35" s="169">
        <v>2</v>
      </c>
      <c r="R35" s="169">
        <v>2</v>
      </c>
      <c r="S35" s="169">
        <v>2</v>
      </c>
      <c r="T35" s="169">
        <v>2</v>
      </c>
      <c r="U35" s="169">
        <v>2</v>
      </c>
      <c r="V35" s="169">
        <v>2</v>
      </c>
      <c r="W35" s="169">
        <v>2</v>
      </c>
      <c r="X35" s="169">
        <v>2</v>
      </c>
      <c r="Y35" s="169">
        <v>2</v>
      </c>
      <c r="Z35" s="169">
        <v>2</v>
      </c>
      <c r="AA35" s="169">
        <v>2</v>
      </c>
      <c r="AB35" s="169">
        <v>2</v>
      </c>
      <c r="AC35" s="169">
        <v>2</v>
      </c>
      <c r="AD35" s="169">
        <v>2</v>
      </c>
      <c r="AE35" s="169">
        <v>2</v>
      </c>
      <c r="AF35" s="169">
        <v>2</v>
      </c>
      <c r="AG35" s="169">
        <v>2</v>
      </c>
      <c r="AH35" s="169">
        <v>2</v>
      </c>
      <c r="AI35" s="169">
        <v>2</v>
      </c>
      <c r="AJ35" s="169">
        <v>2</v>
      </c>
      <c r="AK35" s="169">
        <v>2</v>
      </c>
      <c r="AL35" s="169">
        <v>2</v>
      </c>
      <c r="AM35" s="170">
        <v>3</v>
      </c>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1"/>
    </row>
    <row r="36" spans="1:64" ht="15.75" x14ac:dyDescent="0.25">
      <c r="A36">
        <v>21</v>
      </c>
      <c r="B36" s="361"/>
      <c r="C36" s="159" t="s">
        <v>257</v>
      </c>
      <c r="D36" s="168">
        <v>21</v>
      </c>
      <c r="E36" s="169"/>
      <c r="F36" s="169"/>
      <c r="G36" s="169"/>
      <c r="H36" s="169"/>
      <c r="I36" s="169"/>
      <c r="J36" s="169"/>
      <c r="K36" s="169"/>
      <c r="L36" s="169"/>
      <c r="M36" s="169">
        <v>1</v>
      </c>
      <c r="N36" s="169">
        <v>1</v>
      </c>
      <c r="O36" s="169">
        <v>1</v>
      </c>
      <c r="P36" s="169">
        <v>1</v>
      </c>
      <c r="Q36" s="169">
        <v>1</v>
      </c>
      <c r="R36" s="169">
        <v>1</v>
      </c>
      <c r="S36" s="169">
        <v>1</v>
      </c>
      <c r="T36" s="169">
        <v>1</v>
      </c>
      <c r="U36" s="169">
        <v>1</v>
      </c>
      <c r="V36" s="169">
        <v>1</v>
      </c>
      <c r="W36" s="169">
        <v>1</v>
      </c>
      <c r="X36" s="169">
        <v>1</v>
      </c>
      <c r="Y36" s="169">
        <v>1</v>
      </c>
      <c r="Z36" s="169">
        <v>1</v>
      </c>
      <c r="AA36" s="169">
        <v>1</v>
      </c>
      <c r="AB36" s="169">
        <v>1</v>
      </c>
      <c r="AC36" s="169">
        <v>1</v>
      </c>
      <c r="AD36" s="169">
        <v>1</v>
      </c>
      <c r="AE36" s="169">
        <v>1</v>
      </c>
      <c r="AF36" s="169">
        <v>1</v>
      </c>
      <c r="AG36" s="169">
        <v>1</v>
      </c>
      <c r="AH36" s="169"/>
      <c r="AI36" s="169"/>
      <c r="AJ36" s="169"/>
      <c r="AK36" s="169"/>
      <c r="AL36" s="169"/>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1"/>
    </row>
    <row r="37" spans="1:64" ht="15.75" x14ac:dyDescent="0.25">
      <c r="A37">
        <v>5</v>
      </c>
      <c r="B37" s="361"/>
      <c r="C37" s="160" t="s">
        <v>258</v>
      </c>
      <c r="D37" s="172">
        <v>5</v>
      </c>
      <c r="E37" s="169"/>
      <c r="F37" s="169"/>
      <c r="G37" s="169"/>
      <c r="H37" s="169"/>
      <c r="I37" s="169"/>
      <c r="J37" s="169"/>
      <c r="K37" s="169"/>
      <c r="L37" s="169"/>
      <c r="M37" s="169"/>
      <c r="N37" s="169">
        <v>1</v>
      </c>
      <c r="O37" s="169"/>
      <c r="P37" s="169"/>
      <c r="Q37" s="169"/>
      <c r="R37" s="169"/>
      <c r="S37" s="169"/>
      <c r="T37" s="169">
        <v>1</v>
      </c>
      <c r="U37" s="169"/>
      <c r="V37" s="169"/>
      <c r="W37" s="169"/>
      <c r="X37" s="169"/>
      <c r="Y37" s="169">
        <v>1</v>
      </c>
      <c r="Z37" s="169"/>
      <c r="AA37" s="169"/>
      <c r="AB37" s="169"/>
      <c r="AC37" s="169"/>
      <c r="AD37" s="169"/>
      <c r="AE37" s="169">
        <v>1</v>
      </c>
      <c r="AF37" s="169"/>
      <c r="AG37" s="169"/>
      <c r="AH37" s="169"/>
      <c r="AI37" s="169"/>
      <c r="AJ37" s="169">
        <v>1</v>
      </c>
      <c r="AK37" s="169"/>
      <c r="AL37" s="169"/>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1"/>
    </row>
    <row r="38" spans="1:64" ht="15.75" x14ac:dyDescent="0.25">
      <c r="B38" s="361"/>
      <c r="C38" s="161" t="s">
        <v>425</v>
      </c>
      <c r="D38" s="172"/>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1"/>
    </row>
    <row r="39" spans="1:64" ht="15.75" x14ac:dyDescent="0.25">
      <c r="A39">
        <v>41</v>
      </c>
      <c r="B39" s="361"/>
      <c r="C39" s="159" t="s">
        <v>432</v>
      </c>
      <c r="D39" s="172">
        <v>67</v>
      </c>
      <c r="E39" s="169"/>
      <c r="F39" s="169"/>
      <c r="G39" s="169"/>
      <c r="H39" s="169"/>
      <c r="I39" s="169"/>
      <c r="J39" s="169"/>
      <c r="K39" s="169"/>
      <c r="L39" s="169"/>
      <c r="M39" s="169"/>
      <c r="N39" s="169"/>
      <c r="O39" s="169"/>
      <c r="P39" s="169"/>
      <c r="Q39" s="169"/>
      <c r="R39" s="169"/>
      <c r="S39" s="169">
        <v>1</v>
      </c>
      <c r="T39" s="169">
        <v>1</v>
      </c>
      <c r="U39" s="169">
        <v>1</v>
      </c>
      <c r="V39" s="169">
        <v>1</v>
      </c>
      <c r="W39" s="169">
        <v>1</v>
      </c>
      <c r="X39" s="169">
        <v>1</v>
      </c>
      <c r="Y39" s="169">
        <v>1</v>
      </c>
      <c r="Z39" s="169">
        <v>1</v>
      </c>
      <c r="AA39" s="169">
        <v>1</v>
      </c>
      <c r="AB39" s="169">
        <v>1</v>
      </c>
      <c r="AC39" s="169">
        <v>1</v>
      </c>
      <c r="AD39" s="169">
        <v>2</v>
      </c>
      <c r="AE39" s="169">
        <v>2</v>
      </c>
      <c r="AF39" s="169">
        <v>2</v>
      </c>
      <c r="AG39" s="169">
        <v>2</v>
      </c>
      <c r="AH39" s="169">
        <v>2</v>
      </c>
      <c r="AI39" s="169">
        <v>2</v>
      </c>
      <c r="AJ39" s="169">
        <v>2</v>
      </c>
      <c r="AK39" s="169">
        <v>2</v>
      </c>
      <c r="AL39" s="169">
        <v>2</v>
      </c>
      <c r="AM39" s="170">
        <v>2</v>
      </c>
      <c r="AN39" s="170">
        <v>2</v>
      </c>
      <c r="AO39" s="170">
        <v>2</v>
      </c>
      <c r="AP39" s="170">
        <v>2</v>
      </c>
      <c r="AQ39" s="170">
        <v>2</v>
      </c>
      <c r="AR39" s="170">
        <v>2</v>
      </c>
      <c r="AS39" s="170"/>
      <c r="AT39" s="170"/>
      <c r="AU39" s="170"/>
      <c r="AV39" s="170"/>
      <c r="AW39" s="170"/>
      <c r="AX39" s="170"/>
      <c r="AY39" s="170"/>
      <c r="AZ39" s="170"/>
      <c r="BA39" s="170"/>
      <c r="BB39" s="170"/>
      <c r="BC39" s="170"/>
      <c r="BD39" s="170"/>
      <c r="BE39" s="170"/>
      <c r="BF39" s="170"/>
      <c r="BG39" s="170"/>
      <c r="BH39" s="170"/>
      <c r="BI39" s="170"/>
      <c r="BJ39" s="170"/>
      <c r="BK39" s="170"/>
      <c r="BL39" s="171"/>
    </row>
    <row r="40" spans="1:64" ht="15.75" x14ac:dyDescent="0.25">
      <c r="A40">
        <v>24</v>
      </c>
      <c r="B40" s="361"/>
      <c r="C40" s="159" t="s">
        <v>257</v>
      </c>
      <c r="D40" s="172">
        <v>24</v>
      </c>
      <c r="E40" s="169"/>
      <c r="F40" s="169"/>
      <c r="G40" s="169"/>
      <c r="H40" s="169"/>
      <c r="I40" s="169"/>
      <c r="J40" s="169"/>
      <c r="K40" s="169"/>
      <c r="L40" s="169"/>
      <c r="M40" s="169"/>
      <c r="N40" s="169"/>
      <c r="O40" s="169"/>
      <c r="P40" s="169"/>
      <c r="Q40" s="169"/>
      <c r="R40" s="169"/>
      <c r="S40" s="169"/>
      <c r="T40" s="169">
        <v>1</v>
      </c>
      <c r="U40" s="169">
        <v>1</v>
      </c>
      <c r="V40" s="169">
        <v>1</v>
      </c>
      <c r="W40" s="169">
        <v>1</v>
      </c>
      <c r="X40" s="169">
        <v>1</v>
      </c>
      <c r="Y40" s="169">
        <v>1</v>
      </c>
      <c r="Z40" s="169">
        <v>1</v>
      </c>
      <c r="AA40" s="169">
        <v>1</v>
      </c>
      <c r="AB40" s="169">
        <v>1</v>
      </c>
      <c r="AC40" s="169">
        <v>1</v>
      </c>
      <c r="AD40" s="169">
        <v>1</v>
      </c>
      <c r="AE40" s="169">
        <v>1</v>
      </c>
      <c r="AF40" s="169">
        <v>1</v>
      </c>
      <c r="AG40" s="169">
        <v>1</v>
      </c>
      <c r="AH40" s="169">
        <v>1</v>
      </c>
      <c r="AI40" s="169">
        <v>1</v>
      </c>
      <c r="AJ40" s="169">
        <v>1</v>
      </c>
      <c r="AK40" s="169">
        <v>1</v>
      </c>
      <c r="AL40" s="169">
        <v>1</v>
      </c>
      <c r="AM40" s="170">
        <v>1</v>
      </c>
      <c r="AN40" s="170">
        <v>1</v>
      </c>
      <c r="AO40" s="170">
        <v>1</v>
      </c>
      <c r="AP40" s="170">
        <v>1</v>
      </c>
      <c r="AQ40" s="170">
        <v>1</v>
      </c>
      <c r="AR40" s="170"/>
      <c r="AS40" s="170"/>
      <c r="AT40" s="170"/>
      <c r="AU40" s="170"/>
      <c r="AV40" s="170"/>
      <c r="AW40" s="170"/>
      <c r="AX40" s="170"/>
      <c r="AY40" s="170"/>
      <c r="AZ40" s="170"/>
      <c r="BA40" s="170"/>
      <c r="BB40" s="170"/>
      <c r="BC40" s="170"/>
      <c r="BD40" s="170"/>
      <c r="BE40" s="170"/>
      <c r="BF40" s="170"/>
      <c r="BG40" s="170"/>
      <c r="BH40" s="170"/>
      <c r="BI40" s="170"/>
      <c r="BJ40" s="170"/>
      <c r="BK40" s="170"/>
      <c r="BL40" s="171"/>
    </row>
    <row r="41" spans="1:64" ht="15.75" x14ac:dyDescent="0.25">
      <c r="A41">
        <v>6</v>
      </c>
      <c r="B41" s="361"/>
      <c r="C41" s="160" t="s">
        <v>258</v>
      </c>
      <c r="D41" s="172">
        <v>6</v>
      </c>
      <c r="E41" s="169"/>
      <c r="F41" s="169"/>
      <c r="G41" s="169"/>
      <c r="H41" s="169"/>
      <c r="I41" s="169"/>
      <c r="J41" s="169"/>
      <c r="K41" s="169"/>
      <c r="L41" s="169"/>
      <c r="M41" s="169"/>
      <c r="N41" s="169"/>
      <c r="O41" s="169"/>
      <c r="P41" s="169"/>
      <c r="Q41" s="169"/>
      <c r="R41" s="169"/>
      <c r="S41" s="169"/>
      <c r="T41" s="169"/>
      <c r="U41" s="169">
        <v>1</v>
      </c>
      <c r="V41" s="169"/>
      <c r="W41" s="169"/>
      <c r="X41" s="169"/>
      <c r="Y41" s="169">
        <v>1</v>
      </c>
      <c r="Z41" s="169"/>
      <c r="AA41" s="169"/>
      <c r="AB41" s="169"/>
      <c r="AC41" s="169">
        <v>1</v>
      </c>
      <c r="AD41" s="169"/>
      <c r="AE41" s="169"/>
      <c r="AF41" s="169"/>
      <c r="AG41" s="169"/>
      <c r="AH41" s="169">
        <v>1</v>
      </c>
      <c r="AI41" s="169"/>
      <c r="AJ41" s="169"/>
      <c r="AK41" s="169"/>
      <c r="AL41" s="169"/>
      <c r="AM41" s="170">
        <v>1</v>
      </c>
      <c r="AN41" s="170"/>
      <c r="AO41" s="170"/>
      <c r="AP41" s="170"/>
      <c r="AQ41" s="170"/>
      <c r="AR41" s="170">
        <v>1</v>
      </c>
      <c r="AS41" s="170"/>
      <c r="AT41" s="170"/>
      <c r="AU41" s="170"/>
      <c r="AV41" s="170"/>
      <c r="AW41" s="170"/>
      <c r="AX41" s="170"/>
      <c r="AY41" s="170"/>
      <c r="AZ41" s="170"/>
      <c r="BA41" s="170"/>
      <c r="BB41" s="170"/>
      <c r="BC41" s="170"/>
      <c r="BD41" s="170"/>
      <c r="BE41" s="170"/>
      <c r="BF41" s="170"/>
      <c r="BG41" s="170"/>
      <c r="BH41" s="170"/>
      <c r="BI41" s="170"/>
      <c r="BJ41" s="170"/>
      <c r="BK41" s="170"/>
      <c r="BL41" s="171"/>
    </row>
    <row r="42" spans="1:64" ht="15.75" x14ac:dyDescent="0.25">
      <c r="B42" s="361"/>
      <c r="C42" s="161" t="s">
        <v>259</v>
      </c>
      <c r="D42" s="172"/>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1"/>
    </row>
    <row r="43" spans="1:64" ht="15.75" x14ac:dyDescent="0.25">
      <c r="A43">
        <v>90</v>
      </c>
      <c r="B43" s="361"/>
      <c r="C43" s="159" t="s">
        <v>256</v>
      </c>
      <c r="D43" s="172">
        <v>90</v>
      </c>
      <c r="E43" s="169"/>
      <c r="F43" s="169"/>
      <c r="G43" s="169"/>
      <c r="H43" s="169"/>
      <c r="I43" s="169"/>
      <c r="J43" s="169"/>
      <c r="K43" s="169"/>
      <c r="L43" s="169"/>
      <c r="M43" s="169"/>
      <c r="N43" s="169"/>
      <c r="O43" s="169"/>
      <c r="P43" s="169"/>
      <c r="Q43" s="169"/>
      <c r="R43" s="169"/>
      <c r="S43" s="169">
        <v>1</v>
      </c>
      <c r="T43" s="169">
        <v>1</v>
      </c>
      <c r="U43" s="169">
        <v>1</v>
      </c>
      <c r="V43" s="169">
        <v>1</v>
      </c>
      <c r="W43" s="169">
        <v>1</v>
      </c>
      <c r="X43" s="169">
        <v>1</v>
      </c>
      <c r="Y43" s="169">
        <v>1</v>
      </c>
      <c r="Z43" s="169">
        <v>1</v>
      </c>
      <c r="AA43" s="169">
        <v>1</v>
      </c>
      <c r="AB43" s="169">
        <v>1</v>
      </c>
      <c r="AC43" s="169">
        <v>2</v>
      </c>
      <c r="AD43" s="169">
        <v>2</v>
      </c>
      <c r="AE43" s="169">
        <v>2</v>
      </c>
      <c r="AF43" s="169">
        <v>2</v>
      </c>
      <c r="AG43" s="169">
        <v>2</v>
      </c>
      <c r="AH43" s="169">
        <v>3</v>
      </c>
      <c r="AI43" s="169">
        <v>3</v>
      </c>
      <c r="AJ43" s="169">
        <v>3</v>
      </c>
      <c r="AK43" s="169">
        <v>3</v>
      </c>
      <c r="AL43" s="169">
        <v>3</v>
      </c>
      <c r="AM43" s="170">
        <v>4</v>
      </c>
      <c r="AN43" s="170">
        <v>4</v>
      </c>
      <c r="AO43" s="170">
        <v>4</v>
      </c>
      <c r="AP43" s="170">
        <v>4</v>
      </c>
      <c r="AQ43" s="170">
        <v>4</v>
      </c>
      <c r="AR43" s="170">
        <v>4</v>
      </c>
      <c r="AS43" s="170">
        <v>4</v>
      </c>
      <c r="AT43" s="170">
        <v>4</v>
      </c>
      <c r="AU43" s="170">
        <v>4</v>
      </c>
      <c r="AV43" s="170">
        <v>5</v>
      </c>
      <c r="AW43" s="170">
        <v>4</v>
      </c>
      <c r="AX43" s="170">
        <v>5</v>
      </c>
      <c r="AY43" s="170">
        <v>5</v>
      </c>
      <c r="AZ43" s="170"/>
      <c r="BA43" s="170"/>
      <c r="BB43" s="170"/>
      <c r="BC43" s="170"/>
      <c r="BD43" s="170"/>
      <c r="BE43" s="170"/>
      <c r="BF43" s="170"/>
      <c r="BG43" s="170"/>
      <c r="BH43" s="170"/>
      <c r="BI43" s="170"/>
      <c r="BJ43" s="170"/>
      <c r="BK43" s="170"/>
      <c r="BL43" s="171"/>
    </row>
    <row r="44" spans="1:64" ht="15.75" x14ac:dyDescent="0.25">
      <c r="A44">
        <v>32</v>
      </c>
      <c r="B44" s="361"/>
      <c r="C44" s="159" t="s">
        <v>257</v>
      </c>
      <c r="D44" s="172">
        <v>32</v>
      </c>
      <c r="E44" s="169"/>
      <c r="F44" s="169"/>
      <c r="G44" s="169"/>
      <c r="H44" s="169"/>
      <c r="I44" s="169"/>
      <c r="J44" s="169"/>
      <c r="K44" s="169"/>
      <c r="L44" s="169"/>
      <c r="M44" s="169"/>
      <c r="N44" s="169"/>
      <c r="O44" s="169"/>
      <c r="P44" s="169"/>
      <c r="Q44" s="169"/>
      <c r="R44" s="169"/>
      <c r="S44" s="169"/>
      <c r="T44" s="169">
        <v>1</v>
      </c>
      <c r="U44" s="169">
        <v>1</v>
      </c>
      <c r="V44" s="169"/>
      <c r="W44" s="169">
        <v>1</v>
      </c>
      <c r="X44" s="169">
        <v>1</v>
      </c>
      <c r="Y44" s="169">
        <v>1</v>
      </c>
      <c r="Z44" s="169">
        <v>1</v>
      </c>
      <c r="AA44" s="169"/>
      <c r="AB44" s="169">
        <v>1</v>
      </c>
      <c r="AC44" s="169">
        <v>1</v>
      </c>
      <c r="AD44" s="169">
        <v>1</v>
      </c>
      <c r="AE44" s="169">
        <v>1</v>
      </c>
      <c r="AF44" s="169"/>
      <c r="AG44" s="169">
        <v>2</v>
      </c>
      <c r="AH44" s="169"/>
      <c r="AI44" s="169">
        <v>2</v>
      </c>
      <c r="AJ44" s="169"/>
      <c r="AK44" s="169">
        <v>2</v>
      </c>
      <c r="AL44" s="169"/>
      <c r="AM44" s="170"/>
      <c r="AN44" s="170">
        <v>2</v>
      </c>
      <c r="AO44" s="170"/>
      <c r="AP44" s="170">
        <v>2</v>
      </c>
      <c r="AQ44" s="170"/>
      <c r="AR44" s="170">
        <v>2</v>
      </c>
      <c r="AS44" s="170"/>
      <c r="AT44" s="170">
        <v>2</v>
      </c>
      <c r="AU44" s="170"/>
      <c r="AV44" s="170">
        <v>4</v>
      </c>
      <c r="AW44" s="170">
        <v>4</v>
      </c>
      <c r="AX44" s="170"/>
      <c r="AY44" s="170"/>
      <c r="AZ44" s="170"/>
      <c r="BA44" s="170"/>
      <c r="BB44" s="170"/>
      <c r="BC44" s="170"/>
      <c r="BD44" s="170"/>
      <c r="BE44" s="170"/>
      <c r="BF44" s="170"/>
      <c r="BG44" s="170"/>
      <c r="BH44" s="170"/>
      <c r="BI44" s="170"/>
      <c r="BJ44" s="170"/>
      <c r="BK44" s="170"/>
      <c r="BL44" s="171"/>
    </row>
    <row r="45" spans="1:64" ht="15.75" x14ac:dyDescent="0.25">
      <c r="A45">
        <v>7</v>
      </c>
      <c r="B45" s="361"/>
      <c r="C45" s="159" t="s">
        <v>258</v>
      </c>
      <c r="D45" s="168">
        <v>8</v>
      </c>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v>1</v>
      </c>
      <c r="AF45" s="169"/>
      <c r="AG45" s="169"/>
      <c r="AH45" s="169">
        <v>1</v>
      </c>
      <c r="AI45" s="169"/>
      <c r="AJ45" s="169"/>
      <c r="AK45" s="169"/>
      <c r="AL45" s="169">
        <v>1</v>
      </c>
      <c r="AM45" s="170"/>
      <c r="AN45" s="170"/>
      <c r="AO45" s="170">
        <v>1</v>
      </c>
      <c r="AP45" s="170"/>
      <c r="AQ45" s="170"/>
      <c r="AR45" s="170">
        <v>1</v>
      </c>
      <c r="AS45" s="170"/>
      <c r="AT45" s="170"/>
      <c r="AU45" s="170"/>
      <c r="AV45" s="170">
        <v>1</v>
      </c>
      <c r="AW45" s="170"/>
      <c r="AX45" s="170"/>
      <c r="AY45" s="170"/>
      <c r="AZ45" s="170">
        <v>1</v>
      </c>
      <c r="BA45" s="170"/>
      <c r="BB45" s="170"/>
      <c r="BC45" s="170"/>
      <c r="BD45" s="170"/>
      <c r="BE45" s="170"/>
      <c r="BF45" s="170"/>
      <c r="BG45" s="170"/>
      <c r="BH45" s="170"/>
      <c r="BI45" s="170"/>
      <c r="BJ45" s="170"/>
      <c r="BK45" s="170"/>
      <c r="BL45" s="171"/>
    </row>
    <row r="46" spans="1:64" ht="16.5" thickBot="1" x14ac:dyDescent="0.3">
      <c r="B46" s="362"/>
      <c r="C46" s="176" t="s">
        <v>260</v>
      </c>
      <c r="D46" s="177">
        <v>1</v>
      </c>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1"/>
    </row>
    <row r="47" spans="1:64" ht="15.75" x14ac:dyDescent="0.25">
      <c r="B47" s="360"/>
      <c r="C47" s="178" t="s">
        <v>238</v>
      </c>
      <c r="D47" s="149"/>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7"/>
    </row>
    <row r="48" spans="1:64" ht="15.75" x14ac:dyDescent="0.25">
      <c r="B48" s="361"/>
      <c r="C48" s="158" t="s">
        <v>424</v>
      </c>
      <c r="D48" s="168"/>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1"/>
    </row>
    <row r="49" spans="1:64" ht="15.75" x14ac:dyDescent="0.25">
      <c r="A49">
        <v>50</v>
      </c>
      <c r="B49" s="361"/>
      <c r="C49" s="159" t="s">
        <v>432</v>
      </c>
      <c r="D49" s="168">
        <v>58</v>
      </c>
      <c r="E49" s="169"/>
      <c r="F49" s="169"/>
      <c r="G49" s="169"/>
      <c r="H49" s="169"/>
      <c r="I49" s="169"/>
      <c r="J49" s="169"/>
      <c r="K49" s="169"/>
      <c r="L49" s="169">
        <v>2</v>
      </c>
      <c r="M49" s="169">
        <v>2</v>
      </c>
      <c r="N49" s="169">
        <v>2</v>
      </c>
      <c r="O49" s="169">
        <v>2</v>
      </c>
      <c r="P49" s="169">
        <v>2</v>
      </c>
      <c r="Q49" s="169">
        <v>2</v>
      </c>
      <c r="R49" s="169">
        <v>2</v>
      </c>
      <c r="S49" s="169">
        <v>2</v>
      </c>
      <c r="T49" s="169">
        <v>2</v>
      </c>
      <c r="U49" s="169">
        <v>2</v>
      </c>
      <c r="V49" s="169">
        <v>2</v>
      </c>
      <c r="W49" s="169">
        <v>2</v>
      </c>
      <c r="X49" s="169">
        <v>2</v>
      </c>
      <c r="Y49" s="169">
        <v>2</v>
      </c>
      <c r="Z49" s="169">
        <v>2</v>
      </c>
      <c r="AA49" s="169">
        <v>2</v>
      </c>
      <c r="AB49" s="169">
        <v>2</v>
      </c>
      <c r="AC49" s="169">
        <v>2</v>
      </c>
      <c r="AD49" s="169">
        <v>2</v>
      </c>
      <c r="AE49" s="169">
        <v>2</v>
      </c>
      <c r="AF49" s="169">
        <v>2</v>
      </c>
      <c r="AG49" s="169">
        <v>2</v>
      </c>
      <c r="AH49" s="169">
        <v>2</v>
      </c>
      <c r="AI49" s="169">
        <v>2</v>
      </c>
      <c r="AJ49" s="169">
        <v>2</v>
      </c>
      <c r="AK49" s="169"/>
      <c r="AL49" s="169"/>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1"/>
    </row>
    <row r="50" spans="1:64" ht="15.75" x14ac:dyDescent="0.25">
      <c r="A50">
        <v>18</v>
      </c>
      <c r="B50" s="361"/>
      <c r="C50" s="159" t="s">
        <v>257</v>
      </c>
      <c r="D50" s="168">
        <v>21</v>
      </c>
      <c r="E50" s="169"/>
      <c r="F50" s="169"/>
      <c r="G50" s="169"/>
      <c r="H50" s="169"/>
      <c r="I50" s="169"/>
      <c r="J50" s="169"/>
      <c r="K50" s="169"/>
      <c r="L50" s="169"/>
      <c r="M50" s="169">
        <v>1</v>
      </c>
      <c r="N50" s="169">
        <v>1</v>
      </c>
      <c r="O50" s="169">
        <v>1</v>
      </c>
      <c r="P50" s="169">
        <v>1</v>
      </c>
      <c r="Q50" s="169">
        <v>1</v>
      </c>
      <c r="R50" s="169">
        <v>1</v>
      </c>
      <c r="S50" s="169">
        <v>1</v>
      </c>
      <c r="T50" s="169">
        <v>1</v>
      </c>
      <c r="U50" s="169">
        <v>1</v>
      </c>
      <c r="V50" s="169">
        <v>1</v>
      </c>
      <c r="W50" s="169">
        <v>1</v>
      </c>
      <c r="X50" s="169">
        <v>1</v>
      </c>
      <c r="Y50" s="169">
        <v>1</v>
      </c>
      <c r="Z50" s="169">
        <v>1</v>
      </c>
      <c r="AA50" s="169">
        <v>1</v>
      </c>
      <c r="AB50" s="169">
        <v>1</v>
      </c>
      <c r="AC50" s="169">
        <v>1</v>
      </c>
      <c r="AD50" s="169">
        <v>1</v>
      </c>
      <c r="AE50" s="169"/>
      <c r="AF50" s="169"/>
      <c r="AG50" s="169"/>
      <c r="AH50" s="169"/>
      <c r="AI50" s="169"/>
      <c r="AJ50" s="169"/>
      <c r="AK50" s="169"/>
      <c r="AL50" s="169"/>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1"/>
    </row>
    <row r="51" spans="1:64" ht="15.75" x14ac:dyDescent="0.25">
      <c r="A51">
        <v>3</v>
      </c>
      <c r="B51" s="361"/>
      <c r="C51" s="160" t="s">
        <v>258</v>
      </c>
      <c r="D51" s="172">
        <v>5</v>
      </c>
      <c r="E51" s="169"/>
      <c r="F51" s="169"/>
      <c r="G51" s="169"/>
      <c r="H51" s="169"/>
      <c r="I51" s="169"/>
      <c r="J51" s="169"/>
      <c r="K51" s="169"/>
      <c r="L51" s="169"/>
      <c r="M51" s="169"/>
      <c r="N51" s="169"/>
      <c r="O51" s="169">
        <v>1</v>
      </c>
      <c r="P51" s="169"/>
      <c r="Q51" s="169"/>
      <c r="R51" s="169"/>
      <c r="S51" s="169"/>
      <c r="T51" s="169"/>
      <c r="U51" s="169"/>
      <c r="V51" s="169"/>
      <c r="W51" s="169">
        <v>1</v>
      </c>
      <c r="X51" s="169"/>
      <c r="Y51" s="169"/>
      <c r="Z51" s="169"/>
      <c r="AA51" s="169"/>
      <c r="AB51" s="169"/>
      <c r="AC51" s="169"/>
      <c r="AD51" s="169"/>
      <c r="AE51" s="169">
        <v>1</v>
      </c>
      <c r="AF51" s="169"/>
      <c r="AG51" s="169"/>
      <c r="AH51" s="169"/>
      <c r="AI51" s="169"/>
      <c r="AJ51" s="169"/>
      <c r="AK51" s="169"/>
      <c r="AL51" s="169"/>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1"/>
    </row>
    <row r="52" spans="1:64" ht="15.75" x14ac:dyDescent="0.25">
      <c r="B52" s="361"/>
      <c r="C52" s="161" t="s">
        <v>425</v>
      </c>
      <c r="D52" s="172"/>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1"/>
    </row>
    <row r="53" spans="1:64" ht="15.75" x14ac:dyDescent="0.25">
      <c r="A53">
        <v>56</v>
      </c>
      <c r="B53" s="361"/>
      <c r="C53" s="159" t="s">
        <v>432</v>
      </c>
      <c r="D53" s="172">
        <v>67</v>
      </c>
      <c r="E53" s="169"/>
      <c r="F53" s="169"/>
      <c r="G53" s="169"/>
      <c r="H53" s="169"/>
      <c r="I53" s="169"/>
      <c r="J53" s="169"/>
      <c r="K53" s="169"/>
      <c r="L53" s="169"/>
      <c r="M53" s="169"/>
      <c r="N53" s="169"/>
      <c r="O53" s="169"/>
      <c r="P53" s="169"/>
      <c r="Q53" s="169"/>
      <c r="R53" s="169"/>
      <c r="S53" s="169"/>
      <c r="T53" s="169"/>
      <c r="U53" s="169">
        <v>2</v>
      </c>
      <c r="V53" s="169">
        <v>2</v>
      </c>
      <c r="W53" s="169">
        <v>2</v>
      </c>
      <c r="X53" s="169">
        <v>2</v>
      </c>
      <c r="Y53" s="169">
        <v>2</v>
      </c>
      <c r="Z53" s="169">
        <v>2</v>
      </c>
      <c r="AA53" s="169">
        <v>2</v>
      </c>
      <c r="AB53" s="169">
        <v>2</v>
      </c>
      <c r="AC53" s="169">
        <v>2</v>
      </c>
      <c r="AD53" s="169">
        <v>2</v>
      </c>
      <c r="AE53" s="169">
        <v>2</v>
      </c>
      <c r="AF53" s="169">
        <v>2</v>
      </c>
      <c r="AG53" s="169">
        <v>2</v>
      </c>
      <c r="AH53" s="169">
        <v>2</v>
      </c>
      <c r="AI53" s="169">
        <v>2</v>
      </c>
      <c r="AJ53" s="169">
        <v>2</v>
      </c>
      <c r="AK53" s="169">
        <v>2</v>
      </c>
      <c r="AL53" s="169">
        <v>2</v>
      </c>
      <c r="AM53" s="170">
        <v>2</v>
      </c>
      <c r="AN53" s="170">
        <v>2</v>
      </c>
      <c r="AO53" s="170">
        <v>2</v>
      </c>
      <c r="AP53" s="170">
        <v>2</v>
      </c>
      <c r="AQ53" s="170">
        <v>2</v>
      </c>
      <c r="AR53" s="170">
        <v>2</v>
      </c>
      <c r="AS53" s="170">
        <v>2</v>
      </c>
      <c r="AT53" s="170">
        <v>2</v>
      </c>
      <c r="AU53" s="170">
        <v>2</v>
      </c>
      <c r="AV53" s="170">
        <v>2</v>
      </c>
      <c r="AW53" s="170"/>
      <c r="AX53" s="170"/>
      <c r="AY53" s="170"/>
      <c r="AZ53" s="170"/>
      <c r="BA53" s="170"/>
      <c r="BB53" s="170"/>
      <c r="BC53" s="170"/>
      <c r="BD53" s="170"/>
      <c r="BE53" s="170"/>
      <c r="BF53" s="170"/>
      <c r="BG53" s="170"/>
      <c r="BH53" s="170"/>
      <c r="BI53" s="170"/>
      <c r="BJ53" s="170"/>
      <c r="BK53" s="170"/>
      <c r="BL53" s="171"/>
    </row>
    <row r="54" spans="1:64" ht="15.75" x14ac:dyDescent="0.25">
      <c r="A54">
        <v>20</v>
      </c>
      <c r="B54" s="361"/>
      <c r="C54" s="159" t="s">
        <v>257</v>
      </c>
      <c r="D54" s="172">
        <v>24</v>
      </c>
      <c r="E54" s="169"/>
      <c r="F54" s="169"/>
      <c r="G54" s="169"/>
      <c r="H54" s="169"/>
      <c r="I54" s="169"/>
      <c r="J54" s="169"/>
      <c r="K54" s="169"/>
      <c r="L54" s="169"/>
      <c r="M54" s="169"/>
      <c r="N54" s="169"/>
      <c r="O54" s="169"/>
      <c r="P54" s="169"/>
      <c r="Q54" s="169"/>
      <c r="R54" s="169"/>
      <c r="S54" s="169"/>
      <c r="T54" s="169"/>
      <c r="U54" s="169">
        <v>1</v>
      </c>
      <c r="V54" s="169">
        <v>1</v>
      </c>
      <c r="W54" s="169">
        <v>1</v>
      </c>
      <c r="X54" s="169">
        <v>1</v>
      </c>
      <c r="Y54" s="169">
        <v>1</v>
      </c>
      <c r="Z54" s="169">
        <v>1</v>
      </c>
      <c r="AA54" s="169">
        <v>1</v>
      </c>
      <c r="AB54" s="169">
        <v>1</v>
      </c>
      <c r="AC54" s="169">
        <v>1</v>
      </c>
      <c r="AD54" s="169">
        <v>1</v>
      </c>
      <c r="AE54" s="169">
        <v>1</v>
      </c>
      <c r="AF54" s="169">
        <v>1</v>
      </c>
      <c r="AG54" s="169">
        <v>1</v>
      </c>
      <c r="AH54" s="169">
        <v>1</v>
      </c>
      <c r="AI54" s="169">
        <v>1</v>
      </c>
      <c r="AJ54" s="169">
        <v>1</v>
      </c>
      <c r="AK54" s="169">
        <v>1</v>
      </c>
      <c r="AL54" s="169">
        <v>1</v>
      </c>
      <c r="AM54" s="170">
        <v>1</v>
      </c>
      <c r="AN54" s="170">
        <v>1</v>
      </c>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c r="BK54" s="170"/>
      <c r="BL54" s="171"/>
    </row>
    <row r="55" spans="1:64" ht="15.75" x14ac:dyDescent="0.25">
      <c r="A55">
        <v>4</v>
      </c>
      <c r="B55" s="361"/>
      <c r="C55" s="160" t="s">
        <v>258</v>
      </c>
      <c r="D55" s="172">
        <v>6</v>
      </c>
      <c r="E55" s="169"/>
      <c r="F55" s="169"/>
      <c r="G55" s="169"/>
      <c r="H55" s="169"/>
      <c r="I55" s="169"/>
      <c r="J55" s="169"/>
      <c r="K55" s="169"/>
      <c r="L55" s="169"/>
      <c r="M55" s="169"/>
      <c r="N55" s="169"/>
      <c r="O55" s="169"/>
      <c r="P55" s="169"/>
      <c r="Q55" s="169"/>
      <c r="R55" s="169"/>
      <c r="S55" s="169"/>
      <c r="T55" s="169"/>
      <c r="U55" s="169"/>
      <c r="V55" s="169">
        <v>1</v>
      </c>
      <c r="W55" s="169"/>
      <c r="X55" s="169"/>
      <c r="Y55" s="169">
        <v>1</v>
      </c>
      <c r="Z55" s="169"/>
      <c r="AA55" s="169"/>
      <c r="AB55" s="169"/>
      <c r="AC55" s="169">
        <v>1</v>
      </c>
      <c r="AD55" s="169"/>
      <c r="AE55" s="169"/>
      <c r="AF55" s="169"/>
      <c r="AG55" s="169"/>
      <c r="AH55" s="169"/>
      <c r="AI55" s="169">
        <v>1</v>
      </c>
      <c r="AJ55" s="169"/>
      <c r="AK55" s="169"/>
      <c r="AL55" s="169"/>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1"/>
    </row>
    <row r="56" spans="1:64" ht="15.75" x14ac:dyDescent="0.25">
      <c r="B56" s="361"/>
      <c r="C56" s="161" t="s">
        <v>259</v>
      </c>
      <c r="D56" s="172"/>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c r="BK56" s="170"/>
      <c r="BL56" s="171"/>
    </row>
    <row r="57" spans="1:64" ht="15.75" x14ac:dyDescent="0.25">
      <c r="A57">
        <v>76</v>
      </c>
      <c r="B57" s="361"/>
      <c r="C57" s="159" t="s">
        <v>256</v>
      </c>
      <c r="D57" s="172">
        <v>90</v>
      </c>
      <c r="E57" s="169"/>
      <c r="F57" s="169"/>
      <c r="G57" s="169"/>
      <c r="H57" s="169"/>
      <c r="I57" s="169"/>
      <c r="J57" s="169"/>
      <c r="K57" s="169"/>
      <c r="L57" s="169"/>
      <c r="M57" s="169"/>
      <c r="N57" s="169"/>
      <c r="O57" s="169"/>
      <c r="P57" s="169"/>
      <c r="Q57" s="169"/>
      <c r="R57" s="169"/>
      <c r="S57" s="169"/>
      <c r="T57" s="169"/>
      <c r="U57" s="169"/>
      <c r="V57" s="169">
        <v>2</v>
      </c>
      <c r="W57" s="169">
        <v>2</v>
      </c>
      <c r="X57" s="169">
        <v>2</v>
      </c>
      <c r="Y57" s="169">
        <v>2</v>
      </c>
      <c r="Z57" s="169">
        <v>2</v>
      </c>
      <c r="AA57" s="169">
        <v>2</v>
      </c>
      <c r="AB57" s="169">
        <v>2</v>
      </c>
      <c r="AC57" s="169">
        <v>2</v>
      </c>
      <c r="AD57" s="169">
        <v>2</v>
      </c>
      <c r="AE57" s="169">
        <v>2</v>
      </c>
      <c r="AF57" s="169">
        <v>2</v>
      </c>
      <c r="AG57" s="169">
        <v>2</v>
      </c>
      <c r="AH57" s="169">
        <v>2</v>
      </c>
      <c r="AI57" s="169">
        <v>2</v>
      </c>
      <c r="AJ57" s="169">
        <v>2</v>
      </c>
      <c r="AK57" s="169">
        <v>2</v>
      </c>
      <c r="AL57" s="169">
        <v>2</v>
      </c>
      <c r="AM57" s="170">
        <v>2</v>
      </c>
      <c r="AN57" s="170">
        <v>2</v>
      </c>
      <c r="AO57" s="170">
        <v>2</v>
      </c>
      <c r="AP57" s="170">
        <v>3</v>
      </c>
      <c r="AQ57" s="170">
        <v>3</v>
      </c>
      <c r="AR57" s="170">
        <v>3</v>
      </c>
      <c r="AS57" s="170">
        <v>3</v>
      </c>
      <c r="AT57" s="170">
        <v>3</v>
      </c>
      <c r="AU57" s="170">
        <v>3</v>
      </c>
      <c r="AV57" s="170">
        <v>3</v>
      </c>
      <c r="AW57" s="170">
        <v>3</v>
      </c>
      <c r="AX57" s="170">
        <v>3</v>
      </c>
      <c r="AY57" s="170">
        <v>3</v>
      </c>
      <c r="AZ57" s="170">
        <v>3</v>
      </c>
      <c r="BA57" s="170">
        <v>3</v>
      </c>
      <c r="BB57" s="170"/>
      <c r="BC57" s="170"/>
      <c r="BD57" s="170"/>
      <c r="BE57" s="170"/>
      <c r="BF57" s="170"/>
      <c r="BG57" s="170"/>
      <c r="BH57" s="170"/>
      <c r="BI57" s="170"/>
      <c r="BJ57" s="170"/>
      <c r="BK57" s="170"/>
      <c r="BL57" s="171"/>
    </row>
    <row r="58" spans="1:64" ht="15.75" x14ac:dyDescent="0.25">
      <c r="A58">
        <v>27</v>
      </c>
      <c r="B58" s="361"/>
      <c r="C58" s="159" t="s">
        <v>257</v>
      </c>
      <c r="D58" s="172">
        <v>32</v>
      </c>
      <c r="E58" s="169"/>
      <c r="F58" s="169"/>
      <c r="G58" s="169"/>
      <c r="H58" s="169"/>
      <c r="I58" s="169"/>
      <c r="J58" s="169"/>
      <c r="K58" s="169"/>
      <c r="L58" s="169"/>
      <c r="M58" s="169"/>
      <c r="N58" s="169"/>
      <c r="O58" s="169"/>
      <c r="P58" s="169"/>
      <c r="Q58" s="169"/>
      <c r="R58" s="169"/>
      <c r="S58" s="169"/>
      <c r="T58" s="169"/>
      <c r="U58" s="169"/>
      <c r="V58" s="169"/>
      <c r="W58" s="169">
        <v>1</v>
      </c>
      <c r="X58" s="169">
        <v>2</v>
      </c>
      <c r="Y58" s="169">
        <v>2</v>
      </c>
      <c r="Z58" s="169">
        <v>2</v>
      </c>
      <c r="AA58" s="169">
        <v>2</v>
      </c>
      <c r="AB58" s="169">
        <v>2</v>
      </c>
      <c r="AC58" s="169">
        <v>2</v>
      </c>
      <c r="AD58" s="169">
        <v>2</v>
      </c>
      <c r="AE58" s="169">
        <v>2</v>
      </c>
      <c r="AF58" s="169">
        <v>2</v>
      </c>
      <c r="AG58" s="169">
        <v>2</v>
      </c>
      <c r="AH58" s="169">
        <v>2</v>
      </c>
      <c r="AI58" s="169">
        <v>2</v>
      </c>
      <c r="AJ58" s="169">
        <v>2</v>
      </c>
      <c r="AK58" s="169"/>
      <c r="AL58" s="169"/>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c r="BK58" s="170"/>
      <c r="BL58" s="171"/>
    </row>
    <row r="59" spans="1:64" ht="15.75" x14ac:dyDescent="0.25">
      <c r="A59">
        <v>7</v>
      </c>
      <c r="B59" s="361"/>
      <c r="C59" s="159" t="s">
        <v>258</v>
      </c>
      <c r="D59" s="168">
        <v>8</v>
      </c>
      <c r="E59" s="169"/>
      <c r="F59" s="169"/>
      <c r="G59" s="169"/>
      <c r="H59" s="169"/>
      <c r="I59" s="169"/>
      <c r="J59" s="169"/>
      <c r="K59" s="169"/>
      <c r="L59" s="169"/>
      <c r="M59" s="169"/>
      <c r="N59" s="169"/>
      <c r="O59" s="169"/>
      <c r="P59" s="169"/>
      <c r="Q59" s="169"/>
      <c r="R59" s="169"/>
      <c r="S59" s="169"/>
      <c r="T59" s="169"/>
      <c r="U59" s="169"/>
      <c r="V59" s="169"/>
      <c r="W59" s="169"/>
      <c r="X59" s="169">
        <v>1</v>
      </c>
      <c r="Y59" s="169"/>
      <c r="Z59" s="169"/>
      <c r="AA59" s="169"/>
      <c r="AB59" s="169">
        <v>1</v>
      </c>
      <c r="AC59" s="169"/>
      <c r="AD59" s="169"/>
      <c r="AE59" s="169"/>
      <c r="AF59" s="169">
        <v>1</v>
      </c>
      <c r="AG59" s="169"/>
      <c r="AH59" s="169"/>
      <c r="AI59" s="169"/>
      <c r="AJ59" s="169">
        <v>1</v>
      </c>
      <c r="AK59" s="169"/>
      <c r="AL59" s="169"/>
      <c r="AM59" s="170">
        <v>1</v>
      </c>
      <c r="AN59" s="170"/>
      <c r="AO59" s="170"/>
      <c r="AP59" s="170">
        <v>1</v>
      </c>
      <c r="AQ59" s="170"/>
      <c r="AR59" s="170"/>
      <c r="AS59" s="170"/>
      <c r="AT59" s="170">
        <v>1</v>
      </c>
      <c r="AU59" s="170"/>
      <c r="AV59" s="170"/>
      <c r="AW59" s="170"/>
      <c r="AX59" s="170"/>
      <c r="AY59" s="170"/>
      <c r="AZ59" s="170"/>
      <c r="BA59" s="170"/>
      <c r="BB59" s="170"/>
      <c r="BC59" s="170"/>
      <c r="BD59" s="170"/>
      <c r="BE59" s="170"/>
      <c r="BF59" s="170"/>
      <c r="BG59" s="170"/>
      <c r="BH59" s="170"/>
      <c r="BI59" s="170"/>
      <c r="BJ59" s="170"/>
      <c r="BK59" s="170"/>
      <c r="BL59" s="171"/>
    </row>
    <row r="60" spans="1:64" ht="16.5" thickBot="1" x14ac:dyDescent="0.3">
      <c r="B60" s="362"/>
      <c r="C60" s="176" t="s">
        <v>260</v>
      </c>
      <c r="D60" s="177">
        <v>1</v>
      </c>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c r="BK60" s="170"/>
      <c r="BL60" s="171"/>
    </row>
    <row r="61" spans="1:64" ht="15.75" x14ac:dyDescent="0.25">
      <c r="B61" s="360"/>
      <c r="C61" s="266" t="s">
        <v>239</v>
      </c>
      <c r="D61" s="267">
        <v>288</v>
      </c>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6"/>
      <c r="AN61" s="166"/>
      <c r="AO61" s="166"/>
      <c r="AP61" s="166"/>
      <c r="AQ61" s="166"/>
      <c r="AR61" s="166"/>
      <c r="AS61" s="166"/>
      <c r="AT61" s="166"/>
      <c r="AU61" s="166"/>
      <c r="AV61" s="166"/>
      <c r="AW61" s="166"/>
      <c r="AX61" s="166"/>
      <c r="AY61" s="166"/>
      <c r="AZ61" s="166"/>
      <c r="BA61" s="166"/>
      <c r="BB61" s="166"/>
      <c r="BC61" s="166"/>
      <c r="BD61" s="166"/>
      <c r="BE61" s="166"/>
      <c r="BF61" s="166"/>
      <c r="BG61" s="166"/>
      <c r="BH61" s="166"/>
      <c r="BI61" s="166"/>
      <c r="BJ61" s="166"/>
      <c r="BK61" s="166"/>
      <c r="BL61" s="167"/>
    </row>
    <row r="62" spans="1:64" ht="15.75" x14ac:dyDescent="0.25">
      <c r="B62" s="361"/>
      <c r="C62" s="268" t="s">
        <v>424</v>
      </c>
      <c r="D62" s="2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c r="BK62" s="170"/>
      <c r="BL62" s="171"/>
    </row>
    <row r="63" spans="1:64" ht="15.75" x14ac:dyDescent="0.25">
      <c r="A63">
        <v>65</v>
      </c>
      <c r="B63" s="361"/>
      <c r="C63" s="270" t="s">
        <v>432</v>
      </c>
      <c r="D63" s="269">
        <v>65</v>
      </c>
      <c r="E63" s="169"/>
      <c r="F63" s="169"/>
      <c r="G63" s="169">
        <v>1</v>
      </c>
      <c r="H63" s="169">
        <v>1</v>
      </c>
      <c r="I63" s="169">
        <v>1</v>
      </c>
      <c r="J63" s="169">
        <v>5</v>
      </c>
      <c r="K63" s="169">
        <v>7</v>
      </c>
      <c r="L63" s="169">
        <v>7</v>
      </c>
      <c r="M63" s="169">
        <v>6</v>
      </c>
      <c r="N63" s="169">
        <v>2</v>
      </c>
      <c r="O63" s="169">
        <v>2</v>
      </c>
      <c r="P63" s="169">
        <v>2</v>
      </c>
      <c r="Q63" s="169">
        <v>2</v>
      </c>
      <c r="R63" s="169">
        <v>2</v>
      </c>
      <c r="S63" s="169">
        <v>2</v>
      </c>
      <c r="T63" s="169">
        <v>2</v>
      </c>
      <c r="U63" s="169">
        <v>4</v>
      </c>
      <c r="V63" s="169">
        <v>5</v>
      </c>
      <c r="W63" s="169">
        <v>5</v>
      </c>
      <c r="X63" s="169">
        <v>5</v>
      </c>
      <c r="Y63" s="169">
        <v>2</v>
      </c>
      <c r="Z63" s="169">
        <v>2</v>
      </c>
      <c r="AA63" s="169"/>
      <c r="AB63" s="169"/>
      <c r="AC63" s="169"/>
      <c r="AD63" s="169"/>
      <c r="AE63" s="169"/>
      <c r="AF63" s="169"/>
      <c r="AG63" s="169"/>
      <c r="AH63" s="169"/>
      <c r="AI63" s="169"/>
      <c r="AJ63" s="169"/>
      <c r="AK63" s="169"/>
      <c r="AL63" s="169"/>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1"/>
    </row>
    <row r="64" spans="1:64" ht="15.75" x14ac:dyDescent="0.25">
      <c r="A64">
        <v>26</v>
      </c>
      <c r="B64" s="361"/>
      <c r="C64" s="270" t="s">
        <v>257</v>
      </c>
      <c r="D64" s="269">
        <v>26</v>
      </c>
      <c r="E64" s="169"/>
      <c r="F64" s="169"/>
      <c r="G64" s="169"/>
      <c r="H64" s="169"/>
      <c r="I64" s="169"/>
      <c r="J64" s="169">
        <v>5</v>
      </c>
      <c r="K64" s="169">
        <v>5</v>
      </c>
      <c r="L64" s="169">
        <v>5</v>
      </c>
      <c r="M64" s="169">
        <v>5</v>
      </c>
      <c r="N64" s="169">
        <v>1</v>
      </c>
      <c r="O64" s="169"/>
      <c r="P64" s="169"/>
      <c r="Q64" s="169"/>
      <c r="R64" s="169"/>
      <c r="S64" s="169"/>
      <c r="T64" s="169"/>
      <c r="U64" s="169"/>
      <c r="V64" s="169">
        <v>2</v>
      </c>
      <c r="W64" s="169">
        <v>3</v>
      </c>
      <c r="X64" s="169"/>
      <c r="Y64" s="169"/>
      <c r="Z64" s="169"/>
      <c r="AA64" s="169"/>
      <c r="AB64" s="169"/>
      <c r="AC64" s="169"/>
      <c r="AD64" s="169"/>
      <c r="AE64" s="169"/>
      <c r="AF64" s="169"/>
      <c r="AG64" s="169"/>
      <c r="AH64" s="169"/>
      <c r="AI64" s="169"/>
      <c r="AJ64" s="169"/>
      <c r="AK64" s="169"/>
      <c r="AL64" s="169"/>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c r="BK64" s="170"/>
      <c r="BL64" s="171"/>
    </row>
    <row r="65" spans="1:64" ht="15.75" x14ac:dyDescent="0.25">
      <c r="A65">
        <v>7</v>
      </c>
      <c r="B65" s="361"/>
      <c r="C65" s="271" t="s">
        <v>258</v>
      </c>
      <c r="D65" s="272">
        <v>7</v>
      </c>
      <c r="E65" s="169"/>
      <c r="F65" s="169"/>
      <c r="G65" s="169"/>
      <c r="H65" s="169"/>
      <c r="I65" s="169"/>
      <c r="J65" s="169">
        <v>1</v>
      </c>
      <c r="K65" s="169">
        <v>1</v>
      </c>
      <c r="L65" s="169">
        <v>1</v>
      </c>
      <c r="M65" s="169">
        <v>1</v>
      </c>
      <c r="N65" s="169"/>
      <c r="O65" s="169"/>
      <c r="P65" s="169"/>
      <c r="Q65" s="169"/>
      <c r="R65" s="169"/>
      <c r="S65" s="169"/>
      <c r="T65" s="169"/>
      <c r="U65" s="169"/>
      <c r="V65" s="169">
        <v>1</v>
      </c>
      <c r="W65" s="169">
        <v>1</v>
      </c>
      <c r="X65" s="169">
        <v>1</v>
      </c>
      <c r="Y65" s="169"/>
      <c r="Z65" s="169"/>
      <c r="AA65" s="169"/>
      <c r="AB65" s="169"/>
      <c r="AC65" s="169"/>
      <c r="AD65" s="169"/>
      <c r="AE65" s="169"/>
      <c r="AF65" s="169"/>
      <c r="AG65" s="169"/>
      <c r="AH65" s="169"/>
      <c r="AI65" s="169"/>
      <c r="AJ65" s="169"/>
      <c r="AK65" s="169"/>
      <c r="AL65" s="169"/>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1"/>
    </row>
    <row r="66" spans="1:64" ht="15.75" x14ac:dyDescent="0.25">
      <c r="B66" s="361"/>
      <c r="C66" s="273" t="s">
        <v>425</v>
      </c>
      <c r="D66" s="272"/>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c r="BK66" s="170"/>
      <c r="BL66" s="171"/>
    </row>
    <row r="67" spans="1:64" ht="15.75" x14ac:dyDescent="0.25">
      <c r="A67">
        <v>125</v>
      </c>
      <c r="B67" s="361"/>
      <c r="C67" s="270" t="s">
        <v>432</v>
      </c>
      <c r="D67" s="272">
        <v>125</v>
      </c>
      <c r="E67" s="169"/>
      <c r="F67" s="169"/>
      <c r="G67" s="169"/>
      <c r="H67" s="169"/>
      <c r="I67" s="169"/>
      <c r="J67" s="169"/>
      <c r="K67" s="169"/>
      <c r="L67" s="169"/>
      <c r="M67" s="169"/>
      <c r="N67" s="169"/>
      <c r="O67" s="169"/>
      <c r="P67" s="169"/>
      <c r="Q67" s="169"/>
      <c r="R67" s="169"/>
      <c r="S67" s="169">
        <v>3</v>
      </c>
      <c r="T67" s="169">
        <v>2</v>
      </c>
      <c r="U67" s="169">
        <v>10</v>
      </c>
      <c r="V67" s="169">
        <v>12</v>
      </c>
      <c r="W67" s="169">
        <v>11</v>
      </c>
      <c r="X67" s="169">
        <v>11</v>
      </c>
      <c r="Y67" s="169">
        <v>5</v>
      </c>
      <c r="Z67" s="169">
        <v>3</v>
      </c>
      <c r="AA67" s="169">
        <v>3</v>
      </c>
      <c r="AB67" s="169">
        <v>3</v>
      </c>
      <c r="AC67" s="169">
        <v>3</v>
      </c>
      <c r="AD67" s="169">
        <v>3</v>
      </c>
      <c r="AE67" s="169">
        <v>3</v>
      </c>
      <c r="AF67" s="169">
        <v>3</v>
      </c>
      <c r="AG67" s="169">
        <v>12</v>
      </c>
      <c r="AH67" s="169">
        <v>12</v>
      </c>
      <c r="AI67" s="169">
        <v>12</v>
      </c>
      <c r="AJ67" s="169">
        <v>6</v>
      </c>
      <c r="AK67" s="169">
        <v>6</v>
      </c>
      <c r="AL67" s="169">
        <v>2</v>
      </c>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1"/>
    </row>
    <row r="68" spans="1:64" ht="15.75" x14ac:dyDescent="0.25">
      <c r="A68">
        <v>52</v>
      </c>
      <c r="B68" s="361"/>
      <c r="C68" s="270" t="s">
        <v>257</v>
      </c>
      <c r="D68" s="272">
        <v>52</v>
      </c>
      <c r="E68" s="169"/>
      <c r="F68" s="169"/>
      <c r="G68" s="169"/>
      <c r="H68" s="169"/>
      <c r="I68" s="169"/>
      <c r="J68" s="169"/>
      <c r="K68" s="169"/>
      <c r="L68" s="169"/>
      <c r="M68" s="169"/>
      <c r="N68" s="169"/>
      <c r="O68" s="169"/>
      <c r="P68" s="169"/>
      <c r="Q68" s="169"/>
      <c r="R68" s="169"/>
      <c r="S68" s="169">
        <v>2</v>
      </c>
      <c r="T68" s="169">
        <v>1</v>
      </c>
      <c r="U68" s="169">
        <v>7</v>
      </c>
      <c r="V68" s="169">
        <v>7</v>
      </c>
      <c r="W68" s="169">
        <v>7</v>
      </c>
      <c r="X68" s="169">
        <v>4</v>
      </c>
      <c r="Y68" s="169">
        <v>2</v>
      </c>
      <c r="Z68" s="169">
        <v>1</v>
      </c>
      <c r="AA68" s="169">
        <v>1</v>
      </c>
      <c r="AB68" s="169">
        <v>1</v>
      </c>
      <c r="AC68" s="169">
        <v>1</v>
      </c>
      <c r="AD68" s="169">
        <v>1</v>
      </c>
      <c r="AE68" s="169">
        <v>1</v>
      </c>
      <c r="AF68" s="169">
        <v>1</v>
      </c>
      <c r="AG68" s="169">
        <v>5</v>
      </c>
      <c r="AH68" s="169">
        <v>5</v>
      </c>
      <c r="AI68" s="169">
        <v>5</v>
      </c>
      <c r="AJ68" s="169"/>
      <c r="AK68" s="169"/>
      <c r="AL68" s="169"/>
      <c r="AM68" s="17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1"/>
    </row>
    <row r="69" spans="1:64" ht="15.75" x14ac:dyDescent="0.25">
      <c r="A69">
        <v>13</v>
      </c>
      <c r="B69" s="361"/>
      <c r="C69" s="271" t="s">
        <v>258</v>
      </c>
      <c r="D69" s="272">
        <v>13</v>
      </c>
      <c r="E69" s="169"/>
      <c r="F69" s="169"/>
      <c r="G69" s="169"/>
      <c r="H69" s="169"/>
      <c r="I69" s="169"/>
      <c r="J69" s="169"/>
      <c r="K69" s="169"/>
      <c r="L69" s="169"/>
      <c r="M69" s="169"/>
      <c r="N69" s="169"/>
      <c r="O69" s="169"/>
      <c r="P69" s="169"/>
      <c r="Q69" s="169"/>
      <c r="R69" s="169"/>
      <c r="S69" s="169">
        <v>1</v>
      </c>
      <c r="T69" s="169">
        <v>2</v>
      </c>
      <c r="U69" s="169">
        <v>2</v>
      </c>
      <c r="V69" s="169">
        <v>2</v>
      </c>
      <c r="W69" s="169">
        <v>2</v>
      </c>
      <c r="X69" s="169">
        <v>1</v>
      </c>
      <c r="Y69" s="169">
        <v>2</v>
      </c>
      <c r="Z69" s="169">
        <v>1</v>
      </c>
      <c r="AA69" s="169"/>
      <c r="AB69" s="169"/>
      <c r="AC69" s="169"/>
      <c r="AD69" s="169"/>
      <c r="AE69" s="169"/>
      <c r="AF69" s="169"/>
      <c r="AG69" s="169"/>
      <c r="AH69" s="169"/>
      <c r="AI69" s="169"/>
      <c r="AJ69" s="169"/>
      <c r="AK69" s="169"/>
      <c r="AL69" s="169"/>
      <c r="AM69" s="170"/>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c r="BK69" s="170"/>
      <c r="BL69" s="171"/>
    </row>
    <row r="70" spans="1:64" ht="15.75" x14ac:dyDescent="0.25">
      <c r="B70" s="361"/>
      <c r="C70" s="273" t="s">
        <v>444</v>
      </c>
      <c r="D70" s="272"/>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70"/>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c r="BK70" s="170"/>
      <c r="BL70" s="171"/>
    </row>
    <row r="71" spans="1:64" ht="15.75" x14ac:dyDescent="0.25">
      <c r="A71">
        <v>0</v>
      </c>
      <c r="B71" s="361"/>
      <c r="C71" s="270" t="s">
        <v>256</v>
      </c>
      <c r="D71" s="272"/>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1"/>
    </row>
    <row r="72" spans="1:64" ht="15.75" x14ac:dyDescent="0.25">
      <c r="A72">
        <v>0</v>
      </c>
      <c r="B72" s="361"/>
      <c r="C72" s="270" t="s">
        <v>257</v>
      </c>
      <c r="D72" s="272"/>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70"/>
      <c r="AN72" s="170"/>
      <c r="AO72" s="170"/>
      <c r="AP72" s="170"/>
      <c r="AQ72" s="170"/>
      <c r="AR72" s="170"/>
      <c r="AS72" s="170"/>
      <c r="AT72" s="170"/>
      <c r="AU72" s="170"/>
      <c r="AV72" s="170"/>
      <c r="AW72" s="170"/>
      <c r="AX72" s="170"/>
      <c r="AY72" s="170"/>
      <c r="AZ72" s="170"/>
      <c r="BA72" s="170"/>
      <c r="BB72" s="170"/>
      <c r="BC72" s="170"/>
      <c r="BD72" s="170"/>
      <c r="BE72" s="170"/>
      <c r="BF72" s="170"/>
      <c r="BG72" s="170"/>
      <c r="BH72" s="170"/>
      <c r="BI72" s="170"/>
      <c r="BJ72" s="170"/>
      <c r="BK72" s="170"/>
      <c r="BL72" s="171"/>
    </row>
    <row r="73" spans="1:64" ht="15.75" x14ac:dyDescent="0.25">
      <c r="A73">
        <v>0</v>
      </c>
      <c r="B73" s="361"/>
      <c r="C73" s="270" t="s">
        <v>258</v>
      </c>
      <c r="D73" s="2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1"/>
    </row>
    <row r="74" spans="1:64" ht="16.5" thickBot="1" x14ac:dyDescent="0.3">
      <c r="B74" s="362"/>
      <c r="C74" s="274" t="s">
        <v>428</v>
      </c>
      <c r="D74" s="275"/>
      <c r="E74" s="169"/>
      <c r="F74" s="169"/>
      <c r="G74" s="169"/>
      <c r="H74" s="169"/>
      <c r="I74" s="169"/>
      <c r="J74" s="169"/>
      <c r="K74" s="169"/>
      <c r="L74" s="169"/>
      <c r="M74" s="169"/>
      <c r="N74" s="169"/>
      <c r="O74" s="169"/>
      <c r="P74" s="169"/>
      <c r="Q74" s="169"/>
      <c r="R74" s="169"/>
      <c r="S74" s="169"/>
      <c r="T74" s="169"/>
      <c r="U74" s="169"/>
      <c r="V74" s="169"/>
      <c r="W74" s="169"/>
      <c r="X74" s="169"/>
      <c r="Y74" s="169"/>
      <c r="Z74" s="169"/>
      <c r="AA74" s="169"/>
      <c r="AB74" s="169"/>
      <c r="AC74" s="169"/>
      <c r="AD74" s="169"/>
      <c r="AE74" s="169"/>
      <c r="AF74" s="169"/>
      <c r="AG74" s="169"/>
      <c r="AH74" s="169"/>
      <c r="AI74" s="169"/>
      <c r="AJ74" s="169"/>
      <c r="AK74" s="169"/>
      <c r="AL74" s="169"/>
      <c r="AM74" s="170"/>
      <c r="AN74" s="170"/>
      <c r="AO74" s="170"/>
      <c r="AP74" s="170"/>
      <c r="AQ74" s="170"/>
      <c r="AR74" s="170"/>
      <c r="AS74" s="170"/>
      <c r="AT74" s="170"/>
      <c r="AU74" s="170"/>
      <c r="AV74" s="170"/>
      <c r="AW74" s="170"/>
      <c r="AX74" s="170"/>
      <c r="AY74" s="170"/>
      <c r="AZ74" s="170"/>
      <c r="BA74" s="170"/>
      <c r="BB74" s="170"/>
      <c r="BC74" s="170"/>
      <c r="BD74" s="170"/>
      <c r="BE74" s="170"/>
      <c r="BF74" s="170"/>
      <c r="BG74" s="170"/>
      <c r="BH74" s="170"/>
      <c r="BI74" s="170"/>
      <c r="BJ74" s="170"/>
      <c r="BK74" s="170"/>
      <c r="BL74" s="171"/>
    </row>
    <row r="75" spans="1:64" x14ac:dyDescent="0.25">
      <c r="E75" s="354" t="s">
        <v>261</v>
      </c>
      <c r="F75" s="354"/>
      <c r="G75" s="354"/>
      <c r="H75" s="354"/>
      <c r="I75" s="354"/>
      <c r="J75" s="354"/>
      <c r="K75" s="354"/>
      <c r="L75" s="354"/>
      <c r="M75" s="354"/>
      <c r="N75" s="354"/>
      <c r="O75" s="354"/>
      <c r="P75" s="354"/>
      <c r="Q75" s="354"/>
      <c r="R75" s="354"/>
      <c r="S75" s="354"/>
      <c r="T75" s="354"/>
      <c r="U75" s="354"/>
      <c r="V75" s="354"/>
      <c r="W75" s="354"/>
      <c r="X75" s="354"/>
      <c r="Y75" s="354"/>
      <c r="Z75" s="354"/>
    </row>
    <row r="76" spans="1:64" x14ac:dyDescent="0.25">
      <c r="E76" s="13"/>
      <c r="S76" s="355" t="s">
        <v>445</v>
      </c>
      <c r="T76" s="355"/>
      <c r="U76" s="355"/>
      <c r="V76" s="355"/>
      <c r="W76" s="355"/>
      <c r="X76" s="355"/>
      <c r="Y76" s="355"/>
      <c r="Z76" s="355"/>
      <c r="AA76" s="356"/>
      <c r="AB76" s="356"/>
      <c r="AC76" s="356"/>
      <c r="AD76" s="356"/>
      <c r="AE76" s="356"/>
      <c r="AF76" s="356"/>
      <c r="AG76" s="356"/>
      <c r="AH76" s="356"/>
      <c r="AI76" s="356"/>
      <c r="AJ76" s="356"/>
      <c r="AK76" s="356"/>
      <c r="AL76" s="356"/>
    </row>
  </sheetData>
  <mergeCells count="7">
    <mergeCell ref="E75:Z75"/>
    <mergeCell ref="S76:AL76"/>
    <mergeCell ref="B5:B18"/>
    <mergeCell ref="B19:B32"/>
    <mergeCell ref="B33:B46"/>
    <mergeCell ref="B47:B60"/>
    <mergeCell ref="B61:B74"/>
  </mergeCells>
  <hyperlinks>
    <hyperlink ref="A1" location="Содержание!A1" display="В Содержание" xr:uid="{00000000-0004-0000-0600-000000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990" r:id="rId4" name="Option Button 6">
              <controlPr defaultSize="0" autoFill="0" autoLine="0" autoPict="0" macro="[0]!Перекл6_Щелчок">
                <anchor moveWithCells="1">
                  <from>
                    <xdr:col>1</xdr:col>
                    <xdr:colOff>219075</xdr:colOff>
                    <xdr:row>4</xdr:row>
                    <xdr:rowOff>19050</xdr:rowOff>
                  </from>
                  <to>
                    <xdr:col>1</xdr:col>
                    <xdr:colOff>466725</xdr:colOff>
                    <xdr:row>5</xdr:row>
                    <xdr:rowOff>104775</xdr:rowOff>
                  </to>
                </anchor>
              </controlPr>
            </control>
          </mc:Choice>
        </mc:AlternateContent>
        <mc:AlternateContent xmlns:mc="http://schemas.openxmlformats.org/markup-compatibility/2006">
          <mc:Choice Requires="x14">
            <control shapeId="41993" r:id="rId5" name="Option Button 9">
              <controlPr defaultSize="0" autoFill="0" autoLine="0" autoPict="0" macro="[0]!Перекл9_Щелчок">
                <anchor moveWithCells="1">
                  <from>
                    <xdr:col>1</xdr:col>
                    <xdr:colOff>238125</xdr:colOff>
                    <xdr:row>18</xdr:row>
                    <xdr:rowOff>47625</xdr:rowOff>
                  </from>
                  <to>
                    <xdr:col>1</xdr:col>
                    <xdr:colOff>485775</xdr:colOff>
                    <xdr:row>19</xdr:row>
                    <xdr:rowOff>133350</xdr:rowOff>
                  </to>
                </anchor>
              </controlPr>
            </control>
          </mc:Choice>
        </mc:AlternateContent>
        <mc:AlternateContent xmlns:mc="http://schemas.openxmlformats.org/markup-compatibility/2006">
          <mc:Choice Requires="x14">
            <control shapeId="41994" r:id="rId6" name="Option Button 10">
              <controlPr defaultSize="0" autoFill="0" autoLine="0" autoPict="0" macro="[0]!Перекл10_Щелчок">
                <anchor moveWithCells="1">
                  <from>
                    <xdr:col>1</xdr:col>
                    <xdr:colOff>209550</xdr:colOff>
                    <xdr:row>32</xdr:row>
                    <xdr:rowOff>76200</xdr:rowOff>
                  </from>
                  <to>
                    <xdr:col>1</xdr:col>
                    <xdr:colOff>457200</xdr:colOff>
                    <xdr:row>33</xdr:row>
                    <xdr:rowOff>161925</xdr:rowOff>
                  </to>
                </anchor>
              </controlPr>
            </control>
          </mc:Choice>
        </mc:AlternateContent>
        <mc:AlternateContent xmlns:mc="http://schemas.openxmlformats.org/markup-compatibility/2006">
          <mc:Choice Requires="x14">
            <control shapeId="41995" r:id="rId7" name="Option Button 11">
              <controlPr defaultSize="0" autoFill="0" autoLine="0" autoPict="0" macro="[0]!Перекл11_Щелчок">
                <anchor moveWithCells="1">
                  <from>
                    <xdr:col>1</xdr:col>
                    <xdr:colOff>209550</xdr:colOff>
                    <xdr:row>46</xdr:row>
                    <xdr:rowOff>76200</xdr:rowOff>
                  </from>
                  <to>
                    <xdr:col>1</xdr:col>
                    <xdr:colOff>457200</xdr:colOff>
                    <xdr:row>47</xdr:row>
                    <xdr:rowOff>161925</xdr:rowOff>
                  </to>
                </anchor>
              </controlPr>
            </control>
          </mc:Choice>
        </mc:AlternateContent>
        <mc:AlternateContent xmlns:mc="http://schemas.openxmlformats.org/markup-compatibility/2006">
          <mc:Choice Requires="x14">
            <control shapeId="41996" r:id="rId8" name="Option Button 12">
              <controlPr defaultSize="0" autoFill="0" autoLine="0" autoPict="0" macro="[0]!Перекл12_Щелчок">
                <anchor moveWithCells="1">
                  <from>
                    <xdr:col>1</xdr:col>
                    <xdr:colOff>209550</xdr:colOff>
                    <xdr:row>60</xdr:row>
                    <xdr:rowOff>76200</xdr:rowOff>
                  </from>
                  <to>
                    <xdr:col>1</xdr:col>
                    <xdr:colOff>457200</xdr:colOff>
                    <xdr:row>61</xdr:row>
                    <xdr:rowOff>161925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8"/>
  <dimension ref="A1:BC33"/>
  <sheetViews>
    <sheetView workbookViewId="0">
      <pane xSplit="7" ySplit="5" topLeftCell="BJ6" activePane="bottomRight" state="frozen"/>
      <selection pane="topRight"/>
      <selection pane="bottomLeft"/>
      <selection pane="bottomRight" activeCell="E28" sqref="E28"/>
    </sheetView>
  </sheetViews>
  <sheetFormatPr defaultRowHeight="15" x14ac:dyDescent="0.25"/>
  <cols>
    <col min="1" max="1" width="12.28515625" customWidth="1"/>
    <col min="2" max="2" width="7.140625" customWidth="1"/>
    <col min="3" max="3" width="43.140625" customWidth="1"/>
    <col min="4" max="4" width="17.5703125" customWidth="1"/>
    <col min="5" max="5" width="8.140625" customWidth="1"/>
    <col min="6" max="6" width="13.140625" customWidth="1"/>
    <col min="7" max="7" width="3.5703125" customWidth="1"/>
    <col min="8" max="8" width="11.5703125" bestFit="1" customWidth="1"/>
    <col min="9" max="9" width="12.5703125" bestFit="1" customWidth="1"/>
    <col min="10" max="11" width="15.5703125" bestFit="1" customWidth="1"/>
    <col min="12" max="12" width="14.7109375" bestFit="1" customWidth="1"/>
    <col min="13" max="16" width="15" bestFit="1" customWidth="1"/>
    <col min="17" max="18" width="13.7109375" bestFit="1" customWidth="1"/>
    <col min="19" max="19" width="11.7109375" bestFit="1" customWidth="1"/>
    <col min="20" max="20" width="11.5703125" bestFit="1" customWidth="1"/>
    <col min="21" max="21" width="12.5703125" bestFit="1" customWidth="1"/>
    <col min="22" max="23" width="15.5703125" bestFit="1" customWidth="1"/>
    <col min="24" max="24" width="14.7109375" bestFit="1" customWidth="1"/>
    <col min="25" max="28" width="15" bestFit="1" customWidth="1"/>
    <col min="29" max="30" width="13.7109375" bestFit="1" customWidth="1"/>
    <col min="31" max="31" width="11.7109375" bestFit="1" customWidth="1"/>
    <col min="32" max="32" width="11.5703125" bestFit="1" customWidth="1"/>
    <col min="33" max="33" width="12.5703125" bestFit="1" customWidth="1"/>
    <col min="34" max="35" width="15.5703125" bestFit="1" customWidth="1"/>
    <col min="36" max="36" width="14.7109375" bestFit="1" customWidth="1"/>
    <col min="37" max="40" width="15" bestFit="1" customWidth="1"/>
    <col min="41" max="42" width="13.7109375" bestFit="1" customWidth="1"/>
    <col min="43" max="43" width="11.7109375" bestFit="1" customWidth="1"/>
    <col min="44" max="44" width="11.5703125" bestFit="1" customWidth="1"/>
    <col min="45" max="45" width="12.5703125" bestFit="1" customWidth="1"/>
    <col min="46" max="47" width="15.5703125" bestFit="1" customWidth="1"/>
    <col min="48" max="48" width="14.7109375" bestFit="1" customWidth="1"/>
    <col min="49" max="52" width="15" bestFit="1" customWidth="1"/>
    <col min="53" max="54" width="13.7109375" bestFit="1" customWidth="1"/>
    <col min="55" max="55" width="11.7109375" bestFit="1" customWidth="1"/>
  </cols>
  <sheetData>
    <row r="1" spans="1:55" ht="18.75" x14ac:dyDescent="0.3">
      <c r="A1" s="139" t="s">
        <v>235</v>
      </c>
      <c r="C1" s="14" t="s">
        <v>496</v>
      </c>
    </row>
    <row r="2" spans="1:55" ht="21" x14ac:dyDescent="0.35">
      <c r="C2" s="21" t="s">
        <v>131</v>
      </c>
    </row>
    <row r="3" spans="1:55" ht="15.75" x14ac:dyDescent="0.25">
      <c r="H3" s="326" t="s">
        <v>64</v>
      </c>
      <c r="I3" s="327"/>
      <c r="J3" s="327"/>
      <c r="K3" s="327"/>
    </row>
    <row r="4" spans="1:55" ht="15.75" customHeight="1" x14ac:dyDescent="0.25">
      <c r="B4" s="334" t="s">
        <v>17</v>
      </c>
      <c r="C4" s="334" t="s">
        <v>18</v>
      </c>
      <c r="D4" s="344" t="s">
        <v>19</v>
      </c>
      <c r="E4" s="334" t="s">
        <v>15</v>
      </c>
      <c r="F4" s="334" t="s">
        <v>24</v>
      </c>
      <c r="G4" s="10"/>
      <c r="H4" s="10">
        <v>1</v>
      </c>
      <c r="I4" s="10">
        <v>2</v>
      </c>
      <c r="J4" s="10">
        <v>3</v>
      </c>
      <c r="K4" s="10">
        <v>4</v>
      </c>
      <c r="L4" s="10">
        <v>5</v>
      </c>
      <c r="M4" s="10">
        <v>6</v>
      </c>
      <c r="N4" s="10">
        <v>7</v>
      </c>
      <c r="O4" s="10">
        <v>8</v>
      </c>
      <c r="P4" s="10">
        <v>9</v>
      </c>
      <c r="Q4" s="10">
        <v>10</v>
      </c>
      <c r="R4" s="10">
        <v>11</v>
      </c>
      <c r="S4" s="10">
        <v>12</v>
      </c>
      <c r="T4" s="10">
        <v>13</v>
      </c>
      <c r="U4" s="70">
        <v>14</v>
      </c>
      <c r="V4" s="70">
        <v>15</v>
      </c>
      <c r="W4" s="70">
        <v>16</v>
      </c>
      <c r="X4" s="70">
        <v>17</v>
      </c>
      <c r="Y4" s="70">
        <v>18</v>
      </c>
      <c r="Z4" s="70">
        <v>19</v>
      </c>
      <c r="AA4" s="70">
        <v>20</v>
      </c>
      <c r="AB4" s="70">
        <v>21</v>
      </c>
      <c r="AC4" s="70">
        <v>22</v>
      </c>
      <c r="AD4" s="70">
        <v>23</v>
      </c>
      <c r="AE4" s="70">
        <v>24</v>
      </c>
      <c r="AF4" s="70">
        <v>25</v>
      </c>
      <c r="AG4" s="70">
        <v>26</v>
      </c>
      <c r="AH4" s="70">
        <v>27</v>
      </c>
      <c r="AI4" s="70">
        <v>28</v>
      </c>
      <c r="AJ4" s="70">
        <v>29</v>
      </c>
      <c r="AK4" s="70">
        <v>30</v>
      </c>
      <c r="AL4" s="70">
        <v>31</v>
      </c>
      <c r="AM4" s="70">
        <v>32</v>
      </c>
      <c r="AN4" s="70">
        <v>33</v>
      </c>
      <c r="AO4" s="70">
        <v>34</v>
      </c>
      <c r="AP4" s="70">
        <v>35</v>
      </c>
      <c r="AQ4" s="70">
        <v>36</v>
      </c>
      <c r="AR4" s="70">
        <v>37</v>
      </c>
      <c r="AS4" s="70">
        <v>38</v>
      </c>
      <c r="AT4" s="70">
        <v>39</v>
      </c>
      <c r="AU4" s="70">
        <v>40</v>
      </c>
      <c r="AV4" s="70">
        <v>41</v>
      </c>
      <c r="AW4" s="70">
        <v>42</v>
      </c>
      <c r="AX4" s="70">
        <v>43</v>
      </c>
      <c r="AY4" s="70">
        <v>44</v>
      </c>
      <c r="AZ4" s="70">
        <v>45</v>
      </c>
      <c r="BA4" s="70">
        <v>46</v>
      </c>
      <c r="BB4" s="70">
        <v>47</v>
      </c>
      <c r="BC4" s="70">
        <v>48</v>
      </c>
    </row>
    <row r="5" spans="1:55" ht="15.75" x14ac:dyDescent="0.25">
      <c r="B5" s="334"/>
      <c r="C5" s="334"/>
      <c r="D5" s="345"/>
      <c r="E5" s="334"/>
      <c r="F5" s="334"/>
      <c r="G5" s="10"/>
      <c r="H5" s="11">
        <v>45444</v>
      </c>
      <c r="I5" s="11">
        <v>45474</v>
      </c>
      <c r="J5" s="11">
        <v>45505</v>
      </c>
      <c r="K5" s="11">
        <v>45536</v>
      </c>
      <c r="L5" s="11">
        <v>45566</v>
      </c>
      <c r="M5" s="11">
        <v>45597</v>
      </c>
      <c r="N5" s="11">
        <v>45627</v>
      </c>
      <c r="O5" s="11">
        <v>45658</v>
      </c>
      <c r="P5" s="11">
        <v>45689</v>
      </c>
      <c r="Q5" s="11">
        <v>45717</v>
      </c>
      <c r="R5" s="11">
        <v>45748</v>
      </c>
      <c r="S5" s="11">
        <v>45778</v>
      </c>
      <c r="T5" s="11">
        <v>45809</v>
      </c>
      <c r="U5" s="11">
        <v>45839</v>
      </c>
      <c r="V5" s="11">
        <v>45870</v>
      </c>
      <c r="W5" s="11">
        <v>45901</v>
      </c>
      <c r="X5" s="11">
        <v>45931</v>
      </c>
      <c r="Y5" s="11">
        <v>45962</v>
      </c>
      <c r="Z5" s="11">
        <v>45992</v>
      </c>
      <c r="AA5" s="11">
        <v>46023</v>
      </c>
      <c r="AB5" s="11">
        <v>46054</v>
      </c>
      <c r="AC5" s="11">
        <v>46082</v>
      </c>
      <c r="AD5" s="11">
        <v>46113</v>
      </c>
      <c r="AE5" s="11">
        <v>46143</v>
      </c>
      <c r="AF5" s="11">
        <v>46174</v>
      </c>
      <c r="AG5" s="11">
        <v>46204</v>
      </c>
      <c r="AH5" s="11">
        <v>46235</v>
      </c>
      <c r="AI5" s="11">
        <v>46266</v>
      </c>
      <c r="AJ5" s="11">
        <v>46296</v>
      </c>
      <c r="AK5" s="11">
        <v>46327</v>
      </c>
      <c r="AL5" s="11">
        <v>46357</v>
      </c>
      <c r="AM5" s="11">
        <v>46388</v>
      </c>
      <c r="AN5" s="11">
        <v>46419</v>
      </c>
      <c r="AO5" s="11">
        <v>46447</v>
      </c>
      <c r="AP5" s="11">
        <v>46478</v>
      </c>
      <c r="AQ5" s="11">
        <v>46508</v>
      </c>
      <c r="AR5" s="11">
        <v>46539</v>
      </c>
      <c r="AS5" s="11">
        <v>46569</v>
      </c>
      <c r="AT5" s="11">
        <v>46600</v>
      </c>
      <c r="AU5" s="11">
        <v>46631</v>
      </c>
      <c r="AV5" s="11">
        <v>46661</v>
      </c>
      <c r="AW5" s="11">
        <v>46692</v>
      </c>
      <c r="AX5" s="11">
        <v>46722</v>
      </c>
      <c r="AY5" s="11">
        <v>46753</v>
      </c>
      <c r="AZ5" s="11">
        <v>46784</v>
      </c>
      <c r="BA5" s="11">
        <v>46813</v>
      </c>
      <c r="BB5" s="11">
        <v>46844</v>
      </c>
      <c r="BC5" s="11">
        <v>46874</v>
      </c>
    </row>
    <row r="6" spans="1:55" ht="15.75" x14ac:dyDescent="0.25">
      <c r="B6" s="42">
        <v>1</v>
      </c>
      <c r="C6" s="23" t="s">
        <v>132</v>
      </c>
      <c r="D6" s="77" t="s">
        <v>23</v>
      </c>
      <c r="E6" s="76" t="s">
        <v>34</v>
      </c>
      <c r="F6" s="76" t="s">
        <v>28</v>
      </c>
      <c r="G6" s="2"/>
      <c r="H6" s="20">
        <v>4549161.2520397566</v>
      </c>
      <c r="I6" s="20">
        <v>5737675.6415962018</v>
      </c>
      <c r="J6" s="20">
        <v>6309951.7133956384</v>
      </c>
      <c r="K6" s="20">
        <v>6882227.785195075</v>
      </c>
      <c r="L6" s="20">
        <v>7454503.8569945106</v>
      </c>
      <c r="M6" s="20">
        <v>1663679.1277258566</v>
      </c>
      <c r="N6" s="20">
        <v>5334753.5973891104</v>
      </c>
      <c r="O6" s="20">
        <v>4075921.5249962918</v>
      </c>
      <c r="P6" s="20">
        <v>2817089.4526034715</v>
      </c>
      <c r="Q6" s="20">
        <v>2112817.0894526029</v>
      </c>
      <c r="R6" s="20">
        <v>19287672.452158432</v>
      </c>
      <c r="S6" s="20">
        <v>15007574.543836227</v>
      </c>
      <c r="T6" s="20">
        <v>10727476.635514017</v>
      </c>
      <c r="U6" s="20">
        <v>21780028.320589066</v>
      </c>
      <c r="V6" s="20">
        <v>18204202.77541773</v>
      </c>
      <c r="W6" s="20">
        <v>14628377.230246389</v>
      </c>
      <c r="X6" s="20">
        <v>14628377.230246389</v>
      </c>
      <c r="Y6" s="20">
        <v>14628377.230246389</v>
      </c>
      <c r="Z6" s="20">
        <v>14628377.230246389</v>
      </c>
      <c r="AA6" s="20">
        <v>23248670.95521301</v>
      </c>
      <c r="AB6" s="20">
        <v>23248670.95521301</v>
      </c>
      <c r="AC6" s="20">
        <v>23248670.95521301</v>
      </c>
      <c r="AD6" s="20">
        <v>23248670.95521301</v>
      </c>
      <c r="AE6" s="20">
        <v>42692222.357082166</v>
      </c>
      <c r="AF6" s="20">
        <v>41473190.921228305</v>
      </c>
      <c r="AG6" s="20">
        <v>38168472.888093211</v>
      </c>
      <c r="AH6" s="20">
        <v>53795476.316907391</v>
      </c>
      <c r="AI6" s="20">
        <v>81395109.919286326</v>
      </c>
      <c r="AJ6" s="20">
        <v>76141846.325403556</v>
      </c>
      <c r="AK6" s="20">
        <v>35345189.039932027</v>
      </c>
      <c r="AL6" s="20">
        <v>32397595.784278024</v>
      </c>
      <c r="AM6" s="20">
        <v>15817167.637658292</v>
      </c>
      <c r="AN6" s="20">
        <v>12310851.640571266</v>
      </c>
      <c r="AO6" s="20">
        <v>8804535.6434842423</v>
      </c>
      <c r="AP6" s="20">
        <v>5298219.6463972162</v>
      </c>
      <c r="AQ6" s="20">
        <v>23356892.434356917</v>
      </c>
      <c r="AR6" s="20">
        <v>19888820.560747661</v>
      </c>
      <c r="AS6" s="20">
        <v>19888820.560747661</v>
      </c>
      <c r="AT6" s="20">
        <v>0</v>
      </c>
      <c r="AU6" s="20">
        <v>0</v>
      </c>
      <c r="AV6" s="20">
        <v>0</v>
      </c>
      <c r="AW6" s="20">
        <v>0</v>
      </c>
      <c r="AX6" s="20">
        <v>0</v>
      </c>
      <c r="AY6" s="20">
        <v>0</v>
      </c>
      <c r="AZ6" s="20">
        <v>0</v>
      </c>
      <c r="BA6" s="20">
        <v>0</v>
      </c>
      <c r="BB6" s="20">
        <v>0</v>
      </c>
      <c r="BC6" s="20">
        <v>0</v>
      </c>
    </row>
    <row r="7" spans="1:55" ht="15.75" x14ac:dyDescent="0.25">
      <c r="B7" s="42">
        <v>2</v>
      </c>
      <c r="C7" s="23" t="s">
        <v>132</v>
      </c>
      <c r="D7" s="77" t="s">
        <v>3</v>
      </c>
      <c r="E7" s="76" t="s">
        <v>34</v>
      </c>
      <c r="F7" s="76" t="s">
        <v>28</v>
      </c>
      <c r="G7" s="2"/>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row>
    <row r="8" spans="1:55" ht="15.75" thickBot="1" x14ac:dyDescent="0.3">
      <c r="B8" s="42">
        <v>3</v>
      </c>
      <c r="C8" s="67"/>
      <c r="D8" s="67"/>
      <c r="E8" s="67"/>
      <c r="F8" s="67"/>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row r="9" spans="1:55" ht="18.75" x14ac:dyDescent="0.3">
      <c r="B9" s="78">
        <v>4</v>
      </c>
      <c r="C9" s="81" t="s">
        <v>133</v>
      </c>
      <c r="D9" s="82" t="s">
        <v>3</v>
      </c>
      <c r="E9" s="83" t="s">
        <v>34</v>
      </c>
      <c r="F9" s="84">
        <v>0</v>
      </c>
      <c r="G9" s="79"/>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row>
    <row r="10" spans="1:55" ht="19.5" thickBot="1" x14ac:dyDescent="0.35">
      <c r="B10" s="78">
        <v>5</v>
      </c>
      <c r="C10" s="85" t="s">
        <v>133</v>
      </c>
      <c r="D10" s="86" t="s">
        <v>23</v>
      </c>
      <c r="E10" s="87" t="s">
        <v>34</v>
      </c>
      <c r="F10" s="88">
        <v>55493.492990654195</v>
      </c>
      <c r="G10" s="79"/>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row>
    <row r="11" spans="1:55" x14ac:dyDescent="0.25">
      <c r="B11" s="42">
        <v>6</v>
      </c>
      <c r="C11" s="80"/>
      <c r="D11" s="80"/>
      <c r="E11" s="80"/>
      <c r="F11" s="80"/>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1:55" ht="15.75" x14ac:dyDescent="0.25">
      <c r="B12" s="42">
        <v>7</v>
      </c>
      <c r="C12" s="23" t="s">
        <v>336</v>
      </c>
      <c r="D12" s="77" t="s">
        <v>3</v>
      </c>
      <c r="E12" s="76" t="s">
        <v>34</v>
      </c>
      <c r="F12" s="39">
        <v>0</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1:55" ht="15.75" x14ac:dyDescent="0.25">
      <c r="B13" s="42">
        <v>8</v>
      </c>
      <c r="C13" s="23" t="s">
        <v>436</v>
      </c>
      <c r="D13" s="77" t="s">
        <v>23</v>
      </c>
      <c r="E13" s="76" t="s">
        <v>34</v>
      </c>
      <c r="F13" s="39">
        <v>2219739.7196261678</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row>
    <row r="14" spans="1:55" ht="15.75" x14ac:dyDescent="0.25">
      <c r="B14" s="42">
        <v>9</v>
      </c>
      <c r="C14" s="23" t="s">
        <v>337</v>
      </c>
      <c r="D14" s="77" t="s">
        <v>23</v>
      </c>
      <c r="E14" s="76" t="s">
        <v>34</v>
      </c>
      <c r="F14" s="39">
        <v>3052142.1144859809</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1:55" ht="15.75" x14ac:dyDescent="0.25">
      <c r="B15" s="42">
        <v>10</v>
      </c>
      <c r="C15" s="23" t="s">
        <v>338</v>
      </c>
      <c r="D15" s="77" t="s">
        <v>23</v>
      </c>
      <c r="E15" s="76" t="s">
        <v>34</v>
      </c>
      <c r="F15" s="39">
        <v>4162011.9742990648</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row>
    <row r="16" spans="1:55" x14ac:dyDescent="0.25">
      <c r="B16" s="4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row>
    <row r="17" spans="2:55" x14ac:dyDescent="0.25">
      <c r="B17" s="4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row>
    <row r="18" spans="2:55" x14ac:dyDescent="0.25">
      <c r="B18" s="4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row>
    <row r="19" spans="2:55" x14ac:dyDescent="0.25">
      <c r="B19" s="4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row>
    <row r="20" spans="2:55" x14ac:dyDescent="0.25">
      <c r="B20" s="4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row>
    <row r="21" spans="2:55" x14ac:dyDescent="0.25">
      <c r="B21" s="4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row>
    <row r="22" spans="2:55" x14ac:dyDescent="0.25">
      <c r="B22" s="4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row>
    <row r="23" spans="2:55" x14ac:dyDescent="0.2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row>
    <row r="24" spans="2:55" x14ac:dyDescent="0.2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row>
    <row r="25" spans="2:55" x14ac:dyDescent="0.25">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row>
    <row r="26" spans="2:55" x14ac:dyDescent="0.25">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row>
    <row r="27" spans="2:55" x14ac:dyDescent="0.2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row>
    <row r="28" spans="2:55" x14ac:dyDescent="0.2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row>
    <row r="29" spans="2:55" x14ac:dyDescent="0.2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row>
    <row r="30" spans="2:55" x14ac:dyDescent="0.2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row>
    <row r="31" spans="2:55" x14ac:dyDescent="0.2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row>
    <row r="32" spans="2:55" x14ac:dyDescent="0.2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row>
    <row r="33" spans="2:55" x14ac:dyDescent="0.2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row>
  </sheetData>
  <mergeCells count="6">
    <mergeCell ref="H3:K3"/>
    <mergeCell ref="F4:F5"/>
    <mergeCell ref="B4:B5"/>
    <mergeCell ref="C4:C5"/>
    <mergeCell ref="D4:D5"/>
    <mergeCell ref="E4:E5"/>
  </mergeCells>
  <dataValidations count="3">
    <dataValidation type="list" allowBlank="1" showInputMessage="1" showErrorMessage="1" sqref="E6:E7 E9:E10 E12:E15" xr:uid="{00000000-0002-0000-1200-000000000000}">
      <formula1>"с НДС,без НДС"</formula1>
    </dataValidation>
    <dataValidation type="list" allowBlank="1" showInputMessage="1" showErrorMessage="1" sqref="D6:D7 D9:D10 D12:D15" xr:uid="{00000000-0002-0000-1200-000001000000}">
      <formula1>"Виллы,Кондоминимум,Распределение"</formula1>
    </dataValidation>
    <dataValidation type="list" allowBlank="1" showInputMessage="1" showErrorMessage="1" sqref="F6:F7" xr:uid="{00000000-0002-0000-1200-000002000000}">
      <formula1>"Доходы,Поступления,Затраты,Выплаты"</formula1>
    </dataValidation>
  </dataValidations>
  <hyperlinks>
    <hyperlink ref="A1" location="Содержание!A1" display="В Содержание" xr:uid="{00000000-0004-0000-12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2">
    <outlinePr summaryBelow="0"/>
  </sheetPr>
  <dimension ref="A1:BC140"/>
  <sheetViews>
    <sheetView zoomScale="80" zoomScaleNormal="80" workbookViewId="0">
      <pane xSplit="7" ySplit="5" topLeftCell="R6" activePane="bottomRight" state="frozen"/>
      <selection pane="topRight"/>
      <selection pane="bottomLeft"/>
      <selection pane="bottomRight" activeCell="D32" sqref="D32"/>
    </sheetView>
  </sheetViews>
  <sheetFormatPr defaultRowHeight="15" outlineLevelRow="1" x14ac:dyDescent="0.25"/>
  <cols>
    <col min="1" max="1" width="4.85546875" customWidth="1"/>
    <col min="2" max="2" width="7.85546875" bestFit="1" customWidth="1"/>
    <col min="3" max="3" width="47.85546875" customWidth="1"/>
    <col min="4" max="4" width="14.85546875" customWidth="1"/>
    <col min="5" max="5" width="8.5703125" customWidth="1"/>
    <col min="6" max="6" width="13.140625" customWidth="1"/>
    <col min="7" max="7" width="11.42578125" customWidth="1"/>
    <col min="8" max="10" width="15.5703125" customWidth="1"/>
    <col min="11" max="11" width="16.28515625" bestFit="1" customWidth="1"/>
    <col min="12" max="20" width="15.5703125" customWidth="1"/>
    <col min="21" max="21" width="12.5703125" bestFit="1" customWidth="1"/>
    <col min="22" max="22" width="15.5703125" bestFit="1" customWidth="1"/>
    <col min="23" max="23" width="16.28515625" bestFit="1" customWidth="1"/>
    <col min="24" max="24" width="14.7109375" bestFit="1" customWidth="1"/>
    <col min="25" max="28" width="15" bestFit="1" customWidth="1"/>
    <col min="29" max="29" width="13.7109375" bestFit="1" customWidth="1"/>
    <col min="30" max="30" width="14.42578125" bestFit="1" customWidth="1"/>
    <col min="31" max="31" width="11.7109375" bestFit="1" customWidth="1"/>
    <col min="32" max="32" width="12.28515625" bestFit="1" customWidth="1"/>
    <col min="33" max="33" width="12.5703125" bestFit="1" customWidth="1"/>
    <col min="34" max="34" width="15.5703125" bestFit="1" customWidth="1"/>
    <col min="35" max="35" width="16.28515625" bestFit="1" customWidth="1"/>
    <col min="36" max="36" width="14.7109375" bestFit="1" customWidth="1"/>
    <col min="37" max="40" width="15" bestFit="1" customWidth="1"/>
    <col min="41" max="41" width="13.7109375" bestFit="1" customWidth="1"/>
    <col min="42" max="42" width="14.42578125" bestFit="1" customWidth="1"/>
    <col min="43" max="43" width="12" bestFit="1" customWidth="1"/>
    <col min="44" max="44" width="12.7109375" customWidth="1"/>
    <col min="45" max="45" width="12.5703125" bestFit="1" customWidth="1"/>
    <col min="46" max="46" width="15.5703125" bestFit="1" customWidth="1"/>
    <col min="47" max="47" width="16.28515625" bestFit="1" customWidth="1"/>
    <col min="48" max="48" width="14.7109375" bestFit="1" customWidth="1"/>
    <col min="49" max="52" width="15" bestFit="1" customWidth="1"/>
    <col min="53" max="53" width="13.7109375" bestFit="1" customWidth="1"/>
    <col min="54" max="54" width="14.85546875" customWidth="1"/>
    <col min="55" max="55" width="11.7109375" bestFit="1" customWidth="1"/>
  </cols>
  <sheetData>
    <row r="1" spans="1:55" ht="18.75" x14ac:dyDescent="0.3">
      <c r="A1" s="157" t="s">
        <v>235</v>
      </c>
      <c r="C1" s="14" t="s">
        <v>497</v>
      </c>
      <c r="M1" s="219" t="s">
        <v>323</v>
      </c>
      <c r="N1" s="183">
        <v>292500000</v>
      </c>
      <c r="O1" s="183">
        <v>292499999.0625</v>
      </c>
      <c r="P1" s="183">
        <v>-0.9375</v>
      </c>
      <c r="Q1" s="219" t="s">
        <v>326</v>
      </c>
      <c r="R1" s="183">
        <v>562500000</v>
      </c>
      <c r="S1" s="183">
        <v>562500006</v>
      </c>
      <c r="T1" s="183">
        <v>6</v>
      </c>
      <c r="U1" s="219" t="s">
        <v>329</v>
      </c>
      <c r="V1" s="183">
        <v>0</v>
      </c>
      <c r="W1" s="183">
        <v>0</v>
      </c>
      <c r="X1" s="183">
        <v>0</v>
      </c>
    </row>
    <row r="2" spans="1:55" ht="21" x14ac:dyDescent="0.35">
      <c r="C2" s="21" t="s">
        <v>130</v>
      </c>
      <c r="M2" s="219" t="s">
        <v>324</v>
      </c>
      <c r="N2" s="183">
        <v>143000000</v>
      </c>
      <c r="O2" s="183">
        <v>142999999.875</v>
      </c>
      <c r="P2" s="183">
        <v>-0.125</v>
      </c>
      <c r="Q2" s="219" t="s">
        <v>327</v>
      </c>
      <c r="R2" s="183">
        <v>286000000</v>
      </c>
      <c r="S2" s="183">
        <v>285999990.6875</v>
      </c>
      <c r="T2" s="183">
        <v>-9.3125</v>
      </c>
      <c r="U2" s="219" t="s">
        <v>330</v>
      </c>
      <c r="V2" s="183">
        <v>0</v>
      </c>
      <c r="W2" s="183">
        <v>0</v>
      </c>
      <c r="X2" s="183">
        <v>0</v>
      </c>
    </row>
    <row r="3" spans="1:55" ht="15.75" x14ac:dyDescent="0.25">
      <c r="B3" s="60">
        <v>5</v>
      </c>
      <c r="C3" s="343" t="s">
        <v>239</v>
      </c>
      <c r="D3" s="343"/>
      <c r="E3" s="343"/>
      <c r="F3" s="343"/>
      <c r="H3" s="326" t="s">
        <v>64</v>
      </c>
      <c r="I3" s="327"/>
      <c r="J3" s="327"/>
      <c r="K3" s="327"/>
      <c r="M3" s="219" t="s">
        <v>325</v>
      </c>
      <c r="N3" s="183">
        <v>52500000</v>
      </c>
      <c r="O3" s="183">
        <v>52500001.46875</v>
      </c>
      <c r="P3" s="183">
        <v>1.46875</v>
      </c>
      <c r="Q3" s="219" t="s">
        <v>328</v>
      </c>
      <c r="R3" s="183">
        <v>97500000</v>
      </c>
      <c r="S3" s="183">
        <v>97499997.25</v>
      </c>
      <c r="T3" s="183">
        <v>-2.75</v>
      </c>
      <c r="U3" s="219" t="s">
        <v>331</v>
      </c>
      <c r="V3" s="183">
        <v>0</v>
      </c>
      <c r="W3" s="183">
        <v>0</v>
      </c>
      <c r="X3" s="183">
        <v>0</v>
      </c>
    </row>
    <row r="4" spans="1:55" ht="15.75" customHeight="1" x14ac:dyDescent="0.25">
      <c r="B4" s="334" t="s">
        <v>17</v>
      </c>
      <c r="C4" s="334" t="s">
        <v>18</v>
      </c>
      <c r="D4" s="344" t="s">
        <v>19</v>
      </c>
      <c r="E4" s="334" t="s">
        <v>15</v>
      </c>
      <c r="F4" s="334" t="s">
        <v>24</v>
      </c>
      <c r="G4" s="334"/>
      <c r="H4" s="156">
        <v>1</v>
      </c>
      <c r="I4" s="156">
        <v>2</v>
      </c>
      <c r="J4" s="156">
        <v>3</v>
      </c>
      <c r="K4" s="156">
        <v>4</v>
      </c>
      <c r="L4" s="156">
        <v>5</v>
      </c>
      <c r="M4" s="156">
        <v>6</v>
      </c>
      <c r="N4" s="156">
        <v>7</v>
      </c>
      <c r="O4" s="156">
        <v>8</v>
      </c>
      <c r="P4" s="156">
        <v>9</v>
      </c>
      <c r="Q4" s="156">
        <v>10</v>
      </c>
      <c r="R4" s="156">
        <v>11</v>
      </c>
      <c r="S4" s="156">
        <v>12</v>
      </c>
      <c r="T4" s="156">
        <v>13</v>
      </c>
      <c r="U4" s="156">
        <v>14</v>
      </c>
      <c r="V4" s="156">
        <v>15</v>
      </c>
      <c r="W4" s="156">
        <v>16</v>
      </c>
      <c r="X4" s="156">
        <v>17</v>
      </c>
      <c r="Y4" s="156">
        <v>18</v>
      </c>
      <c r="Z4" s="156">
        <v>19</v>
      </c>
      <c r="AA4" s="156">
        <v>20</v>
      </c>
      <c r="AB4" s="156">
        <v>21</v>
      </c>
      <c r="AC4" s="156">
        <v>22</v>
      </c>
      <c r="AD4" s="156">
        <v>23</v>
      </c>
      <c r="AE4" s="156">
        <v>24</v>
      </c>
      <c r="AF4" s="156">
        <v>25</v>
      </c>
      <c r="AG4" s="186">
        <v>26</v>
      </c>
      <c r="AH4" s="156">
        <v>27</v>
      </c>
      <c r="AI4" s="156">
        <v>28</v>
      </c>
      <c r="AJ4" s="156">
        <v>29</v>
      </c>
      <c r="AK4" s="156">
        <v>30</v>
      </c>
      <c r="AL4" s="156">
        <v>31</v>
      </c>
      <c r="AM4" s="156">
        <v>32</v>
      </c>
      <c r="AN4" s="156">
        <v>33</v>
      </c>
      <c r="AO4" s="156">
        <v>34</v>
      </c>
      <c r="AP4" s="156">
        <v>35</v>
      </c>
      <c r="AQ4" s="156">
        <v>36</v>
      </c>
      <c r="AR4" s="156">
        <v>37</v>
      </c>
      <c r="AS4" s="156">
        <v>38</v>
      </c>
      <c r="AT4" s="156">
        <v>39</v>
      </c>
      <c r="AU4" s="156">
        <v>40</v>
      </c>
      <c r="AV4" s="156">
        <v>41</v>
      </c>
      <c r="AW4" s="156">
        <v>42</v>
      </c>
      <c r="AX4" s="156">
        <v>43</v>
      </c>
      <c r="AY4" s="156">
        <v>44</v>
      </c>
      <c r="AZ4" s="156">
        <v>45</v>
      </c>
      <c r="BA4" s="156">
        <v>46</v>
      </c>
      <c r="BB4" s="156">
        <v>47</v>
      </c>
      <c r="BC4" s="156">
        <v>48</v>
      </c>
    </row>
    <row r="5" spans="1:55" ht="15.75" x14ac:dyDescent="0.25">
      <c r="B5" s="334"/>
      <c r="C5" s="334"/>
      <c r="D5" s="345"/>
      <c r="E5" s="334"/>
      <c r="F5" s="334"/>
      <c r="G5" s="334"/>
      <c r="H5" s="15">
        <v>45444</v>
      </c>
      <c r="I5" s="15">
        <v>45474</v>
      </c>
      <c r="J5" s="15">
        <v>45505</v>
      </c>
      <c r="K5" s="15">
        <v>45536</v>
      </c>
      <c r="L5" s="15">
        <v>45566</v>
      </c>
      <c r="M5" s="15">
        <v>45597</v>
      </c>
      <c r="N5" s="15">
        <v>45627</v>
      </c>
      <c r="O5" s="15">
        <v>45658</v>
      </c>
      <c r="P5" s="15">
        <v>45689</v>
      </c>
      <c r="Q5" s="15">
        <v>45717</v>
      </c>
      <c r="R5" s="15">
        <v>45748</v>
      </c>
      <c r="S5" s="15">
        <v>45778</v>
      </c>
      <c r="T5" s="15">
        <v>45809</v>
      </c>
      <c r="U5" s="15">
        <v>45839</v>
      </c>
      <c r="V5" s="15">
        <v>45870</v>
      </c>
      <c r="W5" s="15">
        <v>45901</v>
      </c>
      <c r="X5" s="15">
        <v>45931</v>
      </c>
      <c r="Y5" s="15">
        <v>45962</v>
      </c>
      <c r="Z5" s="15">
        <v>45992</v>
      </c>
      <c r="AA5" s="15">
        <v>46023</v>
      </c>
      <c r="AB5" s="15">
        <v>46054</v>
      </c>
      <c r="AC5" s="15">
        <v>46082</v>
      </c>
      <c r="AD5" s="15">
        <v>46113</v>
      </c>
      <c r="AE5" s="15">
        <v>46143</v>
      </c>
      <c r="AF5" s="15">
        <v>46174</v>
      </c>
      <c r="AG5" s="15">
        <v>46204</v>
      </c>
      <c r="AH5" s="15">
        <v>46235</v>
      </c>
      <c r="AI5" s="15">
        <v>46266</v>
      </c>
      <c r="AJ5" s="15">
        <v>46296</v>
      </c>
      <c r="AK5" s="15">
        <v>46327</v>
      </c>
      <c r="AL5" s="15">
        <v>46357</v>
      </c>
      <c r="AM5" s="15">
        <v>46388</v>
      </c>
      <c r="AN5" s="15">
        <v>46419</v>
      </c>
      <c r="AO5" s="15">
        <v>46447</v>
      </c>
      <c r="AP5" s="15">
        <v>46478</v>
      </c>
      <c r="AQ5" s="15">
        <v>46508</v>
      </c>
      <c r="AR5" s="15">
        <v>46539</v>
      </c>
      <c r="AS5" s="15">
        <v>46569</v>
      </c>
      <c r="AT5" s="15">
        <v>46600</v>
      </c>
      <c r="AU5" s="15">
        <v>46631</v>
      </c>
      <c r="AV5" s="15">
        <v>46661</v>
      </c>
      <c r="AW5" s="15">
        <v>46692</v>
      </c>
      <c r="AX5" s="15">
        <v>46722</v>
      </c>
      <c r="AY5" s="15">
        <v>46753</v>
      </c>
      <c r="AZ5" s="15">
        <v>46784</v>
      </c>
      <c r="BA5" s="15">
        <v>46813</v>
      </c>
      <c r="BB5" s="15">
        <v>46844</v>
      </c>
      <c r="BC5" s="15">
        <v>46874</v>
      </c>
    </row>
    <row r="6" spans="1:55" s="6" customFormat="1" ht="21" x14ac:dyDescent="0.25">
      <c r="B6" s="71">
        <v>1</v>
      </c>
      <c r="C6" s="134" t="s">
        <v>308</v>
      </c>
      <c r="D6" s="72"/>
      <c r="E6" s="71"/>
      <c r="F6" s="71"/>
      <c r="G6" s="71"/>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3"/>
      <c r="AH6" s="132"/>
      <c r="AI6" s="132"/>
      <c r="AJ6" s="132"/>
      <c r="AK6" s="132"/>
      <c r="AL6" s="132"/>
      <c r="AM6" s="132"/>
      <c r="AN6" s="132"/>
      <c r="AO6" s="132"/>
      <c r="AP6" s="132"/>
      <c r="AQ6" s="132"/>
      <c r="AR6" s="132"/>
      <c r="AS6" s="132"/>
      <c r="AT6" s="132"/>
      <c r="AU6" s="132"/>
      <c r="AV6" s="132"/>
      <c r="AW6" s="132"/>
      <c r="AX6" s="132"/>
      <c r="AY6" s="132"/>
      <c r="AZ6" s="132"/>
      <c r="BA6" s="132"/>
      <c r="BB6" s="132"/>
      <c r="BC6" s="132"/>
    </row>
    <row r="7" spans="1:55" ht="15.75" outlineLevel="1" x14ac:dyDescent="0.25">
      <c r="B7" s="71">
        <v>2</v>
      </c>
      <c r="C7" s="30" t="s">
        <v>435</v>
      </c>
      <c r="D7" s="72" t="s">
        <v>309</v>
      </c>
      <c r="E7" s="71"/>
      <c r="F7" s="71"/>
      <c r="G7" s="71"/>
      <c r="H7" s="20">
        <v>4500000</v>
      </c>
      <c r="I7" s="20">
        <v>4500000</v>
      </c>
      <c r="J7" s="20">
        <v>4500000</v>
      </c>
      <c r="K7" s="20">
        <v>4500000</v>
      </c>
      <c r="L7" s="20">
        <v>4500000</v>
      </c>
      <c r="M7" s="20">
        <v>4500000</v>
      </c>
      <c r="N7" s="20">
        <v>4500000</v>
      </c>
      <c r="O7" s="20">
        <v>4500000</v>
      </c>
      <c r="P7" s="20">
        <v>4500000</v>
      </c>
      <c r="Q7" s="20">
        <v>4500000</v>
      </c>
      <c r="R7" s="20">
        <v>4500000</v>
      </c>
      <c r="S7" s="20">
        <v>4500000</v>
      </c>
      <c r="T7" s="20">
        <v>4500000</v>
      </c>
      <c r="U7" s="20">
        <v>4500000</v>
      </c>
      <c r="V7" s="20">
        <v>4500000</v>
      </c>
      <c r="W7" s="20">
        <v>4500000</v>
      </c>
      <c r="X7" s="20">
        <v>4500000</v>
      </c>
      <c r="Y7" s="20">
        <v>4500000</v>
      </c>
      <c r="Z7" s="20">
        <v>4500000</v>
      </c>
      <c r="AA7" s="20">
        <v>4500000</v>
      </c>
      <c r="AB7" s="20">
        <v>4500000</v>
      </c>
      <c r="AC7" s="20">
        <v>4500000</v>
      </c>
      <c r="AD7" s="20">
        <v>4500000</v>
      </c>
      <c r="AE7" s="20">
        <v>4500000</v>
      </c>
      <c r="AF7" s="20">
        <v>4500000</v>
      </c>
      <c r="AG7" s="20">
        <v>4500000</v>
      </c>
      <c r="AH7" s="20">
        <v>4500000</v>
      </c>
      <c r="AI7" s="20">
        <v>4500000</v>
      </c>
      <c r="AJ7" s="20">
        <v>4500000</v>
      </c>
      <c r="AK7" s="20">
        <v>4500000</v>
      </c>
      <c r="AL7" s="20">
        <v>4500000</v>
      </c>
      <c r="AM7" s="20">
        <v>4500000</v>
      </c>
      <c r="AN7" s="20">
        <v>4500000</v>
      </c>
      <c r="AO7" s="20">
        <v>4500000</v>
      </c>
      <c r="AP7" s="20">
        <v>4500000</v>
      </c>
      <c r="AQ7" s="20">
        <v>4500000</v>
      </c>
      <c r="AR7" s="20">
        <v>4500000</v>
      </c>
      <c r="AS7" s="20">
        <v>4500000</v>
      </c>
      <c r="AT7" s="20">
        <v>4500000</v>
      </c>
      <c r="AU7" s="20">
        <v>4500000</v>
      </c>
      <c r="AV7" s="20">
        <v>4500000</v>
      </c>
      <c r="AW7" s="20">
        <v>4500000</v>
      </c>
      <c r="AX7" s="20">
        <v>4500000</v>
      </c>
      <c r="AY7" s="20">
        <v>4500000</v>
      </c>
      <c r="AZ7" s="20">
        <v>4500000</v>
      </c>
      <c r="BA7" s="20">
        <v>4500000</v>
      </c>
      <c r="BB7" s="20">
        <v>4500000</v>
      </c>
      <c r="BC7" s="20">
        <v>4500000</v>
      </c>
    </row>
    <row r="8" spans="1:55" ht="15.75" outlineLevel="1" x14ac:dyDescent="0.25">
      <c r="B8" s="71">
        <v>3</v>
      </c>
      <c r="C8" s="30" t="s">
        <v>285</v>
      </c>
      <c r="D8" s="72" t="s">
        <v>309</v>
      </c>
      <c r="E8" s="71"/>
      <c r="F8" s="71"/>
      <c r="G8" s="71"/>
      <c r="H8" s="20">
        <v>5500000</v>
      </c>
      <c r="I8" s="20">
        <v>5500000</v>
      </c>
      <c r="J8" s="20">
        <v>5500000</v>
      </c>
      <c r="K8" s="20">
        <v>5500000</v>
      </c>
      <c r="L8" s="20">
        <v>5500000</v>
      </c>
      <c r="M8" s="20">
        <v>5500000</v>
      </c>
      <c r="N8" s="20">
        <v>5500000</v>
      </c>
      <c r="O8" s="20">
        <v>5500000</v>
      </c>
      <c r="P8" s="20">
        <v>5500000</v>
      </c>
      <c r="Q8" s="20">
        <v>5500000</v>
      </c>
      <c r="R8" s="20">
        <v>5500000</v>
      </c>
      <c r="S8" s="20">
        <v>5500000</v>
      </c>
      <c r="T8" s="20">
        <v>5500000</v>
      </c>
      <c r="U8" s="20">
        <v>5500000</v>
      </c>
      <c r="V8" s="20">
        <v>5500000</v>
      </c>
      <c r="W8" s="20">
        <v>5500000</v>
      </c>
      <c r="X8" s="20">
        <v>5500000</v>
      </c>
      <c r="Y8" s="20">
        <v>5500000</v>
      </c>
      <c r="Z8" s="20">
        <v>5500000</v>
      </c>
      <c r="AA8" s="20">
        <v>5500000</v>
      </c>
      <c r="AB8" s="20">
        <v>5500000</v>
      </c>
      <c r="AC8" s="20">
        <v>5500000</v>
      </c>
      <c r="AD8" s="20">
        <v>5500000</v>
      </c>
      <c r="AE8" s="20">
        <v>5500000</v>
      </c>
      <c r="AF8" s="20">
        <v>5500000</v>
      </c>
      <c r="AG8" s="20">
        <v>5500000</v>
      </c>
      <c r="AH8" s="20">
        <v>5500000</v>
      </c>
      <c r="AI8" s="20">
        <v>5500000</v>
      </c>
      <c r="AJ8" s="20">
        <v>5500000</v>
      </c>
      <c r="AK8" s="20">
        <v>5500000</v>
      </c>
      <c r="AL8" s="20">
        <v>5500000</v>
      </c>
      <c r="AM8" s="20">
        <v>5500000</v>
      </c>
      <c r="AN8" s="20">
        <v>5500000</v>
      </c>
      <c r="AO8" s="20">
        <v>5500000</v>
      </c>
      <c r="AP8" s="20">
        <v>5500000</v>
      </c>
      <c r="AQ8" s="20">
        <v>5500000</v>
      </c>
      <c r="AR8" s="20">
        <v>5500000</v>
      </c>
      <c r="AS8" s="20">
        <v>5500000</v>
      </c>
      <c r="AT8" s="20">
        <v>5500000</v>
      </c>
      <c r="AU8" s="20">
        <v>5500000</v>
      </c>
      <c r="AV8" s="20">
        <v>5500000</v>
      </c>
      <c r="AW8" s="20">
        <v>5500000</v>
      </c>
      <c r="AX8" s="20">
        <v>5500000</v>
      </c>
      <c r="AY8" s="20">
        <v>5500000</v>
      </c>
      <c r="AZ8" s="20">
        <v>5500000</v>
      </c>
      <c r="BA8" s="20">
        <v>5500000</v>
      </c>
      <c r="BB8" s="20">
        <v>5500000</v>
      </c>
      <c r="BC8" s="20">
        <v>5500000</v>
      </c>
    </row>
    <row r="9" spans="1:55" ht="15.75" outlineLevel="1" x14ac:dyDescent="0.25">
      <c r="B9" s="71">
        <v>4</v>
      </c>
      <c r="C9" s="30" t="s">
        <v>286</v>
      </c>
      <c r="D9" s="72" t="s">
        <v>309</v>
      </c>
      <c r="E9" s="71"/>
      <c r="F9" s="71"/>
      <c r="G9" s="71"/>
      <c r="H9" s="20">
        <v>7500000</v>
      </c>
      <c r="I9" s="20">
        <v>7500000</v>
      </c>
      <c r="J9" s="20">
        <v>7500000</v>
      </c>
      <c r="K9" s="20">
        <v>7500000</v>
      </c>
      <c r="L9" s="20">
        <v>7500000</v>
      </c>
      <c r="M9" s="20">
        <v>7500000</v>
      </c>
      <c r="N9" s="20">
        <v>7500000</v>
      </c>
      <c r="O9" s="20">
        <v>7500000</v>
      </c>
      <c r="P9" s="20">
        <v>7500000</v>
      </c>
      <c r="Q9" s="20">
        <v>7500000</v>
      </c>
      <c r="R9" s="20">
        <v>7500000</v>
      </c>
      <c r="S9" s="20">
        <v>7500000</v>
      </c>
      <c r="T9" s="20">
        <v>7500000</v>
      </c>
      <c r="U9" s="20">
        <v>7500000</v>
      </c>
      <c r="V9" s="20">
        <v>7500000</v>
      </c>
      <c r="W9" s="20">
        <v>7500000</v>
      </c>
      <c r="X9" s="20">
        <v>7500000</v>
      </c>
      <c r="Y9" s="20">
        <v>7500000</v>
      </c>
      <c r="Z9" s="20">
        <v>7500000</v>
      </c>
      <c r="AA9" s="20">
        <v>7500000</v>
      </c>
      <c r="AB9" s="20">
        <v>7500000</v>
      </c>
      <c r="AC9" s="20">
        <v>7500000</v>
      </c>
      <c r="AD9" s="20">
        <v>7500000</v>
      </c>
      <c r="AE9" s="20">
        <v>7500000</v>
      </c>
      <c r="AF9" s="20">
        <v>7500000</v>
      </c>
      <c r="AG9" s="20">
        <v>7500000</v>
      </c>
      <c r="AH9" s="20">
        <v>7500000</v>
      </c>
      <c r="AI9" s="20">
        <v>7500000</v>
      </c>
      <c r="AJ9" s="20">
        <v>7500000</v>
      </c>
      <c r="AK9" s="20">
        <v>7500000</v>
      </c>
      <c r="AL9" s="20">
        <v>7500000</v>
      </c>
      <c r="AM9" s="20">
        <v>7500000</v>
      </c>
      <c r="AN9" s="20">
        <v>7500000</v>
      </c>
      <c r="AO9" s="20">
        <v>7500000</v>
      </c>
      <c r="AP9" s="20">
        <v>7500000</v>
      </c>
      <c r="AQ9" s="20">
        <v>7500000</v>
      </c>
      <c r="AR9" s="20">
        <v>7500000</v>
      </c>
      <c r="AS9" s="20">
        <v>7500000</v>
      </c>
      <c r="AT9" s="20">
        <v>7500000</v>
      </c>
      <c r="AU9" s="20">
        <v>7500000</v>
      </c>
      <c r="AV9" s="20">
        <v>7500000</v>
      </c>
      <c r="AW9" s="20">
        <v>7500000</v>
      </c>
      <c r="AX9" s="20">
        <v>7500000</v>
      </c>
      <c r="AY9" s="20">
        <v>7500000</v>
      </c>
      <c r="AZ9" s="20">
        <v>7500000</v>
      </c>
      <c r="BA9" s="20">
        <v>7500000</v>
      </c>
      <c r="BB9" s="20">
        <v>7500000</v>
      </c>
      <c r="BC9" s="20">
        <v>7500000</v>
      </c>
    </row>
    <row r="10" spans="1:55" ht="24.6" customHeight="1" outlineLevel="1" x14ac:dyDescent="0.25">
      <c r="B10" s="71"/>
      <c r="C10" s="30"/>
      <c r="D10" s="72"/>
      <c r="E10" s="71"/>
      <c r="F10" s="71"/>
      <c r="G10" s="71"/>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row>
    <row r="11" spans="1:55" ht="15.75" outlineLevel="1" x14ac:dyDescent="0.25">
      <c r="B11" s="71">
        <v>6</v>
      </c>
      <c r="C11" s="30" t="s">
        <v>435</v>
      </c>
      <c r="D11" s="72" t="s">
        <v>310</v>
      </c>
      <c r="E11" s="71"/>
      <c r="F11" s="71"/>
      <c r="G11" s="71"/>
      <c r="H11" s="20">
        <v>4500000</v>
      </c>
      <c r="I11" s="20">
        <v>4500000</v>
      </c>
      <c r="J11" s="20">
        <v>4500000</v>
      </c>
      <c r="K11" s="20">
        <v>4500000</v>
      </c>
      <c r="L11" s="20">
        <v>4500000</v>
      </c>
      <c r="M11" s="20">
        <v>4500000</v>
      </c>
      <c r="N11" s="20">
        <v>4500000</v>
      </c>
      <c r="O11" s="20">
        <v>4500000</v>
      </c>
      <c r="P11" s="20">
        <v>4500000</v>
      </c>
      <c r="Q11" s="20">
        <v>4500000</v>
      </c>
      <c r="R11" s="20">
        <v>4500000</v>
      </c>
      <c r="S11" s="20">
        <v>4500000</v>
      </c>
      <c r="T11" s="20">
        <v>4500000</v>
      </c>
      <c r="U11" s="20">
        <v>4500000</v>
      </c>
      <c r="V11" s="20">
        <v>4500000</v>
      </c>
      <c r="W11" s="20">
        <v>4500000</v>
      </c>
      <c r="X11" s="20">
        <v>4500000</v>
      </c>
      <c r="Y11" s="20">
        <v>4500000</v>
      </c>
      <c r="Z11" s="20">
        <v>4500000</v>
      </c>
      <c r="AA11" s="20">
        <v>4500000</v>
      </c>
      <c r="AB11" s="20">
        <v>4500000</v>
      </c>
      <c r="AC11" s="20">
        <v>4500000</v>
      </c>
      <c r="AD11" s="20">
        <v>4500000</v>
      </c>
      <c r="AE11" s="20">
        <v>4500000</v>
      </c>
      <c r="AF11" s="20">
        <v>4500000</v>
      </c>
      <c r="AG11" s="20">
        <v>4500000</v>
      </c>
      <c r="AH11" s="20">
        <v>4500000</v>
      </c>
      <c r="AI11" s="20">
        <v>4500000</v>
      </c>
      <c r="AJ11" s="20">
        <v>4500000</v>
      </c>
      <c r="AK11" s="20">
        <v>4500000</v>
      </c>
      <c r="AL11" s="20">
        <v>4500000</v>
      </c>
      <c r="AM11" s="20">
        <v>4500000</v>
      </c>
      <c r="AN11" s="20">
        <v>4500000</v>
      </c>
      <c r="AO11" s="20">
        <v>4500000</v>
      </c>
      <c r="AP11" s="20">
        <v>4500000</v>
      </c>
      <c r="AQ11" s="20">
        <v>4500000</v>
      </c>
      <c r="AR11" s="20">
        <v>4500000</v>
      </c>
      <c r="AS11" s="20">
        <v>4500000</v>
      </c>
      <c r="AT11" s="20">
        <v>4500000</v>
      </c>
      <c r="AU11" s="20">
        <v>4500000</v>
      </c>
      <c r="AV11" s="20">
        <v>4500000</v>
      </c>
      <c r="AW11" s="20">
        <v>4500000</v>
      </c>
      <c r="AX11" s="20">
        <v>4500000</v>
      </c>
      <c r="AY11" s="20">
        <v>4500000</v>
      </c>
      <c r="AZ11" s="20">
        <v>4500000</v>
      </c>
      <c r="BA11" s="20">
        <v>4500000</v>
      </c>
      <c r="BB11" s="20">
        <v>4500000</v>
      </c>
      <c r="BC11" s="20">
        <v>4500000</v>
      </c>
    </row>
    <row r="12" spans="1:55" ht="15.75" outlineLevel="1" x14ac:dyDescent="0.25">
      <c r="B12" s="71">
        <v>7</v>
      </c>
      <c r="C12" s="30" t="s">
        <v>285</v>
      </c>
      <c r="D12" s="72" t="s">
        <v>310</v>
      </c>
      <c r="E12" s="71"/>
      <c r="F12" s="71"/>
      <c r="G12" s="71"/>
      <c r="H12" s="20">
        <v>5500000</v>
      </c>
      <c r="I12" s="20">
        <v>5500000</v>
      </c>
      <c r="J12" s="20">
        <v>5500000</v>
      </c>
      <c r="K12" s="20">
        <v>5500000</v>
      </c>
      <c r="L12" s="20">
        <v>5500000</v>
      </c>
      <c r="M12" s="20">
        <v>5500000</v>
      </c>
      <c r="N12" s="20">
        <v>5500000</v>
      </c>
      <c r="O12" s="20">
        <v>5500000</v>
      </c>
      <c r="P12" s="20">
        <v>5500000</v>
      </c>
      <c r="Q12" s="20">
        <v>5500000</v>
      </c>
      <c r="R12" s="20">
        <v>5500000</v>
      </c>
      <c r="S12" s="20">
        <v>5500000</v>
      </c>
      <c r="T12" s="20">
        <v>5500000</v>
      </c>
      <c r="U12" s="20">
        <v>5500000</v>
      </c>
      <c r="V12" s="20">
        <v>5500000</v>
      </c>
      <c r="W12" s="20">
        <v>5500000</v>
      </c>
      <c r="X12" s="20">
        <v>5500000</v>
      </c>
      <c r="Y12" s="20">
        <v>5500000</v>
      </c>
      <c r="Z12" s="20">
        <v>5500000</v>
      </c>
      <c r="AA12" s="20">
        <v>5500000</v>
      </c>
      <c r="AB12" s="20">
        <v>5500000</v>
      </c>
      <c r="AC12" s="20">
        <v>5500000</v>
      </c>
      <c r="AD12" s="20">
        <v>5500000</v>
      </c>
      <c r="AE12" s="20">
        <v>5500000</v>
      </c>
      <c r="AF12" s="20">
        <v>5500000</v>
      </c>
      <c r="AG12" s="20">
        <v>5500000</v>
      </c>
      <c r="AH12" s="20">
        <v>5500000</v>
      </c>
      <c r="AI12" s="20">
        <v>5500000</v>
      </c>
      <c r="AJ12" s="20">
        <v>5500000</v>
      </c>
      <c r="AK12" s="20">
        <v>5500000</v>
      </c>
      <c r="AL12" s="20">
        <v>5500000</v>
      </c>
      <c r="AM12" s="20">
        <v>5500000</v>
      </c>
      <c r="AN12" s="20">
        <v>5500000</v>
      </c>
      <c r="AO12" s="20">
        <v>5500000</v>
      </c>
      <c r="AP12" s="20">
        <v>5500000</v>
      </c>
      <c r="AQ12" s="20">
        <v>5500000</v>
      </c>
      <c r="AR12" s="20">
        <v>5500000</v>
      </c>
      <c r="AS12" s="20">
        <v>5500000</v>
      </c>
      <c r="AT12" s="20">
        <v>5500000</v>
      </c>
      <c r="AU12" s="20">
        <v>5500000</v>
      </c>
      <c r="AV12" s="20">
        <v>5500000</v>
      </c>
      <c r="AW12" s="20">
        <v>5500000</v>
      </c>
      <c r="AX12" s="20">
        <v>5500000</v>
      </c>
      <c r="AY12" s="20">
        <v>5500000</v>
      </c>
      <c r="AZ12" s="20">
        <v>5500000</v>
      </c>
      <c r="BA12" s="20">
        <v>5500000</v>
      </c>
      <c r="BB12" s="20">
        <v>5500000</v>
      </c>
      <c r="BC12" s="20">
        <v>5500000</v>
      </c>
    </row>
    <row r="13" spans="1:55" ht="15.75" outlineLevel="1" x14ac:dyDescent="0.25">
      <c r="B13" s="71">
        <v>8</v>
      </c>
      <c r="C13" s="30" t="s">
        <v>286</v>
      </c>
      <c r="D13" s="72" t="s">
        <v>310</v>
      </c>
      <c r="E13" s="71"/>
      <c r="F13" s="71"/>
      <c r="G13" s="71"/>
      <c r="H13" s="20">
        <v>7500000</v>
      </c>
      <c r="I13" s="20">
        <v>7500000</v>
      </c>
      <c r="J13" s="20">
        <v>7500000</v>
      </c>
      <c r="K13" s="20">
        <v>7500000</v>
      </c>
      <c r="L13" s="20">
        <v>7500000</v>
      </c>
      <c r="M13" s="20">
        <v>7500000</v>
      </c>
      <c r="N13" s="20">
        <v>7500000</v>
      </c>
      <c r="O13" s="20">
        <v>7500000</v>
      </c>
      <c r="P13" s="20">
        <v>7500000</v>
      </c>
      <c r="Q13" s="20">
        <v>7500000</v>
      </c>
      <c r="R13" s="20">
        <v>7500000</v>
      </c>
      <c r="S13" s="20">
        <v>7500000</v>
      </c>
      <c r="T13" s="20">
        <v>7500000</v>
      </c>
      <c r="U13" s="20">
        <v>7500000</v>
      </c>
      <c r="V13" s="20">
        <v>7500000</v>
      </c>
      <c r="W13" s="20">
        <v>7500000</v>
      </c>
      <c r="X13" s="20">
        <v>7500000</v>
      </c>
      <c r="Y13" s="20">
        <v>7500000</v>
      </c>
      <c r="Z13" s="20">
        <v>7500000</v>
      </c>
      <c r="AA13" s="20">
        <v>7500000</v>
      </c>
      <c r="AB13" s="20">
        <v>7500000</v>
      </c>
      <c r="AC13" s="20">
        <v>7500000</v>
      </c>
      <c r="AD13" s="20">
        <v>7500000</v>
      </c>
      <c r="AE13" s="20">
        <v>7500000</v>
      </c>
      <c r="AF13" s="20">
        <v>7500000</v>
      </c>
      <c r="AG13" s="20">
        <v>7500000</v>
      </c>
      <c r="AH13" s="20">
        <v>7500000</v>
      </c>
      <c r="AI13" s="20">
        <v>7500000</v>
      </c>
      <c r="AJ13" s="20">
        <v>7500000</v>
      </c>
      <c r="AK13" s="20">
        <v>7500000</v>
      </c>
      <c r="AL13" s="20">
        <v>7500000</v>
      </c>
      <c r="AM13" s="20">
        <v>7500000</v>
      </c>
      <c r="AN13" s="20">
        <v>7500000</v>
      </c>
      <c r="AO13" s="20">
        <v>7500000</v>
      </c>
      <c r="AP13" s="20">
        <v>7500000</v>
      </c>
      <c r="AQ13" s="20">
        <v>7500000</v>
      </c>
      <c r="AR13" s="20">
        <v>7500000</v>
      </c>
      <c r="AS13" s="20">
        <v>7500000</v>
      </c>
      <c r="AT13" s="20">
        <v>7500000</v>
      </c>
      <c r="AU13" s="20">
        <v>7500000</v>
      </c>
      <c r="AV13" s="20">
        <v>7500000</v>
      </c>
      <c r="AW13" s="20">
        <v>7500000</v>
      </c>
      <c r="AX13" s="20">
        <v>7500000</v>
      </c>
      <c r="AY13" s="20">
        <v>7500000</v>
      </c>
      <c r="AZ13" s="20">
        <v>7500000</v>
      </c>
      <c r="BA13" s="20">
        <v>7500000</v>
      </c>
      <c r="BB13" s="20">
        <v>7500000</v>
      </c>
      <c r="BC13" s="20">
        <v>7500000</v>
      </c>
    </row>
    <row r="14" spans="1:55" ht="7.5" customHeight="1" outlineLevel="1" x14ac:dyDescent="0.25">
      <c r="B14" s="71"/>
      <c r="C14" s="30"/>
      <c r="D14" s="72"/>
      <c r="E14" s="71"/>
      <c r="F14" s="71"/>
      <c r="G14" s="71"/>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row>
    <row r="15" spans="1:55" ht="21" x14ac:dyDescent="0.25">
      <c r="B15" s="71">
        <v>10</v>
      </c>
      <c r="C15" s="134" t="s">
        <v>265</v>
      </c>
      <c r="D15" s="72"/>
      <c r="E15" s="71"/>
      <c r="F15" s="71"/>
      <c r="G15" s="71"/>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row>
    <row r="16" spans="1:55" ht="17.25" x14ac:dyDescent="0.25">
      <c r="B16" s="71">
        <v>11</v>
      </c>
      <c r="C16" s="225" t="s">
        <v>430</v>
      </c>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c r="BB16" s="226"/>
      <c r="BC16" s="226"/>
    </row>
    <row r="17" spans="1:55" ht="15.75" outlineLevel="1" x14ac:dyDescent="0.25">
      <c r="B17" s="71">
        <v>12</v>
      </c>
      <c r="C17" s="227" t="s">
        <v>256</v>
      </c>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row>
    <row r="18" spans="1:55" ht="15.75" outlineLevel="1" x14ac:dyDescent="0.25">
      <c r="A18" s="183">
        <v>65</v>
      </c>
      <c r="B18" s="71">
        <v>13</v>
      </c>
      <c r="C18" s="340" t="s">
        <v>341</v>
      </c>
      <c r="D18" s="9"/>
      <c r="E18" s="9"/>
      <c r="F18" s="9"/>
      <c r="G18" s="19" t="s">
        <v>36</v>
      </c>
      <c r="H18" s="20">
        <v>0</v>
      </c>
      <c r="I18" s="20">
        <v>0</v>
      </c>
      <c r="J18" s="20">
        <v>1</v>
      </c>
      <c r="K18" s="20">
        <v>1</v>
      </c>
      <c r="L18" s="20">
        <v>1</v>
      </c>
      <c r="M18" s="20">
        <v>5</v>
      </c>
      <c r="N18" s="20">
        <v>7</v>
      </c>
      <c r="O18" s="20">
        <v>7</v>
      </c>
      <c r="P18" s="20">
        <v>6</v>
      </c>
      <c r="Q18" s="20">
        <v>2</v>
      </c>
      <c r="R18" s="20">
        <v>2</v>
      </c>
      <c r="S18" s="20">
        <v>2</v>
      </c>
      <c r="T18" s="20">
        <v>2</v>
      </c>
      <c r="U18" s="20">
        <v>2</v>
      </c>
      <c r="V18" s="20">
        <v>2</v>
      </c>
      <c r="W18" s="20">
        <v>2</v>
      </c>
      <c r="X18" s="20">
        <v>4</v>
      </c>
      <c r="Y18" s="20">
        <v>5</v>
      </c>
      <c r="Z18" s="20">
        <v>5</v>
      </c>
      <c r="AA18" s="20">
        <v>5</v>
      </c>
      <c r="AB18" s="20">
        <v>2</v>
      </c>
      <c r="AC18" s="20">
        <v>2</v>
      </c>
      <c r="AD18" s="20">
        <v>0</v>
      </c>
      <c r="AE18" s="20">
        <v>0</v>
      </c>
      <c r="AF18" s="20">
        <v>0</v>
      </c>
      <c r="AG18" s="20">
        <v>0</v>
      </c>
      <c r="AH18" s="20">
        <v>0</v>
      </c>
      <c r="AI18" s="20">
        <v>0</v>
      </c>
      <c r="AJ18" s="20">
        <v>0</v>
      </c>
      <c r="AK18" s="20">
        <v>0</v>
      </c>
      <c r="AL18" s="20">
        <v>0</v>
      </c>
      <c r="AM18" s="20">
        <v>0</v>
      </c>
      <c r="AN18" s="20">
        <v>0</v>
      </c>
      <c r="AO18" s="20">
        <v>0</v>
      </c>
      <c r="AP18" s="20">
        <v>0</v>
      </c>
      <c r="AQ18" s="221">
        <v>0</v>
      </c>
      <c r="AR18" s="20">
        <v>0</v>
      </c>
      <c r="AS18" s="20">
        <v>0</v>
      </c>
      <c r="AT18" s="20">
        <v>0</v>
      </c>
      <c r="AU18" s="20">
        <v>0</v>
      </c>
      <c r="AV18" s="20">
        <v>0</v>
      </c>
      <c r="AW18" s="20">
        <v>0</v>
      </c>
      <c r="AX18" s="20">
        <v>0</v>
      </c>
      <c r="AY18" s="20">
        <v>0</v>
      </c>
      <c r="AZ18" s="20">
        <v>0</v>
      </c>
      <c r="BA18" s="20">
        <v>0</v>
      </c>
      <c r="BB18" s="20">
        <v>0</v>
      </c>
      <c r="BC18" s="20">
        <v>0</v>
      </c>
    </row>
    <row r="19" spans="1:55" ht="15.75" customHeight="1" outlineLevel="1" x14ac:dyDescent="0.25">
      <c r="B19" s="71">
        <v>14</v>
      </c>
      <c r="C19" s="341"/>
      <c r="D19" s="9" t="s">
        <v>23</v>
      </c>
      <c r="E19" s="9" t="s">
        <v>22</v>
      </c>
      <c r="F19" s="9" t="s">
        <v>29</v>
      </c>
      <c r="G19" s="19" t="s">
        <v>35</v>
      </c>
      <c r="H19" s="20">
        <v>0</v>
      </c>
      <c r="I19" s="20">
        <v>0</v>
      </c>
      <c r="J19" s="20">
        <v>1350000</v>
      </c>
      <c r="K19" s="20">
        <v>1350000</v>
      </c>
      <c r="L19" s="20">
        <v>1350000</v>
      </c>
      <c r="M19" s="20">
        <v>6750000</v>
      </c>
      <c r="N19" s="20">
        <v>9450000</v>
      </c>
      <c r="O19" s="20">
        <v>9450000</v>
      </c>
      <c r="P19" s="20">
        <v>8100000</v>
      </c>
      <c r="Q19" s="20">
        <v>2700000</v>
      </c>
      <c r="R19" s="20">
        <v>2700000</v>
      </c>
      <c r="S19" s="20">
        <v>2700000</v>
      </c>
      <c r="T19" s="20">
        <v>2700000</v>
      </c>
      <c r="U19" s="20">
        <v>2700000</v>
      </c>
      <c r="V19" s="20">
        <v>2700000</v>
      </c>
      <c r="W19" s="20">
        <v>2700000</v>
      </c>
      <c r="X19" s="20">
        <v>5400000</v>
      </c>
      <c r="Y19" s="20">
        <v>6750000</v>
      </c>
      <c r="Z19" s="20">
        <v>6750000</v>
      </c>
      <c r="AA19" s="20">
        <v>6750000</v>
      </c>
      <c r="AB19" s="20">
        <v>2700000</v>
      </c>
      <c r="AC19" s="20">
        <v>2700000</v>
      </c>
      <c r="AD19" s="20">
        <v>0</v>
      </c>
      <c r="AE19" s="20">
        <v>0</v>
      </c>
      <c r="AF19" s="20">
        <v>0</v>
      </c>
      <c r="AG19" s="20">
        <v>0</v>
      </c>
      <c r="AH19" s="20">
        <v>0</v>
      </c>
      <c r="AI19" s="20">
        <v>0</v>
      </c>
      <c r="AJ19" s="20">
        <v>0</v>
      </c>
      <c r="AK19" s="20">
        <v>0</v>
      </c>
      <c r="AL19" s="20">
        <v>0</v>
      </c>
      <c r="AM19" s="20">
        <v>0</v>
      </c>
      <c r="AN19" s="20">
        <v>0</v>
      </c>
      <c r="AO19" s="20">
        <v>0</v>
      </c>
      <c r="AP19" s="20">
        <v>0</v>
      </c>
      <c r="AQ19" s="221">
        <v>0</v>
      </c>
      <c r="AR19" s="20">
        <v>0</v>
      </c>
      <c r="AS19" s="20">
        <v>0</v>
      </c>
      <c r="AT19" s="20">
        <v>0</v>
      </c>
      <c r="AU19" s="20">
        <v>0</v>
      </c>
      <c r="AV19" s="20">
        <v>0</v>
      </c>
      <c r="AW19" s="20">
        <v>0</v>
      </c>
      <c r="AX19" s="20">
        <v>0</v>
      </c>
      <c r="AY19" s="20">
        <v>0</v>
      </c>
      <c r="AZ19" s="20">
        <v>0</v>
      </c>
      <c r="BA19" s="20">
        <v>0</v>
      </c>
      <c r="BB19" s="20">
        <v>0</v>
      </c>
      <c r="BC19" s="20">
        <v>0</v>
      </c>
    </row>
    <row r="20" spans="1:55" ht="32.25" customHeight="1" outlineLevel="1" x14ac:dyDescent="0.25">
      <c r="B20" s="71">
        <v>15</v>
      </c>
      <c r="C20" s="223" t="s">
        <v>339</v>
      </c>
      <c r="D20" s="9" t="s">
        <v>23</v>
      </c>
      <c r="E20" s="9" t="s">
        <v>22</v>
      </c>
      <c r="F20" s="9"/>
      <c r="G20" s="19" t="s">
        <v>35</v>
      </c>
      <c r="H20" s="20">
        <v>79411.76470588235</v>
      </c>
      <c r="I20" s="20">
        <v>81818.181818181823</v>
      </c>
      <c r="J20" s="20">
        <v>84375</v>
      </c>
      <c r="K20" s="20">
        <v>87096.774193548394</v>
      </c>
      <c r="L20" s="20">
        <v>90000</v>
      </c>
      <c r="M20" s="20">
        <v>93103.448275862072</v>
      </c>
      <c r="N20" s="20">
        <v>96428.571428571435</v>
      </c>
      <c r="O20" s="20">
        <v>100000</v>
      </c>
      <c r="P20" s="20">
        <v>103846.15384615384</v>
      </c>
      <c r="Q20" s="20">
        <v>108000</v>
      </c>
      <c r="R20" s="20">
        <v>112500</v>
      </c>
      <c r="S20" s="20">
        <v>117391.30434782608</v>
      </c>
      <c r="T20" s="20">
        <v>122727.27272727272</v>
      </c>
      <c r="U20" s="20">
        <v>128571.42857142857</v>
      </c>
      <c r="V20" s="20">
        <v>135000</v>
      </c>
      <c r="W20" s="20">
        <v>142105.26315789475</v>
      </c>
      <c r="X20" s="20">
        <v>150000</v>
      </c>
      <c r="Y20" s="20">
        <v>158823.5294117647</v>
      </c>
      <c r="Z20" s="20">
        <v>168750</v>
      </c>
      <c r="AA20" s="20">
        <v>180000</v>
      </c>
      <c r="AB20" s="20">
        <v>192857.14285714287</v>
      </c>
      <c r="AC20" s="20">
        <v>207692.30769230769</v>
      </c>
      <c r="AD20" s="20">
        <v>225000</v>
      </c>
      <c r="AE20" s="20">
        <v>245454.54545454544</v>
      </c>
      <c r="AF20" s="20">
        <v>270000</v>
      </c>
      <c r="AG20" s="20">
        <v>300000</v>
      </c>
      <c r="AH20" s="20">
        <v>337500</v>
      </c>
      <c r="AI20" s="20">
        <v>385714.28571428574</v>
      </c>
      <c r="AJ20" s="20">
        <v>450000</v>
      </c>
      <c r="AK20" s="20">
        <v>540000</v>
      </c>
      <c r="AL20" s="20">
        <v>675000</v>
      </c>
      <c r="AM20" s="20">
        <v>900000</v>
      </c>
      <c r="AN20" s="20">
        <v>1350000</v>
      </c>
      <c r="AO20" s="20">
        <v>2700000</v>
      </c>
      <c r="AP20" s="20">
        <v>2700000</v>
      </c>
      <c r="AQ20" s="221"/>
      <c r="AR20" s="20"/>
      <c r="AS20" s="20"/>
      <c r="AT20" s="20"/>
      <c r="AU20" s="20"/>
      <c r="AV20" s="20"/>
      <c r="AW20" s="20"/>
      <c r="AX20" s="20"/>
      <c r="AY20" s="20"/>
      <c r="AZ20" s="20"/>
      <c r="BA20" s="20"/>
      <c r="BB20" s="20"/>
      <c r="BC20" s="20"/>
    </row>
    <row r="21" spans="1:55" ht="15.75" customHeight="1" outlineLevel="1" x14ac:dyDescent="0.25">
      <c r="A21" s="183"/>
      <c r="B21" s="71">
        <v>16</v>
      </c>
      <c r="C21" s="340" t="s">
        <v>340</v>
      </c>
      <c r="D21" s="9"/>
      <c r="E21" s="9"/>
      <c r="F21" s="9"/>
      <c r="G21" s="19" t="s">
        <v>36</v>
      </c>
      <c r="H21" s="20">
        <v>0</v>
      </c>
      <c r="I21" s="20">
        <v>0</v>
      </c>
      <c r="J21" s="20">
        <v>0</v>
      </c>
      <c r="K21" s="20">
        <v>1</v>
      </c>
      <c r="L21" s="20">
        <v>2</v>
      </c>
      <c r="M21" s="20">
        <v>3</v>
      </c>
      <c r="N21" s="20">
        <v>8</v>
      </c>
      <c r="O21" s="20">
        <v>15</v>
      </c>
      <c r="P21" s="20">
        <v>22</v>
      </c>
      <c r="Q21" s="20">
        <v>28</v>
      </c>
      <c r="R21" s="20">
        <v>30</v>
      </c>
      <c r="S21" s="20">
        <v>32</v>
      </c>
      <c r="T21" s="20">
        <v>34</v>
      </c>
      <c r="U21" s="20">
        <v>36</v>
      </c>
      <c r="V21" s="20">
        <v>38</v>
      </c>
      <c r="W21" s="20">
        <v>40</v>
      </c>
      <c r="X21" s="20">
        <v>42</v>
      </c>
      <c r="Y21" s="20">
        <v>46</v>
      </c>
      <c r="Z21" s="20">
        <v>51</v>
      </c>
      <c r="AA21" s="20">
        <v>56</v>
      </c>
      <c r="AB21" s="20">
        <v>61</v>
      </c>
      <c r="AC21" s="20">
        <v>63</v>
      </c>
      <c r="AD21" s="20">
        <v>65</v>
      </c>
      <c r="AE21" s="20">
        <v>65</v>
      </c>
      <c r="AF21" s="20">
        <v>65</v>
      </c>
      <c r="AG21" s="20">
        <v>65</v>
      </c>
      <c r="AH21" s="20">
        <v>65</v>
      </c>
      <c r="AI21" s="20">
        <v>65</v>
      </c>
      <c r="AJ21" s="20">
        <v>65</v>
      </c>
      <c r="AK21" s="20">
        <v>65</v>
      </c>
      <c r="AL21" s="20">
        <v>65</v>
      </c>
      <c r="AM21" s="20">
        <v>65</v>
      </c>
      <c r="AN21" s="20">
        <v>65</v>
      </c>
      <c r="AO21" s="20">
        <v>65</v>
      </c>
      <c r="AP21" s="20">
        <v>65</v>
      </c>
      <c r="AQ21" s="221">
        <v>0</v>
      </c>
      <c r="AR21" s="20">
        <v>0</v>
      </c>
      <c r="AS21" s="20">
        <v>0</v>
      </c>
      <c r="AT21" s="20">
        <v>0</v>
      </c>
      <c r="AU21" s="20">
        <v>0</v>
      </c>
      <c r="AV21" s="20">
        <v>0</v>
      </c>
      <c r="AW21" s="20">
        <v>0</v>
      </c>
      <c r="AX21" s="20">
        <v>0</v>
      </c>
      <c r="AY21" s="20">
        <v>0</v>
      </c>
      <c r="AZ21" s="20">
        <v>0</v>
      </c>
      <c r="BA21" s="20">
        <v>0</v>
      </c>
      <c r="BB21" s="20">
        <v>0</v>
      </c>
      <c r="BC21" s="20">
        <v>0</v>
      </c>
    </row>
    <row r="22" spans="1:55" ht="15.75" customHeight="1" outlineLevel="1" x14ac:dyDescent="0.25">
      <c r="B22" s="71">
        <v>17</v>
      </c>
      <c r="C22" s="341" t="s">
        <v>5</v>
      </c>
      <c r="D22" s="9" t="s">
        <v>23</v>
      </c>
      <c r="E22" s="9" t="s">
        <v>22</v>
      </c>
      <c r="F22" s="9" t="s">
        <v>29</v>
      </c>
      <c r="G22" s="19" t="s">
        <v>35</v>
      </c>
      <c r="H22" s="20"/>
      <c r="I22" s="20">
        <v>0</v>
      </c>
      <c r="J22" s="20">
        <v>0</v>
      </c>
      <c r="K22" s="20">
        <v>84375</v>
      </c>
      <c r="L22" s="20">
        <v>171471.78125</v>
      </c>
      <c r="M22" s="20">
        <v>261471.78125</v>
      </c>
      <c r="N22" s="20">
        <v>726989</v>
      </c>
      <c r="O22" s="20">
        <v>1401989</v>
      </c>
      <c r="P22" s="20">
        <v>2101989</v>
      </c>
      <c r="Q22" s="20">
        <v>2725066</v>
      </c>
      <c r="R22" s="20">
        <v>2941066</v>
      </c>
      <c r="S22" s="20">
        <v>3166066</v>
      </c>
      <c r="T22" s="20">
        <v>3400848.5</v>
      </c>
      <c r="U22" s="20">
        <v>3646303</v>
      </c>
      <c r="V22" s="20">
        <v>3903445.75</v>
      </c>
      <c r="W22" s="20">
        <v>4173445.75</v>
      </c>
      <c r="X22" s="20">
        <v>4457656.5</v>
      </c>
      <c r="Y22" s="20">
        <v>5057656.5</v>
      </c>
      <c r="Z22" s="20">
        <v>5851774</v>
      </c>
      <c r="AA22" s="20">
        <v>6695524</v>
      </c>
      <c r="AB22" s="20">
        <v>7595524</v>
      </c>
      <c r="AC22" s="20">
        <v>7981238.5</v>
      </c>
      <c r="AD22" s="20">
        <v>8396623</v>
      </c>
      <c r="AE22" s="20">
        <v>8396623</v>
      </c>
      <c r="AF22" s="20">
        <v>8396623</v>
      </c>
      <c r="AG22" s="20">
        <v>8396623</v>
      </c>
      <c r="AH22" s="20">
        <v>8396623</v>
      </c>
      <c r="AI22" s="20">
        <v>8396623</v>
      </c>
      <c r="AJ22" s="20">
        <v>8396623</v>
      </c>
      <c r="AK22" s="20">
        <v>8396623</v>
      </c>
      <c r="AL22" s="20">
        <v>8396623</v>
      </c>
      <c r="AM22" s="20">
        <v>8396623</v>
      </c>
      <c r="AN22" s="20">
        <v>8396623</v>
      </c>
      <c r="AO22" s="20">
        <v>8396623</v>
      </c>
      <c r="AP22" s="20">
        <v>8396623</v>
      </c>
      <c r="AQ22" s="221">
        <v>0</v>
      </c>
      <c r="AR22" s="20">
        <v>0</v>
      </c>
      <c r="AS22" s="20">
        <v>0</v>
      </c>
      <c r="AT22" s="20">
        <v>0</v>
      </c>
      <c r="AU22" s="20">
        <v>0</v>
      </c>
      <c r="AV22" s="20">
        <v>0</v>
      </c>
      <c r="AW22" s="20">
        <v>0</v>
      </c>
      <c r="AX22" s="20">
        <v>0</v>
      </c>
      <c r="AY22" s="20">
        <v>0</v>
      </c>
      <c r="AZ22" s="20">
        <v>0</v>
      </c>
      <c r="BA22" s="20">
        <v>0</v>
      </c>
      <c r="BB22" s="20">
        <v>0</v>
      </c>
      <c r="BC22" s="20">
        <v>0</v>
      </c>
    </row>
    <row r="23" spans="1:55" ht="15.75" customHeight="1" outlineLevel="1" x14ac:dyDescent="0.25">
      <c r="A23" s="183">
        <v>65</v>
      </c>
      <c r="B23" s="71">
        <v>18</v>
      </c>
      <c r="C23" s="340" t="s">
        <v>344</v>
      </c>
      <c r="D23" s="9"/>
      <c r="E23" s="9"/>
      <c r="F23" s="9"/>
      <c r="G23" s="19" t="s">
        <v>36</v>
      </c>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21">
        <v>25</v>
      </c>
      <c r="AR23" s="221">
        <v>40</v>
      </c>
      <c r="AS23" s="20">
        <v>0</v>
      </c>
      <c r="AT23" s="20">
        <v>0</v>
      </c>
      <c r="AU23" s="20">
        <v>0</v>
      </c>
      <c r="AV23" s="20">
        <v>0</v>
      </c>
      <c r="AW23" s="20">
        <v>0</v>
      </c>
      <c r="AX23" s="20">
        <v>0</v>
      </c>
      <c r="AY23" s="20">
        <v>0</v>
      </c>
      <c r="AZ23" s="20">
        <v>0</v>
      </c>
      <c r="BA23" s="20">
        <v>0</v>
      </c>
      <c r="BB23" s="20">
        <v>0</v>
      </c>
      <c r="BC23" s="20">
        <v>0</v>
      </c>
    </row>
    <row r="24" spans="1:55" ht="15.75" customHeight="1" outlineLevel="1" x14ac:dyDescent="0.25">
      <c r="B24" s="71">
        <v>19</v>
      </c>
      <c r="C24" s="341" t="s">
        <v>9</v>
      </c>
      <c r="D24" s="9" t="s">
        <v>23</v>
      </c>
      <c r="E24" s="9" t="s">
        <v>22</v>
      </c>
      <c r="F24" s="9" t="s">
        <v>29</v>
      </c>
      <c r="G24" s="19" t="s">
        <v>35</v>
      </c>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21">
        <v>11250000</v>
      </c>
      <c r="AR24" s="221">
        <v>18000000</v>
      </c>
      <c r="AS24" s="20">
        <v>0</v>
      </c>
      <c r="AT24" s="20">
        <v>0</v>
      </c>
      <c r="AU24" s="20">
        <v>0</v>
      </c>
      <c r="AV24" s="20">
        <v>0</v>
      </c>
      <c r="AW24" s="20">
        <v>0</v>
      </c>
      <c r="AX24" s="20">
        <v>0</v>
      </c>
      <c r="AY24" s="20">
        <v>0</v>
      </c>
      <c r="AZ24" s="20">
        <v>0</v>
      </c>
      <c r="BA24" s="20">
        <v>0</v>
      </c>
      <c r="BB24" s="20">
        <v>0</v>
      </c>
      <c r="BC24" s="20">
        <v>0</v>
      </c>
    </row>
    <row r="25" spans="1:55" ht="15.75" customHeight="1" outlineLevel="1" x14ac:dyDescent="0.25">
      <c r="A25" s="183">
        <v>65</v>
      </c>
      <c r="B25" s="71">
        <v>20</v>
      </c>
      <c r="C25" s="340" t="s">
        <v>342</v>
      </c>
      <c r="D25" s="9"/>
      <c r="E25" s="9"/>
      <c r="F25" s="9"/>
      <c r="G25" s="19" t="s">
        <v>36</v>
      </c>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21">
        <v>25</v>
      </c>
      <c r="AR25" s="221">
        <v>40</v>
      </c>
      <c r="AS25" s="20">
        <v>0</v>
      </c>
      <c r="AT25" s="20">
        <v>0</v>
      </c>
      <c r="AU25" s="20">
        <v>0</v>
      </c>
      <c r="AV25" s="20">
        <v>0</v>
      </c>
      <c r="AW25" s="20">
        <v>0</v>
      </c>
      <c r="AX25" s="20">
        <v>0</v>
      </c>
      <c r="AY25" s="20">
        <v>0</v>
      </c>
      <c r="AZ25" s="20">
        <v>0</v>
      </c>
      <c r="BA25" s="20">
        <v>0</v>
      </c>
      <c r="BB25" s="20">
        <v>0</v>
      </c>
      <c r="BC25" s="20">
        <v>0</v>
      </c>
    </row>
    <row r="26" spans="1:55" ht="15.75" customHeight="1" outlineLevel="1" x14ac:dyDescent="0.25">
      <c r="B26" s="71">
        <v>21</v>
      </c>
      <c r="C26" s="341"/>
      <c r="D26" s="9" t="s">
        <v>23</v>
      </c>
      <c r="E26" s="9" t="s">
        <v>22</v>
      </c>
      <c r="F26" s="9" t="s">
        <v>27</v>
      </c>
      <c r="G26" s="19" t="s">
        <v>35</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21">
        <v>112500000</v>
      </c>
      <c r="AR26" s="221">
        <v>180000000</v>
      </c>
      <c r="AS26" s="20">
        <v>0</v>
      </c>
      <c r="AT26" s="20">
        <v>0</v>
      </c>
      <c r="AU26" s="20">
        <v>0</v>
      </c>
      <c r="AV26" s="20">
        <v>0</v>
      </c>
      <c r="AW26" s="20">
        <v>0</v>
      </c>
      <c r="AX26" s="20">
        <v>0</v>
      </c>
      <c r="AY26" s="20">
        <v>0</v>
      </c>
      <c r="AZ26" s="20">
        <v>0</v>
      </c>
      <c r="BA26" s="20">
        <v>0</v>
      </c>
      <c r="BB26" s="20">
        <v>0</v>
      </c>
      <c r="BC26" s="20">
        <v>0</v>
      </c>
    </row>
    <row r="27" spans="1:55" ht="15.75" customHeight="1" outlineLevel="1" x14ac:dyDescent="0.25">
      <c r="B27" s="71">
        <v>22</v>
      </c>
      <c r="C27" s="340" t="s">
        <v>343</v>
      </c>
      <c r="D27" s="9"/>
      <c r="E27" s="9"/>
      <c r="F27" s="9"/>
      <c r="G27" s="19" t="s">
        <v>36</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c r="AM27" s="20">
        <v>0</v>
      </c>
      <c r="AN27" s="20">
        <v>0</v>
      </c>
      <c r="AO27" s="20">
        <v>0</v>
      </c>
      <c r="AP27" s="20">
        <v>0</v>
      </c>
      <c r="AQ27" s="20">
        <v>25</v>
      </c>
      <c r="AR27" s="20">
        <v>40</v>
      </c>
      <c r="AS27" s="20">
        <v>0</v>
      </c>
      <c r="AT27" s="20">
        <v>0</v>
      </c>
      <c r="AU27" s="20">
        <v>0</v>
      </c>
      <c r="AV27" s="20">
        <v>0</v>
      </c>
      <c r="AW27" s="20">
        <v>0</v>
      </c>
      <c r="AX27" s="20">
        <v>0</v>
      </c>
      <c r="AY27" s="20">
        <v>0</v>
      </c>
      <c r="AZ27" s="20">
        <v>0</v>
      </c>
      <c r="BA27" s="20">
        <v>0</v>
      </c>
      <c r="BB27" s="20">
        <v>0</v>
      </c>
      <c r="BC27" s="20">
        <v>0</v>
      </c>
    </row>
    <row r="28" spans="1:55" ht="15.75" customHeight="1" outlineLevel="1" x14ac:dyDescent="0.25">
      <c r="B28" s="71">
        <v>23</v>
      </c>
      <c r="C28" s="341"/>
      <c r="D28" s="9" t="s">
        <v>23</v>
      </c>
      <c r="E28" s="9" t="s">
        <v>34</v>
      </c>
      <c r="F28" s="9" t="s">
        <v>28</v>
      </c>
      <c r="G28" s="19" t="s">
        <v>35</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55493492.990654193</v>
      </c>
      <c r="AR28" s="20">
        <v>88789588.785046712</v>
      </c>
      <c r="AS28" s="20">
        <v>0</v>
      </c>
      <c r="AT28" s="20">
        <v>0</v>
      </c>
      <c r="AU28" s="20">
        <v>0</v>
      </c>
      <c r="AV28" s="20">
        <v>0</v>
      </c>
      <c r="AW28" s="20">
        <v>0</v>
      </c>
      <c r="AX28" s="20">
        <v>0</v>
      </c>
      <c r="AY28" s="20">
        <v>0</v>
      </c>
      <c r="AZ28" s="20">
        <v>0</v>
      </c>
      <c r="BA28" s="20">
        <v>0</v>
      </c>
      <c r="BB28" s="20">
        <v>0</v>
      </c>
      <c r="BC28" s="20">
        <v>0</v>
      </c>
    </row>
    <row r="29" spans="1:55" ht="15.75" outlineLevel="1" x14ac:dyDescent="0.25">
      <c r="B29" s="71">
        <v>24</v>
      </c>
      <c r="C29" s="96" t="s">
        <v>257</v>
      </c>
      <c r="D29" s="226"/>
      <c r="E29" s="226"/>
      <c r="F29" s="226"/>
      <c r="G29" s="228"/>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row>
    <row r="30" spans="1:55" ht="15" customHeight="1" outlineLevel="1" x14ac:dyDescent="0.25">
      <c r="A30" s="183">
        <v>26</v>
      </c>
      <c r="B30" s="71">
        <v>25</v>
      </c>
      <c r="C30" s="340" t="s">
        <v>341</v>
      </c>
      <c r="D30" s="9"/>
      <c r="E30" s="9"/>
      <c r="F30" s="9"/>
      <c r="G30" s="19" t="s">
        <v>36</v>
      </c>
      <c r="H30" s="20">
        <v>0</v>
      </c>
      <c r="I30" s="20">
        <v>0</v>
      </c>
      <c r="J30" s="20">
        <v>0</v>
      </c>
      <c r="K30" s="20">
        <v>0</v>
      </c>
      <c r="L30" s="20">
        <v>0</v>
      </c>
      <c r="M30" s="20">
        <v>5</v>
      </c>
      <c r="N30" s="20">
        <v>5</v>
      </c>
      <c r="O30" s="20">
        <v>5</v>
      </c>
      <c r="P30" s="20">
        <v>5</v>
      </c>
      <c r="Q30" s="20">
        <v>1</v>
      </c>
      <c r="R30" s="20">
        <v>0</v>
      </c>
      <c r="S30" s="20">
        <v>0</v>
      </c>
      <c r="T30" s="20">
        <v>0</v>
      </c>
      <c r="U30" s="20">
        <v>0</v>
      </c>
      <c r="V30" s="20">
        <v>0</v>
      </c>
      <c r="W30" s="20">
        <v>0</v>
      </c>
      <c r="X30" s="20">
        <v>0</v>
      </c>
      <c r="Y30" s="20">
        <v>2</v>
      </c>
      <c r="Z30" s="20">
        <v>3</v>
      </c>
      <c r="AA30" s="20">
        <v>0</v>
      </c>
      <c r="AB30" s="20">
        <v>0</v>
      </c>
      <c r="AC30" s="20">
        <v>0</v>
      </c>
      <c r="AD30" s="20">
        <v>0</v>
      </c>
      <c r="AE30" s="20">
        <v>0</v>
      </c>
      <c r="AF30" s="20">
        <v>0</v>
      </c>
      <c r="AG30" s="20">
        <v>0</v>
      </c>
      <c r="AH30" s="20">
        <v>0</v>
      </c>
      <c r="AI30" s="20">
        <v>0</v>
      </c>
      <c r="AJ30" s="20">
        <v>0</v>
      </c>
      <c r="AK30" s="20">
        <v>0</v>
      </c>
      <c r="AL30" s="20">
        <v>0</v>
      </c>
      <c r="AM30" s="20">
        <v>0</v>
      </c>
      <c r="AN30" s="20">
        <v>0</v>
      </c>
      <c r="AO30" s="20">
        <v>0</v>
      </c>
      <c r="AP30" s="20">
        <v>0</v>
      </c>
      <c r="AQ30" s="221">
        <v>0</v>
      </c>
      <c r="AR30" s="20">
        <v>0</v>
      </c>
      <c r="AS30" s="20">
        <v>0</v>
      </c>
      <c r="AT30" s="20">
        <v>0</v>
      </c>
      <c r="AU30" s="20">
        <v>0</v>
      </c>
      <c r="AV30" s="20">
        <v>0</v>
      </c>
      <c r="AW30" s="20">
        <v>0</v>
      </c>
      <c r="AX30" s="20">
        <v>0</v>
      </c>
      <c r="AY30" s="20">
        <v>0</v>
      </c>
      <c r="AZ30" s="20">
        <v>0</v>
      </c>
      <c r="BA30" s="20">
        <v>0</v>
      </c>
      <c r="BB30" s="20">
        <v>0</v>
      </c>
      <c r="BC30" s="20">
        <v>0</v>
      </c>
    </row>
    <row r="31" spans="1:55" ht="15.75" outlineLevel="1" x14ac:dyDescent="0.25">
      <c r="B31" s="71">
        <v>26</v>
      </c>
      <c r="C31" s="341"/>
      <c r="D31" s="9" t="s">
        <v>23</v>
      </c>
      <c r="E31" s="9" t="s">
        <v>22</v>
      </c>
      <c r="F31" s="9" t="s">
        <v>29</v>
      </c>
      <c r="G31" s="19" t="s">
        <v>35</v>
      </c>
      <c r="H31" s="20">
        <v>0</v>
      </c>
      <c r="I31" s="20">
        <v>0</v>
      </c>
      <c r="J31" s="20">
        <v>0</v>
      </c>
      <c r="K31" s="20">
        <v>0</v>
      </c>
      <c r="L31" s="20">
        <v>0</v>
      </c>
      <c r="M31" s="20">
        <v>8250000</v>
      </c>
      <c r="N31" s="20">
        <v>8250000</v>
      </c>
      <c r="O31" s="20">
        <v>8250000</v>
      </c>
      <c r="P31" s="20">
        <v>8250000</v>
      </c>
      <c r="Q31" s="20">
        <v>1650000</v>
      </c>
      <c r="R31" s="20">
        <v>0</v>
      </c>
      <c r="S31" s="20">
        <v>0</v>
      </c>
      <c r="T31" s="20">
        <v>0</v>
      </c>
      <c r="U31" s="20">
        <v>0</v>
      </c>
      <c r="V31" s="20">
        <v>0</v>
      </c>
      <c r="W31" s="20">
        <v>0</v>
      </c>
      <c r="X31" s="20">
        <v>0</v>
      </c>
      <c r="Y31" s="20">
        <v>3300000</v>
      </c>
      <c r="Z31" s="20">
        <v>4950000</v>
      </c>
      <c r="AA31" s="20">
        <v>0</v>
      </c>
      <c r="AB31" s="20">
        <v>0</v>
      </c>
      <c r="AC31" s="20">
        <v>0</v>
      </c>
      <c r="AD31" s="20">
        <v>0</v>
      </c>
      <c r="AE31" s="20">
        <v>0</v>
      </c>
      <c r="AF31" s="20">
        <v>0</v>
      </c>
      <c r="AG31" s="20">
        <v>0</v>
      </c>
      <c r="AH31" s="20">
        <v>0</v>
      </c>
      <c r="AI31" s="20">
        <v>0</v>
      </c>
      <c r="AJ31" s="20">
        <v>0</v>
      </c>
      <c r="AK31" s="20">
        <v>0</v>
      </c>
      <c r="AL31" s="20">
        <v>0</v>
      </c>
      <c r="AM31" s="20">
        <v>0</v>
      </c>
      <c r="AN31" s="20">
        <v>0</v>
      </c>
      <c r="AO31" s="20">
        <v>0</v>
      </c>
      <c r="AP31" s="20">
        <v>0</v>
      </c>
      <c r="AQ31" s="221">
        <v>0</v>
      </c>
      <c r="AR31" s="20">
        <v>0</v>
      </c>
      <c r="AS31" s="20">
        <v>0</v>
      </c>
      <c r="AT31" s="20">
        <v>0</v>
      </c>
      <c r="AU31" s="20">
        <v>0</v>
      </c>
      <c r="AV31" s="20">
        <v>0</v>
      </c>
      <c r="AW31" s="20">
        <v>0</v>
      </c>
      <c r="AX31" s="20">
        <v>0</v>
      </c>
      <c r="AY31" s="20">
        <v>0</v>
      </c>
      <c r="AZ31" s="20">
        <v>0</v>
      </c>
      <c r="BA31" s="20">
        <v>0</v>
      </c>
      <c r="BB31" s="20">
        <v>0</v>
      </c>
      <c r="BC31" s="20">
        <v>0</v>
      </c>
    </row>
    <row r="32" spans="1:55" ht="30" outlineLevel="1" x14ac:dyDescent="0.25">
      <c r="B32" s="71">
        <v>27</v>
      </c>
      <c r="C32" s="223" t="s">
        <v>339</v>
      </c>
      <c r="D32" s="9" t="s">
        <v>23</v>
      </c>
      <c r="E32" s="9" t="s">
        <v>22</v>
      </c>
      <c r="F32" s="9"/>
      <c r="G32" s="19" t="s">
        <v>35</v>
      </c>
      <c r="H32" s="20">
        <v>97058.823529411762</v>
      </c>
      <c r="I32" s="20">
        <v>100000</v>
      </c>
      <c r="J32" s="20">
        <v>103125</v>
      </c>
      <c r="K32" s="20">
        <v>106451.6129032258</v>
      </c>
      <c r="L32" s="20">
        <v>110000</v>
      </c>
      <c r="M32" s="20">
        <v>113793.10344827586</v>
      </c>
      <c r="N32" s="20">
        <v>117857.14285714286</v>
      </c>
      <c r="O32" s="20">
        <v>122222.22222222222</v>
      </c>
      <c r="P32" s="20">
        <v>126923.07692307692</v>
      </c>
      <c r="Q32" s="20">
        <v>132000</v>
      </c>
      <c r="R32" s="20">
        <v>137500</v>
      </c>
      <c r="S32" s="20">
        <v>143478.26086956522</v>
      </c>
      <c r="T32" s="20">
        <v>150000</v>
      </c>
      <c r="U32" s="20">
        <v>157142.85714285713</v>
      </c>
      <c r="V32" s="20">
        <v>165000</v>
      </c>
      <c r="W32" s="20">
        <v>173684.21052631579</v>
      </c>
      <c r="X32" s="20">
        <v>183333.33333333334</v>
      </c>
      <c r="Y32" s="20">
        <v>194117.64705882352</v>
      </c>
      <c r="Z32" s="20">
        <v>206250</v>
      </c>
      <c r="AA32" s="20">
        <v>220000</v>
      </c>
      <c r="AB32" s="20">
        <v>235714.28571428571</v>
      </c>
      <c r="AC32" s="20">
        <v>253846.15384615384</v>
      </c>
      <c r="AD32" s="20">
        <v>275000</v>
      </c>
      <c r="AE32" s="20">
        <v>300000</v>
      </c>
      <c r="AF32" s="20">
        <v>330000</v>
      </c>
      <c r="AG32" s="20">
        <v>366666.66666666669</v>
      </c>
      <c r="AH32" s="20">
        <v>412500</v>
      </c>
      <c r="AI32" s="20">
        <v>471428.57142857142</v>
      </c>
      <c r="AJ32" s="20">
        <v>550000</v>
      </c>
      <c r="AK32" s="20">
        <v>660000</v>
      </c>
      <c r="AL32" s="20">
        <v>825000</v>
      </c>
      <c r="AM32" s="20">
        <v>1100000</v>
      </c>
      <c r="AN32" s="20">
        <v>1650000</v>
      </c>
      <c r="AO32" s="20">
        <v>3300000</v>
      </c>
      <c r="AP32" s="20">
        <v>3300000</v>
      </c>
      <c r="AQ32" s="221"/>
      <c r="AR32" s="20"/>
      <c r="AS32" s="20"/>
      <c r="AT32" s="20"/>
      <c r="AU32" s="20"/>
      <c r="AV32" s="20"/>
      <c r="AW32" s="20"/>
      <c r="AX32" s="20"/>
      <c r="AY32" s="20"/>
      <c r="AZ32" s="20"/>
      <c r="BA32" s="20"/>
      <c r="BB32" s="20"/>
      <c r="BC32" s="20"/>
    </row>
    <row r="33" spans="1:55" ht="15" customHeight="1" outlineLevel="1" x14ac:dyDescent="0.25">
      <c r="A33" s="183"/>
      <c r="B33" s="71">
        <v>28</v>
      </c>
      <c r="C33" s="340" t="s">
        <v>340</v>
      </c>
      <c r="D33" s="9"/>
      <c r="E33" s="9"/>
      <c r="F33" s="9"/>
      <c r="G33" s="19" t="s">
        <v>36</v>
      </c>
      <c r="H33" s="20">
        <v>0</v>
      </c>
      <c r="I33" s="20">
        <v>0</v>
      </c>
      <c r="J33" s="20">
        <v>0</v>
      </c>
      <c r="K33" s="20">
        <v>0</v>
      </c>
      <c r="L33" s="20">
        <v>0</v>
      </c>
      <c r="M33" s="20">
        <v>5</v>
      </c>
      <c r="N33" s="20">
        <v>10</v>
      </c>
      <c r="O33" s="20">
        <v>15</v>
      </c>
      <c r="P33" s="20">
        <v>20</v>
      </c>
      <c r="Q33" s="20">
        <v>21</v>
      </c>
      <c r="R33" s="20">
        <v>21</v>
      </c>
      <c r="S33" s="20">
        <v>21</v>
      </c>
      <c r="T33" s="20">
        <v>21</v>
      </c>
      <c r="U33" s="20">
        <v>21</v>
      </c>
      <c r="V33" s="20">
        <v>21</v>
      </c>
      <c r="W33" s="20">
        <v>21</v>
      </c>
      <c r="X33" s="20">
        <v>21</v>
      </c>
      <c r="Y33" s="20">
        <v>23</v>
      </c>
      <c r="Z33" s="20">
        <v>26</v>
      </c>
      <c r="AA33" s="20">
        <v>26</v>
      </c>
      <c r="AB33" s="20">
        <v>26</v>
      </c>
      <c r="AC33" s="20">
        <v>26</v>
      </c>
      <c r="AD33" s="20">
        <v>26</v>
      </c>
      <c r="AE33" s="20">
        <v>26</v>
      </c>
      <c r="AF33" s="20">
        <v>26</v>
      </c>
      <c r="AG33" s="20">
        <v>26</v>
      </c>
      <c r="AH33" s="20">
        <v>26</v>
      </c>
      <c r="AI33" s="20">
        <v>26</v>
      </c>
      <c r="AJ33" s="20">
        <v>26</v>
      </c>
      <c r="AK33" s="20">
        <v>26</v>
      </c>
      <c r="AL33" s="20">
        <v>26</v>
      </c>
      <c r="AM33" s="20">
        <v>26</v>
      </c>
      <c r="AN33" s="20">
        <v>26</v>
      </c>
      <c r="AO33" s="20">
        <v>26</v>
      </c>
      <c r="AP33" s="20">
        <v>26</v>
      </c>
      <c r="AQ33" s="222">
        <v>0</v>
      </c>
      <c r="AR33" s="20">
        <v>0</v>
      </c>
      <c r="AS33" s="20">
        <v>0</v>
      </c>
      <c r="AT33" s="20">
        <v>0</v>
      </c>
      <c r="AU33" s="20">
        <v>0</v>
      </c>
      <c r="AV33" s="20">
        <v>0</v>
      </c>
      <c r="AW33" s="20">
        <v>0</v>
      </c>
      <c r="AX33" s="20">
        <v>0</v>
      </c>
      <c r="AY33" s="20">
        <v>0</v>
      </c>
      <c r="AZ33" s="20">
        <v>0</v>
      </c>
      <c r="BA33" s="20">
        <v>0</v>
      </c>
      <c r="BB33" s="20">
        <v>0</v>
      </c>
      <c r="BC33" s="20">
        <v>0</v>
      </c>
    </row>
    <row r="34" spans="1:55" ht="15" customHeight="1" outlineLevel="1" x14ac:dyDescent="0.25">
      <c r="B34" s="71">
        <v>29</v>
      </c>
      <c r="C34" s="341" t="s">
        <v>5</v>
      </c>
      <c r="D34" s="9" t="s">
        <v>23</v>
      </c>
      <c r="E34" s="9" t="s">
        <v>22</v>
      </c>
      <c r="F34" s="9" t="s">
        <v>29</v>
      </c>
      <c r="G34" s="19" t="s">
        <v>35</v>
      </c>
      <c r="H34" s="20"/>
      <c r="I34" s="20">
        <v>0</v>
      </c>
      <c r="J34" s="20">
        <v>0</v>
      </c>
      <c r="K34" s="20">
        <v>0</v>
      </c>
      <c r="L34" s="20">
        <v>0</v>
      </c>
      <c r="M34" s="20">
        <v>0</v>
      </c>
      <c r="N34" s="20">
        <v>568965.5</v>
      </c>
      <c r="O34" s="20">
        <v>1158251.25</v>
      </c>
      <c r="P34" s="20">
        <v>1769362.375</v>
      </c>
      <c r="Q34" s="20">
        <v>2403977.75</v>
      </c>
      <c r="R34" s="20">
        <v>2535977.75</v>
      </c>
      <c r="S34" s="20">
        <v>2535977.75</v>
      </c>
      <c r="T34" s="20">
        <v>2535977.75</v>
      </c>
      <c r="U34" s="20">
        <v>2535977.75</v>
      </c>
      <c r="V34" s="20">
        <v>2535977.75</v>
      </c>
      <c r="W34" s="20">
        <v>2535977.75</v>
      </c>
      <c r="X34" s="20">
        <v>2535977.75</v>
      </c>
      <c r="Y34" s="20">
        <v>2535977.75</v>
      </c>
      <c r="Z34" s="20">
        <v>2924213</v>
      </c>
      <c r="AA34" s="20">
        <v>3542963</v>
      </c>
      <c r="AB34" s="20">
        <v>3542963</v>
      </c>
      <c r="AC34" s="20">
        <v>3542963</v>
      </c>
      <c r="AD34" s="20">
        <v>3542963</v>
      </c>
      <c r="AE34" s="20">
        <v>3542963</v>
      </c>
      <c r="AF34" s="20">
        <v>3542963</v>
      </c>
      <c r="AG34" s="20">
        <v>3542963</v>
      </c>
      <c r="AH34" s="20">
        <v>3542963</v>
      </c>
      <c r="AI34" s="20">
        <v>3542963</v>
      </c>
      <c r="AJ34" s="20">
        <v>3542963</v>
      </c>
      <c r="AK34" s="20">
        <v>3542963</v>
      </c>
      <c r="AL34" s="20">
        <v>3542963</v>
      </c>
      <c r="AM34" s="20">
        <v>3542963</v>
      </c>
      <c r="AN34" s="20">
        <v>3542963</v>
      </c>
      <c r="AO34" s="20">
        <v>3542963</v>
      </c>
      <c r="AP34" s="20">
        <v>3542963</v>
      </c>
      <c r="AQ34" s="221">
        <v>0</v>
      </c>
      <c r="AR34" s="20">
        <v>0</v>
      </c>
      <c r="AS34" s="20">
        <v>0</v>
      </c>
      <c r="AT34" s="20">
        <v>0</v>
      </c>
      <c r="AU34" s="20">
        <v>0</v>
      </c>
      <c r="AV34" s="20">
        <v>0</v>
      </c>
      <c r="AW34" s="20">
        <v>0</v>
      </c>
      <c r="AX34" s="20">
        <v>0</v>
      </c>
      <c r="AY34" s="20">
        <v>0</v>
      </c>
      <c r="AZ34" s="20">
        <v>0</v>
      </c>
      <c r="BA34" s="20">
        <v>0</v>
      </c>
      <c r="BB34" s="20">
        <v>0</v>
      </c>
      <c r="BC34" s="20">
        <v>0</v>
      </c>
    </row>
    <row r="35" spans="1:55" ht="15" customHeight="1" outlineLevel="1" x14ac:dyDescent="0.25">
      <c r="A35" s="183">
        <v>26</v>
      </c>
      <c r="B35" s="71">
        <v>30</v>
      </c>
      <c r="C35" s="340" t="s">
        <v>344</v>
      </c>
      <c r="D35" s="9"/>
      <c r="E35" s="9"/>
      <c r="F35" s="9"/>
      <c r="G35" s="19" t="s">
        <v>36</v>
      </c>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21">
        <v>12</v>
      </c>
      <c r="AR35" s="221">
        <v>14</v>
      </c>
      <c r="AS35" s="20">
        <v>0</v>
      </c>
      <c r="AT35" s="20">
        <v>0</v>
      </c>
      <c r="AU35" s="20">
        <v>0</v>
      </c>
      <c r="AV35" s="20">
        <v>0</v>
      </c>
      <c r="AW35" s="20">
        <v>0</v>
      </c>
      <c r="AX35" s="20">
        <v>0</v>
      </c>
      <c r="AY35" s="20">
        <v>0</v>
      </c>
      <c r="AZ35" s="20">
        <v>0</v>
      </c>
      <c r="BA35" s="20">
        <v>0</v>
      </c>
      <c r="BB35" s="20">
        <v>0</v>
      </c>
      <c r="BC35" s="20">
        <v>0</v>
      </c>
    </row>
    <row r="36" spans="1:55" ht="15" customHeight="1" outlineLevel="1" x14ac:dyDescent="0.25">
      <c r="B36" s="71">
        <v>31</v>
      </c>
      <c r="C36" s="341" t="s">
        <v>9</v>
      </c>
      <c r="D36" s="9" t="s">
        <v>23</v>
      </c>
      <c r="E36" s="9" t="s">
        <v>22</v>
      </c>
      <c r="F36" s="9" t="s">
        <v>29</v>
      </c>
      <c r="G36" s="19" t="s">
        <v>35</v>
      </c>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21">
        <v>6600000</v>
      </c>
      <c r="AR36" s="221">
        <v>7700000</v>
      </c>
      <c r="AS36" s="20">
        <v>0</v>
      </c>
      <c r="AT36" s="20">
        <v>0</v>
      </c>
      <c r="AU36" s="20">
        <v>0</v>
      </c>
      <c r="AV36" s="20">
        <v>0</v>
      </c>
      <c r="AW36" s="20">
        <v>0</v>
      </c>
      <c r="AX36" s="20">
        <v>0</v>
      </c>
      <c r="AY36" s="20">
        <v>0</v>
      </c>
      <c r="AZ36" s="20">
        <v>0</v>
      </c>
      <c r="BA36" s="20">
        <v>0</v>
      </c>
      <c r="BB36" s="20">
        <v>0</v>
      </c>
      <c r="BC36" s="20">
        <v>0</v>
      </c>
    </row>
    <row r="37" spans="1:55" ht="15.75" outlineLevel="1" x14ac:dyDescent="0.25">
      <c r="A37" s="183">
        <v>26</v>
      </c>
      <c r="B37" s="71">
        <v>32</v>
      </c>
      <c r="C37" s="340" t="s">
        <v>342</v>
      </c>
      <c r="D37" s="9"/>
      <c r="E37" s="9"/>
      <c r="F37" s="9"/>
      <c r="G37" s="19" t="s">
        <v>36</v>
      </c>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21">
        <v>12</v>
      </c>
      <c r="AR37" s="221">
        <v>14</v>
      </c>
      <c r="AS37" s="20">
        <v>0</v>
      </c>
      <c r="AT37" s="20">
        <v>0</v>
      </c>
      <c r="AU37" s="20">
        <v>0</v>
      </c>
      <c r="AV37" s="20">
        <v>0</v>
      </c>
      <c r="AW37" s="20">
        <v>0</v>
      </c>
      <c r="AX37" s="20">
        <v>0</v>
      </c>
      <c r="AY37" s="20">
        <v>0</v>
      </c>
      <c r="AZ37" s="20">
        <v>0</v>
      </c>
      <c r="BA37" s="20">
        <v>0</v>
      </c>
      <c r="BB37" s="20">
        <v>0</v>
      </c>
      <c r="BC37" s="20">
        <v>0</v>
      </c>
    </row>
    <row r="38" spans="1:55" ht="15.75" outlineLevel="1" x14ac:dyDescent="0.25">
      <c r="B38" s="71">
        <v>33</v>
      </c>
      <c r="C38" s="341"/>
      <c r="D38" s="9" t="s">
        <v>23</v>
      </c>
      <c r="E38" s="9" t="s">
        <v>22</v>
      </c>
      <c r="F38" s="9" t="s">
        <v>27</v>
      </c>
      <c r="G38" s="19" t="s">
        <v>35</v>
      </c>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21">
        <v>66000000</v>
      </c>
      <c r="AR38" s="221">
        <v>77000000</v>
      </c>
      <c r="AS38" s="20">
        <v>0</v>
      </c>
      <c r="AT38" s="20">
        <v>0</v>
      </c>
      <c r="AU38" s="20">
        <v>0</v>
      </c>
      <c r="AV38" s="20">
        <v>0</v>
      </c>
      <c r="AW38" s="20">
        <v>0</v>
      </c>
      <c r="AX38" s="20">
        <v>0</v>
      </c>
      <c r="AY38" s="20">
        <v>0</v>
      </c>
      <c r="AZ38" s="20">
        <v>0</v>
      </c>
      <c r="BA38" s="20">
        <v>0</v>
      </c>
      <c r="BB38" s="20">
        <v>0</v>
      </c>
      <c r="BC38" s="20">
        <v>0</v>
      </c>
    </row>
    <row r="39" spans="1:55" ht="15.75" outlineLevel="1" x14ac:dyDescent="0.25">
      <c r="B39" s="71">
        <v>34</v>
      </c>
      <c r="C39" s="340" t="s">
        <v>343</v>
      </c>
      <c r="D39" s="9"/>
      <c r="E39" s="9"/>
      <c r="F39" s="9"/>
      <c r="G39" s="19" t="s">
        <v>36</v>
      </c>
      <c r="H39" s="20">
        <v>0</v>
      </c>
      <c r="I39" s="20">
        <v>0</v>
      </c>
      <c r="J39" s="20">
        <v>0</v>
      </c>
      <c r="K39" s="20">
        <v>0</v>
      </c>
      <c r="L39" s="20">
        <v>0</v>
      </c>
      <c r="M39" s="20">
        <v>0</v>
      </c>
      <c r="N39" s="20">
        <v>0</v>
      </c>
      <c r="O39" s="20">
        <v>0</v>
      </c>
      <c r="P39" s="20">
        <v>0</v>
      </c>
      <c r="Q39" s="20">
        <v>0</v>
      </c>
      <c r="R39" s="20">
        <v>0</v>
      </c>
      <c r="S39" s="20">
        <v>0</v>
      </c>
      <c r="T39" s="20">
        <v>0</v>
      </c>
      <c r="U39" s="20">
        <v>0</v>
      </c>
      <c r="V39" s="20">
        <v>0</v>
      </c>
      <c r="W39" s="20">
        <v>0</v>
      </c>
      <c r="X39" s="20">
        <v>0</v>
      </c>
      <c r="Y39" s="20">
        <v>0</v>
      </c>
      <c r="Z39" s="20">
        <v>0</v>
      </c>
      <c r="AA39" s="20">
        <v>0</v>
      </c>
      <c r="AB39" s="20">
        <v>0</v>
      </c>
      <c r="AC39" s="20">
        <v>0</v>
      </c>
      <c r="AD39" s="20">
        <v>0</v>
      </c>
      <c r="AE39" s="20">
        <v>0</v>
      </c>
      <c r="AF39" s="20">
        <v>0</v>
      </c>
      <c r="AG39" s="20">
        <v>0</v>
      </c>
      <c r="AH39" s="20">
        <v>0</v>
      </c>
      <c r="AI39" s="20">
        <v>0</v>
      </c>
      <c r="AJ39" s="20">
        <v>0</v>
      </c>
      <c r="AK39" s="20">
        <v>0</v>
      </c>
      <c r="AL39" s="20">
        <v>0</v>
      </c>
      <c r="AM39" s="20">
        <v>0</v>
      </c>
      <c r="AN39" s="20">
        <v>0</v>
      </c>
      <c r="AO39" s="20">
        <v>0</v>
      </c>
      <c r="AP39" s="20">
        <v>0</v>
      </c>
      <c r="AQ39" s="20">
        <v>12</v>
      </c>
      <c r="AR39" s="20">
        <v>14</v>
      </c>
      <c r="AS39" s="20">
        <v>0</v>
      </c>
      <c r="AT39" s="20">
        <v>0</v>
      </c>
      <c r="AU39" s="20">
        <v>0</v>
      </c>
      <c r="AV39" s="20">
        <v>0</v>
      </c>
      <c r="AW39" s="20">
        <v>0</v>
      </c>
      <c r="AX39" s="20">
        <v>0</v>
      </c>
      <c r="AY39" s="20">
        <v>0</v>
      </c>
      <c r="AZ39" s="20">
        <v>0</v>
      </c>
      <c r="BA39" s="20">
        <v>0</v>
      </c>
      <c r="BB39" s="20">
        <v>0</v>
      </c>
      <c r="BC39" s="20">
        <v>0</v>
      </c>
    </row>
    <row r="40" spans="1:55" ht="15.75" outlineLevel="1" x14ac:dyDescent="0.25">
      <c r="B40" s="71">
        <v>35</v>
      </c>
      <c r="C40" s="341"/>
      <c r="D40" s="9" t="s">
        <v>23</v>
      </c>
      <c r="E40" s="9" t="s">
        <v>34</v>
      </c>
      <c r="F40" s="9" t="s">
        <v>28</v>
      </c>
      <c r="G40" s="19" t="s">
        <v>35</v>
      </c>
      <c r="H40" s="20">
        <v>0</v>
      </c>
      <c r="I40" s="20">
        <v>0</v>
      </c>
      <c r="J40" s="20">
        <v>0</v>
      </c>
      <c r="K40" s="20">
        <v>0</v>
      </c>
      <c r="L40" s="20">
        <v>0</v>
      </c>
      <c r="M40" s="20">
        <v>0</v>
      </c>
      <c r="N40" s="20">
        <v>0</v>
      </c>
      <c r="O40" s="20">
        <v>0</v>
      </c>
      <c r="P40" s="20">
        <v>0</v>
      </c>
      <c r="Q40" s="20">
        <v>0</v>
      </c>
      <c r="R40" s="20">
        <v>0</v>
      </c>
      <c r="S40" s="20">
        <v>0</v>
      </c>
      <c r="T40" s="20">
        <v>0</v>
      </c>
      <c r="U40" s="20">
        <v>0</v>
      </c>
      <c r="V40" s="20">
        <v>0</v>
      </c>
      <c r="W40" s="20">
        <v>0</v>
      </c>
      <c r="X40" s="20">
        <v>0</v>
      </c>
      <c r="Y40" s="20">
        <v>0</v>
      </c>
      <c r="Z40" s="20">
        <v>0</v>
      </c>
      <c r="AA40" s="20">
        <v>0</v>
      </c>
      <c r="AB40" s="20">
        <v>0</v>
      </c>
      <c r="AC40" s="20">
        <v>0</v>
      </c>
      <c r="AD40" s="20">
        <v>0</v>
      </c>
      <c r="AE40" s="20">
        <v>0</v>
      </c>
      <c r="AF40" s="20">
        <v>0</v>
      </c>
      <c r="AG40" s="20">
        <v>0</v>
      </c>
      <c r="AH40" s="20">
        <v>0</v>
      </c>
      <c r="AI40" s="20">
        <v>0</v>
      </c>
      <c r="AJ40" s="20">
        <v>0</v>
      </c>
      <c r="AK40" s="20">
        <v>0</v>
      </c>
      <c r="AL40" s="20">
        <v>0</v>
      </c>
      <c r="AM40" s="20">
        <v>0</v>
      </c>
      <c r="AN40" s="20">
        <v>0</v>
      </c>
      <c r="AO40" s="20">
        <v>0</v>
      </c>
      <c r="AP40" s="20">
        <v>0</v>
      </c>
      <c r="AQ40" s="20">
        <v>36625705.373831771</v>
      </c>
      <c r="AR40" s="20">
        <v>42729989.602803737</v>
      </c>
      <c r="AS40" s="20">
        <v>0</v>
      </c>
      <c r="AT40" s="20">
        <v>0</v>
      </c>
      <c r="AU40" s="20">
        <v>0</v>
      </c>
      <c r="AV40" s="20">
        <v>0</v>
      </c>
      <c r="AW40" s="20">
        <v>0</v>
      </c>
      <c r="AX40" s="20">
        <v>0</v>
      </c>
      <c r="AY40" s="20">
        <v>0</v>
      </c>
      <c r="AZ40" s="20">
        <v>0</v>
      </c>
      <c r="BA40" s="20">
        <v>0</v>
      </c>
      <c r="BB40" s="20">
        <v>0</v>
      </c>
      <c r="BC40" s="20">
        <v>0</v>
      </c>
    </row>
    <row r="41" spans="1:55" ht="15.75" outlineLevel="1" x14ac:dyDescent="0.25">
      <c r="B41" s="71">
        <v>36</v>
      </c>
      <c r="C41" s="96" t="s">
        <v>258</v>
      </c>
      <c r="D41" s="226"/>
      <c r="E41" s="226"/>
      <c r="F41" s="226"/>
      <c r="G41" s="228"/>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row>
    <row r="42" spans="1:55" ht="15" customHeight="1" outlineLevel="1" x14ac:dyDescent="0.25">
      <c r="A42" s="183">
        <v>7</v>
      </c>
      <c r="B42" s="71">
        <v>37</v>
      </c>
      <c r="C42" s="340" t="s">
        <v>341</v>
      </c>
      <c r="D42" s="9"/>
      <c r="E42" s="9"/>
      <c r="F42" s="9"/>
      <c r="G42" s="19" t="s">
        <v>36</v>
      </c>
      <c r="H42" s="20">
        <v>0</v>
      </c>
      <c r="I42" s="20">
        <v>0</v>
      </c>
      <c r="J42" s="20">
        <v>0</v>
      </c>
      <c r="K42" s="20">
        <v>0</v>
      </c>
      <c r="L42" s="20">
        <v>0</v>
      </c>
      <c r="M42" s="20">
        <v>1</v>
      </c>
      <c r="N42" s="20">
        <v>1</v>
      </c>
      <c r="O42" s="20">
        <v>1</v>
      </c>
      <c r="P42" s="20">
        <v>1</v>
      </c>
      <c r="Q42" s="20">
        <v>0</v>
      </c>
      <c r="R42" s="20">
        <v>0</v>
      </c>
      <c r="S42" s="20">
        <v>0</v>
      </c>
      <c r="T42" s="20">
        <v>0</v>
      </c>
      <c r="U42" s="20">
        <v>0</v>
      </c>
      <c r="V42" s="20">
        <v>0</v>
      </c>
      <c r="W42" s="20">
        <v>0</v>
      </c>
      <c r="X42" s="20">
        <v>0</v>
      </c>
      <c r="Y42" s="20">
        <v>1</v>
      </c>
      <c r="Z42" s="20">
        <v>1</v>
      </c>
      <c r="AA42" s="20">
        <v>1</v>
      </c>
      <c r="AB42" s="20">
        <v>0</v>
      </c>
      <c r="AC42" s="20">
        <v>0</v>
      </c>
      <c r="AD42" s="20">
        <v>0</v>
      </c>
      <c r="AE42" s="20">
        <v>0</v>
      </c>
      <c r="AF42" s="20">
        <v>0</v>
      </c>
      <c r="AG42" s="20">
        <v>0</v>
      </c>
      <c r="AH42" s="20">
        <v>0</v>
      </c>
      <c r="AI42" s="20">
        <v>0</v>
      </c>
      <c r="AJ42" s="20">
        <v>0</v>
      </c>
      <c r="AK42" s="20">
        <v>0</v>
      </c>
      <c r="AL42" s="20">
        <v>0</v>
      </c>
      <c r="AM42" s="20">
        <v>0</v>
      </c>
      <c r="AN42" s="20">
        <v>0</v>
      </c>
      <c r="AO42" s="20">
        <v>0</v>
      </c>
      <c r="AP42" s="20">
        <v>0</v>
      </c>
      <c r="AQ42" s="221">
        <v>0</v>
      </c>
      <c r="AR42" s="20">
        <v>0</v>
      </c>
      <c r="AS42" s="20">
        <v>0</v>
      </c>
      <c r="AT42" s="20">
        <v>0</v>
      </c>
      <c r="AU42" s="20">
        <v>0</v>
      </c>
      <c r="AV42" s="20">
        <v>0</v>
      </c>
      <c r="AW42" s="20">
        <v>0</v>
      </c>
      <c r="AX42" s="20">
        <v>0</v>
      </c>
      <c r="AY42" s="20">
        <v>0</v>
      </c>
      <c r="AZ42" s="20">
        <v>0</v>
      </c>
      <c r="BA42" s="20">
        <v>0</v>
      </c>
      <c r="BB42" s="20">
        <v>0</v>
      </c>
      <c r="BC42" s="20">
        <v>0</v>
      </c>
    </row>
    <row r="43" spans="1:55" ht="15.75" outlineLevel="1" x14ac:dyDescent="0.25">
      <c r="B43" s="71">
        <v>38</v>
      </c>
      <c r="C43" s="341"/>
      <c r="D43" s="9" t="s">
        <v>23</v>
      </c>
      <c r="E43" s="9" t="s">
        <v>22</v>
      </c>
      <c r="F43" s="9" t="s">
        <v>29</v>
      </c>
      <c r="G43" s="19" t="s">
        <v>35</v>
      </c>
      <c r="H43" s="20">
        <v>0</v>
      </c>
      <c r="I43" s="20">
        <v>0</v>
      </c>
      <c r="J43" s="20">
        <v>0</v>
      </c>
      <c r="K43" s="20">
        <v>0</v>
      </c>
      <c r="L43" s="20">
        <v>0</v>
      </c>
      <c r="M43" s="20">
        <v>2250000</v>
      </c>
      <c r="N43" s="20">
        <v>2250000</v>
      </c>
      <c r="O43" s="20">
        <v>2250000</v>
      </c>
      <c r="P43" s="20">
        <v>2250000</v>
      </c>
      <c r="Q43" s="20">
        <v>0</v>
      </c>
      <c r="R43" s="20">
        <v>0</v>
      </c>
      <c r="S43" s="20">
        <v>0</v>
      </c>
      <c r="T43" s="20">
        <v>0</v>
      </c>
      <c r="U43" s="20">
        <v>0</v>
      </c>
      <c r="V43" s="20">
        <v>0</v>
      </c>
      <c r="W43" s="20">
        <v>0</v>
      </c>
      <c r="X43" s="20">
        <v>0</v>
      </c>
      <c r="Y43" s="20">
        <v>2250000</v>
      </c>
      <c r="Z43" s="20">
        <v>2250000</v>
      </c>
      <c r="AA43" s="20">
        <v>2250000</v>
      </c>
      <c r="AB43" s="20">
        <v>0</v>
      </c>
      <c r="AC43" s="20">
        <v>0</v>
      </c>
      <c r="AD43" s="20">
        <v>0</v>
      </c>
      <c r="AE43" s="20">
        <v>0</v>
      </c>
      <c r="AF43" s="20">
        <v>0</v>
      </c>
      <c r="AG43" s="20">
        <v>0</v>
      </c>
      <c r="AH43" s="20">
        <v>0</v>
      </c>
      <c r="AI43" s="20">
        <v>0</v>
      </c>
      <c r="AJ43" s="20">
        <v>0</v>
      </c>
      <c r="AK43" s="20">
        <v>0</v>
      </c>
      <c r="AL43" s="20">
        <v>0</v>
      </c>
      <c r="AM43" s="20">
        <v>0</v>
      </c>
      <c r="AN43" s="20">
        <v>0</v>
      </c>
      <c r="AO43" s="20">
        <v>0</v>
      </c>
      <c r="AP43" s="20">
        <v>0</v>
      </c>
      <c r="AQ43" s="221">
        <v>0</v>
      </c>
      <c r="AR43" s="20">
        <v>0</v>
      </c>
      <c r="AS43" s="20">
        <v>0</v>
      </c>
      <c r="AT43" s="20">
        <v>0</v>
      </c>
      <c r="AU43" s="20">
        <v>0</v>
      </c>
      <c r="AV43" s="20">
        <v>0</v>
      </c>
      <c r="AW43" s="20">
        <v>0</v>
      </c>
      <c r="AX43" s="20">
        <v>0</v>
      </c>
      <c r="AY43" s="20">
        <v>0</v>
      </c>
      <c r="AZ43" s="20">
        <v>0</v>
      </c>
      <c r="BA43" s="20">
        <v>0</v>
      </c>
      <c r="BB43" s="20">
        <v>0</v>
      </c>
      <c r="BC43" s="20">
        <v>0</v>
      </c>
    </row>
    <row r="44" spans="1:55" ht="30" outlineLevel="1" x14ac:dyDescent="0.25">
      <c r="B44" s="71">
        <v>39</v>
      </c>
      <c r="C44" s="223" t="s">
        <v>339</v>
      </c>
      <c r="D44" s="9" t="s">
        <v>23</v>
      </c>
      <c r="E44" s="9" t="s">
        <v>22</v>
      </c>
      <c r="F44" s="9"/>
      <c r="G44" s="19" t="s">
        <v>35</v>
      </c>
      <c r="H44" s="20">
        <v>132352.9411764706</v>
      </c>
      <c r="I44" s="20">
        <v>136363.63636363635</v>
      </c>
      <c r="J44" s="20">
        <v>140625</v>
      </c>
      <c r="K44" s="20">
        <v>145161.29032258064</v>
      </c>
      <c r="L44" s="20">
        <v>150000</v>
      </c>
      <c r="M44" s="20">
        <v>155172.41379310345</v>
      </c>
      <c r="N44" s="20">
        <v>160714.28571428571</v>
      </c>
      <c r="O44" s="20">
        <v>166666.66666666666</v>
      </c>
      <c r="P44" s="20">
        <v>173076.92307692306</v>
      </c>
      <c r="Q44" s="20">
        <v>180000</v>
      </c>
      <c r="R44" s="20">
        <v>187500</v>
      </c>
      <c r="S44" s="20">
        <v>195652.17391304349</v>
      </c>
      <c r="T44" s="20">
        <v>204545.45454545456</v>
      </c>
      <c r="U44" s="20">
        <v>214285.71428571429</v>
      </c>
      <c r="V44" s="20">
        <v>225000</v>
      </c>
      <c r="W44" s="20">
        <v>236842.10526315789</v>
      </c>
      <c r="X44" s="20">
        <v>250000</v>
      </c>
      <c r="Y44" s="20">
        <v>264705.8823529412</v>
      </c>
      <c r="Z44" s="20">
        <v>281250</v>
      </c>
      <c r="AA44" s="20">
        <v>300000</v>
      </c>
      <c r="AB44" s="20">
        <v>321428.57142857142</v>
      </c>
      <c r="AC44" s="20">
        <v>346153.84615384613</v>
      </c>
      <c r="AD44" s="20">
        <v>375000</v>
      </c>
      <c r="AE44" s="20">
        <v>409090.90909090912</v>
      </c>
      <c r="AF44" s="20">
        <v>450000</v>
      </c>
      <c r="AG44" s="20">
        <v>500000</v>
      </c>
      <c r="AH44" s="20">
        <v>562500</v>
      </c>
      <c r="AI44" s="20">
        <v>642857.14285714284</v>
      </c>
      <c r="AJ44" s="20">
        <v>750000</v>
      </c>
      <c r="AK44" s="20">
        <v>900000</v>
      </c>
      <c r="AL44" s="20">
        <v>1125000</v>
      </c>
      <c r="AM44" s="20">
        <v>1500000</v>
      </c>
      <c r="AN44" s="20">
        <v>2250000</v>
      </c>
      <c r="AO44" s="20">
        <v>4500000</v>
      </c>
      <c r="AP44" s="20">
        <v>4500000</v>
      </c>
      <c r="AQ44" s="221"/>
      <c r="AR44" s="20"/>
      <c r="AS44" s="20"/>
      <c r="AT44" s="20"/>
      <c r="AU44" s="20"/>
      <c r="AV44" s="20"/>
      <c r="AW44" s="20"/>
      <c r="AX44" s="20"/>
      <c r="AY44" s="20"/>
      <c r="AZ44" s="20"/>
      <c r="BA44" s="20"/>
      <c r="BB44" s="20"/>
      <c r="BC44" s="20"/>
    </row>
    <row r="45" spans="1:55" ht="15" customHeight="1" outlineLevel="1" x14ac:dyDescent="0.25">
      <c r="A45" s="183"/>
      <c r="B45" s="71">
        <v>40</v>
      </c>
      <c r="C45" s="340" t="s">
        <v>340</v>
      </c>
      <c r="D45" s="9"/>
      <c r="E45" s="9"/>
      <c r="F45" s="9"/>
      <c r="G45" s="19" t="s">
        <v>36</v>
      </c>
      <c r="H45" s="20">
        <v>0</v>
      </c>
      <c r="I45" s="20">
        <v>0</v>
      </c>
      <c r="J45" s="20">
        <v>0</v>
      </c>
      <c r="K45" s="20">
        <v>0</v>
      </c>
      <c r="L45" s="20">
        <v>0</v>
      </c>
      <c r="M45" s="20">
        <v>1</v>
      </c>
      <c r="N45" s="20">
        <v>2</v>
      </c>
      <c r="O45" s="20">
        <v>3</v>
      </c>
      <c r="P45" s="20">
        <v>4</v>
      </c>
      <c r="Q45" s="20">
        <v>4</v>
      </c>
      <c r="R45" s="20">
        <v>4</v>
      </c>
      <c r="S45" s="20">
        <v>4</v>
      </c>
      <c r="T45" s="20">
        <v>4</v>
      </c>
      <c r="U45" s="20">
        <v>4</v>
      </c>
      <c r="V45" s="20">
        <v>4</v>
      </c>
      <c r="W45" s="20">
        <v>4</v>
      </c>
      <c r="X45" s="20">
        <v>4</v>
      </c>
      <c r="Y45" s="20">
        <v>5</v>
      </c>
      <c r="Z45" s="20">
        <v>6</v>
      </c>
      <c r="AA45" s="20">
        <v>7</v>
      </c>
      <c r="AB45" s="20">
        <v>7</v>
      </c>
      <c r="AC45" s="20">
        <v>7</v>
      </c>
      <c r="AD45" s="20">
        <v>7</v>
      </c>
      <c r="AE45" s="20">
        <v>7</v>
      </c>
      <c r="AF45" s="20">
        <v>7</v>
      </c>
      <c r="AG45" s="20">
        <v>7</v>
      </c>
      <c r="AH45" s="20">
        <v>7</v>
      </c>
      <c r="AI45" s="20">
        <v>7</v>
      </c>
      <c r="AJ45" s="20">
        <v>7</v>
      </c>
      <c r="AK45" s="20">
        <v>7</v>
      </c>
      <c r="AL45" s="20">
        <v>7</v>
      </c>
      <c r="AM45" s="20">
        <v>7</v>
      </c>
      <c r="AN45" s="20">
        <v>7</v>
      </c>
      <c r="AO45" s="20">
        <v>7</v>
      </c>
      <c r="AP45" s="20">
        <v>7</v>
      </c>
      <c r="AQ45" s="221">
        <v>0</v>
      </c>
      <c r="AR45" s="20">
        <v>0</v>
      </c>
      <c r="AS45" s="20">
        <v>0</v>
      </c>
      <c r="AT45" s="20">
        <v>0</v>
      </c>
      <c r="AU45" s="20">
        <v>0</v>
      </c>
      <c r="AV45" s="20">
        <v>0</v>
      </c>
      <c r="AW45" s="20">
        <v>0</v>
      </c>
      <c r="AX45" s="20">
        <v>0</v>
      </c>
      <c r="AY45" s="20">
        <v>0</v>
      </c>
      <c r="AZ45" s="20">
        <v>0</v>
      </c>
      <c r="BA45" s="20">
        <v>0</v>
      </c>
      <c r="BB45" s="20">
        <v>0</v>
      </c>
      <c r="BC45" s="20">
        <v>0</v>
      </c>
    </row>
    <row r="46" spans="1:55" ht="15" customHeight="1" outlineLevel="1" x14ac:dyDescent="0.25">
      <c r="B46" s="71">
        <v>41</v>
      </c>
      <c r="C46" s="341" t="s">
        <v>5</v>
      </c>
      <c r="D46" s="9" t="s">
        <v>23</v>
      </c>
      <c r="E46" s="9" t="s">
        <v>22</v>
      </c>
      <c r="F46" s="9" t="s">
        <v>29</v>
      </c>
      <c r="G46" s="19" t="s">
        <v>35</v>
      </c>
      <c r="H46" s="20"/>
      <c r="I46" s="20">
        <v>0</v>
      </c>
      <c r="J46" s="20">
        <v>0</v>
      </c>
      <c r="K46" s="20">
        <v>0</v>
      </c>
      <c r="L46" s="20">
        <v>0</v>
      </c>
      <c r="M46" s="20">
        <v>0</v>
      </c>
      <c r="N46" s="20">
        <v>155172.40625</v>
      </c>
      <c r="O46" s="20">
        <v>315886.6875</v>
      </c>
      <c r="P46" s="20">
        <v>482553.375</v>
      </c>
      <c r="Q46" s="20">
        <v>655630.3125</v>
      </c>
      <c r="R46" s="20">
        <v>655630.3125</v>
      </c>
      <c r="S46" s="20">
        <v>655630.3125</v>
      </c>
      <c r="T46" s="20">
        <v>655630.3125</v>
      </c>
      <c r="U46" s="20">
        <v>655630.3125</v>
      </c>
      <c r="V46" s="20">
        <v>655630.3125</v>
      </c>
      <c r="W46" s="20">
        <v>655630.3125</v>
      </c>
      <c r="X46" s="20">
        <v>655630.3125</v>
      </c>
      <c r="Y46" s="20">
        <v>655630.3125</v>
      </c>
      <c r="Z46" s="20">
        <v>920336.1875</v>
      </c>
      <c r="AA46" s="20">
        <v>1201586.25</v>
      </c>
      <c r="AB46" s="20">
        <v>1501586.25</v>
      </c>
      <c r="AC46" s="20">
        <v>1501586.25</v>
      </c>
      <c r="AD46" s="20">
        <v>1501586.25</v>
      </c>
      <c r="AE46" s="20">
        <v>1501586.25</v>
      </c>
      <c r="AF46" s="20">
        <v>1501586.25</v>
      </c>
      <c r="AG46" s="20">
        <v>1501586.25</v>
      </c>
      <c r="AH46" s="20">
        <v>1501586.25</v>
      </c>
      <c r="AI46" s="20">
        <v>1501586.25</v>
      </c>
      <c r="AJ46" s="20">
        <v>1501586.25</v>
      </c>
      <c r="AK46" s="20">
        <v>1501586.25</v>
      </c>
      <c r="AL46" s="20">
        <v>1501586.25</v>
      </c>
      <c r="AM46" s="20">
        <v>1501586.25</v>
      </c>
      <c r="AN46" s="20">
        <v>1501586.25</v>
      </c>
      <c r="AO46" s="20">
        <v>1501586.25</v>
      </c>
      <c r="AP46" s="20">
        <v>1501586.25</v>
      </c>
      <c r="AQ46" s="221">
        <v>0</v>
      </c>
      <c r="AR46" s="20">
        <v>0</v>
      </c>
      <c r="AS46" s="20">
        <v>0</v>
      </c>
      <c r="AT46" s="20">
        <v>0</v>
      </c>
      <c r="AU46" s="20">
        <v>0</v>
      </c>
      <c r="AV46" s="20">
        <v>0</v>
      </c>
      <c r="AW46" s="20">
        <v>0</v>
      </c>
      <c r="AX46" s="20">
        <v>0</v>
      </c>
      <c r="AY46" s="20">
        <v>0</v>
      </c>
      <c r="AZ46" s="20">
        <v>0</v>
      </c>
      <c r="BA46" s="20">
        <v>0</v>
      </c>
      <c r="BB46" s="20">
        <v>0</v>
      </c>
      <c r="BC46" s="20">
        <v>0</v>
      </c>
    </row>
    <row r="47" spans="1:55" ht="15" customHeight="1" outlineLevel="1" x14ac:dyDescent="0.25">
      <c r="A47" s="183">
        <v>7</v>
      </c>
      <c r="B47" s="71">
        <v>42</v>
      </c>
      <c r="C47" s="340" t="s">
        <v>344</v>
      </c>
      <c r="D47" s="9"/>
      <c r="E47" s="9"/>
      <c r="F47" s="9"/>
      <c r="G47" s="19" t="s">
        <v>36</v>
      </c>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21">
        <v>3</v>
      </c>
      <c r="AR47" s="221">
        <v>4</v>
      </c>
      <c r="AS47" s="20">
        <v>0</v>
      </c>
      <c r="AT47" s="20">
        <v>0</v>
      </c>
      <c r="AU47" s="20">
        <v>0</v>
      </c>
      <c r="AV47" s="20">
        <v>0</v>
      </c>
      <c r="AW47" s="20">
        <v>0</v>
      </c>
      <c r="AX47" s="20">
        <v>0</v>
      </c>
      <c r="AY47" s="20">
        <v>0</v>
      </c>
      <c r="AZ47" s="20">
        <v>0</v>
      </c>
      <c r="BA47" s="20">
        <v>0</v>
      </c>
      <c r="BB47" s="20">
        <v>0</v>
      </c>
      <c r="BC47" s="20">
        <v>0</v>
      </c>
    </row>
    <row r="48" spans="1:55" ht="15" customHeight="1" outlineLevel="1" x14ac:dyDescent="0.25">
      <c r="B48" s="71">
        <v>43</v>
      </c>
      <c r="C48" s="341" t="s">
        <v>9</v>
      </c>
      <c r="D48" s="9" t="s">
        <v>23</v>
      </c>
      <c r="E48" s="9" t="s">
        <v>22</v>
      </c>
      <c r="F48" s="9" t="s">
        <v>29</v>
      </c>
      <c r="G48" s="19" t="s">
        <v>35</v>
      </c>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21">
        <v>2250000</v>
      </c>
      <c r="AR48" s="221">
        <v>3000000</v>
      </c>
      <c r="AS48" s="20">
        <v>0</v>
      </c>
      <c r="AT48" s="20">
        <v>0</v>
      </c>
      <c r="AU48" s="20">
        <v>0</v>
      </c>
      <c r="AV48" s="20">
        <v>0</v>
      </c>
      <c r="AW48" s="20">
        <v>0</v>
      </c>
      <c r="AX48" s="20">
        <v>0</v>
      </c>
      <c r="AY48" s="20">
        <v>0</v>
      </c>
      <c r="AZ48" s="20">
        <v>0</v>
      </c>
      <c r="BA48" s="20">
        <v>0</v>
      </c>
      <c r="BB48" s="20">
        <v>0</v>
      </c>
      <c r="BC48" s="20">
        <v>0</v>
      </c>
    </row>
    <row r="49" spans="1:55" ht="15.75" outlineLevel="1" x14ac:dyDescent="0.25">
      <c r="A49" s="183">
        <v>7</v>
      </c>
      <c r="B49" s="71">
        <v>44</v>
      </c>
      <c r="C49" s="340" t="s">
        <v>342</v>
      </c>
      <c r="D49" s="9"/>
      <c r="E49" s="9"/>
      <c r="F49" s="9"/>
      <c r="G49" s="19" t="s">
        <v>36</v>
      </c>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21">
        <v>3</v>
      </c>
      <c r="AR49" s="221">
        <v>4</v>
      </c>
      <c r="AS49" s="20">
        <v>0</v>
      </c>
      <c r="AT49" s="20">
        <v>0</v>
      </c>
      <c r="AU49" s="20">
        <v>0</v>
      </c>
      <c r="AV49" s="20">
        <v>0</v>
      </c>
      <c r="AW49" s="20">
        <v>0</v>
      </c>
      <c r="AX49" s="20">
        <v>0</v>
      </c>
      <c r="AY49" s="20">
        <v>0</v>
      </c>
      <c r="AZ49" s="20">
        <v>0</v>
      </c>
      <c r="BA49" s="20">
        <v>0</v>
      </c>
      <c r="BB49" s="20">
        <v>0</v>
      </c>
      <c r="BC49" s="20">
        <v>0</v>
      </c>
    </row>
    <row r="50" spans="1:55" ht="15.75" outlineLevel="1" x14ac:dyDescent="0.25">
      <c r="B50" s="71">
        <v>45</v>
      </c>
      <c r="C50" s="341"/>
      <c r="D50" s="9" t="s">
        <v>23</v>
      </c>
      <c r="E50" s="9" t="s">
        <v>22</v>
      </c>
      <c r="F50" s="9" t="s">
        <v>27</v>
      </c>
      <c r="G50" s="19" t="s">
        <v>35</v>
      </c>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21">
        <v>22500000</v>
      </c>
      <c r="AR50" s="221">
        <v>30000000</v>
      </c>
      <c r="AS50" s="20">
        <v>0</v>
      </c>
      <c r="AT50" s="20">
        <v>0</v>
      </c>
      <c r="AU50" s="20">
        <v>0</v>
      </c>
      <c r="AV50" s="20">
        <v>0</v>
      </c>
      <c r="AW50" s="20">
        <v>0</v>
      </c>
      <c r="AX50" s="20">
        <v>0</v>
      </c>
      <c r="AY50" s="20">
        <v>0</v>
      </c>
      <c r="AZ50" s="20">
        <v>0</v>
      </c>
      <c r="BA50" s="20">
        <v>0</v>
      </c>
      <c r="BB50" s="20">
        <v>0</v>
      </c>
      <c r="BC50" s="20">
        <v>0</v>
      </c>
    </row>
    <row r="51" spans="1:55" ht="15.75" outlineLevel="1" x14ac:dyDescent="0.25">
      <c r="B51" s="71">
        <v>46</v>
      </c>
      <c r="C51" s="340" t="s">
        <v>343</v>
      </c>
      <c r="D51" s="9"/>
      <c r="E51" s="9"/>
      <c r="F51" s="9"/>
      <c r="G51" s="19" t="s">
        <v>36</v>
      </c>
      <c r="H51" s="20">
        <v>0</v>
      </c>
      <c r="I51" s="20">
        <v>0</v>
      </c>
      <c r="J51" s="20">
        <v>0</v>
      </c>
      <c r="K51" s="20">
        <v>0</v>
      </c>
      <c r="L51" s="20">
        <v>0</v>
      </c>
      <c r="M51" s="20">
        <v>0</v>
      </c>
      <c r="N51" s="20">
        <v>0</v>
      </c>
      <c r="O51" s="20">
        <v>0</v>
      </c>
      <c r="P51" s="20">
        <v>0</v>
      </c>
      <c r="Q51" s="20">
        <v>0</v>
      </c>
      <c r="R51" s="20">
        <v>0</v>
      </c>
      <c r="S51" s="20">
        <v>0</v>
      </c>
      <c r="T51" s="20">
        <v>0</v>
      </c>
      <c r="U51" s="20">
        <v>0</v>
      </c>
      <c r="V51" s="20">
        <v>0</v>
      </c>
      <c r="W51" s="20">
        <v>0</v>
      </c>
      <c r="X51" s="20">
        <v>0</v>
      </c>
      <c r="Y51" s="20">
        <v>0</v>
      </c>
      <c r="Z51" s="20">
        <v>0</v>
      </c>
      <c r="AA51" s="20">
        <v>0</v>
      </c>
      <c r="AB51" s="20">
        <v>0</v>
      </c>
      <c r="AC51" s="20">
        <v>0</v>
      </c>
      <c r="AD51" s="20">
        <v>0</v>
      </c>
      <c r="AE51" s="20">
        <v>0</v>
      </c>
      <c r="AF51" s="20">
        <v>0</v>
      </c>
      <c r="AG51" s="20">
        <v>0</v>
      </c>
      <c r="AH51" s="20">
        <v>0</v>
      </c>
      <c r="AI51" s="20">
        <v>0</v>
      </c>
      <c r="AJ51" s="20">
        <v>0</v>
      </c>
      <c r="AK51" s="20">
        <v>0</v>
      </c>
      <c r="AL51" s="20">
        <v>0</v>
      </c>
      <c r="AM51" s="20">
        <v>0</v>
      </c>
      <c r="AN51" s="20">
        <v>0</v>
      </c>
      <c r="AO51" s="20">
        <v>0</v>
      </c>
      <c r="AP51" s="20">
        <v>0</v>
      </c>
      <c r="AQ51" s="20">
        <v>3</v>
      </c>
      <c r="AR51" s="20">
        <v>4</v>
      </c>
      <c r="AS51" s="20">
        <v>0</v>
      </c>
      <c r="AT51" s="20">
        <v>0</v>
      </c>
      <c r="AU51" s="20">
        <v>0</v>
      </c>
      <c r="AV51" s="20">
        <v>0</v>
      </c>
      <c r="AW51" s="20">
        <v>0</v>
      </c>
      <c r="AX51" s="20">
        <v>0</v>
      </c>
      <c r="AY51" s="20">
        <v>0</v>
      </c>
      <c r="AZ51" s="20">
        <v>0</v>
      </c>
      <c r="BA51" s="20">
        <v>0</v>
      </c>
      <c r="BB51" s="20">
        <v>0</v>
      </c>
      <c r="BC51" s="20">
        <v>0</v>
      </c>
    </row>
    <row r="52" spans="1:55" ht="15.75" outlineLevel="1" x14ac:dyDescent="0.25">
      <c r="B52" s="71">
        <v>47</v>
      </c>
      <c r="C52" s="341"/>
      <c r="D52" s="9" t="s">
        <v>23</v>
      </c>
      <c r="E52" s="9" t="s">
        <v>34</v>
      </c>
      <c r="F52" s="9" t="s">
        <v>28</v>
      </c>
      <c r="G52" s="19" t="s">
        <v>35</v>
      </c>
      <c r="H52" s="20">
        <v>0</v>
      </c>
      <c r="I52" s="20">
        <v>0</v>
      </c>
      <c r="J52" s="20">
        <v>0</v>
      </c>
      <c r="K52" s="20">
        <v>0</v>
      </c>
      <c r="L52" s="20">
        <v>0</v>
      </c>
      <c r="M52" s="20">
        <v>0</v>
      </c>
      <c r="N52" s="20">
        <v>0</v>
      </c>
      <c r="O52" s="20">
        <v>0</v>
      </c>
      <c r="P52" s="20">
        <v>0</v>
      </c>
      <c r="Q52" s="20">
        <v>0</v>
      </c>
      <c r="R52" s="20">
        <v>0</v>
      </c>
      <c r="S52" s="20">
        <v>0</v>
      </c>
      <c r="T52" s="20">
        <v>0</v>
      </c>
      <c r="U52" s="20">
        <v>0</v>
      </c>
      <c r="V52" s="20">
        <v>0</v>
      </c>
      <c r="W52" s="20">
        <v>0</v>
      </c>
      <c r="X52" s="20">
        <v>0</v>
      </c>
      <c r="Y52" s="20">
        <v>0</v>
      </c>
      <c r="Z52" s="20">
        <v>0</v>
      </c>
      <c r="AA52" s="20">
        <v>0</v>
      </c>
      <c r="AB52" s="20">
        <v>0</v>
      </c>
      <c r="AC52" s="20">
        <v>0</v>
      </c>
      <c r="AD52" s="20">
        <v>0</v>
      </c>
      <c r="AE52" s="20">
        <v>0</v>
      </c>
      <c r="AF52" s="20">
        <v>0</v>
      </c>
      <c r="AG52" s="20">
        <v>0</v>
      </c>
      <c r="AH52" s="20">
        <v>0</v>
      </c>
      <c r="AI52" s="20">
        <v>0</v>
      </c>
      <c r="AJ52" s="20">
        <v>0</v>
      </c>
      <c r="AK52" s="20">
        <v>0</v>
      </c>
      <c r="AL52" s="20">
        <v>0</v>
      </c>
      <c r="AM52" s="20">
        <v>0</v>
      </c>
      <c r="AN52" s="20">
        <v>0</v>
      </c>
      <c r="AO52" s="20">
        <v>0</v>
      </c>
      <c r="AP52" s="20">
        <v>0</v>
      </c>
      <c r="AQ52" s="20">
        <v>12486035.922897194</v>
      </c>
      <c r="AR52" s="20">
        <v>16648047.897196259</v>
      </c>
      <c r="AS52" s="20">
        <v>0</v>
      </c>
      <c r="AT52" s="20">
        <v>0</v>
      </c>
      <c r="AU52" s="20">
        <v>0</v>
      </c>
      <c r="AV52" s="20">
        <v>0</v>
      </c>
      <c r="AW52" s="20">
        <v>0</v>
      </c>
      <c r="AX52" s="20">
        <v>0</v>
      </c>
      <c r="AY52" s="20">
        <v>0</v>
      </c>
      <c r="AZ52" s="20">
        <v>0</v>
      </c>
      <c r="BA52" s="20">
        <v>0</v>
      </c>
      <c r="BB52" s="20">
        <v>0</v>
      </c>
      <c r="BC52" s="20">
        <v>0</v>
      </c>
    </row>
    <row r="53" spans="1:55" ht="17.25" x14ac:dyDescent="0.25">
      <c r="B53" s="71">
        <v>48</v>
      </c>
      <c r="C53" s="225" t="s">
        <v>431</v>
      </c>
      <c r="D53" s="226"/>
      <c r="E53" s="226"/>
      <c r="F53" s="226"/>
      <c r="G53" s="228"/>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row>
    <row r="54" spans="1:55" ht="15.75" outlineLevel="1" x14ac:dyDescent="0.25">
      <c r="B54" s="71">
        <v>49</v>
      </c>
      <c r="C54" s="227" t="s">
        <v>432</v>
      </c>
      <c r="D54" s="226"/>
      <c r="E54" s="226"/>
      <c r="F54" s="226"/>
      <c r="G54" s="228"/>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29"/>
    </row>
    <row r="55" spans="1:55" ht="15.75" customHeight="1" outlineLevel="1" x14ac:dyDescent="0.25">
      <c r="A55" s="183">
        <v>125</v>
      </c>
      <c r="B55" s="71">
        <v>50</v>
      </c>
      <c r="C55" s="340" t="s">
        <v>341</v>
      </c>
      <c r="D55" s="9"/>
      <c r="E55" s="9"/>
      <c r="F55" s="9"/>
      <c r="G55" s="19" t="s">
        <v>36</v>
      </c>
      <c r="H55" s="20">
        <v>0</v>
      </c>
      <c r="I55" s="20">
        <v>0</v>
      </c>
      <c r="J55" s="20">
        <v>0</v>
      </c>
      <c r="K55" s="20">
        <v>0</v>
      </c>
      <c r="L55" s="20">
        <v>0</v>
      </c>
      <c r="M55" s="20">
        <v>0</v>
      </c>
      <c r="N55" s="20">
        <v>0</v>
      </c>
      <c r="O55" s="20">
        <v>0</v>
      </c>
      <c r="P55" s="20">
        <v>0</v>
      </c>
      <c r="Q55" s="20">
        <v>0</v>
      </c>
      <c r="R55" s="20">
        <v>0</v>
      </c>
      <c r="S55" s="20">
        <v>0</v>
      </c>
      <c r="T55" s="20">
        <v>0</v>
      </c>
      <c r="U55" s="20">
        <v>0</v>
      </c>
      <c r="V55" s="20">
        <v>3</v>
      </c>
      <c r="W55" s="20">
        <v>2</v>
      </c>
      <c r="X55" s="20">
        <v>10</v>
      </c>
      <c r="Y55" s="20">
        <v>12</v>
      </c>
      <c r="Z55" s="20">
        <v>11</v>
      </c>
      <c r="AA55" s="20">
        <v>11</v>
      </c>
      <c r="AB55" s="20">
        <v>5</v>
      </c>
      <c r="AC55" s="20">
        <v>3</v>
      </c>
      <c r="AD55" s="20">
        <v>3</v>
      </c>
      <c r="AE55" s="20">
        <v>3</v>
      </c>
      <c r="AF55" s="20">
        <v>3</v>
      </c>
      <c r="AG55" s="20">
        <v>3</v>
      </c>
      <c r="AH55" s="20">
        <v>3</v>
      </c>
      <c r="AI55" s="20">
        <v>3</v>
      </c>
      <c r="AJ55" s="20">
        <v>12</v>
      </c>
      <c r="AK55" s="20">
        <v>12</v>
      </c>
      <c r="AL55" s="20">
        <v>12</v>
      </c>
      <c r="AM55" s="20">
        <v>6</v>
      </c>
      <c r="AN55" s="20">
        <v>6</v>
      </c>
      <c r="AO55" s="20">
        <v>2</v>
      </c>
      <c r="AP55" s="20">
        <v>0</v>
      </c>
      <c r="AQ55" s="221">
        <v>0</v>
      </c>
      <c r="AR55" s="20">
        <v>0</v>
      </c>
      <c r="AS55" s="20">
        <v>0</v>
      </c>
      <c r="AT55" s="20">
        <v>0</v>
      </c>
      <c r="AU55" s="20">
        <v>0</v>
      </c>
      <c r="AV55" s="20">
        <v>0</v>
      </c>
      <c r="AW55" s="20">
        <v>0</v>
      </c>
      <c r="AX55" s="20">
        <v>0</v>
      </c>
      <c r="AY55" s="20">
        <v>0</v>
      </c>
      <c r="AZ55" s="20">
        <v>0</v>
      </c>
      <c r="BA55" s="20">
        <v>0</v>
      </c>
      <c r="BB55" s="20">
        <v>0</v>
      </c>
      <c r="BC55" s="20">
        <v>0</v>
      </c>
    </row>
    <row r="56" spans="1:55" ht="15" customHeight="1" outlineLevel="1" x14ac:dyDescent="0.25">
      <c r="B56" s="71">
        <v>51</v>
      </c>
      <c r="C56" s="341"/>
      <c r="D56" s="9" t="s">
        <v>23</v>
      </c>
      <c r="E56" s="9" t="s">
        <v>22</v>
      </c>
      <c r="F56" s="9" t="s">
        <v>29</v>
      </c>
      <c r="G56" s="19" t="s">
        <v>35</v>
      </c>
      <c r="H56" s="20">
        <v>0</v>
      </c>
      <c r="I56" s="20">
        <v>0</v>
      </c>
      <c r="J56" s="20">
        <v>0</v>
      </c>
      <c r="K56" s="20">
        <v>0</v>
      </c>
      <c r="L56" s="20">
        <v>0</v>
      </c>
      <c r="M56" s="20">
        <v>0</v>
      </c>
      <c r="N56" s="20">
        <v>0</v>
      </c>
      <c r="O56" s="20">
        <v>0</v>
      </c>
      <c r="P56" s="20">
        <v>0</v>
      </c>
      <c r="Q56" s="20">
        <v>0</v>
      </c>
      <c r="R56" s="20">
        <v>0</v>
      </c>
      <c r="S56" s="20">
        <v>0</v>
      </c>
      <c r="T56" s="20">
        <v>0</v>
      </c>
      <c r="U56" s="20">
        <v>0</v>
      </c>
      <c r="V56" s="20">
        <v>4050000</v>
      </c>
      <c r="W56" s="20">
        <v>2700000</v>
      </c>
      <c r="X56" s="20">
        <v>13500000</v>
      </c>
      <c r="Y56" s="20">
        <v>16200000</v>
      </c>
      <c r="Z56" s="20">
        <v>14850000</v>
      </c>
      <c r="AA56" s="20">
        <v>14850000</v>
      </c>
      <c r="AB56" s="20">
        <v>6750000</v>
      </c>
      <c r="AC56" s="20">
        <v>4050000</v>
      </c>
      <c r="AD56" s="20">
        <v>4050000</v>
      </c>
      <c r="AE56" s="20">
        <v>4050000</v>
      </c>
      <c r="AF56" s="20">
        <v>4050000</v>
      </c>
      <c r="AG56" s="20">
        <v>4050000</v>
      </c>
      <c r="AH56" s="20">
        <v>4050000</v>
      </c>
      <c r="AI56" s="20">
        <v>4050000</v>
      </c>
      <c r="AJ56" s="20">
        <v>16200000</v>
      </c>
      <c r="AK56" s="20">
        <v>16200000</v>
      </c>
      <c r="AL56" s="20">
        <v>16200000</v>
      </c>
      <c r="AM56" s="20">
        <v>8100000</v>
      </c>
      <c r="AN56" s="20">
        <v>8100000</v>
      </c>
      <c r="AO56" s="20">
        <v>2700000</v>
      </c>
      <c r="AP56" s="20">
        <v>0</v>
      </c>
      <c r="AQ56" s="221">
        <v>0</v>
      </c>
      <c r="AR56" s="20">
        <v>0</v>
      </c>
      <c r="AS56" s="20">
        <v>0</v>
      </c>
      <c r="AT56" s="20">
        <v>0</v>
      </c>
      <c r="AU56" s="20">
        <v>0</v>
      </c>
      <c r="AV56" s="20">
        <v>0</v>
      </c>
      <c r="AW56" s="20">
        <v>0</v>
      </c>
      <c r="AX56" s="20">
        <v>0</v>
      </c>
      <c r="AY56" s="20">
        <v>0</v>
      </c>
      <c r="AZ56" s="20">
        <v>0</v>
      </c>
      <c r="BA56" s="20">
        <v>0</v>
      </c>
      <c r="BB56" s="20">
        <v>0</v>
      </c>
      <c r="BC56" s="20">
        <v>0</v>
      </c>
    </row>
    <row r="57" spans="1:55" ht="30.75" customHeight="1" outlineLevel="1" x14ac:dyDescent="0.25">
      <c r="B57" s="71">
        <v>52</v>
      </c>
      <c r="C57" s="223" t="s">
        <v>339</v>
      </c>
      <c r="D57" s="9" t="s">
        <v>23</v>
      </c>
      <c r="E57" s="9" t="s">
        <v>22</v>
      </c>
      <c r="F57" s="9"/>
      <c r="G57" s="19" t="s">
        <v>35</v>
      </c>
      <c r="H57" s="20">
        <v>79411.76470588235</v>
      </c>
      <c r="I57" s="20">
        <v>81818.181818181823</v>
      </c>
      <c r="J57" s="20">
        <v>84375</v>
      </c>
      <c r="K57" s="20">
        <v>87096.774193548394</v>
      </c>
      <c r="L57" s="20">
        <v>90000</v>
      </c>
      <c r="M57" s="20">
        <v>93103.448275862072</v>
      </c>
      <c r="N57" s="20">
        <v>96428.571428571435</v>
      </c>
      <c r="O57" s="20">
        <v>100000</v>
      </c>
      <c r="P57" s="20">
        <v>103846.15384615384</v>
      </c>
      <c r="Q57" s="20">
        <v>108000</v>
      </c>
      <c r="R57" s="20">
        <v>112500</v>
      </c>
      <c r="S57" s="20">
        <v>117391.30434782608</v>
      </c>
      <c r="T57" s="20">
        <v>122727.27272727272</v>
      </c>
      <c r="U57" s="20">
        <v>128571.42857142857</v>
      </c>
      <c r="V57" s="20">
        <v>135000</v>
      </c>
      <c r="W57" s="20">
        <v>142105.26315789475</v>
      </c>
      <c r="X57" s="20">
        <v>150000</v>
      </c>
      <c r="Y57" s="20">
        <v>158823.5294117647</v>
      </c>
      <c r="Z57" s="20">
        <v>168750</v>
      </c>
      <c r="AA57" s="20">
        <v>180000</v>
      </c>
      <c r="AB57" s="20">
        <v>192857.14285714287</v>
      </c>
      <c r="AC57" s="20">
        <v>207692.30769230769</v>
      </c>
      <c r="AD57" s="20">
        <v>225000</v>
      </c>
      <c r="AE57" s="20">
        <v>245454.54545454544</v>
      </c>
      <c r="AF57" s="20">
        <v>270000</v>
      </c>
      <c r="AG57" s="20">
        <v>300000</v>
      </c>
      <c r="AH57" s="20">
        <v>337500</v>
      </c>
      <c r="AI57" s="20">
        <v>385714.28571428574</v>
      </c>
      <c r="AJ57" s="20">
        <v>450000</v>
      </c>
      <c r="AK57" s="20">
        <v>540000</v>
      </c>
      <c r="AL57" s="20">
        <v>675000</v>
      </c>
      <c r="AM57" s="20">
        <v>900000</v>
      </c>
      <c r="AN57" s="20">
        <v>1350000</v>
      </c>
      <c r="AO57" s="20">
        <v>2700000</v>
      </c>
      <c r="AP57" s="20">
        <v>2700000</v>
      </c>
      <c r="AQ57" s="221"/>
      <c r="AR57" s="20"/>
      <c r="AS57" s="20"/>
      <c r="AT57" s="20"/>
      <c r="AU57" s="20"/>
      <c r="AV57" s="20"/>
      <c r="AW57" s="20"/>
      <c r="AX57" s="20"/>
      <c r="AY57" s="20"/>
      <c r="AZ57" s="20"/>
      <c r="BA57" s="20"/>
      <c r="BB57" s="20"/>
      <c r="BC57" s="20"/>
    </row>
    <row r="58" spans="1:55" ht="15" customHeight="1" outlineLevel="1" x14ac:dyDescent="0.25">
      <c r="A58" s="183"/>
      <c r="B58" s="71">
        <v>53</v>
      </c>
      <c r="C58" s="340" t="s">
        <v>340</v>
      </c>
      <c r="D58" s="9"/>
      <c r="E58" s="9"/>
      <c r="F58" s="9"/>
      <c r="G58" s="19" t="s">
        <v>36</v>
      </c>
      <c r="H58" s="20">
        <v>0</v>
      </c>
      <c r="I58" s="20">
        <v>0</v>
      </c>
      <c r="J58" s="20">
        <v>0</v>
      </c>
      <c r="K58" s="20">
        <v>0</v>
      </c>
      <c r="L58" s="20">
        <v>0</v>
      </c>
      <c r="M58" s="20">
        <v>0</v>
      </c>
      <c r="N58" s="20">
        <v>0</v>
      </c>
      <c r="O58" s="20">
        <v>0</v>
      </c>
      <c r="P58" s="20">
        <v>0</v>
      </c>
      <c r="Q58" s="20">
        <v>0</v>
      </c>
      <c r="R58" s="20">
        <v>0</v>
      </c>
      <c r="S58" s="20">
        <v>0</v>
      </c>
      <c r="T58" s="20">
        <v>0</v>
      </c>
      <c r="U58" s="20">
        <v>0</v>
      </c>
      <c r="V58" s="20">
        <v>3</v>
      </c>
      <c r="W58" s="20">
        <v>5</v>
      </c>
      <c r="X58" s="20">
        <v>15</v>
      </c>
      <c r="Y58" s="20">
        <v>27</v>
      </c>
      <c r="Z58" s="20">
        <v>38</v>
      </c>
      <c r="AA58" s="20">
        <v>49</v>
      </c>
      <c r="AB58" s="20">
        <v>54</v>
      </c>
      <c r="AC58" s="20">
        <v>57</v>
      </c>
      <c r="AD58" s="20">
        <v>60</v>
      </c>
      <c r="AE58" s="20">
        <v>63</v>
      </c>
      <c r="AF58" s="20">
        <v>66</v>
      </c>
      <c r="AG58" s="20">
        <v>69</v>
      </c>
      <c r="AH58" s="20">
        <v>72</v>
      </c>
      <c r="AI58" s="20">
        <v>75</v>
      </c>
      <c r="AJ58" s="20">
        <v>87</v>
      </c>
      <c r="AK58" s="20">
        <v>99</v>
      </c>
      <c r="AL58" s="20">
        <v>111</v>
      </c>
      <c r="AM58" s="20">
        <v>117</v>
      </c>
      <c r="AN58" s="20">
        <v>123</v>
      </c>
      <c r="AO58" s="20">
        <v>125</v>
      </c>
      <c r="AP58" s="20">
        <v>125</v>
      </c>
      <c r="AQ58" s="221">
        <v>0</v>
      </c>
      <c r="AR58" s="20">
        <v>0</v>
      </c>
      <c r="AS58" s="20">
        <v>0</v>
      </c>
      <c r="AT58" s="20">
        <v>0</v>
      </c>
      <c r="AU58" s="20">
        <v>0</v>
      </c>
      <c r="AV58" s="20">
        <v>0</v>
      </c>
      <c r="AW58" s="20">
        <v>0</v>
      </c>
      <c r="AX58" s="20">
        <v>0</v>
      </c>
      <c r="AY58" s="20">
        <v>0</v>
      </c>
      <c r="AZ58" s="20">
        <v>0</v>
      </c>
      <c r="BA58" s="20">
        <v>0</v>
      </c>
      <c r="BB58" s="20">
        <v>0</v>
      </c>
      <c r="BC58" s="20">
        <v>0</v>
      </c>
    </row>
    <row r="59" spans="1:55" ht="15" customHeight="1" outlineLevel="1" x14ac:dyDescent="0.25">
      <c r="B59" s="71">
        <v>54</v>
      </c>
      <c r="C59" s="341" t="s">
        <v>5</v>
      </c>
      <c r="D59" s="9" t="s">
        <v>23</v>
      </c>
      <c r="E59" s="9" t="s">
        <v>22</v>
      </c>
      <c r="F59" s="9" t="s">
        <v>29</v>
      </c>
      <c r="G59" s="19" t="s">
        <v>35</v>
      </c>
      <c r="H59" s="20"/>
      <c r="I59" s="20">
        <v>0</v>
      </c>
      <c r="J59" s="20">
        <v>0</v>
      </c>
      <c r="K59" s="20">
        <v>0</v>
      </c>
      <c r="L59" s="20">
        <v>0</v>
      </c>
      <c r="M59" s="20">
        <v>0</v>
      </c>
      <c r="N59" s="20">
        <v>0</v>
      </c>
      <c r="O59" s="20">
        <v>0</v>
      </c>
      <c r="P59" s="20">
        <v>0</v>
      </c>
      <c r="Q59" s="20">
        <v>0</v>
      </c>
      <c r="R59" s="20">
        <v>0</v>
      </c>
      <c r="S59" s="20">
        <v>0</v>
      </c>
      <c r="T59" s="20">
        <v>0</v>
      </c>
      <c r="U59" s="20">
        <v>0</v>
      </c>
      <c r="V59" s="20">
        <v>0</v>
      </c>
      <c r="W59" s="20">
        <v>405000</v>
      </c>
      <c r="X59" s="20">
        <v>689210.5</v>
      </c>
      <c r="Y59" s="20">
        <v>2189210.5</v>
      </c>
      <c r="Z59" s="20">
        <v>4095093</v>
      </c>
      <c r="AA59" s="20">
        <v>5951343</v>
      </c>
      <c r="AB59" s="20">
        <v>7931343</v>
      </c>
      <c r="AC59" s="20">
        <v>8895629</v>
      </c>
      <c r="AD59" s="20">
        <v>9518706</v>
      </c>
      <c r="AE59" s="20">
        <v>10193706</v>
      </c>
      <c r="AF59" s="20">
        <v>10930070</v>
      </c>
      <c r="AG59" s="20">
        <v>11740070</v>
      </c>
      <c r="AH59" s="20">
        <v>12640070</v>
      </c>
      <c r="AI59" s="20">
        <v>13652570</v>
      </c>
      <c r="AJ59" s="20">
        <v>14809713</v>
      </c>
      <c r="AK59" s="20">
        <v>20209712</v>
      </c>
      <c r="AL59" s="20">
        <v>26689712</v>
      </c>
      <c r="AM59" s="20">
        <v>34789712</v>
      </c>
      <c r="AN59" s="20">
        <v>40189712</v>
      </c>
      <c r="AO59" s="20">
        <v>48289712</v>
      </c>
      <c r="AP59" s="20">
        <v>53689712</v>
      </c>
      <c r="AQ59" s="221">
        <v>0</v>
      </c>
      <c r="AR59" s="20">
        <v>0</v>
      </c>
      <c r="AS59" s="20">
        <v>0</v>
      </c>
      <c r="AT59" s="20">
        <v>0</v>
      </c>
      <c r="AU59" s="20">
        <v>0</v>
      </c>
      <c r="AV59" s="20">
        <v>0</v>
      </c>
      <c r="AW59" s="20">
        <v>0</v>
      </c>
      <c r="AX59" s="20">
        <v>0</v>
      </c>
      <c r="AY59" s="20">
        <v>0</v>
      </c>
      <c r="AZ59" s="20">
        <v>0</v>
      </c>
      <c r="BA59" s="20">
        <v>0</v>
      </c>
      <c r="BB59" s="20">
        <v>0</v>
      </c>
      <c r="BC59" s="20">
        <v>0</v>
      </c>
    </row>
    <row r="60" spans="1:55" ht="15" customHeight="1" outlineLevel="1" x14ac:dyDescent="0.25">
      <c r="A60" s="183">
        <v>125</v>
      </c>
      <c r="B60" s="71">
        <v>55</v>
      </c>
      <c r="C60" s="340" t="s">
        <v>344</v>
      </c>
      <c r="D60" s="9"/>
      <c r="E60" s="9"/>
      <c r="F60" s="9"/>
      <c r="G60" s="19" t="s">
        <v>36</v>
      </c>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21">
        <v>30</v>
      </c>
      <c r="AR60" s="221">
        <v>95</v>
      </c>
      <c r="AS60" s="20">
        <v>0</v>
      </c>
      <c r="AT60" s="20">
        <v>0</v>
      </c>
      <c r="AU60" s="20">
        <v>0</v>
      </c>
      <c r="AV60" s="20">
        <v>0</v>
      </c>
      <c r="AW60" s="20">
        <v>0</v>
      </c>
      <c r="AX60" s="20">
        <v>0</v>
      </c>
      <c r="AY60" s="20">
        <v>0</v>
      </c>
      <c r="AZ60" s="20">
        <v>0</v>
      </c>
      <c r="BA60" s="20">
        <v>0</v>
      </c>
      <c r="BB60" s="20">
        <v>0</v>
      </c>
      <c r="BC60" s="20">
        <v>0</v>
      </c>
    </row>
    <row r="61" spans="1:55" ht="15" customHeight="1" outlineLevel="1" x14ac:dyDescent="0.25">
      <c r="B61" s="71">
        <v>56</v>
      </c>
      <c r="C61" s="341" t="s">
        <v>9</v>
      </c>
      <c r="D61" s="9" t="s">
        <v>23</v>
      </c>
      <c r="E61" s="9" t="s">
        <v>22</v>
      </c>
      <c r="F61" s="9" t="s">
        <v>29</v>
      </c>
      <c r="G61" s="19" t="s">
        <v>35</v>
      </c>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21">
        <v>13500000</v>
      </c>
      <c r="AR61" s="221">
        <v>42750000</v>
      </c>
      <c r="AS61" s="20">
        <v>0</v>
      </c>
      <c r="AT61" s="20">
        <v>0</v>
      </c>
      <c r="AU61" s="20">
        <v>0</v>
      </c>
      <c r="AV61" s="20">
        <v>0</v>
      </c>
      <c r="AW61" s="20">
        <v>0</v>
      </c>
      <c r="AX61" s="20">
        <v>0</v>
      </c>
      <c r="AY61" s="20">
        <v>0</v>
      </c>
      <c r="AZ61" s="20">
        <v>0</v>
      </c>
      <c r="BA61" s="20">
        <v>0</v>
      </c>
      <c r="BB61" s="20">
        <v>0</v>
      </c>
      <c r="BC61" s="20">
        <v>0</v>
      </c>
    </row>
    <row r="62" spans="1:55" ht="15" customHeight="1" outlineLevel="1" x14ac:dyDescent="0.25">
      <c r="A62" s="183">
        <v>125</v>
      </c>
      <c r="B62" s="71">
        <v>57</v>
      </c>
      <c r="C62" s="340" t="s">
        <v>342</v>
      </c>
      <c r="D62" s="9"/>
      <c r="E62" s="9"/>
      <c r="F62" s="9"/>
      <c r="G62" s="19" t="s">
        <v>36</v>
      </c>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21">
        <v>30</v>
      </c>
      <c r="AR62" s="221">
        <v>95</v>
      </c>
      <c r="AS62" s="20">
        <v>0</v>
      </c>
      <c r="AT62" s="20">
        <v>0</v>
      </c>
      <c r="AU62" s="20">
        <v>0</v>
      </c>
      <c r="AV62" s="20">
        <v>0</v>
      </c>
      <c r="AW62" s="20">
        <v>0</v>
      </c>
      <c r="AX62" s="20">
        <v>0</v>
      </c>
      <c r="AY62" s="20">
        <v>0</v>
      </c>
      <c r="AZ62" s="20">
        <v>0</v>
      </c>
      <c r="BA62" s="20">
        <v>0</v>
      </c>
      <c r="BB62" s="20">
        <v>0</v>
      </c>
      <c r="BC62" s="20">
        <v>0</v>
      </c>
    </row>
    <row r="63" spans="1:55" ht="15" customHeight="1" outlineLevel="1" x14ac:dyDescent="0.25">
      <c r="B63" s="71">
        <v>58</v>
      </c>
      <c r="C63" s="341"/>
      <c r="D63" s="9" t="s">
        <v>23</v>
      </c>
      <c r="E63" s="9" t="s">
        <v>22</v>
      </c>
      <c r="F63" s="9" t="s">
        <v>27</v>
      </c>
      <c r="G63" s="19" t="s">
        <v>35</v>
      </c>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21">
        <v>135000000</v>
      </c>
      <c r="AR63" s="221">
        <v>427500000</v>
      </c>
      <c r="AS63" s="20">
        <v>0</v>
      </c>
      <c r="AT63" s="20">
        <v>0</v>
      </c>
      <c r="AU63" s="20">
        <v>0</v>
      </c>
      <c r="AV63" s="20">
        <v>0</v>
      </c>
      <c r="AW63" s="20">
        <v>0</v>
      </c>
      <c r="AX63" s="20">
        <v>0</v>
      </c>
      <c r="AY63" s="20">
        <v>0</v>
      </c>
      <c r="AZ63" s="20">
        <v>0</v>
      </c>
      <c r="BA63" s="20">
        <v>0</v>
      </c>
      <c r="BB63" s="20">
        <v>0</v>
      </c>
      <c r="BC63" s="20">
        <v>0</v>
      </c>
    </row>
    <row r="64" spans="1:55" ht="15" customHeight="1" outlineLevel="1" x14ac:dyDescent="0.25">
      <c r="B64" s="71">
        <v>59</v>
      </c>
      <c r="C64" s="340" t="s">
        <v>343</v>
      </c>
      <c r="D64" s="9"/>
      <c r="E64" s="9"/>
      <c r="F64" s="9"/>
      <c r="G64" s="19" t="s">
        <v>36</v>
      </c>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21">
        <v>30</v>
      </c>
      <c r="AR64" s="20">
        <v>95</v>
      </c>
      <c r="AS64" s="20">
        <v>0</v>
      </c>
      <c r="AT64" s="20">
        <v>0</v>
      </c>
      <c r="AU64" s="20">
        <v>0</v>
      </c>
      <c r="AV64" s="20">
        <v>0</v>
      </c>
      <c r="AW64" s="20">
        <v>0</v>
      </c>
      <c r="AX64" s="20">
        <v>0</v>
      </c>
      <c r="AY64" s="20">
        <v>0</v>
      </c>
      <c r="AZ64" s="20">
        <v>0</v>
      </c>
      <c r="BA64" s="20">
        <v>0</v>
      </c>
      <c r="BB64" s="20">
        <v>0</v>
      </c>
      <c r="BC64" s="20">
        <v>0</v>
      </c>
    </row>
    <row r="65" spans="1:55" ht="15" customHeight="1" outlineLevel="1" x14ac:dyDescent="0.25">
      <c r="B65" s="71">
        <v>60</v>
      </c>
      <c r="C65" s="341"/>
      <c r="D65" s="9" t="s">
        <v>23</v>
      </c>
      <c r="E65" s="9" t="s">
        <v>34</v>
      </c>
      <c r="F65" s="9" t="s">
        <v>28</v>
      </c>
      <c r="G65" s="19" t="s">
        <v>35</v>
      </c>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v>66592191.588785037</v>
      </c>
      <c r="AR65" s="20">
        <v>210875273.36448595</v>
      </c>
      <c r="AS65" s="20">
        <v>0</v>
      </c>
      <c r="AT65" s="20">
        <v>0</v>
      </c>
      <c r="AU65" s="20">
        <v>0</v>
      </c>
      <c r="AV65" s="20">
        <v>0</v>
      </c>
      <c r="AW65" s="20">
        <v>0</v>
      </c>
      <c r="AX65" s="20">
        <v>0</v>
      </c>
      <c r="AY65" s="20">
        <v>0</v>
      </c>
      <c r="AZ65" s="20">
        <v>0</v>
      </c>
      <c r="BA65" s="20">
        <v>0</v>
      </c>
      <c r="BB65" s="20">
        <v>0</v>
      </c>
      <c r="BC65" s="20">
        <v>0</v>
      </c>
    </row>
    <row r="66" spans="1:55" ht="15.75" outlineLevel="1" x14ac:dyDescent="0.25">
      <c r="B66" s="71">
        <v>61</v>
      </c>
      <c r="C66" s="227" t="s">
        <v>257</v>
      </c>
      <c r="D66" s="226"/>
      <c r="E66" s="226"/>
      <c r="F66" s="226"/>
      <c r="G66" s="228"/>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row>
    <row r="67" spans="1:55" ht="15.75" customHeight="1" outlineLevel="1" x14ac:dyDescent="0.25">
      <c r="A67" s="183">
        <v>52</v>
      </c>
      <c r="B67" s="71">
        <v>62</v>
      </c>
      <c r="C67" s="340" t="s">
        <v>341</v>
      </c>
      <c r="D67" s="9"/>
      <c r="E67" s="9"/>
      <c r="F67" s="9"/>
      <c r="G67" s="19" t="s">
        <v>36</v>
      </c>
      <c r="H67" s="20">
        <v>0</v>
      </c>
      <c r="I67" s="20">
        <v>0</v>
      </c>
      <c r="J67" s="20">
        <v>0</v>
      </c>
      <c r="K67" s="20">
        <v>0</v>
      </c>
      <c r="L67" s="20">
        <v>0</v>
      </c>
      <c r="M67" s="20">
        <v>0</v>
      </c>
      <c r="N67" s="20">
        <v>0</v>
      </c>
      <c r="O67" s="20">
        <v>0</v>
      </c>
      <c r="P67" s="20">
        <v>0</v>
      </c>
      <c r="Q67" s="20">
        <v>0</v>
      </c>
      <c r="R67" s="20">
        <v>0</v>
      </c>
      <c r="S67" s="20">
        <v>0</v>
      </c>
      <c r="T67" s="20">
        <v>0</v>
      </c>
      <c r="U67" s="20">
        <v>0</v>
      </c>
      <c r="V67" s="20">
        <v>2</v>
      </c>
      <c r="W67" s="20">
        <v>1</v>
      </c>
      <c r="X67" s="20">
        <v>7</v>
      </c>
      <c r="Y67" s="20">
        <v>7</v>
      </c>
      <c r="Z67" s="20">
        <v>7</v>
      </c>
      <c r="AA67" s="20">
        <v>4</v>
      </c>
      <c r="AB67" s="20">
        <v>2</v>
      </c>
      <c r="AC67" s="20">
        <v>1</v>
      </c>
      <c r="AD67" s="20">
        <v>1</v>
      </c>
      <c r="AE67" s="20">
        <v>1</v>
      </c>
      <c r="AF67" s="20">
        <v>1</v>
      </c>
      <c r="AG67" s="20">
        <v>1</v>
      </c>
      <c r="AH67" s="20">
        <v>1</v>
      </c>
      <c r="AI67" s="20">
        <v>1</v>
      </c>
      <c r="AJ67" s="20">
        <v>5</v>
      </c>
      <c r="AK67" s="20">
        <v>5</v>
      </c>
      <c r="AL67" s="20">
        <v>5</v>
      </c>
      <c r="AM67" s="20">
        <v>0</v>
      </c>
      <c r="AN67" s="20">
        <v>0</v>
      </c>
      <c r="AO67" s="20">
        <v>0</v>
      </c>
      <c r="AP67" s="20">
        <v>0</v>
      </c>
      <c r="AQ67" s="221">
        <v>0</v>
      </c>
      <c r="AR67" s="20">
        <v>0</v>
      </c>
      <c r="AS67" s="20">
        <v>0</v>
      </c>
      <c r="AT67" s="20">
        <v>0</v>
      </c>
      <c r="AU67" s="20">
        <v>0</v>
      </c>
      <c r="AV67" s="20">
        <v>0</v>
      </c>
      <c r="AW67" s="20">
        <v>0</v>
      </c>
      <c r="AX67" s="20">
        <v>0</v>
      </c>
      <c r="AY67" s="20">
        <v>0</v>
      </c>
      <c r="AZ67" s="20">
        <v>0</v>
      </c>
      <c r="BA67" s="20">
        <v>0</v>
      </c>
      <c r="BB67" s="20">
        <v>0</v>
      </c>
      <c r="BC67" s="20">
        <v>0</v>
      </c>
    </row>
    <row r="68" spans="1:55" ht="15" customHeight="1" outlineLevel="1" x14ac:dyDescent="0.25">
      <c r="B68" s="71">
        <v>63</v>
      </c>
      <c r="C68" s="341"/>
      <c r="D68" s="9" t="s">
        <v>23</v>
      </c>
      <c r="E68" s="9" t="s">
        <v>22</v>
      </c>
      <c r="F68" s="9" t="s">
        <v>29</v>
      </c>
      <c r="G68" s="19" t="s">
        <v>35</v>
      </c>
      <c r="H68" s="20">
        <v>0</v>
      </c>
      <c r="I68" s="20">
        <v>0</v>
      </c>
      <c r="J68" s="20">
        <v>0</v>
      </c>
      <c r="K68" s="20">
        <v>0</v>
      </c>
      <c r="L68" s="20">
        <v>0</v>
      </c>
      <c r="M68" s="20">
        <v>0</v>
      </c>
      <c r="N68" s="20">
        <v>0</v>
      </c>
      <c r="O68" s="20">
        <v>0</v>
      </c>
      <c r="P68" s="20">
        <v>0</v>
      </c>
      <c r="Q68" s="20">
        <v>0</v>
      </c>
      <c r="R68" s="20">
        <v>0</v>
      </c>
      <c r="S68" s="20">
        <v>0</v>
      </c>
      <c r="T68" s="20">
        <v>0</v>
      </c>
      <c r="U68" s="20">
        <v>0</v>
      </c>
      <c r="V68" s="20">
        <v>3300000</v>
      </c>
      <c r="W68" s="20">
        <v>1650000</v>
      </c>
      <c r="X68" s="20">
        <v>11550000</v>
      </c>
      <c r="Y68" s="20">
        <v>11550000</v>
      </c>
      <c r="Z68" s="20">
        <v>11550000</v>
      </c>
      <c r="AA68" s="20">
        <v>6600000</v>
      </c>
      <c r="AB68" s="20">
        <v>3300000</v>
      </c>
      <c r="AC68" s="20">
        <v>1650000</v>
      </c>
      <c r="AD68" s="20">
        <v>1650000</v>
      </c>
      <c r="AE68" s="20">
        <v>1650000</v>
      </c>
      <c r="AF68" s="20">
        <v>1650000</v>
      </c>
      <c r="AG68" s="20">
        <v>1650000</v>
      </c>
      <c r="AH68" s="20">
        <v>1650000</v>
      </c>
      <c r="AI68" s="20">
        <v>1650000</v>
      </c>
      <c r="AJ68" s="20">
        <v>8250000</v>
      </c>
      <c r="AK68" s="20">
        <v>8250000</v>
      </c>
      <c r="AL68" s="20">
        <v>8250000</v>
      </c>
      <c r="AM68" s="20">
        <v>0</v>
      </c>
      <c r="AN68" s="20">
        <v>0</v>
      </c>
      <c r="AO68" s="20">
        <v>0</v>
      </c>
      <c r="AP68" s="20">
        <v>0</v>
      </c>
      <c r="AQ68" s="221">
        <v>0</v>
      </c>
      <c r="AR68" s="20">
        <v>0</v>
      </c>
      <c r="AS68" s="20">
        <v>0</v>
      </c>
      <c r="AT68" s="20">
        <v>0</v>
      </c>
      <c r="AU68" s="20">
        <v>0</v>
      </c>
      <c r="AV68" s="20">
        <v>0</v>
      </c>
      <c r="AW68" s="20">
        <v>0</v>
      </c>
      <c r="AX68" s="20">
        <v>0</v>
      </c>
      <c r="AY68" s="20">
        <v>0</v>
      </c>
      <c r="AZ68" s="20">
        <v>0</v>
      </c>
      <c r="BA68" s="20">
        <v>0</v>
      </c>
      <c r="BB68" s="20">
        <v>0</v>
      </c>
      <c r="BC68" s="20">
        <v>0</v>
      </c>
    </row>
    <row r="69" spans="1:55" ht="31.5" customHeight="1" outlineLevel="1" x14ac:dyDescent="0.25">
      <c r="B69" s="71">
        <v>64</v>
      </c>
      <c r="C69" s="223" t="s">
        <v>339</v>
      </c>
      <c r="D69" s="9" t="s">
        <v>23</v>
      </c>
      <c r="E69" s="9" t="s">
        <v>22</v>
      </c>
      <c r="F69" s="9"/>
      <c r="G69" s="19" t="s">
        <v>35</v>
      </c>
      <c r="H69" s="20">
        <v>97058.823529411762</v>
      </c>
      <c r="I69" s="20">
        <v>100000</v>
      </c>
      <c r="J69" s="20">
        <v>103125</v>
      </c>
      <c r="K69" s="20">
        <v>106451.6129032258</v>
      </c>
      <c r="L69" s="20">
        <v>110000</v>
      </c>
      <c r="M69" s="20">
        <v>113793.10344827586</v>
      </c>
      <c r="N69" s="20">
        <v>117857.14285714286</v>
      </c>
      <c r="O69" s="20">
        <v>122222.22222222222</v>
      </c>
      <c r="P69" s="20">
        <v>126923.07692307692</v>
      </c>
      <c r="Q69" s="20">
        <v>132000</v>
      </c>
      <c r="R69" s="20">
        <v>137500</v>
      </c>
      <c r="S69" s="20">
        <v>143478.26086956522</v>
      </c>
      <c r="T69" s="20">
        <v>150000</v>
      </c>
      <c r="U69" s="20">
        <v>157142.85714285713</v>
      </c>
      <c r="V69" s="20">
        <v>165000</v>
      </c>
      <c r="W69" s="20">
        <v>173684.21052631579</v>
      </c>
      <c r="X69" s="20">
        <v>183333.33333333334</v>
      </c>
      <c r="Y69" s="20">
        <v>194117.64705882352</v>
      </c>
      <c r="Z69" s="20">
        <v>206250</v>
      </c>
      <c r="AA69" s="20">
        <v>220000</v>
      </c>
      <c r="AB69" s="20">
        <v>235714.28571428571</v>
      </c>
      <c r="AC69" s="20">
        <v>253846.15384615384</v>
      </c>
      <c r="AD69" s="20">
        <v>275000</v>
      </c>
      <c r="AE69" s="20">
        <v>300000</v>
      </c>
      <c r="AF69" s="20">
        <v>330000</v>
      </c>
      <c r="AG69" s="20">
        <v>366666.66666666669</v>
      </c>
      <c r="AH69" s="20">
        <v>412500</v>
      </c>
      <c r="AI69" s="20">
        <v>471428.57142857142</v>
      </c>
      <c r="AJ69" s="20">
        <v>550000</v>
      </c>
      <c r="AK69" s="20">
        <v>660000</v>
      </c>
      <c r="AL69" s="20">
        <v>825000</v>
      </c>
      <c r="AM69" s="20">
        <v>1100000</v>
      </c>
      <c r="AN69" s="20">
        <v>1650000</v>
      </c>
      <c r="AO69" s="20">
        <v>3300000</v>
      </c>
      <c r="AP69" s="20">
        <v>3300000</v>
      </c>
      <c r="AQ69" s="221"/>
      <c r="AR69" s="20"/>
      <c r="AS69" s="20"/>
      <c r="AT69" s="20"/>
      <c r="AU69" s="20"/>
      <c r="AV69" s="20"/>
      <c r="AW69" s="20"/>
      <c r="AX69" s="20"/>
      <c r="AY69" s="20"/>
      <c r="AZ69" s="20"/>
      <c r="BA69" s="20"/>
      <c r="BB69" s="20"/>
      <c r="BC69" s="20"/>
    </row>
    <row r="70" spans="1:55" ht="15" customHeight="1" outlineLevel="1" x14ac:dyDescent="0.25">
      <c r="A70" s="183"/>
      <c r="B70" s="71">
        <v>65</v>
      </c>
      <c r="C70" s="340" t="s">
        <v>340</v>
      </c>
      <c r="D70" s="9"/>
      <c r="E70" s="9"/>
      <c r="F70" s="9"/>
      <c r="G70" s="19" t="s">
        <v>36</v>
      </c>
      <c r="H70" s="20">
        <v>0</v>
      </c>
      <c r="I70" s="20">
        <v>0</v>
      </c>
      <c r="J70" s="20">
        <v>0</v>
      </c>
      <c r="K70" s="20">
        <v>0</v>
      </c>
      <c r="L70" s="20">
        <v>0</v>
      </c>
      <c r="M70" s="20">
        <v>0</v>
      </c>
      <c r="N70" s="20">
        <v>0</v>
      </c>
      <c r="O70" s="20">
        <v>0</v>
      </c>
      <c r="P70" s="20">
        <v>0</v>
      </c>
      <c r="Q70" s="20">
        <v>0</v>
      </c>
      <c r="R70" s="20">
        <v>0</v>
      </c>
      <c r="S70" s="20">
        <v>0</v>
      </c>
      <c r="T70" s="20">
        <v>0</v>
      </c>
      <c r="U70" s="20">
        <v>0</v>
      </c>
      <c r="V70" s="20">
        <v>2</v>
      </c>
      <c r="W70" s="20">
        <v>3</v>
      </c>
      <c r="X70" s="20">
        <v>10</v>
      </c>
      <c r="Y70" s="20">
        <v>17</v>
      </c>
      <c r="Z70" s="20">
        <v>24</v>
      </c>
      <c r="AA70" s="20">
        <v>28</v>
      </c>
      <c r="AB70" s="20">
        <v>30</v>
      </c>
      <c r="AC70" s="20">
        <v>31</v>
      </c>
      <c r="AD70" s="20">
        <v>32</v>
      </c>
      <c r="AE70" s="20">
        <v>33</v>
      </c>
      <c r="AF70" s="20">
        <v>34</v>
      </c>
      <c r="AG70" s="20">
        <v>35</v>
      </c>
      <c r="AH70" s="20">
        <v>36</v>
      </c>
      <c r="AI70" s="20">
        <v>37</v>
      </c>
      <c r="AJ70" s="20">
        <v>42</v>
      </c>
      <c r="AK70" s="20">
        <v>47</v>
      </c>
      <c r="AL70" s="20">
        <v>52</v>
      </c>
      <c r="AM70" s="20">
        <v>52</v>
      </c>
      <c r="AN70" s="20">
        <v>52</v>
      </c>
      <c r="AO70" s="20">
        <v>52</v>
      </c>
      <c r="AP70" s="20">
        <v>52</v>
      </c>
      <c r="AQ70" s="221">
        <v>0</v>
      </c>
      <c r="AR70" s="20">
        <v>0</v>
      </c>
      <c r="AS70" s="20">
        <v>0</v>
      </c>
      <c r="AT70" s="20">
        <v>0</v>
      </c>
      <c r="AU70" s="20">
        <v>0</v>
      </c>
      <c r="AV70" s="20">
        <v>0</v>
      </c>
      <c r="AW70" s="20">
        <v>0</v>
      </c>
      <c r="AX70" s="20">
        <v>0</v>
      </c>
      <c r="AY70" s="20">
        <v>0</v>
      </c>
      <c r="AZ70" s="20">
        <v>0</v>
      </c>
      <c r="BA70" s="20">
        <v>0</v>
      </c>
      <c r="BB70" s="20">
        <v>0</v>
      </c>
      <c r="BC70" s="20">
        <v>0</v>
      </c>
    </row>
    <row r="71" spans="1:55" ht="15" customHeight="1" outlineLevel="1" x14ac:dyDescent="0.25">
      <c r="B71" s="71">
        <v>66</v>
      </c>
      <c r="C71" s="341" t="s">
        <v>5</v>
      </c>
      <c r="D71" s="9" t="s">
        <v>23</v>
      </c>
      <c r="E71" s="9" t="s">
        <v>22</v>
      </c>
      <c r="F71" s="9" t="s">
        <v>29</v>
      </c>
      <c r="G71" s="19" t="s">
        <v>35</v>
      </c>
      <c r="H71" s="20"/>
      <c r="I71" s="20">
        <v>0</v>
      </c>
      <c r="J71" s="20">
        <v>0</v>
      </c>
      <c r="K71" s="20">
        <v>0</v>
      </c>
      <c r="L71" s="20">
        <v>0</v>
      </c>
      <c r="M71" s="20">
        <v>0</v>
      </c>
      <c r="N71" s="20">
        <v>0</v>
      </c>
      <c r="O71" s="20">
        <v>0</v>
      </c>
      <c r="P71" s="20">
        <v>0</v>
      </c>
      <c r="Q71" s="20">
        <v>0</v>
      </c>
      <c r="R71" s="20">
        <v>0</v>
      </c>
      <c r="S71" s="20">
        <v>0</v>
      </c>
      <c r="T71" s="20">
        <v>0</v>
      </c>
      <c r="U71" s="20">
        <v>0</v>
      </c>
      <c r="V71" s="20">
        <v>0</v>
      </c>
      <c r="W71" s="20">
        <v>330000</v>
      </c>
      <c r="X71" s="20">
        <v>503684.1875</v>
      </c>
      <c r="Y71" s="20">
        <v>1787017.5</v>
      </c>
      <c r="Z71" s="20">
        <v>3145841</v>
      </c>
      <c r="AA71" s="20">
        <v>4589591</v>
      </c>
      <c r="AB71" s="20">
        <v>5469591</v>
      </c>
      <c r="AC71" s="20">
        <v>5941019.5</v>
      </c>
      <c r="AD71" s="20">
        <v>6194865.5</v>
      </c>
      <c r="AE71" s="20">
        <v>6469865.5</v>
      </c>
      <c r="AF71" s="20">
        <v>6769865.5</v>
      </c>
      <c r="AG71" s="20">
        <v>7099865.5</v>
      </c>
      <c r="AH71" s="20">
        <v>7466532</v>
      </c>
      <c r="AI71" s="20">
        <v>7879032</v>
      </c>
      <c r="AJ71" s="20">
        <v>8350460.5</v>
      </c>
      <c r="AK71" s="20">
        <v>11100460</v>
      </c>
      <c r="AL71" s="20">
        <v>14400460</v>
      </c>
      <c r="AM71" s="20">
        <v>18525460</v>
      </c>
      <c r="AN71" s="20">
        <v>18525460</v>
      </c>
      <c r="AO71" s="20">
        <v>18525460</v>
      </c>
      <c r="AP71" s="20">
        <v>18525460</v>
      </c>
      <c r="AQ71" s="221">
        <v>0</v>
      </c>
      <c r="AR71" s="20">
        <v>0</v>
      </c>
      <c r="AS71" s="20">
        <v>0</v>
      </c>
      <c r="AT71" s="20">
        <v>0</v>
      </c>
      <c r="AU71" s="20">
        <v>0</v>
      </c>
      <c r="AV71" s="20">
        <v>0</v>
      </c>
      <c r="AW71" s="20">
        <v>0</v>
      </c>
      <c r="AX71" s="20">
        <v>0</v>
      </c>
      <c r="AY71" s="20">
        <v>0</v>
      </c>
      <c r="AZ71" s="20">
        <v>0</v>
      </c>
      <c r="BA71" s="20">
        <v>0</v>
      </c>
      <c r="BB71" s="20">
        <v>0</v>
      </c>
      <c r="BC71" s="20">
        <v>0</v>
      </c>
    </row>
    <row r="72" spans="1:55" ht="15" customHeight="1" outlineLevel="1" x14ac:dyDescent="0.25">
      <c r="A72" s="183">
        <v>52</v>
      </c>
      <c r="B72" s="71">
        <v>67</v>
      </c>
      <c r="C72" s="340" t="s">
        <v>344</v>
      </c>
      <c r="D72" s="9"/>
      <c r="E72" s="9"/>
      <c r="F72" s="9"/>
      <c r="G72" s="19" t="s">
        <v>36</v>
      </c>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21">
        <v>14</v>
      </c>
      <c r="AR72" s="221">
        <v>38</v>
      </c>
      <c r="AS72" s="20">
        <v>0</v>
      </c>
      <c r="AT72" s="20">
        <v>0</v>
      </c>
      <c r="AU72" s="20">
        <v>0</v>
      </c>
      <c r="AV72" s="20">
        <v>0</v>
      </c>
      <c r="AW72" s="20">
        <v>0</v>
      </c>
      <c r="AX72" s="20">
        <v>0</v>
      </c>
      <c r="AY72" s="20">
        <v>0</v>
      </c>
      <c r="AZ72" s="20">
        <v>0</v>
      </c>
      <c r="BA72" s="20">
        <v>0</v>
      </c>
      <c r="BB72" s="20">
        <v>0</v>
      </c>
      <c r="BC72" s="20">
        <v>0</v>
      </c>
    </row>
    <row r="73" spans="1:55" ht="15" customHeight="1" outlineLevel="1" x14ac:dyDescent="0.25">
      <c r="B73" s="71">
        <v>68</v>
      </c>
      <c r="C73" s="341" t="s">
        <v>9</v>
      </c>
      <c r="D73" s="9" t="s">
        <v>23</v>
      </c>
      <c r="E73" s="9" t="s">
        <v>22</v>
      </c>
      <c r="F73" s="9" t="s">
        <v>29</v>
      </c>
      <c r="G73" s="19" t="s">
        <v>35</v>
      </c>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21">
        <v>7700000</v>
      </c>
      <c r="AR73" s="221">
        <v>20900000</v>
      </c>
      <c r="AS73" s="20">
        <v>0</v>
      </c>
      <c r="AT73" s="20">
        <v>0</v>
      </c>
      <c r="AU73" s="20">
        <v>0</v>
      </c>
      <c r="AV73" s="20">
        <v>0</v>
      </c>
      <c r="AW73" s="20">
        <v>0</v>
      </c>
      <c r="AX73" s="20">
        <v>0</v>
      </c>
      <c r="AY73" s="20">
        <v>0</v>
      </c>
      <c r="AZ73" s="20">
        <v>0</v>
      </c>
      <c r="BA73" s="20">
        <v>0</v>
      </c>
      <c r="BB73" s="20">
        <v>0</v>
      </c>
      <c r="BC73" s="20">
        <v>0</v>
      </c>
    </row>
    <row r="74" spans="1:55" ht="15" customHeight="1" outlineLevel="1" x14ac:dyDescent="0.25">
      <c r="A74" s="183">
        <v>52</v>
      </c>
      <c r="B74" s="71">
        <v>69</v>
      </c>
      <c r="C74" s="340" t="s">
        <v>342</v>
      </c>
      <c r="D74" s="9"/>
      <c r="E74" s="9"/>
      <c r="F74" s="9"/>
      <c r="G74" s="19" t="s">
        <v>36</v>
      </c>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21">
        <v>14</v>
      </c>
      <c r="AR74" s="221">
        <v>38</v>
      </c>
      <c r="AS74" s="20">
        <v>0</v>
      </c>
      <c r="AT74" s="20">
        <v>0</v>
      </c>
      <c r="AU74" s="20">
        <v>0</v>
      </c>
      <c r="AV74" s="20">
        <v>0</v>
      </c>
      <c r="AW74" s="20">
        <v>0</v>
      </c>
      <c r="AX74" s="20">
        <v>0</v>
      </c>
      <c r="AY74" s="20">
        <v>0</v>
      </c>
      <c r="AZ74" s="20">
        <v>0</v>
      </c>
      <c r="BA74" s="20">
        <v>0</v>
      </c>
      <c r="BB74" s="20">
        <v>0</v>
      </c>
      <c r="BC74" s="20">
        <v>0</v>
      </c>
    </row>
    <row r="75" spans="1:55" ht="15" customHeight="1" outlineLevel="1" x14ac:dyDescent="0.25">
      <c r="B75" s="71">
        <v>70</v>
      </c>
      <c r="C75" s="341"/>
      <c r="D75" s="9" t="s">
        <v>23</v>
      </c>
      <c r="E75" s="9" t="s">
        <v>22</v>
      </c>
      <c r="F75" s="9" t="s">
        <v>27</v>
      </c>
      <c r="G75" s="19" t="s">
        <v>35</v>
      </c>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21">
        <v>77000000</v>
      </c>
      <c r="AR75" s="221">
        <v>209000000</v>
      </c>
      <c r="AS75" s="20">
        <v>0</v>
      </c>
      <c r="AT75" s="20">
        <v>0</v>
      </c>
      <c r="AU75" s="20">
        <v>0</v>
      </c>
      <c r="AV75" s="20">
        <v>0</v>
      </c>
      <c r="AW75" s="20">
        <v>0</v>
      </c>
      <c r="AX75" s="20">
        <v>0</v>
      </c>
      <c r="AY75" s="20">
        <v>0</v>
      </c>
      <c r="AZ75" s="20">
        <v>0</v>
      </c>
      <c r="BA75" s="20">
        <v>0</v>
      </c>
      <c r="BB75" s="20">
        <v>0</v>
      </c>
      <c r="BC75" s="20">
        <v>0</v>
      </c>
    </row>
    <row r="76" spans="1:55" ht="15" customHeight="1" outlineLevel="1" x14ac:dyDescent="0.25">
      <c r="B76" s="71">
        <v>71</v>
      </c>
      <c r="C76" s="340" t="s">
        <v>343</v>
      </c>
      <c r="D76" s="9"/>
      <c r="E76" s="9"/>
      <c r="F76" s="9"/>
      <c r="G76" s="19" t="s">
        <v>36</v>
      </c>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v>14</v>
      </c>
      <c r="AR76" s="20">
        <v>38</v>
      </c>
      <c r="AS76" s="20">
        <v>0</v>
      </c>
      <c r="AT76" s="20">
        <v>0</v>
      </c>
      <c r="AU76" s="20">
        <v>0</v>
      </c>
      <c r="AV76" s="20">
        <v>0</v>
      </c>
      <c r="AW76" s="20">
        <v>0</v>
      </c>
      <c r="AX76" s="20">
        <v>0</v>
      </c>
      <c r="AY76" s="20">
        <v>0</v>
      </c>
      <c r="AZ76" s="20">
        <v>0</v>
      </c>
      <c r="BA76" s="20">
        <v>0</v>
      </c>
      <c r="BB76" s="20">
        <v>0</v>
      </c>
      <c r="BC76" s="20">
        <v>0</v>
      </c>
    </row>
    <row r="77" spans="1:55" ht="15" customHeight="1" outlineLevel="1" x14ac:dyDescent="0.25">
      <c r="B77" s="71">
        <v>72</v>
      </c>
      <c r="C77" s="341"/>
      <c r="D77" s="9" t="s">
        <v>23</v>
      </c>
      <c r="E77" s="9" t="s">
        <v>34</v>
      </c>
      <c r="F77" s="9" t="s">
        <v>28</v>
      </c>
      <c r="G77" s="19" t="s">
        <v>35</v>
      </c>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v>58268167.640186906</v>
      </c>
      <c r="AR77" s="20">
        <v>158156455.02336445</v>
      </c>
      <c r="AS77" s="20">
        <v>0</v>
      </c>
      <c r="AT77" s="20">
        <v>0</v>
      </c>
      <c r="AU77" s="20">
        <v>0</v>
      </c>
      <c r="AV77" s="20">
        <v>0</v>
      </c>
      <c r="AW77" s="20">
        <v>0</v>
      </c>
      <c r="AX77" s="20">
        <v>0</v>
      </c>
      <c r="AY77" s="20">
        <v>0</v>
      </c>
      <c r="AZ77" s="20">
        <v>0</v>
      </c>
      <c r="BA77" s="20">
        <v>0</v>
      </c>
      <c r="BB77" s="20">
        <v>0</v>
      </c>
      <c r="BC77" s="20">
        <v>0</v>
      </c>
    </row>
    <row r="78" spans="1:55" ht="15.75" outlineLevel="1" x14ac:dyDescent="0.25">
      <c r="B78" s="71">
        <v>73</v>
      </c>
      <c r="C78" s="227" t="s">
        <v>258</v>
      </c>
      <c r="D78" s="226"/>
      <c r="E78" s="226"/>
      <c r="F78" s="226"/>
      <c r="G78" s="228"/>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c r="AW78" s="229"/>
      <c r="AX78" s="229"/>
      <c r="AY78" s="229"/>
      <c r="AZ78" s="229"/>
      <c r="BA78" s="229"/>
      <c r="BB78" s="229"/>
      <c r="BC78" s="229"/>
    </row>
    <row r="79" spans="1:55" ht="15.75" customHeight="1" outlineLevel="1" x14ac:dyDescent="0.25">
      <c r="A79" s="183">
        <v>13</v>
      </c>
      <c r="B79" s="71">
        <v>74</v>
      </c>
      <c r="C79" s="340" t="s">
        <v>341</v>
      </c>
      <c r="D79" s="9"/>
      <c r="E79" s="9"/>
      <c r="F79" s="9"/>
      <c r="G79" s="19" t="s">
        <v>36</v>
      </c>
      <c r="H79" s="20">
        <v>0</v>
      </c>
      <c r="I79" s="20">
        <v>0</v>
      </c>
      <c r="J79" s="20">
        <v>0</v>
      </c>
      <c r="K79" s="20">
        <v>0</v>
      </c>
      <c r="L79" s="20">
        <v>0</v>
      </c>
      <c r="M79" s="20">
        <v>0</v>
      </c>
      <c r="N79" s="20">
        <v>0</v>
      </c>
      <c r="O79" s="20">
        <v>0</v>
      </c>
      <c r="P79" s="20">
        <v>0</v>
      </c>
      <c r="Q79" s="20">
        <v>0</v>
      </c>
      <c r="R79" s="20">
        <v>0</v>
      </c>
      <c r="S79" s="20">
        <v>0</v>
      </c>
      <c r="T79" s="20">
        <v>0</v>
      </c>
      <c r="U79" s="20">
        <v>0</v>
      </c>
      <c r="V79" s="20">
        <v>1</v>
      </c>
      <c r="W79" s="20">
        <v>2</v>
      </c>
      <c r="X79" s="20">
        <v>2</v>
      </c>
      <c r="Y79" s="20">
        <v>2</v>
      </c>
      <c r="Z79" s="20">
        <v>2</v>
      </c>
      <c r="AA79" s="20">
        <v>1</v>
      </c>
      <c r="AB79" s="20">
        <v>2</v>
      </c>
      <c r="AC79" s="20">
        <v>1</v>
      </c>
      <c r="AD79" s="20">
        <v>0</v>
      </c>
      <c r="AE79" s="20">
        <v>0</v>
      </c>
      <c r="AF79" s="20">
        <v>0</v>
      </c>
      <c r="AG79" s="20">
        <v>0</v>
      </c>
      <c r="AH79" s="20">
        <v>0</v>
      </c>
      <c r="AI79" s="20">
        <v>0</v>
      </c>
      <c r="AJ79" s="20">
        <v>0</v>
      </c>
      <c r="AK79" s="20">
        <v>0</v>
      </c>
      <c r="AL79" s="20">
        <v>0</v>
      </c>
      <c r="AM79" s="20">
        <v>0</v>
      </c>
      <c r="AN79" s="20">
        <v>0</v>
      </c>
      <c r="AO79" s="20">
        <v>0</v>
      </c>
      <c r="AP79" s="20">
        <v>0</v>
      </c>
      <c r="AQ79" s="221">
        <v>0</v>
      </c>
      <c r="AR79" s="20">
        <v>0</v>
      </c>
      <c r="AS79" s="20">
        <v>0</v>
      </c>
      <c r="AT79" s="20">
        <v>0</v>
      </c>
      <c r="AU79" s="20">
        <v>0</v>
      </c>
      <c r="AV79" s="20">
        <v>0</v>
      </c>
      <c r="AW79" s="20">
        <v>0</v>
      </c>
      <c r="AX79" s="20">
        <v>0</v>
      </c>
      <c r="AY79" s="20">
        <v>0</v>
      </c>
      <c r="AZ79" s="20">
        <v>0</v>
      </c>
      <c r="BA79" s="20">
        <v>0</v>
      </c>
      <c r="BB79" s="20">
        <v>0</v>
      </c>
      <c r="BC79" s="20">
        <v>0</v>
      </c>
    </row>
    <row r="80" spans="1:55" ht="15" customHeight="1" outlineLevel="1" x14ac:dyDescent="0.25">
      <c r="B80" s="71">
        <v>75</v>
      </c>
      <c r="C80" s="341"/>
      <c r="D80" s="9" t="s">
        <v>23</v>
      </c>
      <c r="E80" s="9" t="s">
        <v>22</v>
      </c>
      <c r="F80" s="9" t="s">
        <v>29</v>
      </c>
      <c r="G80" s="19" t="s">
        <v>35</v>
      </c>
      <c r="H80" s="20">
        <v>0</v>
      </c>
      <c r="I80" s="20">
        <v>0</v>
      </c>
      <c r="J80" s="20">
        <v>0</v>
      </c>
      <c r="K80" s="20">
        <v>0</v>
      </c>
      <c r="L80" s="20">
        <v>0</v>
      </c>
      <c r="M80" s="20">
        <v>0</v>
      </c>
      <c r="N80" s="20">
        <v>0</v>
      </c>
      <c r="O80" s="20">
        <v>0</v>
      </c>
      <c r="P80" s="20">
        <v>0</v>
      </c>
      <c r="Q80" s="20">
        <v>0</v>
      </c>
      <c r="R80" s="20">
        <v>0</v>
      </c>
      <c r="S80" s="20">
        <v>0</v>
      </c>
      <c r="T80" s="20">
        <v>0</v>
      </c>
      <c r="U80" s="20">
        <v>0</v>
      </c>
      <c r="V80" s="20">
        <v>2250000</v>
      </c>
      <c r="W80" s="20">
        <v>4500000</v>
      </c>
      <c r="X80" s="20">
        <v>4500000</v>
      </c>
      <c r="Y80" s="20">
        <v>4500000</v>
      </c>
      <c r="Z80" s="20">
        <v>4500000</v>
      </c>
      <c r="AA80" s="20">
        <v>2250000</v>
      </c>
      <c r="AB80" s="20">
        <v>4500000</v>
      </c>
      <c r="AC80" s="20">
        <v>2250000</v>
      </c>
      <c r="AD80" s="20">
        <v>0</v>
      </c>
      <c r="AE80" s="20">
        <v>0</v>
      </c>
      <c r="AF80" s="20">
        <v>0</v>
      </c>
      <c r="AG80" s="20">
        <v>0</v>
      </c>
      <c r="AH80" s="20">
        <v>0</v>
      </c>
      <c r="AI80" s="20">
        <v>0</v>
      </c>
      <c r="AJ80" s="20">
        <v>0</v>
      </c>
      <c r="AK80" s="20">
        <v>0</v>
      </c>
      <c r="AL80" s="20">
        <v>0</v>
      </c>
      <c r="AM80" s="20">
        <v>0</v>
      </c>
      <c r="AN80" s="20">
        <v>0</v>
      </c>
      <c r="AO80" s="20">
        <v>0</v>
      </c>
      <c r="AP80" s="20">
        <v>0</v>
      </c>
      <c r="AQ80" s="221">
        <v>0</v>
      </c>
      <c r="AR80" s="20">
        <v>0</v>
      </c>
      <c r="AS80" s="20">
        <v>0</v>
      </c>
      <c r="AT80" s="20">
        <v>0</v>
      </c>
      <c r="AU80" s="20">
        <v>0</v>
      </c>
      <c r="AV80" s="20">
        <v>0</v>
      </c>
      <c r="AW80" s="20">
        <v>0</v>
      </c>
      <c r="AX80" s="20">
        <v>0</v>
      </c>
      <c r="AY80" s="20">
        <v>0</v>
      </c>
      <c r="AZ80" s="20">
        <v>0</v>
      </c>
      <c r="BA80" s="20">
        <v>0</v>
      </c>
      <c r="BB80" s="20">
        <v>0</v>
      </c>
      <c r="BC80" s="20">
        <v>0</v>
      </c>
    </row>
    <row r="81" spans="1:55" ht="29.25" customHeight="1" outlineLevel="1" x14ac:dyDescent="0.25">
      <c r="B81" s="71">
        <v>76</v>
      </c>
      <c r="C81" s="223" t="s">
        <v>339</v>
      </c>
      <c r="D81" s="9" t="s">
        <v>23</v>
      </c>
      <c r="E81" s="9" t="s">
        <v>22</v>
      </c>
      <c r="F81" s="9"/>
      <c r="G81" s="19"/>
      <c r="H81" s="20">
        <v>132352.9411764706</v>
      </c>
      <c r="I81" s="20">
        <v>136363.63636363635</v>
      </c>
      <c r="J81" s="20">
        <v>140625</v>
      </c>
      <c r="K81" s="20">
        <v>145161.29032258064</v>
      </c>
      <c r="L81" s="20">
        <v>150000</v>
      </c>
      <c r="M81" s="20">
        <v>155172.41379310345</v>
      </c>
      <c r="N81" s="20">
        <v>160714.28571428571</v>
      </c>
      <c r="O81" s="20">
        <v>166666.66666666666</v>
      </c>
      <c r="P81" s="20">
        <v>173076.92307692306</v>
      </c>
      <c r="Q81" s="20">
        <v>180000</v>
      </c>
      <c r="R81" s="20">
        <v>187500</v>
      </c>
      <c r="S81" s="20">
        <v>195652.17391304349</v>
      </c>
      <c r="T81" s="20">
        <v>204545.45454545456</v>
      </c>
      <c r="U81" s="20">
        <v>214285.71428571429</v>
      </c>
      <c r="V81" s="20">
        <v>225000</v>
      </c>
      <c r="W81" s="20">
        <v>236842.10526315789</v>
      </c>
      <c r="X81" s="20">
        <v>250000</v>
      </c>
      <c r="Y81" s="20">
        <v>264705.8823529412</v>
      </c>
      <c r="Z81" s="20">
        <v>281250</v>
      </c>
      <c r="AA81" s="20">
        <v>300000</v>
      </c>
      <c r="AB81" s="20">
        <v>321428.57142857142</v>
      </c>
      <c r="AC81" s="20">
        <v>346153.84615384613</v>
      </c>
      <c r="AD81" s="20">
        <v>375000</v>
      </c>
      <c r="AE81" s="20">
        <v>409090.90909090912</v>
      </c>
      <c r="AF81" s="20">
        <v>450000</v>
      </c>
      <c r="AG81" s="20">
        <v>500000</v>
      </c>
      <c r="AH81" s="20">
        <v>562500</v>
      </c>
      <c r="AI81" s="20">
        <v>642857.14285714284</v>
      </c>
      <c r="AJ81" s="20">
        <v>750000</v>
      </c>
      <c r="AK81" s="20">
        <v>900000</v>
      </c>
      <c r="AL81" s="20">
        <v>1125000</v>
      </c>
      <c r="AM81" s="20">
        <v>1500000</v>
      </c>
      <c r="AN81" s="20">
        <v>2250000</v>
      </c>
      <c r="AO81" s="20">
        <v>4500000</v>
      </c>
      <c r="AP81" s="20">
        <v>4500000</v>
      </c>
      <c r="AQ81" s="221"/>
      <c r="AR81" s="20"/>
      <c r="AS81" s="20"/>
      <c r="AT81" s="20"/>
      <c r="AU81" s="20"/>
      <c r="AV81" s="20"/>
      <c r="AW81" s="20"/>
      <c r="AX81" s="20"/>
      <c r="AY81" s="20"/>
      <c r="AZ81" s="20"/>
      <c r="BA81" s="20"/>
      <c r="BB81" s="20"/>
      <c r="BC81" s="20"/>
    </row>
    <row r="82" spans="1:55" ht="15.75" customHeight="1" outlineLevel="1" x14ac:dyDescent="0.25">
      <c r="A82" s="183"/>
      <c r="B82" s="71">
        <v>77</v>
      </c>
      <c r="C82" s="340" t="s">
        <v>340</v>
      </c>
      <c r="D82" s="9"/>
      <c r="E82" s="9"/>
      <c r="F82" s="9"/>
      <c r="G82" s="19" t="s">
        <v>36</v>
      </c>
      <c r="H82" s="20">
        <v>0</v>
      </c>
      <c r="I82" s="20">
        <v>0</v>
      </c>
      <c r="J82" s="20">
        <v>0</v>
      </c>
      <c r="K82" s="20">
        <v>0</v>
      </c>
      <c r="L82" s="20">
        <v>0</v>
      </c>
      <c r="M82" s="20">
        <v>0</v>
      </c>
      <c r="N82" s="20">
        <v>0</v>
      </c>
      <c r="O82" s="20">
        <v>0</v>
      </c>
      <c r="P82" s="20">
        <v>0</v>
      </c>
      <c r="Q82" s="20">
        <v>0</v>
      </c>
      <c r="R82" s="20">
        <v>0</v>
      </c>
      <c r="S82" s="20">
        <v>0</v>
      </c>
      <c r="T82" s="20">
        <v>0</v>
      </c>
      <c r="U82" s="20">
        <v>0</v>
      </c>
      <c r="V82" s="20">
        <v>1</v>
      </c>
      <c r="W82" s="20">
        <v>3</v>
      </c>
      <c r="X82" s="20">
        <v>5</v>
      </c>
      <c r="Y82" s="20">
        <v>7</v>
      </c>
      <c r="Z82" s="20">
        <v>9</v>
      </c>
      <c r="AA82" s="20">
        <v>10</v>
      </c>
      <c r="AB82" s="20">
        <v>12</v>
      </c>
      <c r="AC82" s="20">
        <v>13</v>
      </c>
      <c r="AD82" s="20">
        <v>13</v>
      </c>
      <c r="AE82" s="20">
        <v>13</v>
      </c>
      <c r="AF82" s="20">
        <v>13</v>
      </c>
      <c r="AG82" s="20">
        <v>13</v>
      </c>
      <c r="AH82" s="20">
        <v>13</v>
      </c>
      <c r="AI82" s="20">
        <v>13</v>
      </c>
      <c r="AJ82" s="20">
        <v>13</v>
      </c>
      <c r="AK82" s="20">
        <v>13</v>
      </c>
      <c r="AL82" s="20">
        <v>13</v>
      </c>
      <c r="AM82" s="20">
        <v>13</v>
      </c>
      <c r="AN82" s="20">
        <v>13</v>
      </c>
      <c r="AO82" s="20">
        <v>13</v>
      </c>
      <c r="AP82" s="20">
        <v>13</v>
      </c>
      <c r="AQ82" s="221">
        <v>0</v>
      </c>
      <c r="AR82" s="20">
        <v>0</v>
      </c>
      <c r="AS82" s="20">
        <v>0</v>
      </c>
      <c r="AT82" s="20">
        <v>0</v>
      </c>
      <c r="AU82" s="20">
        <v>0</v>
      </c>
      <c r="AV82" s="20">
        <v>0</v>
      </c>
      <c r="AW82" s="20">
        <v>0</v>
      </c>
      <c r="AX82" s="20">
        <v>0</v>
      </c>
      <c r="AY82" s="20">
        <v>0</v>
      </c>
      <c r="AZ82" s="20">
        <v>0</v>
      </c>
      <c r="BA82" s="20">
        <v>0</v>
      </c>
      <c r="BB82" s="20">
        <v>0</v>
      </c>
      <c r="BC82" s="20">
        <v>0</v>
      </c>
    </row>
    <row r="83" spans="1:55" ht="15.75" customHeight="1" outlineLevel="1" x14ac:dyDescent="0.25">
      <c r="B83" s="71">
        <v>78</v>
      </c>
      <c r="C83" s="341" t="s">
        <v>5</v>
      </c>
      <c r="D83" s="9" t="s">
        <v>23</v>
      </c>
      <c r="E83" s="9" t="s">
        <v>22</v>
      </c>
      <c r="F83" s="9" t="s">
        <v>29</v>
      </c>
      <c r="G83" s="19" t="s">
        <v>35</v>
      </c>
      <c r="H83" s="20"/>
      <c r="I83" s="20">
        <v>0</v>
      </c>
      <c r="J83" s="20">
        <v>0</v>
      </c>
      <c r="K83" s="20">
        <v>0</v>
      </c>
      <c r="L83" s="20">
        <v>0</v>
      </c>
      <c r="M83" s="20">
        <v>0</v>
      </c>
      <c r="N83" s="20">
        <v>0</v>
      </c>
      <c r="O83" s="20">
        <v>0</v>
      </c>
      <c r="P83" s="20">
        <v>0</v>
      </c>
      <c r="Q83" s="20">
        <v>0</v>
      </c>
      <c r="R83" s="20">
        <v>0</v>
      </c>
      <c r="S83" s="20">
        <v>0</v>
      </c>
      <c r="T83" s="20">
        <v>0</v>
      </c>
      <c r="U83" s="20">
        <v>0</v>
      </c>
      <c r="V83" s="20">
        <v>0</v>
      </c>
      <c r="W83" s="20">
        <v>225000</v>
      </c>
      <c r="X83" s="20">
        <v>698684.25</v>
      </c>
      <c r="Y83" s="20">
        <v>1198684.25</v>
      </c>
      <c r="Z83" s="20">
        <v>1728096</v>
      </c>
      <c r="AA83" s="20">
        <v>2290596</v>
      </c>
      <c r="AB83" s="20">
        <v>2590596</v>
      </c>
      <c r="AC83" s="20">
        <v>3233453</v>
      </c>
      <c r="AD83" s="20">
        <v>3579606.75</v>
      </c>
      <c r="AE83" s="20">
        <v>3579606.75</v>
      </c>
      <c r="AF83" s="20">
        <v>3579606.75</v>
      </c>
      <c r="AG83" s="20">
        <v>3579606.75</v>
      </c>
      <c r="AH83" s="20">
        <v>3579606.75</v>
      </c>
      <c r="AI83" s="20">
        <v>3579606.75</v>
      </c>
      <c r="AJ83" s="20">
        <v>3579606.75</v>
      </c>
      <c r="AK83" s="20">
        <v>3579606.75</v>
      </c>
      <c r="AL83" s="20">
        <v>3579606.75</v>
      </c>
      <c r="AM83" s="20">
        <v>3579606.75</v>
      </c>
      <c r="AN83" s="20">
        <v>3579606.75</v>
      </c>
      <c r="AO83" s="20">
        <v>3579606.75</v>
      </c>
      <c r="AP83" s="20">
        <v>3579606.75</v>
      </c>
      <c r="AQ83" s="221">
        <v>0</v>
      </c>
      <c r="AR83" s="20">
        <v>0</v>
      </c>
      <c r="AS83" s="20">
        <v>0</v>
      </c>
      <c r="AT83" s="20">
        <v>0</v>
      </c>
      <c r="AU83" s="20">
        <v>0</v>
      </c>
      <c r="AV83" s="20">
        <v>0</v>
      </c>
      <c r="AW83" s="20">
        <v>0</v>
      </c>
      <c r="AX83" s="20">
        <v>0</v>
      </c>
      <c r="AY83" s="20">
        <v>0</v>
      </c>
      <c r="AZ83" s="20">
        <v>0</v>
      </c>
      <c r="BA83" s="20">
        <v>0</v>
      </c>
      <c r="BB83" s="20">
        <v>0</v>
      </c>
      <c r="BC83" s="20">
        <v>0</v>
      </c>
    </row>
    <row r="84" spans="1:55" ht="15.75" customHeight="1" outlineLevel="1" x14ac:dyDescent="0.25">
      <c r="A84" s="183">
        <v>13</v>
      </c>
      <c r="B84" s="71">
        <v>79</v>
      </c>
      <c r="C84" s="340" t="s">
        <v>344</v>
      </c>
      <c r="D84" s="9"/>
      <c r="E84" s="9"/>
      <c r="F84" s="9"/>
      <c r="G84" s="19" t="s">
        <v>36</v>
      </c>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21">
        <v>3</v>
      </c>
      <c r="AR84" s="221">
        <v>10</v>
      </c>
      <c r="AS84" s="20">
        <v>0</v>
      </c>
      <c r="AT84" s="20">
        <v>0</v>
      </c>
      <c r="AU84" s="20">
        <v>0</v>
      </c>
      <c r="AV84" s="20">
        <v>0</v>
      </c>
      <c r="AW84" s="20">
        <v>0</v>
      </c>
      <c r="AX84" s="20">
        <v>0</v>
      </c>
      <c r="AY84" s="20">
        <v>0</v>
      </c>
      <c r="AZ84" s="20">
        <v>0</v>
      </c>
      <c r="BA84" s="20">
        <v>0</v>
      </c>
      <c r="BB84" s="20">
        <v>0</v>
      </c>
      <c r="BC84" s="20">
        <v>0</v>
      </c>
    </row>
    <row r="85" spans="1:55" ht="15.75" customHeight="1" outlineLevel="1" x14ac:dyDescent="0.25">
      <c r="B85" s="71">
        <v>80</v>
      </c>
      <c r="C85" s="341" t="s">
        <v>9</v>
      </c>
      <c r="D85" s="9" t="s">
        <v>23</v>
      </c>
      <c r="E85" s="9" t="s">
        <v>22</v>
      </c>
      <c r="F85" s="9" t="s">
        <v>29</v>
      </c>
      <c r="G85" s="19" t="s">
        <v>35</v>
      </c>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21">
        <v>2250000</v>
      </c>
      <c r="AR85" s="221">
        <v>7500000</v>
      </c>
      <c r="AS85" s="20">
        <v>0</v>
      </c>
      <c r="AT85" s="20">
        <v>0</v>
      </c>
      <c r="AU85" s="20">
        <v>0</v>
      </c>
      <c r="AV85" s="20">
        <v>0</v>
      </c>
      <c r="AW85" s="20">
        <v>0</v>
      </c>
      <c r="AX85" s="20">
        <v>0</v>
      </c>
      <c r="AY85" s="20">
        <v>0</v>
      </c>
      <c r="AZ85" s="20">
        <v>0</v>
      </c>
      <c r="BA85" s="20">
        <v>0</v>
      </c>
      <c r="BB85" s="20">
        <v>0</v>
      </c>
      <c r="BC85" s="20">
        <v>0</v>
      </c>
    </row>
    <row r="86" spans="1:55" ht="15.75" outlineLevel="1" x14ac:dyDescent="0.25">
      <c r="A86" s="183">
        <v>13</v>
      </c>
      <c r="B86" s="71">
        <v>81</v>
      </c>
      <c r="C86" s="340" t="s">
        <v>342</v>
      </c>
      <c r="D86" s="9"/>
      <c r="E86" s="9"/>
      <c r="F86" s="9"/>
      <c r="G86" s="19" t="s">
        <v>36</v>
      </c>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21">
        <v>3</v>
      </c>
      <c r="AR86" s="221">
        <v>10</v>
      </c>
      <c r="AS86" s="20">
        <v>0</v>
      </c>
      <c r="AT86" s="20">
        <v>0</v>
      </c>
      <c r="AU86" s="20">
        <v>0</v>
      </c>
      <c r="AV86" s="20">
        <v>0</v>
      </c>
      <c r="AW86" s="20">
        <v>0</v>
      </c>
      <c r="AX86" s="20">
        <v>0</v>
      </c>
      <c r="AY86" s="20">
        <v>0</v>
      </c>
      <c r="AZ86" s="20">
        <v>0</v>
      </c>
      <c r="BA86" s="20">
        <v>0</v>
      </c>
      <c r="BB86" s="20">
        <v>0</v>
      </c>
      <c r="BC86" s="20">
        <v>0</v>
      </c>
    </row>
    <row r="87" spans="1:55" ht="15.75" outlineLevel="1" x14ac:dyDescent="0.25">
      <c r="B87" s="71">
        <v>82</v>
      </c>
      <c r="C87" s="341"/>
      <c r="D87" s="9" t="s">
        <v>23</v>
      </c>
      <c r="E87" s="9" t="s">
        <v>22</v>
      </c>
      <c r="F87" s="9" t="s">
        <v>27</v>
      </c>
      <c r="G87" s="19" t="s">
        <v>35</v>
      </c>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21">
        <v>22500000</v>
      </c>
      <c r="AR87" s="221">
        <v>75000000</v>
      </c>
      <c r="AS87" s="20">
        <v>0</v>
      </c>
      <c r="AT87" s="20">
        <v>0</v>
      </c>
      <c r="AU87" s="20">
        <v>0</v>
      </c>
      <c r="AV87" s="20">
        <v>0</v>
      </c>
      <c r="AW87" s="20">
        <v>0</v>
      </c>
      <c r="AX87" s="20">
        <v>0</v>
      </c>
      <c r="AY87" s="20">
        <v>0</v>
      </c>
      <c r="AZ87" s="20">
        <v>0</v>
      </c>
      <c r="BA87" s="20">
        <v>0</v>
      </c>
      <c r="BB87" s="20">
        <v>0</v>
      </c>
      <c r="BC87" s="20">
        <v>0</v>
      </c>
    </row>
    <row r="88" spans="1:55" ht="15.75" outlineLevel="1" x14ac:dyDescent="0.25">
      <c r="B88" s="71">
        <v>83</v>
      </c>
      <c r="C88" s="340" t="s">
        <v>343</v>
      </c>
      <c r="D88" s="9"/>
      <c r="E88" s="9"/>
      <c r="F88" s="9"/>
      <c r="G88" s="19" t="s">
        <v>36</v>
      </c>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v>3</v>
      </c>
      <c r="AR88" s="20">
        <v>10</v>
      </c>
      <c r="AS88" s="20">
        <v>0</v>
      </c>
      <c r="AT88" s="20">
        <v>0</v>
      </c>
      <c r="AU88" s="20">
        <v>0</v>
      </c>
      <c r="AV88" s="20">
        <v>0</v>
      </c>
      <c r="AW88" s="20">
        <v>0</v>
      </c>
      <c r="AX88" s="20">
        <v>0</v>
      </c>
      <c r="AY88" s="20">
        <v>0</v>
      </c>
      <c r="AZ88" s="20">
        <v>0</v>
      </c>
      <c r="BA88" s="20">
        <v>0</v>
      </c>
      <c r="BB88" s="20">
        <v>0</v>
      </c>
      <c r="BC88" s="20">
        <v>0</v>
      </c>
    </row>
    <row r="89" spans="1:55" ht="15.75" outlineLevel="1" x14ac:dyDescent="0.25">
      <c r="B89" s="71">
        <v>84</v>
      </c>
      <c r="C89" s="341"/>
      <c r="D89" s="9" t="s">
        <v>23</v>
      </c>
      <c r="E89" s="9" t="s">
        <v>34</v>
      </c>
      <c r="F89" s="9" t="s">
        <v>28</v>
      </c>
      <c r="G89" s="19" t="s">
        <v>35</v>
      </c>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v>12486035.922897194</v>
      </c>
      <c r="AR89" s="20">
        <v>41620119.74299065</v>
      </c>
      <c r="AS89" s="20">
        <v>0</v>
      </c>
      <c r="AT89" s="20">
        <v>0</v>
      </c>
      <c r="AU89" s="20">
        <v>0</v>
      </c>
      <c r="AV89" s="20">
        <v>0</v>
      </c>
      <c r="AW89" s="20">
        <v>0</v>
      </c>
      <c r="AX89" s="20">
        <v>0</v>
      </c>
      <c r="AY89" s="20">
        <v>0</v>
      </c>
      <c r="AZ89" s="20">
        <v>0</v>
      </c>
      <c r="BA89" s="20">
        <v>0</v>
      </c>
      <c r="BB89" s="20">
        <v>0</v>
      </c>
      <c r="BC89" s="20">
        <v>0</v>
      </c>
    </row>
    <row r="90" spans="1:55" ht="17.25" collapsed="1" x14ac:dyDescent="0.25">
      <c r="B90" s="71">
        <v>85</v>
      </c>
      <c r="C90" s="225" t="s">
        <v>259</v>
      </c>
      <c r="D90" s="226"/>
      <c r="E90" s="226"/>
      <c r="F90" s="226"/>
      <c r="G90" s="228"/>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29"/>
      <c r="BA90" s="229"/>
      <c r="BB90" s="229"/>
      <c r="BC90" s="229"/>
    </row>
    <row r="91" spans="1:55" ht="15.75" hidden="1" outlineLevel="1" x14ac:dyDescent="0.25">
      <c r="B91" s="71">
        <v>86</v>
      </c>
      <c r="C91" s="227" t="s">
        <v>256</v>
      </c>
      <c r="D91" s="226"/>
      <c r="E91" s="226"/>
      <c r="F91" s="226"/>
      <c r="G91" s="228"/>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29"/>
      <c r="BA91" s="229"/>
      <c r="BB91" s="229"/>
      <c r="BC91" s="229"/>
    </row>
    <row r="92" spans="1:55" ht="15.75" hidden="1" customHeight="1" outlineLevel="1" x14ac:dyDescent="0.25">
      <c r="A92" s="183">
        <v>0</v>
      </c>
      <c r="B92" s="71">
        <v>87</v>
      </c>
      <c r="C92" s="340" t="s">
        <v>341</v>
      </c>
      <c r="D92" s="9"/>
      <c r="E92" s="9"/>
      <c r="F92" s="9"/>
      <c r="G92" s="19" t="s">
        <v>36</v>
      </c>
      <c r="H92" s="20">
        <v>0</v>
      </c>
      <c r="I92" s="20">
        <v>0</v>
      </c>
      <c r="J92" s="20">
        <v>0</v>
      </c>
      <c r="K92" s="20">
        <v>0</v>
      </c>
      <c r="L92" s="20">
        <v>0</v>
      </c>
      <c r="M92" s="20">
        <v>0</v>
      </c>
      <c r="N92" s="20">
        <v>0</v>
      </c>
      <c r="O92" s="20">
        <v>0</v>
      </c>
      <c r="P92" s="20">
        <v>0</v>
      </c>
      <c r="Q92" s="20">
        <v>0</v>
      </c>
      <c r="R92" s="20">
        <v>0</v>
      </c>
      <c r="S92" s="20">
        <v>0</v>
      </c>
      <c r="T92" s="20">
        <v>0</v>
      </c>
      <c r="U92" s="20">
        <v>0</v>
      </c>
      <c r="V92" s="20">
        <v>0</v>
      </c>
      <c r="W92" s="20">
        <v>0</v>
      </c>
      <c r="X92" s="20">
        <v>0</v>
      </c>
      <c r="Y92" s="20">
        <v>0</v>
      </c>
      <c r="Z92" s="20">
        <v>0</v>
      </c>
      <c r="AA92" s="20">
        <v>0</v>
      </c>
      <c r="AB92" s="20">
        <v>0</v>
      </c>
      <c r="AC92" s="20">
        <v>0</v>
      </c>
      <c r="AD92" s="20">
        <v>0</v>
      </c>
      <c r="AE92" s="20">
        <v>0</v>
      </c>
      <c r="AF92" s="20">
        <v>0</v>
      </c>
      <c r="AG92" s="20">
        <v>0</v>
      </c>
      <c r="AH92" s="20">
        <v>0</v>
      </c>
      <c r="AI92" s="20">
        <v>0</v>
      </c>
      <c r="AJ92" s="20">
        <v>0</v>
      </c>
      <c r="AK92" s="20">
        <v>0</v>
      </c>
      <c r="AL92" s="20">
        <v>0</v>
      </c>
      <c r="AM92" s="20">
        <v>0</v>
      </c>
      <c r="AN92" s="20">
        <v>0</v>
      </c>
      <c r="AO92" s="20">
        <v>0</v>
      </c>
      <c r="AP92" s="20">
        <v>0</v>
      </c>
      <c r="AQ92" s="221">
        <v>0</v>
      </c>
      <c r="AR92" s="20">
        <v>0</v>
      </c>
      <c r="AS92" s="20">
        <v>0</v>
      </c>
      <c r="AT92" s="20">
        <v>0</v>
      </c>
      <c r="AU92" s="20">
        <v>0</v>
      </c>
      <c r="AV92" s="20">
        <v>0</v>
      </c>
      <c r="AW92" s="20">
        <v>0</v>
      </c>
      <c r="AX92" s="20">
        <v>0</v>
      </c>
      <c r="AY92" s="20">
        <v>0</v>
      </c>
      <c r="AZ92" s="20">
        <v>0</v>
      </c>
      <c r="BA92" s="20">
        <v>0</v>
      </c>
      <c r="BB92" s="20">
        <v>0</v>
      </c>
      <c r="BC92" s="20">
        <v>0</v>
      </c>
    </row>
    <row r="93" spans="1:55" ht="15.75" hidden="1" outlineLevel="1" x14ac:dyDescent="0.25">
      <c r="B93" s="71">
        <v>88</v>
      </c>
      <c r="C93" s="341"/>
      <c r="D93" s="9" t="s">
        <v>23</v>
      </c>
      <c r="E93" s="9" t="s">
        <v>22</v>
      </c>
      <c r="F93" s="9" t="s">
        <v>29</v>
      </c>
      <c r="G93" s="19" t="s">
        <v>35</v>
      </c>
      <c r="H93" s="20">
        <v>0</v>
      </c>
      <c r="I93" s="20">
        <v>0</v>
      </c>
      <c r="J93" s="20">
        <v>0</v>
      </c>
      <c r="K93" s="20">
        <v>0</v>
      </c>
      <c r="L93" s="20">
        <v>0</v>
      </c>
      <c r="M93" s="20">
        <v>0</v>
      </c>
      <c r="N93" s="20">
        <v>0</v>
      </c>
      <c r="O93" s="20">
        <v>0</v>
      </c>
      <c r="P93" s="20">
        <v>0</v>
      </c>
      <c r="Q93" s="20">
        <v>0</v>
      </c>
      <c r="R93" s="20">
        <v>0</v>
      </c>
      <c r="S93" s="20">
        <v>0</v>
      </c>
      <c r="T93" s="20">
        <v>0</v>
      </c>
      <c r="U93" s="20">
        <v>0</v>
      </c>
      <c r="V93" s="20">
        <v>0</v>
      </c>
      <c r="W93" s="20">
        <v>0</v>
      </c>
      <c r="X93" s="20">
        <v>0</v>
      </c>
      <c r="Y93" s="20">
        <v>0</v>
      </c>
      <c r="Z93" s="20">
        <v>0</v>
      </c>
      <c r="AA93" s="20">
        <v>0</v>
      </c>
      <c r="AB93" s="20">
        <v>0</v>
      </c>
      <c r="AC93" s="20">
        <v>0</v>
      </c>
      <c r="AD93" s="20">
        <v>0</v>
      </c>
      <c r="AE93" s="20">
        <v>0</v>
      </c>
      <c r="AF93" s="20">
        <v>0</v>
      </c>
      <c r="AG93" s="20">
        <v>0</v>
      </c>
      <c r="AH93" s="20">
        <v>0</v>
      </c>
      <c r="AI93" s="20">
        <v>0</v>
      </c>
      <c r="AJ93" s="20">
        <v>0</v>
      </c>
      <c r="AK93" s="20">
        <v>0</v>
      </c>
      <c r="AL93" s="20">
        <v>0</v>
      </c>
      <c r="AM93" s="20">
        <v>0</v>
      </c>
      <c r="AN93" s="20">
        <v>0</v>
      </c>
      <c r="AO93" s="20">
        <v>0</v>
      </c>
      <c r="AP93" s="20">
        <v>0</v>
      </c>
      <c r="AQ93" s="221">
        <v>0</v>
      </c>
      <c r="AR93" s="20">
        <v>0</v>
      </c>
      <c r="AS93" s="20">
        <v>0</v>
      </c>
      <c r="AT93" s="20">
        <v>0</v>
      </c>
      <c r="AU93" s="20">
        <v>0</v>
      </c>
      <c r="AV93" s="20">
        <v>0</v>
      </c>
      <c r="AW93" s="20">
        <v>0</v>
      </c>
      <c r="AX93" s="20">
        <v>0</v>
      </c>
      <c r="AY93" s="20">
        <v>0</v>
      </c>
      <c r="AZ93" s="20">
        <v>0</v>
      </c>
      <c r="BA93" s="20">
        <v>0</v>
      </c>
      <c r="BB93" s="20">
        <v>0</v>
      </c>
      <c r="BC93" s="20">
        <v>0</v>
      </c>
    </row>
    <row r="94" spans="1:55" ht="30" hidden="1" outlineLevel="1" x14ac:dyDescent="0.25">
      <c r="B94" s="71"/>
      <c r="C94" s="223" t="s">
        <v>339</v>
      </c>
      <c r="D94" s="9" t="s">
        <v>23</v>
      </c>
      <c r="E94" s="9" t="s">
        <v>22</v>
      </c>
      <c r="F94" s="9"/>
      <c r="G94" s="19" t="s">
        <v>35</v>
      </c>
      <c r="H94" s="20">
        <v>79411.76470588235</v>
      </c>
      <c r="I94" s="20">
        <v>81818.181818181823</v>
      </c>
      <c r="J94" s="20">
        <v>84375</v>
      </c>
      <c r="K94" s="20">
        <v>87096.774193548394</v>
      </c>
      <c r="L94" s="20">
        <v>90000</v>
      </c>
      <c r="M94" s="20">
        <v>93103.448275862072</v>
      </c>
      <c r="N94" s="20">
        <v>96428.571428571435</v>
      </c>
      <c r="O94" s="20">
        <v>100000</v>
      </c>
      <c r="P94" s="20">
        <v>103846.15384615384</v>
      </c>
      <c r="Q94" s="20">
        <v>108000</v>
      </c>
      <c r="R94" s="20">
        <v>112500</v>
      </c>
      <c r="S94" s="20">
        <v>117391.30434782608</v>
      </c>
      <c r="T94" s="20">
        <v>122727.27272727272</v>
      </c>
      <c r="U94" s="20">
        <v>128571.42857142857</v>
      </c>
      <c r="V94" s="20">
        <v>135000</v>
      </c>
      <c r="W94" s="20">
        <v>142105.26315789475</v>
      </c>
      <c r="X94" s="20">
        <v>150000</v>
      </c>
      <c r="Y94" s="20">
        <v>158823.5294117647</v>
      </c>
      <c r="Z94" s="20">
        <v>168750</v>
      </c>
      <c r="AA94" s="20">
        <v>180000</v>
      </c>
      <c r="AB94" s="20">
        <v>192857.14285714287</v>
      </c>
      <c r="AC94" s="20">
        <v>207692.30769230769</v>
      </c>
      <c r="AD94" s="20">
        <v>225000</v>
      </c>
      <c r="AE94" s="20">
        <v>245454.54545454544</v>
      </c>
      <c r="AF94" s="20">
        <v>270000</v>
      </c>
      <c r="AG94" s="20">
        <v>300000</v>
      </c>
      <c r="AH94" s="20">
        <v>337500</v>
      </c>
      <c r="AI94" s="20">
        <v>385714.28571428574</v>
      </c>
      <c r="AJ94" s="20">
        <v>450000</v>
      </c>
      <c r="AK94" s="20">
        <v>540000</v>
      </c>
      <c r="AL94" s="20">
        <v>675000</v>
      </c>
      <c r="AM94" s="20">
        <v>900000</v>
      </c>
      <c r="AN94" s="20">
        <v>1350000</v>
      </c>
      <c r="AO94" s="20">
        <v>2700000</v>
      </c>
      <c r="AP94" s="20">
        <v>2700000</v>
      </c>
      <c r="AQ94" s="221"/>
      <c r="AR94" s="20"/>
      <c r="AS94" s="20"/>
      <c r="AT94" s="20"/>
      <c r="AU94" s="20"/>
      <c r="AV94" s="20"/>
      <c r="AW94" s="20"/>
      <c r="AX94" s="20"/>
      <c r="AY94" s="20"/>
      <c r="AZ94" s="20"/>
      <c r="BA94" s="20"/>
      <c r="BB94" s="20"/>
      <c r="BC94" s="20"/>
    </row>
    <row r="95" spans="1:55" ht="15.75" hidden="1" customHeight="1" outlineLevel="1" x14ac:dyDescent="0.25">
      <c r="A95" s="183"/>
      <c r="B95" s="71">
        <v>90</v>
      </c>
      <c r="C95" s="340" t="s">
        <v>340</v>
      </c>
      <c r="D95" s="9"/>
      <c r="E95" s="9"/>
      <c r="F95" s="9"/>
      <c r="G95" s="19" t="s">
        <v>36</v>
      </c>
      <c r="H95" s="20">
        <v>0</v>
      </c>
      <c r="I95" s="20">
        <v>0</v>
      </c>
      <c r="J95" s="20">
        <v>0</v>
      </c>
      <c r="K95" s="20">
        <v>0</v>
      </c>
      <c r="L95" s="20">
        <v>0</v>
      </c>
      <c r="M95" s="20">
        <v>0</v>
      </c>
      <c r="N95" s="20">
        <v>0</v>
      </c>
      <c r="O95" s="20">
        <v>0</v>
      </c>
      <c r="P95" s="20">
        <v>0</v>
      </c>
      <c r="Q95" s="20">
        <v>0</v>
      </c>
      <c r="R95" s="20">
        <v>0</v>
      </c>
      <c r="S95" s="20">
        <v>0</v>
      </c>
      <c r="T95" s="20">
        <v>0</v>
      </c>
      <c r="U95" s="20">
        <v>0</v>
      </c>
      <c r="V95" s="20">
        <v>0</v>
      </c>
      <c r="W95" s="20">
        <v>0</v>
      </c>
      <c r="X95" s="20">
        <v>0</v>
      </c>
      <c r="Y95" s="20">
        <v>0</v>
      </c>
      <c r="Z95" s="20">
        <v>0</v>
      </c>
      <c r="AA95" s="20">
        <v>0</v>
      </c>
      <c r="AB95" s="20">
        <v>0</v>
      </c>
      <c r="AC95" s="20">
        <v>0</v>
      </c>
      <c r="AD95" s="20">
        <v>0</v>
      </c>
      <c r="AE95" s="20">
        <v>0</v>
      </c>
      <c r="AF95" s="20">
        <v>0</v>
      </c>
      <c r="AG95" s="20">
        <v>0</v>
      </c>
      <c r="AH95" s="20">
        <v>0</v>
      </c>
      <c r="AI95" s="20">
        <v>0</v>
      </c>
      <c r="AJ95" s="20">
        <v>0</v>
      </c>
      <c r="AK95" s="20">
        <v>0</v>
      </c>
      <c r="AL95" s="20">
        <v>0</v>
      </c>
      <c r="AM95" s="20">
        <v>0</v>
      </c>
      <c r="AN95" s="20">
        <v>0</v>
      </c>
      <c r="AO95" s="20">
        <v>0</v>
      </c>
      <c r="AP95" s="20">
        <v>0</v>
      </c>
      <c r="AQ95" s="221">
        <v>0</v>
      </c>
      <c r="AR95" s="20">
        <v>0</v>
      </c>
      <c r="AS95" s="20">
        <v>0</v>
      </c>
      <c r="AT95" s="20">
        <v>0</v>
      </c>
      <c r="AU95" s="20">
        <v>0</v>
      </c>
      <c r="AV95" s="20">
        <v>0</v>
      </c>
      <c r="AW95" s="20">
        <v>0</v>
      </c>
      <c r="AX95" s="20">
        <v>0</v>
      </c>
      <c r="AY95" s="20">
        <v>0</v>
      </c>
      <c r="AZ95" s="20">
        <v>0</v>
      </c>
      <c r="BA95" s="20">
        <v>0</v>
      </c>
      <c r="BB95" s="20">
        <v>0</v>
      </c>
      <c r="BC95" s="20">
        <v>0</v>
      </c>
    </row>
    <row r="96" spans="1:55" ht="15.75" hidden="1" customHeight="1" outlineLevel="1" x14ac:dyDescent="0.25">
      <c r="B96" s="71">
        <v>91</v>
      </c>
      <c r="C96" s="341" t="s">
        <v>5</v>
      </c>
      <c r="D96" s="9" t="s">
        <v>23</v>
      </c>
      <c r="E96" s="9" t="s">
        <v>22</v>
      </c>
      <c r="F96" s="9" t="s">
        <v>29</v>
      </c>
      <c r="G96" s="19" t="s">
        <v>35</v>
      </c>
      <c r="H96" s="20"/>
      <c r="I96" s="20">
        <v>0</v>
      </c>
      <c r="J96" s="20">
        <v>0</v>
      </c>
      <c r="K96" s="20">
        <v>0</v>
      </c>
      <c r="L96" s="20">
        <v>0</v>
      </c>
      <c r="M96" s="20">
        <v>0</v>
      </c>
      <c r="N96" s="20">
        <v>0</v>
      </c>
      <c r="O96" s="20">
        <v>0</v>
      </c>
      <c r="P96" s="20">
        <v>0</v>
      </c>
      <c r="Q96" s="20">
        <v>0</v>
      </c>
      <c r="R96" s="20">
        <v>0</v>
      </c>
      <c r="S96" s="20">
        <v>0</v>
      </c>
      <c r="T96" s="20">
        <v>0</v>
      </c>
      <c r="U96" s="20">
        <v>0</v>
      </c>
      <c r="V96" s="20">
        <v>0</v>
      </c>
      <c r="W96" s="20">
        <v>0</v>
      </c>
      <c r="X96" s="20">
        <v>0</v>
      </c>
      <c r="Y96" s="20">
        <v>0</v>
      </c>
      <c r="Z96" s="20">
        <v>0</v>
      </c>
      <c r="AA96" s="20">
        <v>0</v>
      </c>
      <c r="AB96" s="20">
        <v>0</v>
      </c>
      <c r="AC96" s="20">
        <v>0</v>
      </c>
      <c r="AD96" s="20">
        <v>0</v>
      </c>
      <c r="AE96" s="20">
        <v>0</v>
      </c>
      <c r="AF96" s="20">
        <v>0</v>
      </c>
      <c r="AG96" s="20">
        <v>0</v>
      </c>
      <c r="AH96" s="20">
        <v>0</v>
      </c>
      <c r="AI96" s="20">
        <v>0</v>
      </c>
      <c r="AJ96" s="20">
        <v>0</v>
      </c>
      <c r="AK96" s="20">
        <v>0</v>
      </c>
      <c r="AL96" s="20">
        <v>0</v>
      </c>
      <c r="AM96" s="20">
        <v>0</v>
      </c>
      <c r="AN96" s="20">
        <v>0</v>
      </c>
      <c r="AO96" s="20">
        <v>0</v>
      </c>
      <c r="AP96" s="20">
        <v>0</v>
      </c>
      <c r="AQ96" s="221">
        <v>0</v>
      </c>
      <c r="AR96" s="20">
        <v>0</v>
      </c>
      <c r="AS96" s="20">
        <v>0</v>
      </c>
      <c r="AT96" s="20">
        <v>0</v>
      </c>
      <c r="AU96" s="20">
        <v>0</v>
      </c>
      <c r="AV96" s="20">
        <v>0</v>
      </c>
      <c r="AW96" s="20">
        <v>0</v>
      </c>
      <c r="AX96" s="20">
        <v>0</v>
      </c>
      <c r="AY96" s="20">
        <v>0</v>
      </c>
      <c r="AZ96" s="20">
        <v>0</v>
      </c>
      <c r="BA96" s="20">
        <v>0</v>
      </c>
      <c r="BB96" s="20">
        <v>0</v>
      </c>
      <c r="BC96" s="20">
        <v>0</v>
      </c>
    </row>
    <row r="97" spans="1:55" ht="15.75" hidden="1" customHeight="1" outlineLevel="1" x14ac:dyDescent="0.25">
      <c r="A97" s="183">
        <v>0</v>
      </c>
      <c r="B97" s="71">
        <v>92</v>
      </c>
      <c r="C97" s="340" t="s">
        <v>344</v>
      </c>
      <c r="D97" s="9"/>
      <c r="E97" s="9"/>
      <c r="F97" s="9"/>
      <c r="G97" s="19" t="s">
        <v>36</v>
      </c>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21">
        <v>0</v>
      </c>
      <c r="AR97" s="221">
        <v>0</v>
      </c>
      <c r="AS97" s="20">
        <v>0</v>
      </c>
      <c r="AT97" s="20">
        <v>0</v>
      </c>
      <c r="AU97" s="20">
        <v>0</v>
      </c>
      <c r="AV97" s="20">
        <v>0</v>
      </c>
      <c r="AW97" s="20">
        <v>0</v>
      </c>
      <c r="AX97" s="20">
        <v>0</v>
      </c>
      <c r="AY97" s="20">
        <v>0</v>
      </c>
      <c r="AZ97" s="20">
        <v>0</v>
      </c>
      <c r="BA97" s="20">
        <v>0</v>
      </c>
      <c r="BB97" s="20">
        <v>0</v>
      </c>
      <c r="BC97" s="20">
        <v>0</v>
      </c>
    </row>
    <row r="98" spans="1:55" ht="15.75" hidden="1" customHeight="1" outlineLevel="1" x14ac:dyDescent="0.25">
      <c r="B98" s="71">
        <v>93</v>
      </c>
      <c r="C98" s="341" t="s">
        <v>9</v>
      </c>
      <c r="D98" s="9" t="s">
        <v>23</v>
      </c>
      <c r="E98" s="9" t="s">
        <v>22</v>
      </c>
      <c r="F98" s="9" t="s">
        <v>29</v>
      </c>
      <c r="G98" s="19" t="s">
        <v>35</v>
      </c>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21">
        <v>0</v>
      </c>
      <c r="AR98" s="221">
        <v>0</v>
      </c>
      <c r="AS98" s="20">
        <v>0</v>
      </c>
      <c r="AT98" s="20">
        <v>0</v>
      </c>
      <c r="AU98" s="20">
        <v>0</v>
      </c>
      <c r="AV98" s="20">
        <v>0</v>
      </c>
      <c r="AW98" s="20">
        <v>0</v>
      </c>
      <c r="AX98" s="20">
        <v>0</v>
      </c>
      <c r="AY98" s="20">
        <v>0</v>
      </c>
      <c r="AZ98" s="20">
        <v>0</v>
      </c>
      <c r="BA98" s="20">
        <v>0</v>
      </c>
      <c r="BB98" s="20">
        <v>0</v>
      </c>
      <c r="BC98" s="20">
        <v>0</v>
      </c>
    </row>
    <row r="99" spans="1:55" ht="15.75" hidden="1" outlineLevel="1" x14ac:dyDescent="0.25">
      <c r="A99" s="183">
        <v>0</v>
      </c>
      <c r="B99" s="71">
        <v>94</v>
      </c>
      <c r="C99" s="340" t="s">
        <v>342</v>
      </c>
      <c r="D99" s="9"/>
      <c r="E99" s="9"/>
      <c r="F99" s="9"/>
      <c r="G99" s="19" t="s">
        <v>36</v>
      </c>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21">
        <v>0</v>
      </c>
      <c r="AR99" s="221">
        <v>0</v>
      </c>
      <c r="AS99" s="20">
        <v>0</v>
      </c>
      <c r="AT99" s="20">
        <v>0</v>
      </c>
      <c r="AU99" s="20">
        <v>0</v>
      </c>
      <c r="AV99" s="20">
        <v>0</v>
      </c>
      <c r="AW99" s="20">
        <v>0</v>
      </c>
      <c r="AX99" s="20">
        <v>0</v>
      </c>
      <c r="AY99" s="20">
        <v>0</v>
      </c>
      <c r="AZ99" s="20">
        <v>0</v>
      </c>
      <c r="BA99" s="20">
        <v>0</v>
      </c>
      <c r="BB99" s="20">
        <v>0</v>
      </c>
      <c r="BC99" s="20">
        <v>0</v>
      </c>
    </row>
    <row r="100" spans="1:55" ht="15.75" hidden="1" outlineLevel="1" x14ac:dyDescent="0.25">
      <c r="B100" s="71">
        <v>95</v>
      </c>
      <c r="C100" s="341"/>
      <c r="D100" s="9" t="s">
        <v>23</v>
      </c>
      <c r="E100" s="9" t="s">
        <v>22</v>
      </c>
      <c r="F100" s="9" t="s">
        <v>27</v>
      </c>
      <c r="G100" s="19" t="s">
        <v>35</v>
      </c>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21">
        <v>0</v>
      </c>
      <c r="AR100" s="221">
        <v>0</v>
      </c>
      <c r="AS100" s="20">
        <v>0</v>
      </c>
      <c r="AT100" s="20">
        <v>0</v>
      </c>
      <c r="AU100" s="20">
        <v>0</v>
      </c>
      <c r="AV100" s="20">
        <v>0</v>
      </c>
      <c r="AW100" s="20">
        <v>0</v>
      </c>
      <c r="AX100" s="20">
        <v>0</v>
      </c>
      <c r="AY100" s="20">
        <v>0</v>
      </c>
      <c r="AZ100" s="20">
        <v>0</v>
      </c>
      <c r="BA100" s="20">
        <v>0</v>
      </c>
      <c r="BB100" s="20">
        <v>0</v>
      </c>
      <c r="BC100" s="20">
        <v>0</v>
      </c>
    </row>
    <row r="101" spans="1:55" ht="15.75" hidden="1" outlineLevel="1" x14ac:dyDescent="0.25">
      <c r="B101" s="71">
        <v>96</v>
      </c>
      <c r="C101" s="340" t="s">
        <v>343</v>
      </c>
      <c r="D101" s="9"/>
      <c r="E101" s="9"/>
      <c r="F101" s="9"/>
      <c r="G101" s="19" t="s">
        <v>36</v>
      </c>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21">
        <v>0</v>
      </c>
      <c r="AR101" s="20">
        <v>0</v>
      </c>
      <c r="AS101" s="20">
        <v>0</v>
      </c>
      <c r="AT101" s="20">
        <v>0</v>
      </c>
      <c r="AU101" s="20">
        <v>0</v>
      </c>
      <c r="AV101" s="20">
        <v>0</v>
      </c>
      <c r="AW101" s="20">
        <v>0</v>
      </c>
      <c r="AX101" s="20">
        <v>0</v>
      </c>
      <c r="AY101" s="20">
        <v>0</v>
      </c>
      <c r="AZ101" s="20">
        <v>0</v>
      </c>
      <c r="BA101" s="20">
        <v>0</v>
      </c>
      <c r="BB101" s="20">
        <v>0</v>
      </c>
      <c r="BC101" s="20">
        <v>0</v>
      </c>
    </row>
    <row r="102" spans="1:55" ht="15.75" hidden="1" outlineLevel="1" x14ac:dyDescent="0.25">
      <c r="B102" s="71">
        <v>97</v>
      </c>
      <c r="C102" s="341"/>
      <c r="D102" s="9" t="s">
        <v>23</v>
      </c>
      <c r="E102" s="9" t="s">
        <v>34</v>
      </c>
      <c r="F102" s="9" t="s">
        <v>28</v>
      </c>
      <c r="G102" s="19" t="s">
        <v>35</v>
      </c>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v>0</v>
      </c>
      <c r="AR102" s="20">
        <v>0</v>
      </c>
      <c r="AS102" s="20">
        <v>0</v>
      </c>
      <c r="AT102" s="20">
        <v>0</v>
      </c>
      <c r="AU102" s="20">
        <v>0</v>
      </c>
      <c r="AV102" s="20">
        <v>0</v>
      </c>
      <c r="AW102" s="20">
        <v>0</v>
      </c>
      <c r="AX102" s="20">
        <v>0</v>
      </c>
      <c r="AY102" s="20">
        <v>0</v>
      </c>
      <c r="AZ102" s="20">
        <v>0</v>
      </c>
      <c r="BA102" s="20">
        <v>0</v>
      </c>
      <c r="BB102" s="20">
        <v>0</v>
      </c>
      <c r="BC102" s="20">
        <v>0</v>
      </c>
    </row>
    <row r="103" spans="1:55" ht="15.75" hidden="1" outlineLevel="1" x14ac:dyDescent="0.25">
      <c r="B103" s="71">
        <v>98</v>
      </c>
      <c r="C103" s="227" t="s">
        <v>257</v>
      </c>
      <c r="D103" s="226"/>
      <c r="E103" s="226"/>
      <c r="F103" s="226"/>
      <c r="G103" s="228"/>
      <c r="H103" s="229"/>
      <c r="I103" s="229"/>
      <c r="J103" s="229"/>
      <c r="K103" s="229"/>
      <c r="L103" s="229"/>
      <c r="M103" s="229"/>
      <c r="N103" s="229"/>
      <c r="O103" s="229"/>
      <c r="P103" s="229"/>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29"/>
      <c r="BA103" s="229"/>
      <c r="BB103" s="229"/>
      <c r="BC103" s="229"/>
    </row>
    <row r="104" spans="1:55" ht="15.75" hidden="1" customHeight="1" outlineLevel="1" x14ac:dyDescent="0.25">
      <c r="A104" s="183">
        <v>0</v>
      </c>
      <c r="B104" s="71">
        <v>99</v>
      </c>
      <c r="C104" s="340" t="s">
        <v>341</v>
      </c>
      <c r="D104" s="9"/>
      <c r="E104" s="9"/>
      <c r="F104" s="9"/>
      <c r="G104" s="19" t="s">
        <v>36</v>
      </c>
      <c r="H104" s="20">
        <v>0</v>
      </c>
      <c r="I104" s="20">
        <v>0</v>
      </c>
      <c r="J104" s="20">
        <v>0</v>
      </c>
      <c r="K104" s="20">
        <v>0</v>
      </c>
      <c r="L104" s="20">
        <v>0</v>
      </c>
      <c r="M104" s="20">
        <v>0</v>
      </c>
      <c r="N104" s="20">
        <v>0</v>
      </c>
      <c r="O104" s="20">
        <v>0</v>
      </c>
      <c r="P104" s="20">
        <v>0</v>
      </c>
      <c r="Q104" s="20">
        <v>0</v>
      </c>
      <c r="R104" s="20">
        <v>0</v>
      </c>
      <c r="S104" s="20">
        <v>0</v>
      </c>
      <c r="T104" s="20">
        <v>0</v>
      </c>
      <c r="U104" s="20">
        <v>0</v>
      </c>
      <c r="V104" s="20">
        <v>0</v>
      </c>
      <c r="W104" s="20">
        <v>0</v>
      </c>
      <c r="X104" s="20">
        <v>0</v>
      </c>
      <c r="Y104" s="20">
        <v>0</v>
      </c>
      <c r="Z104" s="20">
        <v>0</v>
      </c>
      <c r="AA104" s="20">
        <v>0</v>
      </c>
      <c r="AB104" s="20">
        <v>0</v>
      </c>
      <c r="AC104" s="20">
        <v>0</v>
      </c>
      <c r="AD104" s="20">
        <v>0</v>
      </c>
      <c r="AE104" s="20">
        <v>0</v>
      </c>
      <c r="AF104" s="20">
        <v>0</v>
      </c>
      <c r="AG104" s="20">
        <v>0</v>
      </c>
      <c r="AH104" s="20">
        <v>0</v>
      </c>
      <c r="AI104" s="20">
        <v>0</v>
      </c>
      <c r="AJ104" s="20">
        <v>0</v>
      </c>
      <c r="AK104" s="20">
        <v>0</v>
      </c>
      <c r="AL104" s="20">
        <v>0</v>
      </c>
      <c r="AM104" s="20">
        <v>0</v>
      </c>
      <c r="AN104" s="20">
        <v>0</v>
      </c>
      <c r="AO104" s="20">
        <v>0</v>
      </c>
      <c r="AP104" s="20">
        <v>0</v>
      </c>
      <c r="AQ104" s="221">
        <v>0</v>
      </c>
      <c r="AR104" s="20">
        <v>0</v>
      </c>
      <c r="AS104" s="20">
        <v>0</v>
      </c>
      <c r="AT104" s="20">
        <v>0</v>
      </c>
      <c r="AU104" s="20">
        <v>0</v>
      </c>
      <c r="AV104" s="20">
        <v>0</v>
      </c>
      <c r="AW104" s="20">
        <v>0</v>
      </c>
      <c r="AX104" s="20">
        <v>0</v>
      </c>
      <c r="AY104" s="20">
        <v>0</v>
      </c>
      <c r="AZ104" s="20">
        <v>0</v>
      </c>
      <c r="BA104" s="20">
        <v>0</v>
      </c>
      <c r="BB104" s="20">
        <v>0</v>
      </c>
      <c r="BC104" s="20">
        <v>0</v>
      </c>
    </row>
    <row r="105" spans="1:55" ht="15" hidden="1" customHeight="1" outlineLevel="1" x14ac:dyDescent="0.25">
      <c r="B105" s="71">
        <v>100</v>
      </c>
      <c r="C105" s="341"/>
      <c r="D105" s="9" t="s">
        <v>23</v>
      </c>
      <c r="E105" s="9" t="s">
        <v>22</v>
      </c>
      <c r="F105" s="9" t="s">
        <v>29</v>
      </c>
      <c r="G105" s="19" t="s">
        <v>35</v>
      </c>
      <c r="H105" s="20">
        <v>0</v>
      </c>
      <c r="I105" s="20">
        <v>0</v>
      </c>
      <c r="J105" s="20">
        <v>0</v>
      </c>
      <c r="K105" s="20">
        <v>0</v>
      </c>
      <c r="L105" s="20">
        <v>0</v>
      </c>
      <c r="M105" s="20">
        <v>0</v>
      </c>
      <c r="N105" s="20">
        <v>0</v>
      </c>
      <c r="O105" s="20">
        <v>0</v>
      </c>
      <c r="P105" s="20">
        <v>0</v>
      </c>
      <c r="Q105" s="20">
        <v>0</v>
      </c>
      <c r="R105" s="20">
        <v>0</v>
      </c>
      <c r="S105" s="20">
        <v>0</v>
      </c>
      <c r="T105" s="20">
        <v>0</v>
      </c>
      <c r="U105" s="20">
        <v>0</v>
      </c>
      <c r="V105" s="20">
        <v>0</v>
      </c>
      <c r="W105" s="20">
        <v>0</v>
      </c>
      <c r="X105" s="20">
        <v>0</v>
      </c>
      <c r="Y105" s="20">
        <v>0</v>
      </c>
      <c r="Z105" s="20">
        <v>0</v>
      </c>
      <c r="AA105" s="20">
        <v>0</v>
      </c>
      <c r="AB105" s="20">
        <v>0</v>
      </c>
      <c r="AC105" s="20">
        <v>0</v>
      </c>
      <c r="AD105" s="20">
        <v>0</v>
      </c>
      <c r="AE105" s="20">
        <v>0</v>
      </c>
      <c r="AF105" s="20">
        <v>0</v>
      </c>
      <c r="AG105" s="20">
        <v>0</v>
      </c>
      <c r="AH105" s="20">
        <v>0</v>
      </c>
      <c r="AI105" s="20">
        <v>0</v>
      </c>
      <c r="AJ105" s="20">
        <v>0</v>
      </c>
      <c r="AK105" s="20">
        <v>0</v>
      </c>
      <c r="AL105" s="20">
        <v>0</v>
      </c>
      <c r="AM105" s="20">
        <v>0</v>
      </c>
      <c r="AN105" s="20">
        <v>0</v>
      </c>
      <c r="AO105" s="20">
        <v>0</v>
      </c>
      <c r="AP105" s="20">
        <v>0</v>
      </c>
      <c r="AQ105" s="221">
        <v>0</v>
      </c>
      <c r="AR105" s="20">
        <v>0</v>
      </c>
      <c r="AS105" s="20">
        <v>0</v>
      </c>
      <c r="AT105" s="20">
        <v>0</v>
      </c>
      <c r="AU105" s="20">
        <v>0</v>
      </c>
      <c r="AV105" s="20">
        <v>0</v>
      </c>
      <c r="AW105" s="20">
        <v>0</v>
      </c>
      <c r="AX105" s="20">
        <v>0</v>
      </c>
      <c r="AY105" s="20">
        <v>0</v>
      </c>
      <c r="AZ105" s="20">
        <v>0</v>
      </c>
      <c r="BA105" s="20">
        <v>0</v>
      </c>
      <c r="BB105" s="20">
        <v>0</v>
      </c>
      <c r="BC105" s="20">
        <v>0</v>
      </c>
    </row>
    <row r="106" spans="1:55" ht="31.5" hidden="1" customHeight="1" outlineLevel="1" x14ac:dyDescent="0.25">
      <c r="B106" s="71"/>
      <c r="C106" s="223" t="s">
        <v>339</v>
      </c>
      <c r="D106" s="9" t="s">
        <v>23</v>
      </c>
      <c r="E106" s="9" t="s">
        <v>22</v>
      </c>
      <c r="F106" s="9"/>
      <c r="G106" s="19" t="s">
        <v>35</v>
      </c>
      <c r="H106" s="20">
        <v>97058.823529411762</v>
      </c>
      <c r="I106" s="20">
        <v>100000</v>
      </c>
      <c r="J106" s="20">
        <v>103125</v>
      </c>
      <c r="K106" s="20">
        <v>106451.6129032258</v>
      </c>
      <c r="L106" s="20">
        <v>110000</v>
      </c>
      <c r="M106" s="20">
        <v>113793.10344827586</v>
      </c>
      <c r="N106" s="20">
        <v>117857.14285714286</v>
      </c>
      <c r="O106" s="20">
        <v>122222.22222222222</v>
      </c>
      <c r="P106" s="20">
        <v>126923.07692307692</v>
      </c>
      <c r="Q106" s="20">
        <v>132000</v>
      </c>
      <c r="R106" s="20">
        <v>137500</v>
      </c>
      <c r="S106" s="20">
        <v>143478.26086956522</v>
      </c>
      <c r="T106" s="20">
        <v>150000</v>
      </c>
      <c r="U106" s="20">
        <v>157142.85714285713</v>
      </c>
      <c r="V106" s="20">
        <v>165000</v>
      </c>
      <c r="W106" s="20">
        <v>173684.21052631579</v>
      </c>
      <c r="X106" s="20">
        <v>183333.33333333334</v>
      </c>
      <c r="Y106" s="20">
        <v>194117.64705882352</v>
      </c>
      <c r="Z106" s="20">
        <v>206250</v>
      </c>
      <c r="AA106" s="20">
        <v>220000</v>
      </c>
      <c r="AB106" s="20">
        <v>235714.28571428571</v>
      </c>
      <c r="AC106" s="20">
        <v>253846.15384615384</v>
      </c>
      <c r="AD106" s="20">
        <v>275000</v>
      </c>
      <c r="AE106" s="20">
        <v>300000</v>
      </c>
      <c r="AF106" s="20">
        <v>330000</v>
      </c>
      <c r="AG106" s="20">
        <v>366666.66666666669</v>
      </c>
      <c r="AH106" s="20">
        <v>412500</v>
      </c>
      <c r="AI106" s="20">
        <v>471428.57142857142</v>
      </c>
      <c r="AJ106" s="20">
        <v>550000</v>
      </c>
      <c r="AK106" s="20">
        <v>660000</v>
      </c>
      <c r="AL106" s="20">
        <v>825000</v>
      </c>
      <c r="AM106" s="20">
        <v>1100000</v>
      </c>
      <c r="AN106" s="20">
        <v>1650000</v>
      </c>
      <c r="AO106" s="20">
        <v>3300000</v>
      </c>
      <c r="AP106" s="20">
        <v>3300000</v>
      </c>
      <c r="AQ106" s="221"/>
      <c r="AR106" s="20"/>
      <c r="AS106" s="20"/>
      <c r="AT106" s="20"/>
      <c r="AU106" s="20"/>
      <c r="AV106" s="20"/>
      <c r="AW106" s="20"/>
      <c r="AX106" s="20"/>
      <c r="AY106" s="20"/>
      <c r="AZ106" s="20"/>
      <c r="BA106" s="20"/>
      <c r="BB106" s="20"/>
      <c r="BC106" s="20"/>
    </row>
    <row r="107" spans="1:55" ht="15.75" hidden="1" customHeight="1" outlineLevel="1" x14ac:dyDescent="0.25">
      <c r="A107" s="183"/>
      <c r="B107" s="71">
        <v>102</v>
      </c>
      <c r="C107" s="340" t="s">
        <v>340</v>
      </c>
      <c r="D107" s="9"/>
      <c r="E107" s="9"/>
      <c r="F107" s="9"/>
      <c r="G107" s="19" t="s">
        <v>36</v>
      </c>
      <c r="H107" s="20">
        <v>0</v>
      </c>
      <c r="I107" s="20">
        <v>0</v>
      </c>
      <c r="J107" s="20">
        <v>0</v>
      </c>
      <c r="K107" s="20">
        <v>0</v>
      </c>
      <c r="L107" s="20">
        <v>0</v>
      </c>
      <c r="M107" s="20">
        <v>0</v>
      </c>
      <c r="N107" s="20">
        <v>0</v>
      </c>
      <c r="O107" s="20">
        <v>0</v>
      </c>
      <c r="P107" s="20">
        <v>0</v>
      </c>
      <c r="Q107" s="20">
        <v>0</v>
      </c>
      <c r="R107" s="20">
        <v>0</v>
      </c>
      <c r="S107" s="20">
        <v>0</v>
      </c>
      <c r="T107" s="20">
        <v>0</v>
      </c>
      <c r="U107" s="20">
        <v>0</v>
      </c>
      <c r="V107" s="20">
        <v>0</v>
      </c>
      <c r="W107" s="20">
        <v>0</v>
      </c>
      <c r="X107" s="20">
        <v>0</v>
      </c>
      <c r="Y107" s="20">
        <v>0</v>
      </c>
      <c r="Z107" s="20">
        <v>0</v>
      </c>
      <c r="AA107" s="20">
        <v>0</v>
      </c>
      <c r="AB107" s="20">
        <v>0</v>
      </c>
      <c r="AC107" s="20">
        <v>0</v>
      </c>
      <c r="AD107" s="20">
        <v>0</v>
      </c>
      <c r="AE107" s="20">
        <v>0</v>
      </c>
      <c r="AF107" s="20">
        <v>0</v>
      </c>
      <c r="AG107" s="20">
        <v>0</v>
      </c>
      <c r="AH107" s="20">
        <v>0</v>
      </c>
      <c r="AI107" s="20">
        <v>0</v>
      </c>
      <c r="AJ107" s="20">
        <v>0</v>
      </c>
      <c r="AK107" s="20">
        <v>0</v>
      </c>
      <c r="AL107" s="20">
        <v>0</v>
      </c>
      <c r="AM107" s="20">
        <v>0</v>
      </c>
      <c r="AN107" s="20">
        <v>0</v>
      </c>
      <c r="AO107" s="20">
        <v>0</v>
      </c>
      <c r="AP107" s="20">
        <v>0</v>
      </c>
      <c r="AQ107" s="221">
        <v>0</v>
      </c>
      <c r="AR107" s="20">
        <v>0</v>
      </c>
      <c r="AS107" s="20">
        <v>0</v>
      </c>
      <c r="AT107" s="20">
        <v>0</v>
      </c>
      <c r="AU107" s="20">
        <v>0</v>
      </c>
      <c r="AV107" s="20">
        <v>0</v>
      </c>
      <c r="AW107" s="20">
        <v>0</v>
      </c>
      <c r="AX107" s="20">
        <v>0</v>
      </c>
      <c r="AY107" s="20">
        <v>0</v>
      </c>
      <c r="AZ107" s="20">
        <v>0</v>
      </c>
      <c r="BA107" s="20">
        <v>0</v>
      </c>
      <c r="BB107" s="20">
        <v>0</v>
      </c>
      <c r="BC107" s="20">
        <v>0</v>
      </c>
    </row>
    <row r="108" spans="1:55" ht="15.75" hidden="1" customHeight="1" outlineLevel="1" x14ac:dyDescent="0.25">
      <c r="B108" s="71">
        <v>103</v>
      </c>
      <c r="C108" s="341" t="s">
        <v>5</v>
      </c>
      <c r="D108" s="9" t="s">
        <v>23</v>
      </c>
      <c r="E108" s="9" t="s">
        <v>22</v>
      </c>
      <c r="F108" s="9" t="s">
        <v>29</v>
      </c>
      <c r="G108" s="19" t="s">
        <v>35</v>
      </c>
      <c r="H108" s="20"/>
      <c r="I108" s="20">
        <v>0</v>
      </c>
      <c r="J108" s="20">
        <v>0</v>
      </c>
      <c r="K108" s="20">
        <v>0</v>
      </c>
      <c r="L108" s="20">
        <v>0</v>
      </c>
      <c r="M108" s="20">
        <v>0</v>
      </c>
      <c r="N108" s="20">
        <v>0</v>
      </c>
      <c r="O108" s="20">
        <v>0</v>
      </c>
      <c r="P108" s="20">
        <v>0</v>
      </c>
      <c r="Q108" s="20">
        <v>0</v>
      </c>
      <c r="R108" s="20">
        <v>0</v>
      </c>
      <c r="S108" s="20">
        <v>0</v>
      </c>
      <c r="T108" s="20">
        <v>0</v>
      </c>
      <c r="U108" s="20">
        <v>0</v>
      </c>
      <c r="V108" s="20">
        <v>0</v>
      </c>
      <c r="W108" s="20">
        <v>0</v>
      </c>
      <c r="X108" s="20">
        <v>0</v>
      </c>
      <c r="Y108" s="20">
        <v>0</v>
      </c>
      <c r="Z108" s="20">
        <v>0</v>
      </c>
      <c r="AA108" s="20">
        <v>0</v>
      </c>
      <c r="AB108" s="20">
        <v>0</v>
      </c>
      <c r="AC108" s="20">
        <v>0</v>
      </c>
      <c r="AD108" s="20">
        <v>0</v>
      </c>
      <c r="AE108" s="20">
        <v>0</v>
      </c>
      <c r="AF108" s="20">
        <v>0</v>
      </c>
      <c r="AG108" s="20">
        <v>0</v>
      </c>
      <c r="AH108" s="20">
        <v>0</v>
      </c>
      <c r="AI108" s="20">
        <v>0</v>
      </c>
      <c r="AJ108" s="20">
        <v>0</v>
      </c>
      <c r="AK108" s="20">
        <v>0</v>
      </c>
      <c r="AL108" s="20">
        <v>0</v>
      </c>
      <c r="AM108" s="20">
        <v>0</v>
      </c>
      <c r="AN108" s="20">
        <v>0</v>
      </c>
      <c r="AO108" s="20">
        <v>0</v>
      </c>
      <c r="AP108" s="20">
        <v>0</v>
      </c>
      <c r="AQ108" s="221">
        <v>0</v>
      </c>
      <c r="AR108" s="20">
        <v>0</v>
      </c>
      <c r="AS108" s="20">
        <v>0</v>
      </c>
      <c r="AT108" s="20">
        <v>0</v>
      </c>
      <c r="AU108" s="20">
        <v>0</v>
      </c>
      <c r="AV108" s="20">
        <v>0</v>
      </c>
      <c r="AW108" s="20">
        <v>0</v>
      </c>
      <c r="AX108" s="20">
        <v>0</v>
      </c>
      <c r="AY108" s="20">
        <v>0</v>
      </c>
      <c r="AZ108" s="20">
        <v>0</v>
      </c>
      <c r="BA108" s="20">
        <v>0</v>
      </c>
      <c r="BB108" s="20">
        <v>0</v>
      </c>
      <c r="BC108" s="20">
        <v>0</v>
      </c>
    </row>
    <row r="109" spans="1:55" ht="15.75" hidden="1" customHeight="1" outlineLevel="1" x14ac:dyDescent="0.25">
      <c r="A109" s="183">
        <v>0</v>
      </c>
      <c r="B109" s="71">
        <v>104</v>
      </c>
      <c r="C109" s="340" t="s">
        <v>344</v>
      </c>
      <c r="D109" s="9"/>
      <c r="E109" s="9"/>
      <c r="F109" s="9"/>
      <c r="G109" s="19" t="s">
        <v>36</v>
      </c>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21">
        <v>0</v>
      </c>
      <c r="AR109" s="221">
        <v>0</v>
      </c>
      <c r="AS109" s="20">
        <v>0</v>
      </c>
      <c r="AT109" s="20">
        <v>0</v>
      </c>
      <c r="AU109" s="20">
        <v>0</v>
      </c>
      <c r="AV109" s="20">
        <v>0</v>
      </c>
      <c r="AW109" s="20">
        <v>0</v>
      </c>
      <c r="AX109" s="20">
        <v>0</v>
      </c>
      <c r="AY109" s="20">
        <v>0</v>
      </c>
      <c r="AZ109" s="20">
        <v>0</v>
      </c>
      <c r="BA109" s="20">
        <v>0</v>
      </c>
      <c r="BB109" s="20">
        <v>0</v>
      </c>
      <c r="BC109" s="20">
        <v>0</v>
      </c>
    </row>
    <row r="110" spans="1:55" ht="15.75" hidden="1" customHeight="1" outlineLevel="1" x14ac:dyDescent="0.25">
      <c r="B110" s="71">
        <v>105</v>
      </c>
      <c r="C110" s="341" t="s">
        <v>9</v>
      </c>
      <c r="D110" s="9" t="s">
        <v>23</v>
      </c>
      <c r="E110" s="9" t="s">
        <v>22</v>
      </c>
      <c r="F110" s="9" t="s">
        <v>29</v>
      </c>
      <c r="G110" s="19" t="s">
        <v>35</v>
      </c>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21">
        <v>0</v>
      </c>
      <c r="AR110" s="221">
        <v>0</v>
      </c>
      <c r="AS110" s="20">
        <v>0</v>
      </c>
      <c r="AT110" s="20">
        <v>0</v>
      </c>
      <c r="AU110" s="20">
        <v>0</v>
      </c>
      <c r="AV110" s="20">
        <v>0</v>
      </c>
      <c r="AW110" s="20">
        <v>0</v>
      </c>
      <c r="AX110" s="20">
        <v>0</v>
      </c>
      <c r="AY110" s="20">
        <v>0</v>
      </c>
      <c r="AZ110" s="20">
        <v>0</v>
      </c>
      <c r="BA110" s="20">
        <v>0</v>
      </c>
      <c r="BB110" s="20">
        <v>0</v>
      </c>
      <c r="BC110" s="20">
        <v>0</v>
      </c>
    </row>
    <row r="111" spans="1:55" ht="15.75" hidden="1" outlineLevel="1" x14ac:dyDescent="0.25">
      <c r="A111" s="183">
        <v>0</v>
      </c>
      <c r="B111" s="71">
        <v>106</v>
      </c>
      <c r="C111" s="340" t="s">
        <v>342</v>
      </c>
      <c r="D111" s="9"/>
      <c r="E111" s="9"/>
      <c r="F111" s="9"/>
      <c r="G111" s="19" t="s">
        <v>36</v>
      </c>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21">
        <v>0</v>
      </c>
      <c r="AR111" s="221">
        <v>0</v>
      </c>
      <c r="AS111" s="20">
        <v>0</v>
      </c>
      <c r="AT111" s="20">
        <v>0</v>
      </c>
      <c r="AU111" s="20">
        <v>0</v>
      </c>
      <c r="AV111" s="20">
        <v>0</v>
      </c>
      <c r="AW111" s="20">
        <v>0</v>
      </c>
      <c r="AX111" s="20">
        <v>0</v>
      </c>
      <c r="AY111" s="20">
        <v>0</v>
      </c>
      <c r="AZ111" s="20">
        <v>0</v>
      </c>
      <c r="BA111" s="20">
        <v>0</v>
      </c>
      <c r="BB111" s="20">
        <v>0</v>
      </c>
      <c r="BC111" s="20">
        <v>0</v>
      </c>
    </row>
    <row r="112" spans="1:55" ht="15.75" hidden="1" outlineLevel="1" x14ac:dyDescent="0.25">
      <c r="B112" s="71">
        <v>107</v>
      </c>
      <c r="C112" s="341"/>
      <c r="D112" s="9" t="s">
        <v>23</v>
      </c>
      <c r="E112" s="9" t="s">
        <v>22</v>
      </c>
      <c r="F112" s="9" t="s">
        <v>27</v>
      </c>
      <c r="G112" s="19" t="s">
        <v>35</v>
      </c>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21">
        <v>0</v>
      </c>
      <c r="AR112" s="221">
        <v>0</v>
      </c>
      <c r="AS112" s="20">
        <v>0</v>
      </c>
      <c r="AT112" s="20">
        <v>0</v>
      </c>
      <c r="AU112" s="20">
        <v>0</v>
      </c>
      <c r="AV112" s="20">
        <v>0</v>
      </c>
      <c r="AW112" s="20">
        <v>0</v>
      </c>
      <c r="AX112" s="20">
        <v>0</v>
      </c>
      <c r="AY112" s="20">
        <v>0</v>
      </c>
      <c r="AZ112" s="20">
        <v>0</v>
      </c>
      <c r="BA112" s="20">
        <v>0</v>
      </c>
      <c r="BB112" s="20">
        <v>0</v>
      </c>
      <c r="BC112" s="20">
        <v>0</v>
      </c>
    </row>
    <row r="113" spans="1:55" ht="15.75" hidden="1" outlineLevel="1" x14ac:dyDescent="0.25">
      <c r="B113" s="71">
        <v>108</v>
      </c>
      <c r="C113" s="340" t="s">
        <v>343</v>
      </c>
      <c r="D113" s="9"/>
      <c r="E113" s="9"/>
      <c r="F113" s="9"/>
      <c r="G113" s="19" t="s">
        <v>36</v>
      </c>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21">
        <v>0</v>
      </c>
      <c r="AR113" s="20">
        <v>0</v>
      </c>
      <c r="AS113" s="20">
        <v>0</v>
      </c>
      <c r="AT113" s="20">
        <v>0</v>
      </c>
      <c r="AU113" s="20">
        <v>0</v>
      </c>
      <c r="AV113" s="20">
        <v>0</v>
      </c>
      <c r="AW113" s="20">
        <v>0</v>
      </c>
      <c r="AX113" s="20">
        <v>0</v>
      </c>
      <c r="AY113" s="20">
        <v>0</v>
      </c>
      <c r="AZ113" s="20">
        <v>0</v>
      </c>
      <c r="BA113" s="20">
        <v>0</v>
      </c>
      <c r="BB113" s="20">
        <v>0</v>
      </c>
      <c r="BC113" s="20">
        <v>0</v>
      </c>
    </row>
    <row r="114" spans="1:55" ht="15.75" hidden="1" outlineLevel="1" x14ac:dyDescent="0.25">
      <c r="B114" s="71">
        <v>109</v>
      </c>
      <c r="C114" s="341"/>
      <c r="D114" s="9" t="s">
        <v>23</v>
      </c>
      <c r="E114" s="9" t="s">
        <v>34</v>
      </c>
      <c r="F114" s="9" t="s">
        <v>28</v>
      </c>
      <c r="G114" s="19" t="s">
        <v>35</v>
      </c>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v>0</v>
      </c>
      <c r="AR114" s="20">
        <v>0</v>
      </c>
      <c r="AS114" s="20">
        <v>0</v>
      </c>
      <c r="AT114" s="20">
        <v>0</v>
      </c>
      <c r="AU114" s="20">
        <v>0</v>
      </c>
      <c r="AV114" s="20">
        <v>0</v>
      </c>
      <c r="AW114" s="20">
        <v>0</v>
      </c>
      <c r="AX114" s="20">
        <v>0</v>
      </c>
      <c r="AY114" s="20">
        <v>0</v>
      </c>
      <c r="AZ114" s="20">
        <v>0</v>
      </c>
      <c r="BA114" s="20">
        <v>0</v>
      </c>
      <c r="BB114" s="20">
        <v>0</v>
      </c>
      <c r="BC114" s="20">
        <v>0</v>
      </c>
    </row>
    <row r="115" spans="1:55" ht="15.75" hidden="1" outlineLevel="1" x14ac:dyDescent="0.25">
      <c r="B115" s="71">
        <v>110</v>
      </c>
      <c r="C115" s="227" t="s">
        <v>258</v>
      </c>
      <c r="D115" s="226"/>
      <c r="E115" s="226"/>
      <c r="F115" s="226"/>
      <c r="G115" s="228"/>
      <c r="H115" s="229"/>
      <c r="I115" s="229"/>
      <c r="J115" s="229"/>
      <c r="K115" s="229"/>
      <c r="L115" s="229"/>
      <c r="M115" s="229"/>
      <c r="N115" s="229"/>
      <c r="O115" s="229"/>
      <c r="P115" s="229"/>
      <c r="Q115" s="229"/>
      <c r="R115" s="229"/>
      <c r="S115" s="229"/>
      <c r="T115" s="229"/>
      <c r="U115" s="229"/>
      <c r="V115" s="229"/>
      <c r="W115" s="229"/>
      <c r="X115" s="229"/>
      <c r="Y115" s="229"/>
      <c r="Z115" s="229"/>
      <c r="AA115" s="229"/>
      <c r="AB115" s="229"/>
      <c r="AC115" s="229"/>
      <c r="AD115" s="229"/>
      <c r="AE115" s="229"/>
      <c r="AF115" s="229"/>
      <c r="AG115" s="229"/>
      <c r="AH115" s="229"/>
      <c r="AI115" s="229"/>
      <c r="AJ115" s="229"/>
      <c r="AK115" s="229"/>
      <c r="AL115" s="229"/>
      <c r="AM115" s="229"/>
      <c r="AN115" s="229"/>
      <c r="AO115" s="229"/>
      <c r="AP115" s="229"/>
      <c r="AQ115" s="229"/>
      <c r="AR115" s="229"/>
      <c r="AS115" s="229"/>
      <c r="AT115" s="229"/>
      <c r="AU115" s="229"/>
      <c r="AV115" s="229"/>
      <c r="AW115" s="229"/>
      <c r="AX115" s="229"/>
      <c r="AY115" s="229"/>
      <c r="AZ115" s="229"/>
      <c r="BA115" s="229"/>
      <c r="BB115" s="229"/>
      <c r="BC115" s="229"/>
    </row>
    <row r="116" spans="1:55" ht="15.75" hidden="1" customHeight="1" outlineLevel="1" x14ac:dyDescent="0.25">
      <c r="A116" s="183">
        <v>0</v>
      </c>
      <c r="B116" s="71">
        <v>111</v>
      </c>
      <c r="C116" s="340" t="s">
        <v>341</v>
      </c>
      <c r="D116" s="9"/>
      <c r="E116" s="9"/>
      <c r="F116" s="9"/>
      <c r="G116" s="19" t="s">
        <v>36</v>
      </c>
      <c r="H116" s="20">
        <v>0</v>
      </c>
      <c r="I116" s="20">
        <v>0</v>
      </c>
      <c r="J116" s="20">
        <v>0</v>
      </c>
      <c r="K116" s="20">
        <v>0</v>
      </c>
      <c r="L116" s="20">
        <v>0</v>
      </c>
      <c r="M116" s="20">
        <v>0</v>
      </c>
      <c r="N116" s="20">
        <v>0</v>
      </c>
      <c r="O116" s="20">
        <v>0</v>
      </c>
      <c r="P116" s="20">
        <v>0</v>
      </c>
      <c r="Q116" s="20">
        <v>0</v>
      </c>
      <c r="R116" s="20">
        <v>0</v>
      </c>
      <c r="S116" s="20">
        <v>0</v>
      </c>
      <c r="T116" s="20">
        <v>0</v>
      </c>
      <c r="U116" s="20">
        <v>0</v>
      </c>
      <c r="V116" s="20">
        <v>0</v>
      </c>
      <c r="W116" s="20">
        <v>0</v>
      </c>
      <c r="X116" s="20">
        <v>0</v>
      </c>
      <c r="Y116" s="20">
        <v>0</v>
      </c>
      <c r="Z116" s="20">
        <v>0</v>
      </c>
      <c r="AA116" s="20">
        <v>0</v>
      </c>
      <c r="AB116" s="20">
        <v>0</v>
      </c>
      <c r="AC116" s="20">
        <v>0</v>
      </c>
      <c r="AD116" s="20">
        <v>0</v>
      </c>
      <c r="AE116" s="20">
        <v>0</v>
      </c>
      <c r="AF116" s="20">
        <v>0</v>
      </c>
      <c r="AG116" s="20">
        <v>0</v>
      </c>
      <c r="AH116" s="20">
        <v>0</v>
      </c>
      <c r="AI116" s="20">
        <v>0</v>
      </c>
      <c r="AJ116" s="20">
        <v>0</v>
      </c>
      <c r="AK116" s="20">
        <v>0</v>
      </c>
      <c r="AL116" s="20">
        <v>0</v>
      </c>
      <c r="AM116" s="20">
        <v>0</v>
      </c>
      <c r="AN116" s="20">
        <v>0</v>
      </c>
      <c r="AO116" s="20">
        <v>0</v>
      </c>
      <c r="AP116" s="20">
        <v>0</v>
      </c>
      <c r="AQ116" s="221">
        <v>0</v>
      </c>
      <c r="AR116" s="20">
        <v>0</v>
      </c>
      <c r="AS116" s="20">
        <v>0</v>
      </c>
      <c r="AT116" s="20">
        <v>0</v>
      </c>
      <c r="AU116" s="20">
        <v>0</v>
      </c>
      <c r="AV116" s="20">
        <v>0</v>
      </c>
      <c r="AW116" s="20">
        <v>0</v>
      </c>
      <c r="AX116" s="20">
        <v>0</v>
      </c>
      <c r="AY116" s="20">
        <v>0</v>
      </c>
      <c r="AZ116" s="20">
        <v>0</v>
      </c>
      <c r="BA116" s="20">
        <v>0</v>
      </c>
      <c r="BB116" s="20">
        <v>0</v>
      </c>
      <c r="BC116" s="20">
        <v>0</v>
      </c>
    </row>
    <row r="117" spans="1:55" ht="15" hidden="1" customHeight="1" outlineLevel="1" x14ac:dyDescent="0.25">
      <c r="B117" s="71">
        <v>112</v>
      </c>
      <c r="C117" s="341"/>
      <c r="D117" s="9" t="s">
        <v>23</v>
      </c>
      <c r="E117" s="9" t="s">
        <v>22</v>
      </c>
      <c r="F117" s="9" t="s">
        <v>29</v>
      </c>
      <c r="G117" s="19" t="s">
        <v>35</v>
      </c>
      <c r="H117" s="20">
        <v>0</v>
      </c>
      <c r="I117" s="20">
        <v>0</v>
      </c>
      <c r="J117" s="20">
        <v>0</v>
      </c>
      <c r="K117" s="20">
        <v>0</v>
      </c>
      <c r="L117" s="20">
        <v>0</v>
      </c>
      <c r="M117" s="20">
        <v>0</v>
      </c>
      <c r="N117" s="20">
        <v>0</v>
      </c>
      <c r="O117" s="20">
        <v>0</v>
      </c>
      <c r="P117" s="20">
        <v>0</v>
      </c>
      <c r="Q117" s="20">
        <v>0</v>
      </c>
      <c r="R117" s="20">
        <v>0</v>
      </c>
      <c r="S117" s="20">
        <v>0</v>
      </c>
      <c r="T117" s="20">
        <v>0</v>
      </c>
      <c r="U117" s="20">
        <v>0</v>
      </c>
      <c r="V117" s="20">
        <v>0</v>
      </c>
      <c r="W117" s="20">
        <v>0</v>
      </c>
      <c r="X117" s="20">
        <v>0</v>
      </c>
      <c r="Y117" s="20">
        <v>0</v>
      </c>
      <c r="Z117" s="20">
        <v>0</v>
      </c>
      <c r="AA117" s="20">
        <v>0</v>
      </c>
      <c r="AB117" s="20">
        <v>0</v>
      </c>
      <c r="AC117" s="20">
        <v>0</v>
      </c>
      <c r="AD117" s="20">
        <v>0</v>
      </c>
      <c r="AE117" s="20">
        <v>0</v>
      </c>
      <c r="AF117" s="20">
        <v>0</v>
      </c>
      <c r="AG117" s="20">
        <v>0</v>
      </c>
      <c r="AH117" s="20">
        <v>0</v>
      </c>
      <c r="AI117" s="20">
        <v>0</v>
      </c>
      <c r="AJ117" s="20">
        <v>0</v>
      </c>
      <c r="AK117" s="20">
        <v>0</v>
      </c>
      <c r="AL117" s="20">
        <v>0</v>
      </c>
      <c r="AM117" s="20">
        <v>0</v>
      </c>
      <c r="AN117" s="20">
        <v>0</v>
      </c>
      <c r="AO117" s="20">
        <v>0</v>
      </c>
      <c r="AP117" s="20">
        <v>0</v>
      </c>
      <c r="AQ117" s="221">
        <v>0</v>
      </c>
      <c r="AR117" s="20">
        <v>0</v>
      </c>
      <c r="AS117" s="20">
        <v>0</v>
      </c>
      <c r="AT117" s="20">
        <v>0</v>
      </c>
      <c r="AU117" s="20">
        <v>0</v>
      </c>
      <c r="AV117" s="20">
        <v>0</v>
      </c>
      <c r="AW117" s="20">
        <v>0</v>
      </c>
      <c r="AX117" s="20">
        <v>0</v>
      </c>
      <c r="AY117" s="20">
        <v>0</v>
      </c>
      <c r="AZ117" s="20">
        <v>0</v>
      </c>
      <c r="BA117" s="20">
        <v>0</v>
      </c>
      <c r="BB117" s="20">
        <v>0</v>
      </c>
      <c r="BC117" s="20">
        <v>0</v>
      </c>
    </row>
    <row r="118" spans="1:55" ht="32.25" hidden="1" customHeight="1" outlineLevel="1" x14ac:dyDescent="0.25">
      <c r="B118" s="71"/>
      <c r="C118" s="223" t="s">
        <v>339</v>
      </c>
      <c r="D118" s="9" t="s">
        <v>23</v>
      </c>
      <c r="E118" s="9" t="s">
        <v>22</v>
      </c>
      <c r="F118" s="9"/>
      <c r="G118" s="19" t="s">
        <v>35</v>
      </c>
      <c r="H118" s="20">
        <v>132352.9411764706</v>
      </c>
      <c r="I118" s="20">
        <v>136363.63636363635</v>
      </c>
      <c r="J118" s="20">
        <v>140625</v>
      </c>
      <c r="K118" s="20">
        <v>145161.29032258064</v>
      </c>
      <c r="L118" s="20">
        <v>150000</v>
      </c>
      <c r="M118" s="20">
        <v>155172.41379310345</v>
      </c>
      <c r="N118" s="20">
        <v>160714.28571428571</v>
      </c>
      <c r="O118" s="20">
        <v>166666.66666666666</v>
      </c>
      <c r="P118" s="20">
        <v>173076.92307692306</v>
      </c>
      <c r="Q118" s="20">
        <v>180000</v>
      </c>
      <c r="R118" s="20">
        <v>187500</v>
      </c>
      <c r="S118" s="20">
        <v>195652.17391304349</v>
      </c>
      <c r="T118" s="20">
        <v>204545.45454545456</v>
      </c>
      <c r="U118" s="20">
        <v>214285.71428571429</v>
      </c>
      <c r="V118" s="20">
        <v>225000</v>
      </c>
      <c r="W118" s="20">
        <v>236842.10526315789</v>
      </c>
      <c r="X118" s="20">
        <v>250000</v>
      </c>
      <c r="Y118" s="20">
        <v>264705.8823529412</v>
      </c>
      <c r="Z118" s="20">
        <v>281250</v>
      </c>
      <c r="AA118" s="20">
        <v>300000</v>
      </c>
      <c r="AB118" s="20">
        <v>321428.57142857142</v>
      </c>
      <c r="AC118" s="20">
        <v>346153.84615384613</v>
      </c>
      <c r="AD118" s="20">
        <v>375000</v>
      </c>
      <c r="AE118" s="20">
        <v>409090.90909090912</v>
      </c>
      <c r="AF118" s="20">
        <v>450000</v>
      </c>
      <c r="AG118" s="20">
        <v>500000</v>
      </c>
      <c r="AH118" s="20">
        <v>562500</v>
      </c>
      <c r="AI118" s="20">
        <v>642857.14285714284</v>
      </c>
      <c r="AJ118" s="20">
        <v>750000</v>
      </c>
      <c r="AK118" s="20">
        <v>900000</v>
      </c>
      <c r="AL118" s="20">
        <v>1125000</v>
      </c>
      <c r="AM118" s="20">
        <v>1500000</v>
      </c>
      <c r="AN118" s="20">
        <v>2250000</v>
      </c>
      <c r="AO118" s="20">
        <v>4500000</v>
      </c>
      <c r="AP118" s="20">
        <v>4500000</v>
      </c>
      <c r="AQ118" s="221"/>
      <c r="AR118" s="20"/>
      <c r="AS118" s="20"/>
      <c r="AT118" s="20"/>
      <c r="AU118" s="20"/>
      <c r="AV118" s="20"/>
      <c r="AW118" s="20"/>
      <c r="AX118" s="20"/>
      <c r="AY118" s="20"/>
      <c r="AZ118" s="20"/>
      <c r="BA118" s="20"/>
      <c r="BB118" s="20"/>
      <c r="BC118" s="20"/>
    </row>
    <row r="119" spans="1:55" ht="15.75" hidden="1" outlineLevel="1" x14ac:dyDescent="0.25">
      <c r="A119" s="183"/>
      <c r="B119" s="71">
        <v>114</v>
      </c>
      <c r="C119" s="340" t="s">
        <v>340</v>
      </c>
      <c r="D119" s="9"/>
      <c r="E119" s="9"/>
      <c r="F119" s="9"/>
      <c r="G119" s="19" t="s">
        <v>36</v>
      </c>
      <c r="H119" s="20">
        <v>0</v>
      </c>
      <c r="I119" s="20">
        <v>0</v>
      </c>
      <c r="J119" s="20">
        <v>0</v>
      </c>
      <c r="K119" s="20">
        <v>0</v>
      </c>
      <c r="L119" s="20">
        <v>0</v>
      </c>
      <c r="M119" s="20">
        <v>0</v>
      </c>
      <c r="N119" s="20">
        <v>0</v>
      </c>
      <c r="O119" s="20">
        <v>0</v>
      </c>
      <c r="P119" s="20">
        <v>0</v>
      </c>
      <c r="Q119" s="20">
        <v>0</v>
      </c>
      <c r="R119" s="20">
        <v>0</v>
      </c>
      <c r="S119" s="20">
        <v>0</v>
      </c>
      <c r="T119" s="20">
        <v>0</v>
      </c>
      <c r="U119" s="20">
        <v>0</v>
      </c>
      <c r="V119" s="20">
        <v>0</v>
      </c>
      <c r="W119" s="20">
        <v>0</v>
      </c>
      <c r="X119" s="20">
        <v>0</v>
      </c>
      <c r="Y119" s="20">
        <v>0</v>
      </c>
      <c r="Z119" s="20">
        <v>0</v>
      </c>
      <c r="AA119" s="20">
        <v>0</v>
      </c>
      <c r="AB119" s="20">
        <v>0</v>
      </c>
      <c r="AC119" s="20">
        <v>0</v>
      </c>
      <c r="AD119" s="20">
        <v>0</v>
      </c>
      <c r="AE119" s="20">
        <v>0</v>
      </c>
      <c r="AF119" s="20">
        <v>0</v>
      </c>
      <c r="AG119" s="20">
        <v>0</v>
      </c>
      <c r="AH119" s="20">
        <v>0</v>
      </c>
      <c r="AI119" s="20">
        <v>0</v>
      </c>
      <c r="AJ119" s="20">
        <v>0</v>
      </c>
      <c r="AK119" s="20">
        <v>0</v>
      </c>
      <c r="AL119" s="20">
        <v>0</v>
      </c>
      <c r="AM119" s="20">
        <v>0</v>
      </c>
      <c r="AN119" s="20">
        <v>0</v>
      </c>
      <c r="AO119" s="20">
        <v>0</v>
      </c>
      <c r="AP119" s="20">
        <v>0</v>
      </c>
      <c r="AQ119" s="221">
        <v>0</v>
      </c>
      <c r="AR119" s="20">
        <v>0</v>
      </c>
      <c r="AS119" s="20">
        <v>0</v>
      </c>
      <c r="AT119" s="20">
        <v>0</v>
      </c>
      <c r="AU119" s="20">
        <v>0</v>
      </c>
      <c r="AV119" s="20">
        <v>0</v>
      </c>
      <c r="AW119" s="20">
        <v>0</v>
      </c>
      <c r="AX119" s="20">
        <v>0</v>
      </c>
      <c r="AY119" s="20">
        <v>0</v>
      </c>
      <c r="AZ119" s="20">
        <v>0</v>
      </c>
      <c r="BA119" s="20">
        <v>0</v>
      </c>
      <c r="BB119" s="20">
        <v>0</v>
      </c>
      <c r="BC119" s="20">
        <v>0</v>
      </c>
    </row>
    <row r="120" spans="1:55" ht="15.75" hidden="1" outlineLevel="1" x14ac:dyDescent="0.25">
      <c r="A120" s="183"/>
      <c r="B120" s="71"/>
      <c r="C120" s="341" t="s">
        <v>5</v>
      </c>
      <c r="D120" s="9" t="s">
        <v>23</v>
      </c>
      <c r="E120" s="9" t="s">
        <v>22</v>
      </c>
      <c r="F120" s="9" t="s">
        <v>29</v>
      </c>
      <c r="G120" s="19" t="s">
        <v>35</v>
      </c>
      <c r="H120" s="20"/>
      <c r="I120" s="20">
        <v>0</v>
      </c>
      <c r="J120" s="20">
        <v>0</v>
      </c>
      <c r="K120" s="20">
        <v>0</v>
      </c>
      <c r="L120" s="20">
        <v>0</v>
      </c>
      <c r="M120" s="20">
        <v>0</v>
      </c>
      <c r="N120" s="20">
        <v>0</v>
      </c>
      <c r="O120" s="20">
        <v>0</v>
      </c>
      <c r="P120" s="20">
        <v>0</v>
      </c>
      <c r="Q120" s="20">
        <v>0</v>
      </c>
      <c r="R120" s="20">
        <v>0</v>
      </c>
      <c r="S120" s="20">
        <v>0</v>
      </c>
      <c r="T120" s="20">
        <v>0</v>
      </c>
      <c r="U120" s="20">
        <v>0</v>
      </c>
      <c r="V120" s="20">
        <v>0</v>
      </c>
      <c r="W120" s="20">
        <v>0</v>
      </c>
      <c r="X120" s="20">
        <v>0</v>
      </c>
      <c r="Y120" s="20">
        <v>0</v>
      </c>
      <c r="Z120" s="20">
        <v>0</v>
      </c>
      <c r="AA120" s="20">
        <v>0</v>
      </c>
      <c r="AB120" s="20">
        <v>0</v>
      </c>
      <c r="AC120" s="20">
        <v>0</v>
      </c>
      <c r="AD120" s="20">
        <v>0</v>
      </c>
      <c r="AE120" s="20">
        <v>0</v>
      </c>
      <c r="AF120" s="20">
        <v>0</v>
      </c>
      <c r="AG120" s="20">
        <v>0</v>
      </c>
      <c r="AH120" s="20">
        <v>0</v>
      </c>
      <c r="AI120" s="20">
        <v>0</v>
      </c>
      <c r="AJ120" s="20">
        <v>0</v>
      </c>
      <c r="AK120" s="20">
        <v>0</v>
      </c>
      <c r="AL120" s="20">
        <v>0</v>
      </c>
      <c r="AM120" s="20">
        <v>0</v>
      </c>
      <c r="AN120" s="20">
        <v>0</v>
      </c>
      <c r="AO120" s="20">
        <v>0</v>
      </c>
      <c r="AP120" s="20">
        <v>0</v>
      </c>
      <c r="AQ120" s="221">
        <v>0</v>
      </c>
      <c r="AR120" s="20">
        <v>0</v>
      </c>
      <c r="AS120" s="20">
        <v>0</v>
      </c>
      <c r="AT120" s="20">
        <v>0</v>
      </c>
      <c r="AU120" s="20">
        <v>0</v>
      </c>
      <c r="AV120" s="20">
        <v>0</v>
      </c>
      <c r="AW120" s="20">
        <v>0</v>
      </c>
      <c r="AX120" s="20">
        <v>0</v>
      </c>
      <c r="AY120" s="20">
        <v>0</v>
      </c>
      <c r="AZ120" s="20">
        <v>0</v>
      </c>
      <c r="BA120" s="20">
        <v>0</v>
      </c>
      <c r="BB120" s="20">
        <v>0</v>
      </c>
      <c r="BC120" s="20">
        <v>0</v>
      </c>
    </row>
    <row r="121" spans="1:55" ht="15" hidden="1" customHeight="1" outlineLevel="1" x14ac:dyDescent="0.25">
      <c r="A121" s="183">
        <v>0</v>
      </c>
      <c r="B121" s="71">
        <v>116</v>
      </c>
      <c r="C121" s="340" t="s">
        <v>344</v>
      </c>
      <c r="D121" s="9"/>
      <c r="E121" s="9"/>
      <c r="F121" s="9"/>
      <c r="G121" s="19" t="s">
        <v>36</v>
      </c>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21">
        <v>0</v>
      </c>
      <c r="AR121" s="20">
        <v>0</v>
      </c>
      <c r="AS121" s="20">
        <v>0</v>
      </c>
      <c r="AT121" s="20">
        <v>0</v>
      </c>
      <c r="AU121" s="20">
        <v>0</v>
      </c>
      <c r="AV121" s="20">
        <v>0</v>
      </c>
      <c r="AW121" s="20">
        <v>0</v>
      </c>
      <c r="AX121" s="20">
        <v>0</v>
      </c>
      <c r="AY121" s="20">
        <v>0</v>
      </c>
      <c r="AZ121" s="20">
        <v>0</v>
      </c>
      <c r="BA121" s="20">
        <v>0</v>
      </c>
      <c r="BB121" s="20">
        <v>0</v>
      </c>
      <c r="BC121" s="20">
        <v>0</v>
      </c>
    </row>
    <row r="122" spans="1:55" ht="15.75" hidden="1" customHeight="1" outlineLevel="1" x14ac:dyDescent="0.25">
      <c r="B122" s="71">
        <v>117</v>
      </c>
      <c r="C122" s="341" t="s">
        <v>9</v>
      </c>
      <c r="D122" s="9" t="s">
        <v>23</v>
      </c>
      <c r="E122" s="9" t="s">
        <v>22</v>
      </c>
      <c r="F122" s="9" t="s">
        <v>29</v>
      </c>
      <c r="G122" s="19" t="s">
        <v>35</v>
      </c>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21">
        <v>0</v>
      </c>
      <c r="AR122" s="20">
        <v>0</v>
      </c>
      <c r="AS122" s="20">
        <v>0</v>
      </c>
      <c r="AT122" s="20">
        <v>0</v>
      </c>
      <c r="AU122" s="20">
        <v>0</v>
      </c>
      <c r="AV122" s="20">
        <v>0</v>
      </c>
      <c r="AW122" s="20">
        <v>0</v>
      </c>
      <c r="AX122" s="20">
        <v>0</v>
      </c>
      <c r="AY122" s="20">
        <v>0</v>
      </c>
      <c r="AZ122" s="20">
        <v>0</v>
      </c>
      <c r="BA122" s="20">
        <v>0</v>
      </c>
      <c r="BB122" s="20">
        <v>0</v>
      </c>
      <c r="BC122" s="20">
        <v>0</v>
      </c>
    </row>
    <row r="123" spans="1:55" ht="15.75" hidden="1" outlineLevel="1" x14ac:dyDescent="0.25">
      <c r="A123" s="183">
        <v>0</v>
      </c>
      <c r="B123" s="71">
        <v>118</v>
      </c>
      <c r="C123" s="340" t="s">
        <v>342</v>
      </c>
      <c r="D123" s="9"/>
      <c r="E123" s="9"/>
      <c r="F123" s="9"/>
      <c r="G123" s="19" t="s">
        <v>36</v>
      </c>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21">
        <v>0</v>
      </c>
      <c r="AR123" s="221">
        <v>0</v>
      </c>
      <c r="AS123" s="20">
        <v>0</v>
      </c>
      <c r="AT123" s="20">
        <v>0</v>
      </c>
      <c r="AU123" s="20">
        <v>0</v>
      </c>
      <c r="AV123" s="20">
        <v>0</v>
      </c>
      <c r="AW123" s="20">
        <v>0</v>
      </c>
      <c r="AX123" s="20">
        <v>0</v>
      </c>
      <c r="AY123" s="20">
        <v>0</v>
      </c>
      <c r="AZ123" s="20">
        <v>0</v>
      </c>
      <c r="BA123" s="20">
        <v>0</v>
      </c>
      <c r="BB123" s="20">
        <v>0</v>
      </c>
      <c r="BC123" s="20">
        <v>0</v>
      </c>
    </row>
    <row r="124" spans="1:55" ht="15" hidden="1" customHeight="1" outlineLevel="1" x14ac:dyDescent="0.25">
      <c r="B124" s="71">
        <v>119</v>
      </c>
      <c r="C124" s="341"/>
      <c r="D124" s="9" t="s">
        <v>23</v>
      </c>
      <c r="E124" s="9" t="s">
        <v>22</v>
      </c>
      <c r="F124" s="9" t="s">
        <v>27</v>
      </c>
      <c r="G124" s="19" t="s">
        <v>35</v>
      </c>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21">
        <v>0</v>
      </c>
      <c r="AR124" s="221">
        <v>0</v>
      </c>
      <c r="AS124" s="20">
        <v>0</v>
      </c>
      <c r="AT124" s="20">
        <v>0</v>
      </c>
      <c r="AU124" s="20">
        <v>0</v>
      </c>
      <c r="AV124" s="20">
        <v>0</v>
      </c>
      <c r="AW124" s="20">
        <v>0</v>
      </c>
      <c r="AX124" s="20">
        <v>0</v>
      </c>
      <c r="AY124" s="20">
        <v>0</v>
      </c>
      <c r="AZ124" s="20">
        <v>0</v>
      </c>
      <c r="BA124" s="20">
        <v>0</v>
      </c>
      <c r="BB124" s="20">
        <v>0</v>
      </c>
      <c r="BC124" s="20">
        <v>0</v>
      </c>
    </row>
    <row r="125" spans="1:55" ht="15.75" hidden="1" outlineLevel="1" x14ac:dyDescent="0.25">
      <c r="B125" s="71">
        <v>120</v>
      </c>
      <c r="C125" s="340" t="s">
        <v>343</v>
      </c>
      <c r="D125" s="9"/>
      <c r="E125" s="9"/>
      <c r="F125" s="9"/>
      <c r="G125" s="19" t="s">
        <v>36</v>
      </c>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21">
        <v>0</v>
      </c>
      <c r="AR125" s="20">
        <v>0</v>
      </c>
      <c r="AS125" s="20">
        <v>0</v>
      </c>
      <c r="AT125" s="20">
        <v>0</v>
      </c>
      <c r="AU125" s="20">
        <v>0</v>
      </c>
      <c r="AV125" s="20">
        <v>0</v>
      </c>
      <c r="AW125" s="20">
        <v>0</v>
      </c>
      <c r="AX125" s="20">
        <v>0</v>
      </c>
      <c r="AY125" s="20">
        <v>0</v>
      </c>
      <c r="AZ125" s="20">
        <v>0</v>
      </c>
      <c r="BA125" s="20">
        <v>0</v>
      </c>
      <c r="BB125" s="20">
        <v>0</v>
      </c>
      <c r="BC125" s="20">
        <v>0</v>
      </c>
    </row>
    <row r="126" spans="1:55" ht="15.75" hidden="1" outlineLevel="1" x14ac:dyDescent="0.25">
      <c r="B126" s="71">
        <v>121</v>
      </c>
      <c r="C126" s="341"/>
      <c r="D126" s="9" t="s">
        <v>23</v>
      </c>
      <c r="E126" s="9" t="s">
        <v>34</v>
      </c>
      <c r="F126" s="9" t="s">
        <v>28</v>
      </c>
      <c r="G126" s="19" t="s">
        <v>35</v>
      </c>
      <c r="H126" s="20"/>
      <c r="I126" s="2"/>
      <c r="J126" s="2"/>
      <c r="K126" s="2"/>
      <c r="L126" s="2"/>
      <c r="M126" s="2"/>
      <c r="N126" s="2"/>
      <c r="O126" s="2"/>
      <c r="P126" s="2"/>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v>0</v>
      </c>
      <c r="AR126" s="20">
        <v>0</v>
      </c>
      <c r="AS126" s="20">
        <v>0</v>
      </c>
      <c r="AT126" s="20">
        <v>0</v>
      </c>
      <c r="AU126" s="20">
        <v>0</v>
      </c>
      <c r="AV126" s="20">
        <v>0</v>
      </c>
      <c r="AW126" s="20">
        <v>0</v>
      </c>
      <c r="AX126" s="20">
        <v>0</v>
      </c>
      <c r="AY126" s="20">
        <v>0</v>
      </c>
      <c r="AZ126" s="20">
        <v>0</v>
      </c>
      <c r="BA126" s="20">
        <v>0</v>
      </c>
      <c r="BB126" s="20">
        <v>0</v>
      </c>
      <c r="BC126" s="20">
        <v>0</v>
      </c>
    </row>
    <row r="127" spans="1:55" s="277" customFormat="1" ht="37.5" x14ac:dyDescent="0.25">
      <c r="B127" s="278">
        <v>122</v>
      </c>
      <c r="C127" s="279" t="s">
        <v>217</v>
      </c>
      <c r="D127" s="280"/>
      <c r="E127" s="280"/>
      <c r="F127" s="281" t="s">
        <v>29</v>
      </c>
      <c r="G127" s="280" t="s">
        <v>35</v>
      </c>
      <c r="H127" s="282">
        <v>0</v>
      </c>
      <c r="I127" s="282">
        <v>0</v>
      </c>
      <c r="J127" s="282">
        <v>1350000</v>
      </c>
      <c r="K127" s="282">
        <v>1434375</v>
      </c>
      <c r="L127" s="282">
        <v>1521471.78125</v>
      </c>
      <c r="M127" s="282">
        <v>17511471.78125</v>
      </c>
      <c r="N127" s="282">
        <v>21401126.90625</v>
      </c>
      <c r="O127" s="282">
        <v>22826126.9375</v>
      </c>
      <c r="P127" s="282">
        <v>22953904.75</v>
      </c>
      <c r="Q127" s="282">
        <v>10134674.0625</v>
      </c>
      <c r="R127" s="282">
        <v>8832674.0625</v>
      </c>
      <c r="S127" s="282">
        <v>9057674.0625</v>
      </c>
      <c r="T127" s="282">
        <v>9292456.5625</v>
      </c>
      <c r="U127" s="282">
        <v>9537911.0625</v>
      </c>
      <c r="V127" s="282">
        <v>19395053.8125</v>
      </c>
      <c r="W127" s="282">
        <v>19875053.8125</v>
      </c>
      <c r="X127" s="282">
        <v>44490843.5</v>
      </c>
      <c r="Y127" s="282">
        <v>57974176.8125</v>
      </c>
      <c r="Z127" s="282">
        <v>63515353.1875</v>
      </c>
      <c r="AA127" s="282">
        <v>56971603.25</v>
      </c>
      <c r="AB127" s="282">
        <v>45881603.25</v>
      </c>
      <c r="AC127" s="282">
        <v>41745889.25</v>
      </c>
      <c r="AD127" s="282">
        <v>38434350.5</v>
      </c>
      <c r="AE127" s="282">
        <v>39384350.5</v>
      </c>
      <c r="AF127" s="282">
        <v>40420714.5</v>
      </c>
      <c r="AG127" s="282">
        <v>41560714.5</v>
      </c>
      <c r="AH127" s="282">
        <v>42827381</v>
      </c>
      <c r="AI127" s="282">
        <v>44252381</v>
      </c>
      <c r="AJ127" s="282">
        <v>64630952.5</v>
      </c>
      <c r="AK127" s="282">
        <v>72780951</v>
      </c>
      <c r="AL127" s="282">
        <v>82560951</v>
      </c>
      <c r="AM127" s="282">
        <v>78435951</v>
      </c>
      <c r="AN127" s="282">
        <v>83835951</v>
      </c>
      <c r="AO127" s="282">
        <v>86535951</v>
      </c>
      <c r="AP127" s="282">
        <v>89235951</v>
      </c>
      <c r="AQ127" s="282">
        <v>43550000</v>
      </c>
      <c r="AR127" s="282">
        <v>99850000</v>
      </c>
      <c r="AS127" s="282">
        <v>0</v>
      </c>
      <c r="AT127" s="282">
        <v>0</v>
      </c>
      <c r="AU127" s="282">
        <v>0</v>
      </c>
      <c r="AV127" s="282">
        <v>0</v>
      </c>
      <c r="AW127" s="282">
        <v>0</v>
      </c>
      <c r="AX127" s="282">
        <v>0</v>
      </c>
      <c r="AY127" s="282">
        <v>0</v>
      </c>
      <c r="AZ127" s="282">
        <v>0</v>
      </c>
      <c r="BA127" s="282">
        <v>0</v>
      </c>
      <c r="BB127" s="282">
        <v>0</v>
      </c>
      <c r="BC127" s="282">
        <v>0</v>
      </c>
    </row>
    <row r="128" spans="1:55" ht="18.75" x14ac:dyDescent="0.25">
      <c r="B128" s="71">
        <v>123</v>
      </c>
      <c r="C128" s="131" t="s">
        <v>406</v>
      </c>
      <c r="D128" s="19"/>
      <c r="E128" s="9" t="s">
        <v>22</v>
      </c>
      <c r="F128" s="9" t="s">
        <v>27</v>
      </c>
      <c r="G128" s="19" t="s">
        <v>35</v>
      </c>
      <c r="H128" s="65">
        <v>0</v>
      </c>
      <c r="I128" s="65">
        <v>0</v>
      </c>
      <c r="J128" s="65">
        <v>0</v>
      </c>
      <c r="K128" s="65">
        <v>0</v>
      </c>
      <c r="L128" s="65">
        <v>0</v>
      </c>
      <c r="M128" s="65">
        <v>0</v>
      </c>
      <c r="N128" s="65">
        <v>0</v>
      </c>
      <c r="O128" s="65">
        <v>0</v>
      </c>
      <c r="P128" s="65">
        <v>0</v>
      </c>
      <c r="Q128" s="65">
        <v>0</v>
      </c>
      <c r="R128" s="65">
        <v>0</v>
      </c>
      <c r="S128" s="65">
        <v>0</v>
      </c>
      <c r="T128" s="65">
        <v>0</v>
      </c>
      <c r="U128" s="65">
        <v>0</v>
      </c>
      <c r="V128" s="65">
        <v>0</v>
      </c>
      <c r="W128" s="65">
        <v>0</v>
      </c>
      <c r="X128" s="65">
        <v>0</v>
      </c>
      <c r="Y128" s="65">
        <v>0</v>
      </c>
      <c r="Z128" s="65">
        <v>0</v>
      </c>
      <c r="AA128" s="65">
        <v>0</v>
      </c>
      <c r="AB128" s="65">
        <v>0</v>
      </c>
      <c r="AC128" s="65">
        <v>0</v>
      </c>
      <c r="AD128" s="65">
        <v>0</v>
      </c>
      <c r="AE128" s="65">
        <v>0</v>
      </c>
      <c r="AF128" s="65">
        <v>0</v>
      </c>
      <c r="AG128" s="65">
        <v>0</v>
      </c>
      <c r="AH128" s="65">
        <v>0</v>
      </c>
      <c r="AI128" s="65">
        <v>0</v>
      </c>
      <c r="AJ128" s="65">
        <v>0</v>
      </c>
      <c r="AK128" s="65">
        <v>0</v>
      </c>
      <c r="AL128" s="65">
        <v>0</v>
      </c>
      <c r="AM128" s="65">
        <v>0</v>
      </c>
      <c r="AN128" s="65">
        <v>0</v>
      </c>
      <c r="AO128" s="65">
        <v>0</v>
      </c>
      <c r="AP128" s="65">
        <v>0</v>
      </c>
      <c r="AQ128" s="65">
        <v>435500000</v>
      </c>
      <c r="AR128" s="65">
        <v>998500000</v>
      </c>
      <c r="AS128" s="65">
        <v>0</v>
      </c>
      <c r="AT128" s="65">
        <v>0</v>
      </c>
      <c r="AU128" s="65">
        <v>0</v>
      </c>
      <c r="AV128" s="65">
        <v>0</v>
      </c>
      <c r="AW128" s="65">
        <v>0</v>
      </c>
      <c r="AX128" s="65">
        <v>0</v>
      </c>
      <c r="AY128" s="65">
        <v>0</v>
      </c>
      <c r="AZ128" s="65">
        <v>0</v>
      </c>
      <c r="BA128" s="65">
        <v>0</v>
      </c>
      <c r="BB128" s="65">
        <v>0</v>
      </c>
      <c r="BC128" s="65">
        <v>0</v>
      </c>
    </row>
    <row r="129" spans="2:55" ht="18.75" x14ac:dyDescent="0.25">
      <c r="B129" s="71">
        <v>124</v>
      </c>
      <c r="C129" s="131" t="s">
        <v>406</v>
      </c>
      <c r="D129" s="19"/>
      <c r="E129" s="9" t="s">
        <v>34</v>
      </c>
      <c r="F129" s="9" t="s">
        <v>27</v>
      </c>
      <c r="G129" s="19" t="s">
        <v>35</v>
      </c>
      <c r="H129" s="65">
        <v>0</v>
      </c>
      <c r="I129" s="65">
        <v>0</v>
      </c>
      <c r="J129" s="65">
        <v>0</v>
      </c>
      <c r="K129" s="65">
        <v>0</v>
      </c>
      <c r="L129" s="65">
        <v>0</v>
      </c>
      <c r="M129" s="65">
        <v>0</v>
      </c>
      <c r="N129" s="65">
        <v>0</v>
      </c>
      <c r="O129" s="65">
        <v>0</v>
      </c>
      <c r="P129" s="65">
        <v>0</v>
      </c>
      <c r="Q129" s="65">
        <v>0</v>
      </c>
      <c r="R129" s="65">
        <v>0</v>
      </c>
      <c r="S129" s="65">
        <v>0</v>
      </c>
      <c r="T129" s="65">
        <v>0</v>
      </c>
      <c r="U129" s="65">
        <v>0</v>
      </c>
      <c r="V129" s="65">
        <v>0</v>
      </c>
      <c r="W129" s="65">
        <v>0</v>
      </c>
      <c r="X129" s="65">
        <v>0</v>
      </c>
      <c r="Y129" s="65">
        <v>0</v>
      </c>
      <c r="Z129" s="65">
        <v>0</v>
      </c>
      <c r="AA129" s="65">
        <v>0</v>
      </c>
      <c r="AB129" s="65">
        <v>0</v>
      </c>
      <c r="AC129" s="65">
        <v>0</v>
      </c>
      <c r="AD129" s="65">
        <v>0</v>
      </c>
      <c r="AE129" s="65">
        <v>0</v>
      </c>
      <c r="AF129" s="65">
        <v>0</v>
      </c>
      <c r="AG129" s="65">
        <v>0</v>
      </c>
      <c r="AH129" s="65">
        <v>0</v>
      </c>
      <c r="AI129" s="65">
        <v>0</v>
      </c>
      <c r="AJ129" s="65">
        <v>0</v>
      </c>
      <c r="AK129" s="65">
        <v>0</v>
      </c>
      <c r="AL129" s="65">
        <v>0</v>
      </c>
      <c r="AM129" s="65">
        <v>0</v>
      </c>
      <c r="AN129" s="65">
        <v>0</v>
      </c>
      <c r="AO129" s="65">
        <v>0</v>
      </c>
      <c r="AP129" s="65">
        <v>0</v>
      </c>
      <c r="AQ129" s="65">
        <v>407009345.79439253</v>
      </c>
      <c r="AR129" s="65">
        <v>933177570.09345794</v>
      </c>
      <c r="AS129" s="65">
        <v>0</v>
      </c>
      <c r="AT129" s="65">
        <v>0</v>
      </c>
      <c r="AU129" s="65">
        <v>0</v>
      </c>
      <c r="AV129" s="65">
        <v>0</v>
      </c>
      <c r="AW129" s="65">
        <v>0</v>
      </c>
      <c r="AX129" s="65">
        <v>0</v>
      </c>
      <c r="AY129" s="65">
        <v>0</v>
      </c>
      <c r="AZ129" s="65">
        <v>0</v>
      </c>
      <c r="BA129" s="65">
        <v>0</v>
      </c>
      <c r="BB129" s="65">
        <v>0</v>
      </c>
      <c r="BC129" s="65">
        <v>0</v>
      </c>
    </row>
    <row r="130" spans="2:55" ht="18.75" x14ac:dyDescent="0.25">
      <c r="B130" s="71">
        <v>125</v>
      </c>
      <c r="C130" s="131" t="s">
        <v>408</v>
      </c>
      <c r="D130" s="19"/>
      <c r="E130" s="19"/>
      <c r="F130" s="19"/>
      <c r="G130" s="19" t="s">
        <v>36</v>
      </c>
      <c r="H130" s="65">
        <v>0</v>
      </c>
      <c r="I130" s="65">
        <v>0</v>
      </c>
      <c r="J130" s="65">
        <v>0</v>
      </c>
      <c r="K130" s="65">
        <v>0</v>
      </c>
      <c r="L130" s="65">
        <v>0</v>
      </c>
      <c r="M130" s="65">
        <v>0</v>
      </c>
      <c r="N130" s="65">
        <v>0</v>
      </c>
      <c r="O130" s="65">
        <v>0</v>
      </c>
      <c r="P130" s="65">
        <v>0</v>
      </c>
      <c r="Q130" s="65">
        <v>0</v>
      </c>
      <c r="R130" s="65">
        <v>0</v>
      </c>
      <c r="S130" s="65">
        <v>0</v>
      </c>
      <c r="T130" s="65">
        <v>0</v>
      </c>
      <c r="U130" s="65">
        <v>0</v>
      </c>
      <c r="V130" s="65">
        <v>0</v>
      </c>
      <c r="W130" s="65">
        <v>0</v>
      </c>
      <c r="X130" s="65">
        <v>0</v>
      </c>
      <c r="Y130" s="65">
        <v>0</v>
      </c>
      <c r="Z130" s="65">
        <v>0</v>
      </c>
      <c r="AA130" s="65">
        <v>0</v>
      </c>
      <c r="AB130" s="65">
        <v>0</v>
      </c>
      <c r="AC130" s="65">
        <v>0</v>
      </c>
      <c r="AD130" s="65">
        <v>0</v>
      </c>
      <c r="AE130" s="65">
        <v>0</v>
      </c>
      <c r="AF130" s="65">
        <v>0</v>
      </c>
      <c r="AG130" s="65">
        <v>0</v>
      </c>
      <c r="AH130" s="65">
        <v>0</v>
      </c>
      <c r="AI130" s="65">
        <v>0</v>
      </c>
      <c r="AJ130" s="65">
        <v>0</v>
      </c>
      <c r="AK130" s="65">
        <v>0</v>
      </c>
      <c r="AL130" s="65">
        <v>0</v>
      </c>
      <c r="AM130" s="65">
        <v>0</v>
      </c>
      <c r="AN130" s="65">
        <v>0</v>
      </c>
      <c r="AO130" s="65">
        <v>0</v>
      </c>
      <c r="AP130" s="65">
        <v>0</v>
      </c>
      <c r="AQ130" s="65">
        <v>4080</v>
      </c>
      <c r="AR130" s="65">
        <v>9310</v>
      </c>
      <c r="AS130" s="65">
        <v>0</v>
      </c>
      <c r="AT130" s="65">
        <v>0</v>
      </c>
      <c r="AU130" s="65">
        <v>0</v>
      </c>
      <c r="AV130" s="65">
        <v>0</v>
      </c>
      <c r="AW130" s="65">
        <v>0</v>
      </c>
      <c r="AX130" s="65">
        <v>0</v>
      </c>
      <c r="AY130" s="65">
        <v>0</v>
      </c>
      <c r="AZ130" s="65">
        <v>0</v>
      </c>
      <c r="BA130" s="65">
        <v>0</v>
      </c>
      <c r="BB130" s="65">
        <v>0</v>
      </c>
      <c r="BC130" s="65">
        <v>0</v>
      </c>
    </row>
    <row r="131" spans="2:55" ht="37.5" x14ac:dyDescent="0.25">
      <c r="B131" s="71">
        <v>126</v>
      </c>
      <c r="C131" s="131" t="s">
        <v>409</v>
      </c>
      <c r="D131" s="19"/>
      <c r="E131" s="19"/>
      <c r="F131" s="19"/>
      <c r="G131" s="19" t="s">
        <v>36</v>
      </c>
      <c r="H131" s="65">
        <v>0</v>
      </c>
      <c r="I131" s="65">
        <v>0</v>
      </c>
      <c r="J131" s="65">
        <v>0</v>
      </c>
      <c r="K131" s="65">
        <v>0</v>
      </c>
      <c r="L131" s="65">
        <v>0</v>
      </c>
      <c r="M131" s="65">
        <v>0</v>
      </c>
      <c r="N131" s="65">
        <v>0</v>
      </c>
      <c r="O131" s="65">
        <v>0</v>
      </c>
      <c r="P131" s="65">
        <v>0</v>
      </c>
      <c r="Q131" s="65">
        <v>0</v>
      </c>
      <c r="R131" s="65">
        <v>0</v>
      </c>
      <c r="S131" s="65">
        <v>0</v>
      </c>
      <c r="T131" s="65">
        <v>0</v>
      </c>
      <c r="U131" s="65">
        <v>0</v>
      </c>
      <c r="V131" s="65">
        <v>0</v>
      </c>
      <c r="W131" s="65">
        <v>0</v>
      </c>
      <c r="X131" s="65">
        <v>0</v>
      </c>
      <c r="Y131" s="65">
        <v>0</v>
      </c>
      <c r="Z131" s="65">
        <v>0</v>
      </c>
      <c r="AA131" s="65">
        <v>0</v>
      </c>
      <c r="AB131" s="65">
        <v>0</v>
      </c>
      <c r="AC131" s="65">
        <v>0</v>
      </c>
      <c r="AD131" s="65">
        <v>0</v>
      </c>
      <c r="AE131" s="65">
        <v>0</v>
      </c>
      <c r="AF131" s="65">
        <v>0</v>
      </c>
      <c r="AG131" s="65">
        <v>0</v>
      </c>
      <c r="AH131" s="65">
        <v>0</v>
      </c>
      <c r="AI131" s="65">
        <v>0</v>
      </c>
      <c r="AJ131" s="65">
        <v>0</v>
      </c>
      <c r="AK131" s="65">
        <v>0</v>
      </c>
      <c r="AL131" s="65">
        <v>0</v>
      </c>
      <c r="AM131" s="65">
        <v>0</v>
      </c>
      <c r="AN131" s="65">
        <v>0</v>
      </c>
      <c r="AO131" s="65">
        <v>0</v>
      </c>
      <c r="AP131" s="65">
        <v>0</v>
      </c>
      <c r="AQ131" s="65">
        <v>4080</v>
      </c>
      <c r="AR131" s="65">
        <v>13390</v>
      </c>
      <c r="AS131" s="65">
        <v>13390</v>
      </c>
      <c r="AT131" s="65">
        <v>13390</v>
      </c>
      <c r="AU131" s="65">
        <v>13390</v>
      </c>
      <c r="AV131" s="65">
        <v>13390</v>
      </c>
      <c r="AW131" s="65">
        <v>13390</v>
      </c>
      <c r="AX131" s="65">
        <v>13390</v>
      </c>
      <c r="AY131" s="65">
        <v>13390</v>
      </c>
      <c r="AZ131" s="65">
        <v>13390</v>
      </c>
      <c r="BA131" s="65">
        <v>13390</v>
      </c>
      <c r="BB131" s="65">
        <v>13390</v>
      </c>
      <c r="BC131" s="65">
        <v>13390</v>
      </c>
    </row>
    <row r="133" spans="2:55" ht="21" x14ac:dyDescent="0.35">
      <c r="B133" s="363" t="s">
        <v>266</v>
      </c>
      <c r="C133" s="363"/>
      <c r="D133" s="363"/>
      <c r="E133" s="363"/>
      <c r="F133" s="363"/>
    </row>
    <row r="134" spans="2:55" ht="15.75" outlineLevel="1" x14ac:dyDescent="0.25">
      <c r="B134" s="156" t="s">
        <v>0</v>
      </c>
      <c r="C134" s="156" t="s">
        <v>18</v>
      </c>
      <c r="D134" s="156" t="s">
        <v>219</v>
      </c>
      <c r="E134" s="156" t="s">
        <v>15</v>
      </c>
      <c r="F134" s="156" t="s">
        <v>24</v>
      </c>
    </row>
    <row r="135" spans="2:55" outlineLevel="1" x14ac:dyDescent="0.25">
      <c r="B135" s="2">
        <v>105</v>
      </c>
      <c r="C135" s="2" t="s">
        <v>220</v>
      </c>
      <c r="D135" s="128">
        <v>0.1</v>
      </c>
      <c r="E135" s="9" t="s">
        <v>34</v>
      </c>
      <c r="F135" s="9" t="s">
        <v>28</v>
      </c>
      <c r="G135" s="19" t="s">
        <v>35</v>
      </c>
      <c r="H135" s="20">
        <v>0</v>
      </c>
      <c r="I135" s="20">
        <v>0</v>
      </c>
      <c r="J135" s="20">
        <v>450000</v>
      </c>
      <c r="K135" s="20">
        <v>450000</v>
      </c>
      <c r="L135" s="20">
        <v>450000</v>
      </c>
      <c r="M135" s="20">
        <v>5750000</v>
      </c>
      <c r="N135" s="20">
        <v>6650000</v>
      </c>
      <c r="O135" s="20">
        <v>6650000</v>
      </c>
      <c r="P135" s="20">
        <v>6200000</v>
      </c>
      <c r="Q135" s="20">
        <v>1450000</v>
      </c>
      <c r="R135" s="20">
        <v>900000</v>
      </c>
      <c r="S135" s="20">
        <v>900000</v>
      </c>
      <c r="T135" s="20">
        <v>900000</v>
      </c>
      <c r="U135" s="20">
        <v>900000</v>
      </c>
      <c r="V135" s="20">
        <v>4100000</v>
      </c>
      <c r="W135" s="20">
        <v>3850000</v>
      </c>
      <c r="X135" s="20">
        <v>11650000</v>
      </c>
      <c r="Y135" s="20">
        <v>14850000</v>
      </c>
      <c r="Z135" s="20">
        <v>14950000</v>
      </c>
      <c r="AA135" s="20">
        <v>10900000</v>
      </c>
      <c r="AB135" s="20">
        <v>5750000</v>
      </c>
      <c r="AC135" s="20">
        <v>3550000</v>
      </c>
      <c r="AD135" s="20">
        <v>1900000</v>
      </c>
      <c r="AE135" s="20">
        <v>1900000</v>
      </c>
      <c r="AF135" s="20">
        <v>1900000</v>
      </c>
      <c r="AG135" s="20">
        <v>1900000</v>
      </c>
      <c r="AH135" s="20">
        <v>1900000</v>
      </c>
      <c r="AI135" s="20">
        <v>1900000</v>
      </c>
      <c r="AJ135" s="20">
        <v>8150000</v>
      </c>
      <c r="AK135" s="20">
        <v>8150000</v>
      </c>
      <c r="AL135" s="20">
        <v>8150000</v>
      </c>
      <c r="AM135" s="20">
        <v>2700000</v>
      </c>
      <c r="AN135" s="20">
        <v>2700000</v>
      </c>
      <c r="AO135" s="20">
        <v>900000</v>
      </c>
      <c r="AP135" s="20">
        <v>0</v>
      </c>
      <c r="AQ135" s="20">
        <v>0</v>
      </c>
      <c r="AR135" s="20">
        <v>0</v>
      </c>
      <c r="AS135" s="20">
        <v>0</v>
      </c>
      <c r="AT135" s="20">
        <v>0</v>
      </c>
      <c r="AU135" s="20">
        <v>0</v>
      </c>
      <c r="AV135" s="20">
        <v>0</v>
      </c>
      <c r="AW135" s="20">
        <v>0</v>
      </c>
      <c r="AX135" s="20">
        <v>0</v>
      </c>
      <c r="AY135" s="20">
        <v>0</v>
      </c>
      <c r="AZ135" s="20">
        <v>0</v>
      </c>
      <c r="BA135" s="20">
        <v>0</v>
      </c>
      <c r="BB135" s="20">
        <v>0</v>
      </c>
      <c r="BC135" s="20">
        <v>0</v>
      </c>
    </row>
    <row r="136" spans="2:55" outlineLevel="1" x14ac:dyDescent="0.25">
      <c r="B136" s="2">
        <v>106</v>
      </c>
      <c r="C136" s="2" t="s">
        <v>222</v>
      </c>
      <c r="D136" s="2" t="s">
        <v>224</v>
      </c>
      <c r="E136" s="2"/>
      <c r="F136" s="9" t="s">
        <v>63</v>
      </c>
      <c r="G136" s="19" t="s">
        <v>35</v>
      </c>
      <c r="H136" s="20"/>
      <c r="I136" s="20"/>
      <c r="J136" s="20">
        <v>0</v>
      </c>
      <c r="K136" s="20">
        <v>0</v>
      </c>
      <c r="L136" s="20">
        <v>450000</v>
      </c>
      <c r="M136" s="20">
        <v>450000</v>
      </c>
      <c r="N136" s="20">
        <v>450000</v>
      </c>
      <c r="O136" s="20">
        <v>5750000</v>
      </c>
      <c r="P136" s="20">
        <v>6650000</v>
      </c>
      <c r="Q136" s="20">
        <v>6650000</v>
      </c>
      <c r="R136" s="20">
        <v>6200000</v>
      </c>
      <c r="S136" s="20">
        <v>1450000</v>
      </c>
      <c r="T136" s="20">
        <v>900000</v>
      </c>
      <c r="U136" s="20">
        <v>900000</v>
      </c>
      <c r="V136" s="20">
        <v>900000</v>
      </c>
      <c r="W136" s="20">
        <v>900000</v>
      </c>
      <c r="X136" s="20">
        <v>4100000</v>
      </c>
      <c r="Y136" s="20">
        <v>3850000</v>
      </c>
      <c r="Z136" s="20">
        <v>11650000</v>
      </c>
      <c r="AA136" s="20">
        <v>14850000</v>
      </c>
      <c r="AB136" s="20">
        <v>14950000</v>
      </c>
      <c r="AC136" s="20">
        <v>10900000</v>
      </c>
      <c r="AD136" s="20">
        <v>5750000</v>
      </c>
      <c r="AE136" s="20">
        <v>3550000</v>
      </c>
      <c r="AF136" s="20">
        <v>1900000</v>
      </c>
      <c r="AG136" s="20">
        <v>1900000</v>
      </c>
      <c r="AH136" s="20">
        <v>1900000</v>
      </c>
      <c r="AI136" s="20">
        <v>1900000</v>
      </c>
      <c r="AJ136" s="20">
        <v>1900000</v>
      </c>
      <c r="AK136" s="20">
        <v>1900000</v>
      </c>
      <c r="AL136" s="20">
        <v>8150000</v>
      </c>
      <c r="AM136" s="20">
        <v>8150000</v>
      </c>
      <c r="AN136" s="20">
        <v>8150000</v>
      </c>
      <c r="AO136" s="20">
        <v>2700000</v>
      </c>
      <c r="AP136" s="20">
        <v>2700000</v>
      </c>
      <c r="AQ136" s="20">
        <v>900000</v>
      </c>
      <c r="AR136" s="20">
        <v>0</v>
      </c>
      <c r="AS136" s="20">
        <v>0</v>
      </c>
      <c r="AT136" s="20">
        <v>0</v>
      </c>
      <c r="AU136" s="20">
        <v>0</v>
      </c>
      <c r="AV136" s="20">
        <v>0</v>
      </c>
      <c r="AW136" s="20">
        <v>0</v>
      </c>
      <c r="AX136" s="20">
        <v>0</v>
      </c>
      <c r="AY136" s="20">
        <v>0</v>
      </c>
      <c r="AZ136" s="20">
        <v>0</v>
      </c>
      <c r="BA136" s="20">
        <v>0</v>
      </c>
      <c r="BB136" s="20">
        <v>0</v>
      </c>
      <c r="BC136" s="20">
        <v>0</v>
      </c>
    </row>
    <row r="137" spans="2:55" outlineLevel="1" x14ac:dyDescent="0.25">
      <c r="B137" s="2">
        <v>107</v>
      </c>
      <c r="C137" s="2" t="s">
        <v>221</v>
      </c>
      <c r="D137" s="128">
        <v>0.02</v>
      </c>
      <c r="E137" s="9" t="s">
        <v>34</v>
      </c>
      <c r="F137" s="9" t="s">
        <v>28</v>
      </c>
      <c r="G137" s="19" t="s">
        <v>35</v>
      </c>
      <c r="H137" s="20">
        <v>0</v>
      </c>
      <c r="I137" s="20">
        <v>0</v>
      </c>
      <c r="J137" s="20">
        <v>90000</v>
      </c>
      <c r="K137" s="20">
        <v>90000</v>
      </c>
      <c r="L137" s="20">
        <v>90000</v>
      </c>
      <c r="M137" s="20">
        <v>1150000</v>
      </c>
      <c r="N137" s="20">
        <v>1330000</v>
      </c>
      <c r="O137" s="20">
        <v>1330000</v>
      </c>
      <c r="P137" s="20">
        <v>1240000</v>
      </c>
      <c r="Q137" s="20">
        <v>290000</v>
      </c>
      <c r="R137" s="20">
        <v>180000</v>
      </c>
      <c r="S137" s="20">
        <v>180000</v>
      </c>
      <c r="T137" s="20">
        <v>180000</v>
      </c>
      <c r="U137" s="20">
        <v>180000</v>
      </c>
      <c r="V137" s="20">
        <v>820000</v>
      </c>
      <c r="W137" s="20">
        <v>770000</v>
      </c>
      <c r="X137" s="20">
        <v>2330000</v>
      </c>
      <c r="Y137" s="20">
        <v>2970000</v>
      </c>
      <c r="Z137" s="20">
        <v>2990000</v>
      </c>
      <c r="AA137" s="20">
        <v>2180000</v>
      </c>
      <c r="AB137" s="20">
        <v>1150000</v>
      </c>
      <c r="AC137" s="20">
        <v>710000</v>
      </c>
      <c r="AD137" s="20">
        <v>380000</v>
      </c>
      <c r="AE137" s="20">
        <v>380000</v>
      </c>
      <c r="AF137" s="20">
        <v>380000</v>
      </c>
      <c r="AG137" s="20">
        <v>380000</v>
      </c>
      <c r="AH137" s="20">
        <v>380000</v>
      </c>
      <c r="AI137" s="20">
        <v>380000</v>
      </c>
      <c r="AJ137" s="20">
        <v>1630000</v>
      </c>
      <c r="AK137" s="20">
        <v>1630000</v>
      </c>
      <c r="AL137" s="20">
        <v>1630000</v>
      </c>
      <c r="AM137" s="20">
        <v>540000</v>
      </c>
      <c r="AN137" s="20">
        <v>540000</v>
      </c>
      <c r="AO137" s="20">
        <v>180000</v>
      </c>
      <c r="AP137" s="20">
        <v>0</v>
      </c>
      <c r="AQ137" s="20">
        <v>0</v>
      </c>
      <c r="AR137" s="20">
        <v>0</v>
      </c>
      <c r="AS137" s="20">
        <v>0</v>
      </c>
      <c r="AT137" s="20">
        <v>0</v>
      </c>
      <c r="AU137" s="20">
        <v>0</v>
      </c>
      <c r="AV137" s="20">
        <v>0</v>
      </c>
      <c r="AW137" s="20">
        <v>0</v>
      </c>
      <c r="AX137" s="20">
        <v>0</v>
      </c>
      <c r="AY137" s="20">
        <v>0</v>
      </c>
      <c r="AZ137" s="20">
        <v>0</v>
      </c>
      <c r="BA137" s="20">
        <v>0</v>
      </c>
      <c r="BB137" s="20">
        <v>0</v>
      </c>
      <c r="BC137" s="20">
        <v>0</v>
      </c>
    </row>
    <row r="138" spans="2:55" outlineLevel="1" x14ac:dyDescent="0.25">
      <c r="B138" s="2">
        <v>108</v>
      </c>
      <c r="C138" s="2" t="s">
        <v>223</v>
      </c>
      <c r="D138" s="2" t="s">
        <v>224</v>
      </c>
      <c r="E138" s="2"/>
      <c r="F138" s="9" t="s">
        <v>63</v>
      </c>
      <c r="G138" s="19" t="s">
        <v>35</v>
      </c>
      <c r="H138" s="20"/>
      <c r="I138" s="20"/>
      <c r="J138" s="20">
        <v>0</v>
      </c>
      <c r="K138" s="20">
        <v>0</v>
      </c>
      <c r="L138" s="20">
        <v>90000</v>
      </c>
      <c r="M138" s="20">
        <v>90000</v>
      </c>
      <c r="N138" s="20">
        <v>90000</v>
      </c>
      <c r="O138" s="20">
        <v>1150000</v>
      </c>
      <c r="P138" s="20">
        <v>1330000</v>
      </c>
      <c r="Q138" s="20">
        <v>1330000</v>
      </c>
      <c r="R138" s="20">
        <v>1240000</v>
      </c>
      <c r="S138" s="20">
        <v>290000</v>
      </c>
      <c r="T138" s="20">
        <v>180000</v>
      </c>
      <c r="U138" s="20">
        <v>180000</v>
      </c>
      <c r="V138" s="20">
        <v>180000</v>
      </c>
      <c r="W138" s="20">
        <v>180000</v>
      </c>
      <c r="X138" s="20">
        <v>820000</v>
      </c>
      <c r="Y138" s="20">
        <v>770000</v>
      </c>
      <c r="Z138" s="20">
        <v>2330000</v>
      </c>
      <c r="AA138" s="20">
        <v>2970000</v>
      </c>
      <c r="AB138" s="20">
        <v>2990000</v>
      </c>
      <c r="AC138" s="20">
        <v>2180000</v>
      </c>
      <c r="AD138" s="20">
        <v>1150000</v>
      </c>
      <c r="AE138" s="20">
        <v>710000</v>
      </c>
      <c r="AF138" s="20">
        <v>380000</v>
      </c>
      <c r="AG138" s="20">
        <v>380000</v>
      </c>
      <c r="AH138" s="20">
        <v>380000</v>
      </c>
      <c r="AI138" s="20">
        <v>380000</v>
      </c>
      <c r="AJ138" s="20">
        <v>380000</v>
      </c>
      <c r="AK138" s="20">
        <v>380000</v>
      </c>
      <c r="AL138" s="20">
        <v>1630000</v>
      </c>
      <c r="AM138" s="20">
        <v>1630000</v>
      </c>
      <c r="AN138" s="20">
        <v>1630000</v>
      </c>
      <c r="AO138" s="20">
        <v>540000</v>
      </c>
      <c r="AP138" s="20">
        <v>540000</v>
      </c>
      <c r="AQ138" s="20">
        <v>180000</v>
      </c>
      <c r="AR138" s="20">
        <v>0</v>
      </c>
      <c r="AS138" s="20">
        <v>0</v>
      </c>
      <c r="AT138" s="20">
        <v>0</v>
      </c>
      <c r="AU138" s="20">
        <v>0</v>
      </c>
      <c r="AV138" s="20">
        <v>0</v>
      </c>
      <c r="AW138" s="20">
        <v>0</v>
      </c>
      <c r="AX138" s="20">
        <v>0</v>
      </c>
      <c r="AY138" s="20">
        <v>0</v>
      </c>
      <c r="AZ138" s="20">
        <v>0</v>
      </c>
      <c r="BA138" s="20">
        <v>0</v>
      </c>
      <c r="BB138" s="20">
        <v>0</v>
      </c>
      <c r="BC138" s="20">
        <v>0</v>
      </c>
    </row>
    <row r="139" spans="2:55" ht="15" customHeight="1" x14ac:dyDescent="0.25"/>
    <row r="140" spans="2:55" ht="15" customHeight="1" x14ac:dyDescent="0.25"/>
  </sheetData>
  <mergeCells count="54">
    <mergeCell ref="B133:F133"/>
    <mergeCell ref="H3:K3"/>
    <mergeCell ref="B4:B5"/>
    <mergeCell ref="C4:C5"/>
    <mergeCell ref="D4:D5"/>
    <mergeCell ref="E4:E5"/>
    <mergeCell ref="F4:F5"/>
    <mergeCell ref="C3:F3"/>
    <mergeCell ref="G4:G5"/>
    <mergeCell ref="C18:C19"/>
    <mergeCell ref="C30:C31"/>
    <mergeCell ref="C42:C43"/>
    <mergeCell ref="C55:C56"/>
    <mergeCell ref="C104:C105"/>
    <mergeCell ref="C79:C80"/>
    <mergeCell ref="C82:C83"/>
    <mergeCell ref="C21:C22"/>
    <mergeCell ref="C33:C34"/>
    <mergeCell ref="C35:C36"/>
    <mergeCell ref="C37:C38"/>
    <mergeCell ref="C45:C46"/>
    <mergeCell ref="C39:C40"/>
    <mergeCell ref="C23:C24"/>
    <mergeCell ref="C25:C26"/>
    <mergeCell ref="C27:C28"/>
    <mergeCell ref="C47:C48"/>
    <mergeCell ref="C49:C50"/>
    <mergeCell ref="C58:C59"/>
    <mergeCell ref="C62:C63"/>
    <mergeCell ref="C70:C71"/>
    <mergeCell ref="C60:C61"/>
    <mergeCell ref="C51:C52"/>
    <mergeCell ref="C107:C108"/>
    <mergeCell ref="C101:C102"/>
    <mergeCell ref="C84:C85"/>
    <mergeCell ref="C86:C87"/>
    <mergeCell ref="C88:C89"/>
    <mergeCell ref="C92:C93"/>
    <mergeCell ref="C95:C96"/>
    <mergeCell ref="C97:C98"/>
    <mergeCell ref="C99:C100"/>
    <mergeCell ref="C123:C124"/>
    <mergeCell ref="C125:C126"/>
    <mergeCell ref="C121:C122"/>
    <mergeCell ref="C119:C120"/>
    <mergeCell ref="C109:C110"/>
    <mergeCell ref="C111:C112"/>
    <mergeCell ref="C113:C114"/>
    <mergeCell ref="C116:C117"/>
    <mergeCell ref="C72:C73"/>
    <mergeCell ref="C74:C75"/>
    <mergeCell ref="C76:C77"/>
    <mergeCell ref="C64:C65"/>
    <mergeCell ref="C67:C68"/>
  </mergeCells>
  <dataValidations count="3">
    <dataValidation type="list" allowBlank="1" showInputMessage="1" showErrorMessage="1" sqref="E135 E137 E79:E89 E18:E28 E30:E40 E55:E65 E42:E52 E67:E77 E116:E126 E92:E102 E104:E114 E128:E129" xr:uid="{00000000-0002-0000-0700-000000000000}">
      <formula1>"с НДС,без НДС"</formula1>
    </dataValidation>
    <dataValidation type="list" allowBlank="1" showInputMessage="1" showErrorMessage="1" sqref="F135:F138 F18:F28 F30:F40 F42:F52 F67:F77 F55:F65 F79:F89 F92:F102 F104:F114 F116:F129" xr:uid="{00000000-0002-0000-0700-000001000000}">
      <formula1>"Доходы,Поступления,Затраты,Выплаты"</formula1>
    </dataValidation>
    <dataValidation type="list" allowBlank="1" showInputMessage="1" showErrorMessage="1" sqref="D18:D28 D30:D40 D42:D52 D55:D65 D104:D114 D67:D77 D92:D102 D79:D89 D116:D126" xr:uid="{00000000-0002-0000-0700-000002000000}">
      <formula1>"Виллы,Кондоминимум,Распределение"</formula1>
    </dataValidation>
  </dataValidations>
  <hyperlinks>
    <hyperlink ref="A1" location="Содержание!A1" display="В Содержание" xr:uid="{00000000-0004-0000-07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62</vt:i4>
      </vt:variant>
    </vt:vector>
  </HeadingPairs>
  <TitlesOfParts>
    <vt:vector size="84" baseType="lpstr">
      <vt:lpstr>Титул</vt:lpstr>
      <vt:lpstr>Содержание</vt:lpstr>
      <vt:lpstr>Справочник</vt:lpstr>
      <vt:lpstr>Схема продаж ВИЛЛЫ</vt:lpstr>
      <vt:lpstr>Реализация вилл</vt:lpstr>
      <vt:lpstr>Затраты на строит-во апартов</vt:lpstr>
      <vt:lpstr>Схема продаж АПАРТАМЕНТОВ</vt:lpstr>
      <vt:lpstr>Себестоимость</vt:lpstr>
      <vt:lpstr>Реализация апартаментов</vt:lpstr>
      <vt:lpstr>Доходы</vt:lpstr>
      <vt:lpstr>Затраты</vt:lpstr>
      <vt:lpstr>Шаблон</vt:lpstr>
      <vt:lpstr>НДС</vt:lpstr>
      <vt:lpstr>Инвестиции</vt:lpstr>
      <vt:lpstr>Обслуживание долга</vt:lpstr>
      <vt:lpstr>CF</vt:lpstr>
      <vt:lpstr>P&amp;L</vt:lpstr>
      <vt:lpstr>Эффективность проекта</vt:lpstr>
      <vt:lpstr>Эффективность ТРАДИЦИОНННЫЙ</vt:lpstr>
      <vt:lpstr>Анализ рисков</vt:lpstr>
      <vt:lpstr>Лист1</vt:lpstr>
      <vt:lpstr>Лист2</vt:lpstr>
      <vt:lpstr>apart</vt:lpstr>
      <vt:lpstr>dKredit</vt:lpstr>
      <vt:lpstr>dKursValuta</vt:lpstr>
      <vt:lpstr>dNeuchtZatrat</vt:lpstr>
      <vt:lpstr>dpb</vt:lpstr>
      <vt:lpstr>dPrice</vt:lpstr>
      <vt:lpstr>irr</vt:lpstr>
      <vt:lpstr>ListSheets</vt:lpstr>
      <vt:lpstr>npv</vt:lpstr>
      <vt:lpstr>Oplata_K1_A40_1</vt:lpstr>
      <vt:lpstr>Oplata_K1_A40_2</vt:lpstr>
      <vt:lpstr>Oplata_K1_A55_1</vt:lpstr>
      <vt:lpstr>Oplata_K1_A55_2</vt:lpstr>
      <vt:lpstr>Oplata_K1_A75_1</vt:lpstr>
      <vt:lpstr>Oplata_K1_A75_2</vt:lpstr>
      <vt:lpstr>Oplata_K2_A40_1</vt:lpstr>
      <vt:lpstr>Oplata_K2_A40_2</vt:lpstr>
      <vt:lpstr>Oplata_K2_A55_1</vt:lpstr>
      <vt:lpstr>Oplata_K2_A55_2</vt:lpstr>
      <vt:lpstr>Oplata_K2_A75_1</vt:lpstr>
      <vt:lpstr>Oplata_K2_A75_2</vt:lpstr>
      <vt:lpstr>Oplata_K3_A40_1</vt:lpstr>
      <vt:lpstr>Oplata_K3_A40_2</vt:lpstr>
      <vt:lpstr>Oplata_K3_A55_1</vt:lpstr>
      <vt:lpstr>Oplata_K3_A55_2</vt:lpstr>
      <vt:lpstr>Oplata_K3_A75_1</vt:lpstr>
      <vt:lpstr>Oplata_K3_A75_2</vt:lpstr>
      <vt:lpstr>Oplata_Villa_Vvod1</vt:lpstr>
      <vt:lpstr>Oplata_Villa_Vvod2</vt:lpstr>
      <vt:lpstr>Param1</vt:lpstr>
      <vt:lpstr>Param2</vt:lpstr>
      <vt:lpstr>Param3</vt:lpstr>
      <vt:lpstr>SSt_A</vt:lpstr>
      <vt:lpstr>SSt_A40_full</vt:lpstr>
      <vt:lpstr>SSt_A55_full</vt:lpstr>
      <vt:lpstr>SSt_A75_full</vt:lpstr>
      <vt:lpstr>SSt_V</vt:lpstr>
      <vt:lpstr>SSt_V_full</vt:lpstr>
      <vt:lpstr>'Схема продаж АПАРТАМЕНТОВ'!Var_Prodagh_A</vt:lpstr>
      <vt:lpstr>Var_Prodagh_V</vt:lpstr>
      <vt:lpstr>villa</vt:lpstr>
      <vt:lpstr>Villa_Vvod1</vt:lpstr>
      <vt:lpstr>Villa_Vvod2</vt:lpstr>
      <vt:lpstr>Vvod_K1_A40_1</vt:lpstr>
      <vt:lpstr>Vvod_K1_A40_2</vt:lpstr>
      <vt:lpstr>Vvod_K1_A55_1</vt:lpstr>
      <vt:lpstr>Vvod_K1_A55_2</vt:lpstr>
      <vt:lpstr>Vvod_K1_A75_1</vt:lpstr>
      <vt:lpstr>Vvod_K1_A75_2</vt:lpstr>
      <vt:lpstr>Vvod_K2_A40_1</vt:lpstr>
      <vt:lpstr>Vvod_K2_A40_2</vt:lpstr>
      <vt:lpstr>Vvod_K2_A55_1</vt:lpstr>
      <vt:lpstr>Vvod_K2_A55_2</vt:lpstr>
      <vt:lpstr>Vvod_K2_A75_1</vt:lpstr>
      <vt:lpstr>Vvod_K2_A75_2</vt:lpstr>
      <vt:lpstr>Vvod_K3_A40_1</vt:lpstr>
      <vt:lpstr>Vvod_K3_A40_2</vt:lpstr>
      <vt:lpstr>Vvod_K3_A55_1</vt:lpstr>
      <vt:lpstr>Vvod_K3_A55_2</vt:lpstr>
      <vt:lpstr>Vvod_K3_A75_1</vt:lpstr>
      <vt:lpstr>Vvod_K3_A75_2</vt:lpstr>
      <vt:lpstr>Дата_начала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2024-10-09T06:07:31Z</dcterms:modified>
</cp:coreProperties>
</file>