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fileSharing readOnlyRecommended="1" userName="user" reservationPassword="CE20"/>
  <workbookPr defaultThemeVersion="124226"/>
  <bookViews>
    <workbookView xWindow="120" yWindow="48" windowWidth="19320" windowHeight="11568" tabRatio="778" activeTab="2"/>
  </bookViews>
  <sheets>
    <sheet name="Доходы по проектам" sheetId="9" r:id="rId1"/>
    <sheet name="Sal" sheetId="13" r:id="rId2"/>
    <sheet name="Kiev" sheetId="14" r:id="rId3"/>
  </sheets>
  <calcPr calcId="144525"/>
</workbook>
</file>

<file path=xl/calcChain.xml><?xml version="1.0" encoding="utf-8"?>
<calcChain xmlns="http://schemas.openxmlformats.org/spreadsheetml/2006/main">
  <c r="AJ130" i="9" l="1"/>
  <c r="C130" i="9"/>
  <c r="AK127" i="9"/>
  <c r="AJ127" i="9"/>
  <c r="AH127" i="9"/>
  <c r="AG127" i="9"/>
  <c r="AE127" i="9"/>
  <c r="AD127" i="9"/>
  <c r="AB127" i="9"/>
  <c r="AA127" i="9"/>
  <c r="AC127" i="9" s="1"/>
  <c r="Y127" i="9"/>
  <c r="X127" i="9"/>
  <c r="V127" i="9"/>
  <c r="U127" i="9"/>
  <c r="W127" i="9" s="1"/>
  <c r="S127" i="9"/>
  <c r="S118" i="9" s="1"/>
  <c r="S12" i="9" s="1"/>
  <c r="R127" i="9"/>
  <c r="P127" i="9"/>
  <c r="O127" i="9"/>
  <c r="M127" i="9"/>
  <c r="L127" i="9"/>
  <c r="J127" i="9"/>
  <c r="I127" i="9"/>
  <c r="G127" i="9"/>
  <c r="AN127" i="9" s="1"/>
  <c r="F127" i="9"/>
  <c r="D127" i="9"/>
  <c r="C127" i="9"/>
  <c r="AN126" i="9"/>
  <c r="AM126" i="9"/>
  <c r="AO126" i="9" s="1"/>
  <c r="AK125" i="9"/>
  <c r="AJ125" i="9"/>
  <c r="AH125" i="9"/>
  <c r="AG125" i="9"/>
  <c r="AE125" i="9"/>
  <c r="AD125" i="9"/>
  <c r="AB125" i="9"/>
  <c r="AA125" i="9"/>
  <c r="Y125" i="9"/>
  <c r="X125" i="9"/>
  <c r="V125" i="9"/>
  <c r="U125" i="9"/>
  <c r="S125" i="9"/>
  <c r="R125" i="9"/>
  <c r="P125" i="9"/>
  <c r="O125" i="9"/>
  <c r="M125" i="9"/>
  <c r="L125" i="9"/>
  <c r="J125" i="9"/>
  <c r="I125" i="9"/>
  <c r="G125" i="9"/>
  <c r="F125" i="9"/>
  <c r="AN124" i="9"/>
  <c r="AM124" i="9"/>
  <c r="AN123" i="9"/>
  <c r="AM123" i="9"/>
  <c r="AK122" i="9"/>
  <c r="AJ122" i="9"/>
  <c r="AJ118" i="9" s="1"/>
  <c r="AJ12" i="9" s="1"/>
  <c r="AJ10" i="9" s="1"/>
  <c r="AH122" i="9"/>
  <c r="AG122" i="9"/>
  <c r="AI122" i="9" s="1"/>
  <c r="AE122" i="9"/>
  <c r="AD122" i="9"/>
  <c r="AB122" i="9"/>
  <c r="AA122" i="9"/>
  <c r="Y122" i="9"/>
  <c r="X122" i="9"/>
  <c r="V122" i="9"/>
  <c r="U122" i="9"/>
  <c r="S122" i="9"/>
  <c r="R122" i="9"/>
  <c r="P122" i="9"/>
  <c r="O122" i="9"/>
  <c r="M122" i="9"/>
  <c r="L122" i="9"/>
  <c r="J122" i="9"/>
  <c r="I122" i="9"/>
  <c r="G122" i="9"/>
  <c r="F122" i="9"/>
  <c r="C122" i="9"/>
  <c r="AM121" i="9"/>
  <c r="AN121" i="9"/>
  <c r="AK119" i="9"/>
  <c r="AJ119" i="9"/>
  <c r="AH119" i="9"/>
  <c r="AG119" i="9"/>
  <c r="AE119" i="9"/>
  <c r="AD119" i="9"/>
  <c r="AB119" i="9"/>
  <c r="AA119" i="9"/>
  <c r="AC119" i="9" s="1"/>
  <c r="Y119" i="9"/>
  <c r="X119" i="9"/>
  <c r="V119" i="9"/>
  <c r="U119" i="9"/>
  <c r="W119" i="9" s="1"/>
  <c r="S119" i="9"/>
  <c r="R119" i="9"/>
  <c r="P119" i="9"/>
  <c r="O119" i="9"/>
  <c r="M119" i="9"/>
  <c r="L119" i="9"/>
  <c r="J119" i="9"/>
  <c r="I119" i="9"/>
  <c r="G119" i="9"/>
  <c r="G118" i="9" s="1"/>
  <c r="G12" i="9" s="1"/>
  <c r="F119" i="9"/>
  <c r="AL121" i="9"/>
  <c r="AI121" i="9"/>
  <c r="AF121" i="9"/>
  <c r="AC121" i="9"/>
  <c r="Z121" i="9"/>
  <c r="W121" i="9"/>
  <c r="T121" i="9"/>
  <c r="Q121" i="9"/>
  <c r="N121" i="9"/>
  <c r="K121" i="9"/>
  <c r="H121" i="9"/>
  <c r="AL120" i="9"/>
  <c r="AI120" i="9"/>
  <c r="AF120" i="9"/>
  <c r="AC120" i="9"/>
  <c r="Z120" i="9"/>
  <c r="W120" i="9"/>
  <c r="T120" i="9"/>
  <c r="Q120" i="9"/>
  <c r="N120" i="9"/>
  <c r="K120" i="9"/>
  <c r="H120" i="9"/>
  <c r="K11" i="14"/>
  <c r="K10" i="14"/>
  <c r="AN13" i="9"/>
  <c r="AM13" i="9"/>
  <c r="AN11" i="9"/>
  <c r="AL13" i="9"/>
  <c r="AI13" i="9"/>
  <c r="AF13" i="9"/>
  <c r="AC13" i="9"/>
  <c r="Z13" i="9"/>
  <c r="W13" i="9"/>
  <c r="T13" i="9"/>
  <c r="Q13" i="9"/>
  <c r="N13" i="9"/>
  <c r="K13" i="9"/>
  <c r="H13" i="9"/>
  <c r="AJ11" i="9"/>
  <c r="AL11" i="9" s="1"/>
  <c r="AG11" i="9"/>
  <c r="AI11" i="9" s="1"/>
  <c r="AD11" i="9"/>
  <c r="AF11" i="9" s="1"/>
  <c r="AC11" i="9"/>
  <c r="AA11" i="9"/>
  <c r="X11" i="9"/>
  <c r="Z11" i="9" s="1"/>
  <c r="W11" i="9"/>
  <c r="U11" i="9"/>
  <c r="R11" i="9"/>
  <c r="T11" i="9" s="1"/>
  <c r="Q11" i="9"/>
  <c r="O11" i="9"/>
  <c r="N11" i="9"/>
  <c r="L11" i="9"/>
  <c r="K11" i="9"/>
  <c r="I11" i="9"/>
  <c r="F11" i="9"/>
  <c r="H11" i="9" s="1"/>
  <c r="E13" i="9"/>
  <c r="F130" i="9"/>
  <c r="G130" i="9"/>
  <c r="AK130" i="9"/>
  <c r="AL130" i="9" s="1"/>
  <c r="AH130" i="9"/>
  <c r="AG130" i="9"/>
  <c r="AE130" i="9"/>
  <c r="AD130" i="9"/>
  <c r="AB130" i="9"/>
  <c r="AA130" i="9"/>
  <c r="Y130" i="9"/>
  <c r="X130" i="9"/>
  <c r="V130" i="9"/>
  <c r="U130" i="9"/>
  <c r="S130" i="9"/>
  <c r="R130" i="9"/>
  <c r="P130" i="9"/>
  <c r="O130" i="9"/>
  <c r="M130" i="9"/>
  <c r="L130" i="9"/>
  <c r="J130" i="9"/>
  <c r="I130" i="9"/>
  <c r="AM132" i="9"/>
  <c r="AN132" i="9"/>
  <c r="AM133" i="9"/>
  <c r="AN133" i="9"/>
  <c r="AM134" i="9"/>
  <c r="AN134" i="9"/>
  <c r="AM135" i="9"/>
  <c r="AN135" i="9"/>
  <c r="AM136" i="9"/>
  <c r="AN136" i="9"/>
  <c r="AM137" i="9"/>
  <c r="AN137" i="9"/>
  <c r="AM138" i="9"/>
  <c r="AN138" i="9"/>
  <c r="AL139" i="9"/>
  <c r="AI139" i="9"/>
  <c r="AF139" i="9"/>
  <c r="AC139" i="9"/>
  <c r="Z139" i="9"/>
  <c r="W139" i="9"/>
  <c r="T139" i="9"/>
  <c r="Q139" i="9"/>
  <c r="N139" i="9"/>
  <c r="K139" i="9"/>
  <c r="H139" i="9"/>
  <c r="AL138" i="9"/>
  <c r="AI138" i="9"/>
  <c r="AF138" i="9"/>
  <c r="AC138" i="9"/>
  <c r="Z138" i="9"/>
  <c r="W138" i="9"/>
  <c r="T138" i="9"/>
  <c r="Q138" i="9"/>
  <c r="N138" i="9"/>
  <c r="K138" i="9"/>
  <c r="H138" i="9"/>
  <c r="AL137" i="9"/>
  <c r="AI137" i="9"/>
  <c r="AF137" i="9"/>
  <c r="AC137" i="9"/>
  <c r="Z137" i="9"/>
  <c r="W137" i="9"/>
  <c r="T137" i="9"/>
  <c r="Q137" i="9"/>
  <c r="N137" i="9"/>
  <c r="K137" i="9"/>
  <c r="H137" i="9"/>
  <c r="AL136" i="9"/>
  <c r="AI136" i="9"/>
  <c r="AF136" i="9"/>
  <c r="AC136" i="9"/>
  <c r="Z136" i="9"/>
  <c r="W136" i="9"/>
  <c r="T136" i="9"/>
  <c r="Q136" i="9"/>
  <c r="N136" i="9"/>
  <c r="K136" i="9"/>
  <c r="H136" i="9"/>
  <c r="AL135" i="9"/>
  <c r="AI135" i="9"/>
  <c r="AF135" i="9"/>
  <c r="AC135" i="9"/>
  <c r="Z135" i="9"/>
  <c r="W135" i="9"/>
  <c r="T135" i="9"/>
  <c r="Q135" i="9"/>
  <c r="N135" i="9"/>
  <c r="K135" i="9"/>
  <c r="H135" i="9"/>
  <c r="AL134" i="9"/>
  <c r="AI134" i="9"/>
  <c r="AF134" i="9"/>
  <c r="AC134" i="9"/>
  <c r="Z134" i="9"/>
  <c r="W134" i="9"/>
  <c r="T134" i="9"/>
  <c r="Q134" i="9"/>
  <c r="N134" i="9"/>
  <c r="K134" i="9"/>
  <c r="H134" i="9"/>
  <c r="AL133" i="9"/>
  <c r="AI133" i="9"/>
  <c r="AF133" i="9"/>
  <c r="AC133" i="9"/>
  <c r="Z133" i="9"/>
  <c r="W133" i="9"/>
  <c r="T133" i="9"/>
  <c r="Q133" i="9"/>
  <c r="N133" i="9"/>
  <c r="K133" i="9"/>
  <c r="H133" i="9"/>
  <c r="AL132" i="9"/>
  <c r="AI132" i="9"/>
  <c r="AF132" i="9"/>
  <c r="AC132" i="9"/>
  <c r="Z132" i="9"/>
  <c r="W132" i="9"/>
  <c r="T132" i="9"/>
  <c r="Q132" i="9"/>
  <c r="N132" i="9"/>
  <c r="K132" i="9"/>
  <c r="H132" i="9"/>
  <c r="E138" i="9"/>
  <c r="E139" i="9"/>
  <c r="AM139" i="9"/>
  <c r="AN139" i="9"/>
  <c r="E132" i="9"/>
  <c r="E133" i="9"/>
  <c r="E134" i="9"/>
  <c r="E135" i="9"/>
  <c r="E136" i="9"/>
  <c r="E137" i="9"/>
  <c r="D130" i="9"/>
  <c r="E130" i="9" s="1"/>
  <c r="E131" i="9"/>
  <c r="AN129" i="9"/>
  <c r="AM129" i="9"/>
  <c r="AN128" i="9"/>
  <c r="AM128" i="9"/>
  <c r="AL129" i="9"/>
  <c r="AI129" i="9"/>
  <c r="AF129" i="9"/>
  <c r="AL128" i="9"/>
  <c r="AI128" i="9"/>
  <c r="AF128" i="9"/>
  <c r="AC129" i="9"/>
  <c r="AC128" i="9"/>
  <c r="Z129" i="9"/>
  <c r="W129" i="9"/>
  <c r="T129" i="9"/>
  <c r="Q129" i="9"/>
  <c r="N129" i="9"/>
  <c r="K129" i="9"/>
  <c r="Z128" i="9"/>
  <c r="W128" i="9"/>
  <c r="T128" i="9"/>
  <c r="Q128" i="9"/>
  <c r="N128" i="9"/>
  <c r="K128" i="9"/>
  <c r="H129" i="9"/>
  <c r="H128" i="9"/>
  <c r="E129" i="9"/>
  <c r="E128" i="9"/>
  <c r="E126" i="9"/>
  <c r="D125" i="9"/>
  <c r="C125" i="9"/>
  <c r="E124" i="9"/>
  <c r="E123" i="9"/>
  <c r="AK118" i="9"/>
  <c r="AK12" i="9" s="1"/>
  <c r="K46" i="14"/>
  <c r="K47" i="14" s="1"/>
  <c r="L40" i="14"/>
  <c r="L38" i="14"/>
  <c r="L31" i="14"/>
  <c r="K41" i="14"/>
  <c r="L41" i="14" s="1"/>
  <c r="K40" i="14"/>
  <c r="K39" i="14"/>
  <c r="L39" i="14" s="1"/>
  <c r="K38" i="14"/>
  <c r="K37" i="14"/>
  <c r="L37" i="14" s="1"/>
  <c r="K36" i="14"/>
  <c r="L36" i="14" s="1"/>
  <c r="K31" i="14"/>
  <c r="K30" i="14"/>
  <c r="K23" i="14"/>
  <c r="K18" i="14"/>
  <c r="K17" i="14"/>
  <c r="D122" i="9"/>
  <c r="E122" i="9" s="1"/>
  <c r="E121" i="9"/>
  <c r="E120" i="9"/>
  <c r="D119" i="9"/>
  <c r="C119" i="9"/>
  <c r="AM120" i="9"/>
  <c r="E66" i="13"/>
  <c r="C66" i="13"/>
  <c r="C68" i="13" s="1"/>
  <c r="D68" i="13" s="1"/>
  <c r="F65" i="13"/>
  <c r="D65" i="13"/>
  <c r="J46" i="14"/>
  <c r="J48" i="14" s="1"/>
  <c r="J41" i="14"/>
  <c r="J40" i="14"/>
  <c r="J39" i="14"/>
  <c r="J38" i="14"/>
  <c r="J37" i="14"/>
  <c r="J36" i="14"/>
  <c r="J31" i="14"/>
  <c r="J30" i="14"/>
  <c r="J25" i="14"/>
  <c r="J24" i="14"/>
  <c r="J23" i="14"/>
  <c r="J27" i="14" s="1"/>
  <c r="J18" i="14"/>
  <c r="J17" i="14"/>
  <c r="J20" i="14" s="1"/>
  <c r="J11" i="14"/>
  <c r="J10" i="14"/>
  <c r="J13" i="14" s="1"/>
  <c r="J14" i="14" s="1"/>
  <c r="AN131" i="9"/>
  <c r="AM131" i="9"/>
  <c r="AL131" i="9"/>
  <c r="AI131" i="9"/>
  <c r="AF131" i="9"/>
  <c r="AC131" i="9"/>
  <c r="Z131" i="9"/>
  <c r="W131" i="9"/>
  <c r="T131" i="9"/>
  <c r="Q131" i="9"/>
  <c r="N131" i="9"/>
  <c r="K131" i="9"/>
  <c r="H131" i="9"/>
  <c r="AN120" i="9"/>
  <c r="AL9" i="9"/>
  <c r="AI9" i="9"/>
  <c r="AF9" i="9"/>
  <c r="AC9" i="9"/>
  <c r="Z9" i="9"/>
  <c r="W9" i="9"/>
  <c r="T9" i="9"/>
  <c r="Q9" i="9"/>
  <c r="N9" i="9"/>
  <c r="K9" i="9"/>
  <c r="H9" i="9"/>
  <c r="AN9" i="9"/>
  <c r="AM9" i="9"/>
  <c r="C11" i="9"/>
  <c r="AM11" i="9" s="1"/>
  <c r="AK99" i="9"/>
  <c r="AK96" i="9" s="1"/>
  <c r="AK7" i="9" s="1"/>
  <c r="AH99" i="9"/>
  <c r="AH96" i="9" s="1"/>
  <c r="AH7" i="9" s="1"/>
  <c r="AE99" i="9"/>
  <c r="AE96" i="9" s="1"/>
  <c r="AE7" i="9" s="1"/>
  <c r="AB99" i="9"/>
  <c r="AB96" i="9" s="1"/>
  <c r="AB7" i="9" s="1"/>
  <c r="Y99" i="9"/>
  <c r="Y96" i="9" s="1"/>
  <c r="Y7" i="9" s="1"/>
  <c r="V99" i="9"/>
  <c r="V96" i="9" s="1"/>
  <c r="V7" i="9" s="1"/>
  <c r="S99" i="9"/>
  <c r="S96" i="9" s="1"/>
  <c r="S7" i="9" s="1"/>
  <c r="P99" i="9"/>
  <c r="P96" i="9" s="1"/>
  <c r="P7" i="9" s="1"/>
  <c r="M99" i="9"/>
  <c r="M96" i="9" s="1"/>
  <c r="M7" i="9" s="1"/>
  <c r="J99" i="9"/>
  <c r="J96" i="9" s="1"/>
  <c r="J7" i="9" s="1"/>
  <c r="G99" i="9"/>
  <c r="G96" i="9" s="1"/>
  <c r="G7" i="9" s="1"/>
  <c r="D99" i="9"/>
  <c r="D96" i="9" s="1"/>
  <c r="D7" i="9" s="1"/>
  <c r="AN113" i="9"/>
  <c r="AM113" i="9"/>
  <c r="AN112" i="9"/>
  <c r="AM112" i="9"/>
  <c r="AN111" i="9"/>
  <c r="AM111" i="9"/>
  <c r="AN109" i="9"/>
  <c r="AM109" i="9"/>
  <c r="AN108" i="9"/>
  <c r="AM108" i="9"/>
  <c r="AN107" i="9"/>
  <c r="AL113" i="9"/>
  <c r="AI113" i="9"/>
  <c r="AF113" i="9"/>
  <c r="AC113" i="9"/>
  <c r="Z113" i="9"/>
  <c r="W113" i="9"/>
  <c r="T113" i="9"/>
  <c r="Q113" i="9"/>
  <c r="N113" i="9"/>
  <c r="K113" i="9"/>
  <c r="H113" i="9"/>
  <c r="AL112" i="9"/>
  <c r="AI112" i="9"/>
  <c r="AF112" i="9"/>
  <c r="AC112" i="9"/>
  <c r="Z112" i="9"/>
  <c r="W112" i="9"/>
  <c r="T112" i="9"/>
  <c r="Q112" i="9"/>
  <c r="N112" i="9"/>
  <c r="K112" i="9"/>
  <c r="H112" i="9"/>
  <c r="AL111" i="9"/>
  <c r="AI111" i="9"/>
  <c r="AF111" i="9"/>
  <c r="AC111" i="9"/>
  <c r="Z111" i="9"/>
  <c r="W111" i="9"/>
  <c r="T111" i="9"/>
  <c r="Q111" i="9"/>
  <c r="N111" i="9"/>
  <c r="K111" i="9"/>
  <c r="H111" i="9"/>
  <c r="AK110" i="9"/>
  <c r="AJ110" i="9"/>
  <c r="AH110" i="9"/>
  <c r="AG110" i="9"/>
  <c r="AE110" i="9"/>
  <c r="AD110" i="9"/>
  <c r="AB110" i="9"/>
  <c r="AA110" i="9"/>
  <c r="Y110" i="9"/>
  <c r="X110" i="9"/>
  <c r="V110" i="9"/>
  <c r="U110" i="9"/>
  <c r="S110" i="9"/>
  <c r="R110" i="9"/>
  <c r="P110" i="9"/>
  <c r="AN110" i="9" s="1"/>
  <c r="O110" i="9"/>
  <c r="M110" i="9"/>
  <c r="L110" i="9"/>
  <c r="J110" i="9"/>
  <c r="I110" i="9"/>
  <c r="G110" i="9"/>
  <c r="F110" i="9"/>
  <c r="AL109" i="9"/>
  <c r="AI109" i="9"/>
  <c r="AF109" i="9"/>
  <c r="AC109" i="9"/>
  <c r="Z109" i="9"/>
  <c r="W109" i="9"/>
  <c r="T109" i="9"/>
  <c r="Q109" i="9"/>
  <c r="N109" i="9"/>
  <c r="K109" i="9"/>
  <c r="H109" i="9"/>
  <c r="AL108" i="9"/>
  <c r="AI108" i="9"/>
  <c r="AF108" i="9"/>
  <c r="AC108" i="9"/>
  <c r="Z108" i="9"/>
  <c r="W108" i="9"/>
  <c r="T108" i="9"/>
  <c r="Q108" i="9"/>
  <c r="N108" i="9"/>
  <c r="K108" i="9"/>
  <c r="H108" i="9"/>
  <c r="AJ107" i="9"/>
  <c r="AL107" i="9" s="1"/>
  <c r="AG107" i="9"/>
  <c r="AI107" i="9" s="1"/>
  <c r="AD107" i="9"/>
  <c r="AF107" i="9" s="1"/>
  <c r="AA107" i="9"/>
  <c r="AC107" i="9" s="1"/>
  <c r="X107" i="9"/>
  <c r="Z107" i="9" s="1"/>
  <c r="U107" i="9"/>
  <c r="W107" i="9" s="1"/>
  <c r="R107" i="9"/>
  <c r="T107" i="9" s="1"/>
  <c r="O107" i="9"/>
  <c r="Q107" i="9" s="1"/>
  <c r="L107" i="9"/>
  <c r="N107" i="9" s="1"/>
  <c r="I107" i="9"/>
  <c r="K107" i="9" s="1"/>
  <c r="F107" i="9"/>
  <c r="H107" i="9" s="1"/>
  <c r="AK106" i="9"/>
  <c r="AK105" i="9" s="1"/>
  <c r="AK8" i="9" s="1"/>
  <c r="AJ106" i="9"/>
  <c r="AH106" i="9"/>
  <c r="AE106" i="9"/>
  <c r="AE105" i="9" s="1"/>
  <c r="AE8" i="9" s="1"/>
  <c r="AB106" i="9"/>
  <c r="Y106" i="9"/>
  <c r="Y105" i="9" s="1"/>
  <c r="Y8" i="9" s="1"/>
  <c r="X106" i="9"/>
  <c r="V106" i="9"/>
  <c r="S106" i="9"/>
  <c r="S105" i="9" s="1"/>
  <c r="S8" i="9" s="1"/>
  <c r="R106" i="9"/>
  <c r="P106" i="9"/>
  <c r="M106" i="9"/>
  <c r="M105" i="9" s="1"/>
  <c r="M8" i="9" s="1"/>
  <c r="L106" i="9"/>
  <c r="J106" i="9"/>
  <c r="G106" i="9"/>
  <c r="G105" i="9" s="1"/>
  <c r="G8" i="9" s="1"/>
  <c r="E113" i="9"/>
  <c r="E112" i="9"/>
  <c r="E111" i="9"/>
  <c r="D106" i="9"/>
  <c r="D110" i="9"/>
  <c r="C110" i="9"/>
  <c r="E109" i="9"/>
  <c r="E108" i="9"/>
  <c r="C107" i="9"/>
  <c r="E107" i="9" s="1"/>
  <c r="AM97" i="9"/>
  <c r="AO97" i="9" s="1"/>
  <c r="AN98" i="9"/>
  <c r="AJ98" i="9"/>
  <c r="AJ99" i="9" s="1"/>
  <c r="AL99" i="9" s="1"/>
  <c r="AG98" i="9"/>
  <c r="AG99" i="9" s="1"/>
  <c r="AI99" i="9" s="1"/>
  <c r="AD98" i="9"/>
  <c r="AD99" i="9" s="1"/>
  <c r="AF99" i="9" s="1"/>
  <c r="AA98" i="9"/>
  <c r="AA99" i="9" s="1"/>
  <c r="AC99" i="9" s="1"/>
  <c r="X98" i="9"/>
  <c r="X99" i="9" s="1"/>
  <c r="Z99" i="9" s="1"/>
  <c r="U98" i="9"/>
  <c r="U99" i="9" s="1"/>
  <c r="W99" i="9" s="1"/>
  <c r="R98" i="9"/>
  <c r="R99" i="9" s="1"/>
  <c r="O98" i="9"/>
  <c r="O99" i="9" s="1"/>
  <c r="Q99" i="9" s="1"/>
  <c r="L98" i="9"/>
  <c r="L99" i="9" s="1"/>
  <c r="N99" i="9" s="1"/>
  <c r="I98" i="9"/>
  <c r="I99" i="9" s="1"/>
  <c r="K99" i="9" s="1"/>
  <c r="AL97" i="9"/>
  <c r="AI97" i="9"/>
  <c r="AF97" i="9"/>
  <c r="AC97" i="9"/>
  <c r="Z97" i="9"/>
  <c r="W97" i="9"/>
  <c r="T97" i="9"/>
  <c r="Q97" i="9"/>
  <c r="N97" i="9"/>
  <c r="K97" i="9"/>
  <c r="F98" i="9"/>
  <c r="F99" i="9" s="1"/>
  <c r="H99" i="9" s="1"/>
  <c r="H97" i="9"/>
  <c r="E97" i="9"/>
  <c r="C98" i="9"/>
  <c r="E98" i="9" s="1"/>
  <c r="AN78" i="9"/>
  <c r="AM78" i="9"/>
  <c r="AN77" i="9"/>
  <c r="AM77" i="9"/>
  <c r="AN76" i="9"/>
  <c r="AM76" i="9"/>
  <c r="AN75" i="9"/>
  <c r="AN91" i="9"/>
  <c r="AM91" i="9"/>
  <c r="AN90" i="9"/>
  <c r="AM90" i="9"/>
  <c r="AN89" i="9"/>
  <c r="AM89" i="9"/>
  <c r="AN86" i="9"/>
  <c r="AM86" i="9"/>
  <c r="AN85" i="9"/>
  <c r="AM85" i="9"/>
  <c r="AN84" i="9"/>
  <c r="AM84" i="9"/>
  <c r="AN83" i="9"/>
  <c r="AM83" i="9"/>
  <c r="AN82" i="9"/>
  <c r="AM82" i="9"/>
  <c r="AN81" i="9"/>
  <c r="AM81" i="9"/>
  <c r="AL91" i="9"/>
  <c r="AI91" i="9"/>
  <c r="AF91" i="9"/>
  <c r="AC91" i="9"/>
  <c r="Z91" i="9"/>
  <c r="W91" i="9"/>
  <c r="T91" i="9"/>
  <c r="Q91" i="9"/>
  <c r="N91" i="9"/>
  <c r="K91" i="9"/>
  <c r="H91" i="9"/>
  <c r="AL90" i="9"/>
  <c r="AI90" i="9"/>
  <c r="AF90" i="9"/>
  <c r="AC90" i="9"/>
  <c r="Z90" i="9"/>
  <c r="W90" i="9"/>
  <c r="T90" i="9"/>
  <c r="Q90" i="9"/>
  <c r="N90" i="9"/>
  <c r="K90" i="9"/>
  <c r="H90" i="9"/>
  <c r="AL89" i="9"/>
  <c r="AI89" i="9"/>
  <c r="AF89" i="9"/>
  <c r="AC89" i="9"/>
  <c r="Z89" i="9"/>
  <c r="W89" i="9"/>
  <c r="T89" i="9"/>
  <c r="Q89" i="9"/>
  <c r="N89" i="9"/>
  <c r="K89" i="9"/>
  <c r="H89" i="9"/>
  <c r="AK88" i="9"/>
  <c r="AJ88" i="9"/>
  <c r="AH88" i="9"/>
  <c r="AG88" i="9"/>
  <c r="AE88" i="9"/>
  <c r="AD88" i="9"/>
  <c r="AB88" i="9"/>
  <c r="AA88" i="9"/>
  <c r="Y88" i="9"/>
  <c r="X88" i="9"/>
  <c r="V88" i="9"/>
  <c r="U88" i="9"/>
  <c r="S88" i="9"/>
  <c r="R88" i="9"/>
  <c r="P88" i="9"/>
  <c r="O88" i="9"/>
  <c r="M88" i="9"/>
  <c r="L88" i="9"/>
  <c r="J88" i="9"/>
  <c r="I88" i="9"/>
  <c r="G88" i="9"/>
  <c r="F88" i="9"/>
  <c r="AL86" i="9"/>
  <c r="AI86" i="9"/>
  <c r="AF86" i="9"/>
  <c r="AC86" i="9"/>
  <c r="Z86" i="9"/>
  <c r="W86" i="9"/>
  <c r="T86" i="9"/>
  <c r="Q86" i="9"/>
  <c r="N86" i="9"/>
  <c r="K86" i="9"/>
  <c r="H86" i="9"/>
  <c r="AL85" i="9"/>
  <c r="AI85" i="9"/>
  <c r="AF85" i="9"/>
  <c r="AC85" i="9"/>
  <c r="Z85" i="9"/>
  <c r="W85" i="9"/>
  <c r="T85" i="9"/>
  <c r="Q85" i="9"/>
  <c r="N85" i="9"/>
  <c r="K85" i="9"/>
  <c r="H85" i="9"/>
  <c r="AL84" i="9"/>
  <c r="AI84" i="9"/>
  <c r="AF84" i="9"/>
  <c r="AC84" i="9"/>
  <c r="Z84" i="9"/>
  <c r="W84" i="9"/>
  <c r="T84" i="9"/>
  <c r="Q84" i="9"/>
  <c r="N84" i="9"/>
  <c r="K84" i="9"/>
  <c r="H84" i="9"/>
  <c r="AL83" i="9"/>
  <c r="AI83" i="9"/>
  <c r="AF83" i="9"/>
  <c r="AC83" i="9"/>
  <c r="Z83" i="9"/>
  <c r="W83" i="9"/>
  <c r="T83" i="9"/>
  <c r="Q83" i="9"/>
  <c r="N83" i="9"/>
  <c r="K83" i="9"/>
  <c r="H83" i="9"/>
  <c r="AL82" i="9"/>
  <c r="AI82" i="9"/>
  <c r="AF82" i="9"/>
  <c r="AC82" i="9"/>
  <c r="Z82" i="9"/>
  <c r="W82" i="9"/>
  <c r="T82" i="9"/>
  <c r="Q82" i="9"/>
  <c r="N82" i="9"/>
  <c r="K82" i="9"/>
  <c r="H82" i="9"/>
  <c r="AL81" i="9"/>
  <c r="AI81" i="9"/>
  <c r="AF81" i="9"/>
  <c r="AC81" i="9"/>
  <c r="Z81" i="9"/>
  <c r="W81" i="9"/>
  <c r="T81" i="9"/>
  <c r="Q81" i="9"/>
  <c r="N81" i="9"/>
  <c r="K81" i="9"/>
  <c r="H81" i="9"/>
  <c r="AK80" i="9"/>
  <c r="AJ80" i="9"/>
  <c r="AH80" i="9"/>
  <c r="AG80" i="9"/>
  <c r="AE80" i="9"/>
  <c r="AD80" i="9"/>
  <c r="AB80" i="9"/>
  <c r="AA80" i="9"/>
  <c r="Y80" i="9"/>
  <c r="X80" i="9"/>
  <c r="V80" i="9"/>
  <c r="U80" i="9"/>
  <c r="S80" i="9"/>
  <c r="R80" i="9"/>
  <c r="P80" i="9"/>
  <c r="O80" i="9"/>
  <c r="M80" i="9"/>
  <c r="L80" i="9"/>
  <c r="J80" i="9"/>
  <c r="I80" i="9"/>
  <c r="G80" i="9"/>
  <c r="F80" i="9"/>
  <c r="E90" i="9"/>
  <c r="E91" i="9"/>
  <c r="E83" i="9"/>
  <c r="E84" i="9"/>
  <c r="E85" i="9"/>
  <c r="E86" i="9"/>
  <c r="C88" i="9"/>
  <c r="D88" i="9"/>
  <c r="D80" i="9"/>
  <c r="C80" i="9"/>
  <c r="E82" i="9"/>
  <c r="E81" i="9"/>
  <c r="AL78" i="9"/>
  <c r="AI78" i="9"/>
  <c r="AF78" i="9"/>
  <c r="AC78" i="9"/>
  <c r="Z78" i="9"/>
  <c r="W78" i="9"/>
  <c r="T78" i="9"/>
  <c r="Q78" i="9"/>
  <c r="N78" i="9"/>
  <c r="K78" i="9"/>
  <c r="H78" i="9"/>
  <c r="AL77" i="9"/>
  <c r="AI77" i="9"/>
  <c r="AF77" i="9"/>
  <c r="AC77" i="9"/>
  <c r="Z77" i="9"/>
  <c r="W77" i="9"/>
  <c r="T77" i="9"/>
  <c r="Q77" i="9"/>
  <c r="N77" i="9"/>
  <c r="K77" i="9"/>
  <c r="H77" i="9"/>
  <c r="AL76" i="9"/>
  <c r="AI76" i="9"/>
  <c r="AF76" i="9"/>
  <c r="AC76" i="9"/>
  <c r="Z76" i="9"/>
  <c r="W76" i="9"/>
  <c r="T76" i="9"/>
  <c r="Q76" i="9"/>
  <c r="N76" i="9"/>
  <c r="K76" i="9"/>
  <c r="H76" i="9"/>
  <c r="AJ75" i="9"/>
  <c r="AL75" i="9" s="1"/>
  <c r="AG75" i="9"/>
  <c r="AI75" i="9" s="1"/>
  <c r="AD75" i="9"/>
  <c r="AF75" i="9" s="1"/>
  <c r="AA75" i="9"/>
  <c r="AC75" i="9" s="1"/>
  <c r="X75" i="9"/>
  <c r="Z75" i="9" s="1"/>
  <c r="U75" i="9"/>
  <c r="W75" i="9" s="1"/>
  <c r="R75" i="9"/>
  <c r="T75" i="9" s="1"/>
  <c r="O75" i="9"/>
  <c r="Q75" i="9" s="1"/>
  <c r="L75" i="9"/>
  <c r="N75" i="9" s="1"/>
  <c r="I75" i="9"/>
  <c r="K75" i="9" s="1"/>
  <c r="F75" i="9"/>
  <c r="H75" i="9" s="1"/>
  <c r="E78" i="9"/>
  <c r="E77" i="9"/>
  <c r="E76" i="9"/>
  <c r="C75" i="9"/>
  <c r="E75" i="9" s="1"/>
  <c r="AJ73" i="9"/>
  <c r="AL73" i="9" s="1"/>
  <c r="AG73" i="9"/>
  <c r="AI73" i="9" s="1"/>
  <c r="AD73" i="9"/>
  <c r="AA73" i="9"/>
  <c r="AC73" i="9" s="1"/>
  <c r="X73" i="9"/>
  <c r="Z73" i="9" s="1"/>
  <c r="U73" i="9"/>
  <c r="W73" i="9" s="1"/>
  <c r="R73" i="9"/>
  <c r="T73" i="9" s="1"/>
  <c r="O73" i="9"/>
  <c r="Q73" i="9" s="1"/>
  <c r="L73" i="9"/>
  <c r="N73" i="9" s="1"/>
  <c r="I73" i="9"/>
  <c r="K73" i="9" s="1"/>
  <c r="F73" i="9"/>
  <c r="S41" i="13"/>
  <c r="Q41" i="13"/>
  <c r="M41" i="13"/>
  <c r="N41" i="13" s="1"/>
  <c r="K41" i="13"/>
  <c r="L41" i="13" s="1"/>
  <c r="I41" i="13"/>
  <c r="J41" i="13" s="1"/>
  <c r="G41" i="13"/>
  <c r="H41" i="13" s="1"/>
  <c r="E41" i="13"/>
  <c r="F41" i="13" s="1"/>
  <c r="C41" i="13"/>
  <c r="D41" i="13" s="1"/>
  <c r="S40" i="13"/>
  <c r="Q40" i="13"/>
  <c r="R39" i="13"/>
  <c r="S39" i="13" s="1"/>
  <c r="S38" i="13"/>
  <c r="P38" i="13"/>
  <c r="P39" i="13" s="1"/>
  <c r="Q39" i="13" s="1"/>
  <c r="S37" i="13"/>
  <c r="Q37" i="13"/>
  <c r="M37" i="13"/>
  <c r="N37" i="13" s="1"/>
  <c r="K37" i="13"/>
  <c r="L37" i="13" s="1"/>
  <c r="I37" i="13"/>
  <c r="J37" i="13" s="1"/>
  <c r="G37" i="13"/>
  <c r="H37" i="13" s="1"/>
  <c r="E37" i="13"/>
  <c r="F37" i="13" s="1"/>
  <c r="C37" i="13"/>
  <c r="D37" i="13" s="1"/>
  <c r="S36" i="13"/>
  <c r="Q36" i="13"/>
  <c r="S35" i="13"/>
  <c r="Q35" i="13"/>
  <c r="M35" i="13"/>
  <c r="N35" i="13" s="1"/>
  <c r="K35" i="13"/>
  <c r="L35" i="13" s="1"/>
  <c r="I35" i="13"/>
  <c r="J35" i="13" s="1"/>
  <c r="G35" i="13"/>
  <c r="H35" i="13" s="1"/>
  <c r="E35" i="13"/>
  <c r="F35" i="13" s="1"/>
  <c r="C35" i="13"/>
  <c r="D35" i="13" s="1"/>
  <c r="S34" i="13"/>
  <c r="Q34" i="13"/>
  <c r="N34" i="13"/>
  <c r="L34" i="13"/>
  <c r="J34" i="13"/>
  <c r="H34" i="13"/>
  <c r="F34" i="13"/>
  <c r="D34" i="13"/>
  <c r="S33" i="13"/>
  <c r="Q33" i="13"/>
  <c r="N33" i="13"/>
  <c r="L33" i="13"/>
  <c r="J33" i="13"/>
  <c r="C10" i="13" s="1"/>
  <c r="E10" i="13" s="1"/>
  <c r="H33" i="13"/>
  <c r="F33" i="13"/>
  <c r="D33" i="13"/>
  <c r="U21" i="13"/>
  <c r="W21" i="13" s="1"/>
  <c r="C21" i="13"/>
  <c r="E21" i="13" s="1"/>
  <c r="W19" i="13"/>
  <c r="C19" i="13"/>
  <c r="AM19" i="13" s="1"/>
  <c r="AO19" i="13" s="1"/>
  <c r="W18" i="13"/>
  <c r="W17" i="13" s="1"/>
  <c r="W16" i="13" s="1"/>
  <c r="C18" i="13"/>
  <c r="AM18" i="13" s="1"/>
  <c r="AN17" i="13"/>
  <c r="AN16" i="13" s="1"/>
  <c r="V17" i="13"/>
  <c r="U17" i="13"/>
  <c r="U16" i="13" s="1"/>
  <c r="D17" i="13"/>
  <c r="D16" i="13" s="1"/>
  <c r="V16" i="13"/>
  <c r="AL14" i="13"/>
  <c r="AI14" i="13"/>
  <c r="AF14" i="13"/>
  <c r="AC14" i="13"/>
  <c r="Z14" i="13"/>
  <c r="W14" i="13"/>
  <c r="T14" i="13"/>
  <c r="Q14" i="13"/>
  <c r="N14" i="13"/>
  <c r="K14" i="13"/>
  <c r="H14" i="13"/>
  <c r="AM13" i="13"/>
  <c r="E12" i="13"/>
  <c r="E11" i="13"/>
  <c r="C9" i="13"/>
  <c r="E9" i="13" s="1"/>
  <c r="C8" i="13"/>
  <c r="E8" i="13" s="1"/>
  <c r="AL7" i="13"/>
  <c r="AI7" i="13"/>
  <c r="AF7" i="13"/>
  <c r="AC7" i="13"/>
  <c r="Z7" i="13"/>
  <c r="W7" i="13"/>
  <c r="T7" i="13"/>
  <c r="Q7" i="13"/>
  <c r="N7" i="13"/>
  <c r="K7" i="13"/>
  <c r="H7" i="13"/>
  <c r="C7" i="13"/>
  <c r="AM7" i="13" s="1"/>
  <c r="AO7" i="13" s="1"/>
  <c r="AK6" i="13"/>
  <c r="AH6" i="13"/>
  <c r="AH5" i="13" s="1"/>
  <c r="AE6" i="13"/>
  <c r="AE5" i="13" s="1"/>
  <c r="AB6" i="13"/>
  <c r="Y6" i="13"/>
  <c r="V6" i="13"/>
  <c r="S6" i="13"/>
  <c r="P6" i="13"/>
  <c r="P5" i="13" s="1"/>
  <c r="M6" i="13"/>
  <c r="J6" i="13"/>
  <c r="J5" i="13" s="1"/>
  <c r="G6" i="13"/>
  <c r="G5" i="13" s="1"/>
  <c r="D6" i="13"/>
  <c r="AK5" i="13"/>
  <c r="AB5" i="13"/>
  <c r="Y5" i="13"/>
  <c r="V5" i="13"/>
  <c r="S5" i="13"/>
  <c r="M5" i="13"/>
  <c r="D5" i="13"/>
  <c r="AN71" i="9"/>
  <c r="AM71" i="9"/>
  <c r="AN70" i="9"/>
  <c r="AM70" i="9"/>
  <c r="AN69" i="9"/>
  <c r="AM69" i="9"/>
  <c r="AN68" i="9"/>
  <c r="AM68" i="9"/>
  <c r="AN67" i="9"/>
  <c r="AM67" i="9"/>
  <c r="AN66" i="9"/>
  <c r="AM66" i="9"/>
  <c r="AL71" i="9"/>
  <c r="AI71" i="9"/>
  <c r="AF71" i="9"/>
  <c r="AC71" i="9"/>
  <c r="AL70" i="9"/>
  <c r="AI70" i="9"/>
  <c r="AF70" i="9"/>
  <c r="AC70" i="9"/>
  <c r="AL69" i="9"/>
  <c r="AI69" i="9"/>
  <c r="AF69" i="9"/>
  <c r="AC69" i="9"/>
  <c r="AL68" i="9"/>
  <c r="AI68" i="9"/>
  <c r="AF68" i="9"/>
  <c r="AC68" i="9"/>
  <c r="AL67" i="9"/>
  <c r="AI67" i="9"/>
  <c r="AF67" i="9"/>
  <c r="AC67" i="9"/>
  <c r="AL66" i="9"/>
  <c r="AI66" i="9"/>
  <c r="AF66" i="9"/>
  <c r="AC66" i="9"/>
  <c r="AK65" i="9"/>
  <c r="AJ65" i="9"/>
  <c r="AH65" i="9"/>
  <c r="AG65" i="9"/>
  <c r="AE65" i="9"/>
  <c r="AD65" i="9"/>
  <c r="AB65" i="9"/>
  <c r="AA65" i="9"/>
  <c r="Y65" i="9"/>
  <c r="Z71" i="9"/>
  <c r="Z70" i="9"/>
  <c r="Z69" i="9"/>
  <c r="Z68" i="9"/>
  <c r="Z67" i="9"/>
  <c r="Z66" i="9"/>
  <c r="X65" i="9"/>
  <c r="W71" i="9"/>
  <c r="W70" i="9"/>
  <c r="W69" i="9"/>
  <c r="W68" i="9"/>
  <c r="W67" i="9"/>
  <c r="W66" i="9"/>
  <c r="T71" i="9"/>
  <c r="T70" i="9"/>
  <c r="T69" i="9"/>
  <c r="T68" i="9"/>
  <c r="T67" i="9"/>
  <c r="T66" i="9"/>
  <c r="Q71" i="9"/>
  <c r="Q70" i="9"/>
  <c r="Q69" i="9"/>
  <c r="Q68" i="9"/>
  <c r="Q67" i="9"/>
  <c r="Q66" i="9"/>
  <c r="N71" i="9"/>
  <c r="N70" i="9"/>
  <c r="N69" i="9"/>
  <c r="N68" i="9"/>
  <c r="N67" i="9"/>
  <c r="N66" i="9"/>
  <c r="K71" i="9"/>
  <c r="K70" i="9"/>
  <c r="K69" i="9"/>
  <c r="K68" i="9"/>
  <c r="K67" i="9"/>
  <c r="K66" i="9"/>
  <c r="H71" i="9"/>
  <c r="H70" i="9"/>
  <c r="H69" i="9"/>
  <c r="H68" i="9"/>
  <c r="H67" i="9"/>
  <c r="H66" i="9"/>
  <c r="V65" i="9"/>
  <c r="S65" i="9"/>
  <c r="S62" i="9" s="1"/>
  <c r="U65" i="9"/>
  <c r="E67" i="9"/>
  <c r="E68" i="9"/>
  <c r="E69" i="9"/>
  <c r="E70" i="9"/>
  <c r="E71" i="9"/>
  <c r="AM54" i="9"/>
  <c r="AO54" i="9" s="1"/>
  <c r="AJ63" i="9"/>
  <c r="AL63" i="9" s="1"/>
  <c r="AG63" i="9"/>
  <c r="AI63" i="9" s="1"/>
  <c r="AD63" i="9"/>
  <c r="AA63" i="9"/>
  <c r="AC63" i="9" s="1"/>
  <c r="X63" i="9"/>
  <c r="U63" i="9"/>
  <c r="W63" i="9" s="1"/>
  <c r="R63" i="9"/>
  <c r="O63" i="9"/>
  <c r="Q63" i="9" s="1"/>
  <c r="L63" i="9"/>
  <c r="N63" i="9" s="1"/>
  <c r="I63" i="9"/>
  <c r="K63" i="9" s="1"/>
  <c r="F63" i="9"/>
  <c r="C63" i="9"/>
  <c r="N58" i="9"/>
  <c r="D56" i="9"/>
  <c r="D53" i="9" s="1"/>
  <c r="C56" i="9"/>
  <c r="E89" i="9"/>
  <c r="AN73" i="9"/>
  <c r="AF73" i="9"/>
  <c r="H73" i="9"/>
  <c r="E66" i="9"/>
  <c r="R65" i="9"/>
  <c r="P65" i="9"/>
  <c r="P62" i="9" s="1"/>
  <c r="O65" i="9"/>
  <c r="M65" i="9"/>
  <c r="M62" i="9" s="1"/>
  <c r="L65" i="9"/>
  <c r="J65" i="9"/>
  <c r="J62" i="9" s="1"/>
  <c r="I65" i="9"/>
  <c r="G65" i="9"/>
  <c r="G62" i="9" s="1"/>
  <c r="F65" i="9"/>
  <c r="D65" i="9"/>
  <c r="C65" i="9"/>
  <c r="AN63" i="9"/>
  <c r="AF63" i="9"/>
  <c r="Z63" i="9"/>
  <c r="T63" i="9"/>
  <c r="H63" i="9"/>
  <c r="AN60" i="9"/>
  <c r="AM60" i="9"/>
  <c r="AL60" i="9"/>
  <c r="AI60" i="9"/>
  <c r="AF60" i="9"/>
  <c r="AC60" i="9"/>
  <c r="Z60" i="9"/>
  <c r="W60" i="9"/>
  <c r="T60" i="9"/>
  <c r="Q60" i="9"/>
  <c r="N60" i="9"/>
  <c r="K60" i="9"/>
  <c r="H60" i="9"/>
  <c r="E60" i="9"/>
  <c r="AN58" i="9"/>
  <c r="AL58" i="9"/>
  <c r="AI58" i="9"/>
  <c r="AF58" i="9"/>
  <c r="AC58" i="9"/>
  <c r="Z58" i="9"/>
  <c r="W58" i="9"/>
  <c r="T58" i="9"/>
  <c r="Q58" i="9"/>
  <c r="H58" i="9"/>
  <c r="E58" i="9"/>
  <c r="AM58" i="9"/>
  <c r="AK56" i="9"/>
  <c r="AJ56" i="9"/>
  <c r="AJ53" i="9" s="1"/>
  <c r="AH56" i="9"/>
  <c r="AG56" i="9"/>
  <c r="AG53" i="9" s="1"/>
  <c r="AE56" i="9"/>
  <c r="AD56" i="9"/>
  <c r="AD53" i="9" s="1"/>
  <c r="AB56" i="9"/>
  <c r="AA56" i="9"/>
  <c r="AA53" i="9" s="1"/>
  <c r="Y56" i="9"/>
  <c r="X56" i="9"/>
  <c r="X53" i="9" s="1"/>
  <c r="V56" i="9"/>
  <c r="U56" i="9"/>
  <c r="U53" i="9" s="1"/>
  <c r="S56" i="9"/>
  <c r="R56" i="9"/>
  <c r="R53" i="9" s="1"/>
  <c r="P56" i="9"/>
  <c r="O56" i="9"/>
  <c r="O53" i="9" s="1"/>
  <c r="M56" i="9"/>
  <c r="L56" i="9"/>
  <c r="L53" i="9" s="1"/>
  <c r="J56" i="9"/>
  <c r="I56" i="9"/>
  <c r="I53" i="9" s="1"/>
  <c r="G56" i="9"/>
  <c r="F56" i="9"/>
  <c r="F53" i="9" s="1"/>
  <c r="AN55" i="9"/>
  <c r="AM55" i="9"/>
  <c r="AL55" i="9"/>
  <c r="AI55" i="9"/>
  <c r="AF55" i="9"/>
  <c r="AC55" i="9"/>
  <c r="Z55" i="9"/>
  <c r="W55" i="9"/>
  <c r="T55" i="9"/>
  <c r="Q55" i="9"/>
  <c r="N55" i="9"/>
  <c r="K55" i="9"/>
  <c r="H55" i="9"/>
  <c r="E55" i="9"/>
  <c r="AL54" i="9"/>
  <c r="AI54" i="9"/>
  <c r="AF54" i="9"/>
  <c r="AC54" i="9"/>
  <c r="Z54" i="9"/>
  <c r="W54" i="9"/>
  <c r="T54" i="9"/>
  <c r="Q54" i="9"/>
  <c r="N54" i="9"/>
  <c r="K54" i="9"/>
  <c r="H54" i="9"/>
  <c r="E54" i="9"/>
  <c r="AK53" i="9"/>
  <c r="AH53" i="9"/>
  <c r="AE53" i="9"/>
  <c r="AB53" i="9"/>
  <c r="Y53" i="9"/>
  <c r="V53" i="9"/>
  <c r="S53" i="9"/>
  <c r="P53" i="9"/>
  <c r="M53" i="9"/>
  <c r="J53" i="9"/>
  <c r="G53" i="9"/>
  <c r="C53" i="9"/>
  <c r="E9" i="9"/>
  <c r="AN40" i="9"/>
  <c r="AM40" i="9"/>
  <c r="AN39" i="9"/>
  <c r="AM39" i="9"/>
  <c r="AN47" i="9"/>
  <c r="AM47" i="9"/>
  <c r="AN46" i="9"/>
  <c r="AM46" i="9"/>
  <c r="AN45" i="9"/>
  <c r="AM45" i="9"/>
  <c r="AL47" i="9"/>
  <c r="AI47" i="9"/>
  <c r="AF47" i="9"/>
  <c r="AC47" i="9"/>
  <c r="Z47" i="9"/>
  <c r="W47" i="9"/>
  <c r="T47" i="9"/>
  <c r="Q47" i="9"/>
  <c r="N47" i="9"/>
  <c r="K47" i="9"/>
  <c r="H47" i="9"/>
  <c r="AL46" i="9"/>
  <c r="AI46" i="9"/>
  <c r="AF46" i="9"/>
  <c r="AC46" i="9"/>
  <c r="Z46" i="9"/>
  <c r="W46" i="9"/>
  <c r="T46" i="9"/>
  <c r="Q46" i="9"/>
  <c r="N46" i="9"/>
  <c r="K46" i="9"/>
  <c r="H46" i="9"/>
  <c r="AL45" i="9"/>
  <c r="AI45" i="9"/>
  <c r="AF45" i="9"/>
  <c r="AC45" i="9"/>
  <c r="Z45" i="9"/>
  <c r="W45" i="9"/>
  <c r="T45" i="9"/>
  <c r="Q45" i="9"/>
  <c r="N45" i="9"/>
  <c r="K45" i="9"/>
  <c r="H45" i="9"/>
  <c r="AK44" i="9"/>
  <c r="AJ44" i="9"/>
  <c r="AH44" i="9"/>
  <c r="AG44" i="9"/>
  <c r="AE44" i="9"/>
  <c r="AD44" i="9"/>
  <c r="AB44" i="9"/>
  <c r="AA44" i="9"/>
  <c r="Y44" i="9"/>
  <c r="X44" i="9"/>
  <c r="V44" i="9"/>
  <c r="U44" i="9"/>
  <c r="S44" i="9"/>
  <c r="R44" i="9"/>
  <c r="P44" i="9"/>
  <c r="O44" i="9"/>
  <c r="M44" i="9"/>
  <c r="L44" i="9"/>
  <c r="J44" i="9"/>
  <c r="I44" i="9"/>
  <c r="G44" i="9"/>
  <c r="F44" i="9"/>
  <c r="AN42" i="9"/>
  <c r="AM42" i="9"/>
  <c r="AL42" i="9"/>
  <c r="AI42" i="9"/>
  <c r="AF42" i="9"/>
  <c r="AC42" i="9"/>
  <c r="Z42" i="9"/>
  <c r="W42" i="9"/>
  <c r="T42" i="9"/>
  <c r="Q42" i="9"/>
  <c r="N42" i="9"/>
  <c r="K42" i="9"/>
  <c r="H42" i="9"/>
  <c r="S38" i="9"/>
  <c r="R38" i="9"/>
  <c r="G38" i="9"/>
  <c r="P38" i="9"/>
  <c r="O38" i="9"/>
  <c r="M38" i="9"/>
  <c r="L38" i="9"/>
  <c r="J38" i="9"/>
  <c r="I38" i="9"/>
  <c r="F38" i="9"/>
  <c r="D44" i="9"/>
  <c r="E47" i="9"/>
  <c r="E46" i="9"/>
  <c r="E45" i="9"/>
  <c r="AN29" i="9"/>
  <c r="AM29" i="9"/>
  <c r="AN27" i="9"/>
  <c r="AL29" i="9"/>
  <c r="AI29" i="9"/>
  <c r="AF29" i="9"/>
  <c r="AC29" i="9"/>
  <c r="Z29" i="9"/>
  <c r="W29" i="9"/>
  <c r="T29" i="9"/>
  <c r="Q29" i="9"/>
  <c r="N29" i="9"/>
  <c r="K29" i="9"/>
  <c r="H29" i="9"/>
  <c r="AJ27" i="9"/>
  <c r="AL27" i="9" s="1"/>
  <c r="AG27" i="9"/>
  <c r="AI27" i="9" s="1"/>
  <c r="AD27" i="9"/>
  <c r="AF27" i="9" s="1"/>
  <c r="AA27" i="9"/>
  <c r="AC27" i="9" s="1"/>
  <c r="X27" i="9"/>
  <c r="Z27" i="9" s="1"/>
  <c r="U27" i="9"/>
  <c r="W27" i="9" s="1"/>
  <c r="R27" i="9"/>
  <c r="T27" i="9" s="1"/>
  <c r="O27" i="9"/>
  <c r="Q27" i="9" s="1"/>
  <c r="L27" i="9"/>
  <c r="N27" i="9" s="1"/>
  <c r="I27" i="9"/>
  <c r="K27" i="9" s="1"/>
  <c r="F27" i="9"/>
  <c r="H27" i="9" s="1"/>
  <c r="C44" i="9"/>
  <c r="AJ34" i="9"/>
  <c r="AL34" i="9" s="1"/>
  <c r="AG34" i="9"/>
  <c r="AI34" i="9" s="1"/>
  <c r="AD34" i="9"/>
  <c r="AF34" i="9" s="1"/>
  <c r="AA34" i="9"/>
  <c r="AC34" i="9" s="1"/>
  <c r="X34" i="9"/>
  <c r="Z34" i="9" s="1"/>
  <c r="U34" i="9"/>
  <c r="W34" i="9" s="1"/>
  <c r="R34" i="9"/>
  <c r="T34" i="9" s="1"/>
  <c r="O34" i="9"/>
  <c r="Q34" i="9" s="1"/>
  <c r="L34" i="9"/>
  <c r="N34" i="9" s="1"/>
  <c r="I34" i="9"/>
  <c r="K34" i="9" s="1"/>
  <c r="F34" i="9"/>
  <c r="H34" i="9" s="1"/>
  <c r="C34" i="9"/>
  <c r="AN36" i="9"/>
  <c r="AJ36" i="9"/>
  <c r="AL36" i="9" s="1"/>
  <c r="AG36" i="9"/>
  <c r="AI36" i="9" s="1"/>
  <c r="AD36" i="9"/>
  <c r="AF36" i="9" s="1"/>
  <c r="AA36" i="9"/>
  <c r="AC36" i="9" s="1"/>
  <c r="X36" i="9"/>
  <c r="Z36" i="9" s="1"/>
  <c r="U36" i="9"/>
  <c r="W36" i="9" s="1"/>
  <c r="R36" i="9"/>
  <c r="T36" i="9" s="1"/>
  <c r="O36" i="9"/>
  <c r="Q36" i="9" s="1"/>
  <c r="L36" i="9"/>
  <c r="N36" i="9" s="1"/>
  <c r="I36" i="9"/>
  <c r="K36" i="9" s="1"/>
  <c r="F36" i="9"/>
  <c r="H36" i="9" s="1"/>
  <c r="AN33" i="9"/>
  <c r="AN34" i="9"/>
  <c r="AM33" i="9"/>
  <c r="AL33" i="9"/>
  <c r="AI33" i="9"/>
  <c r="AF33" i="9"/>
  <c r="AC33" i="9"/>
  <c r="Z33" i="9"/>
  <c r="W33" i="9"/>
  <c r="T33" i="9"/>
  <c r="Q33" i="9"/>
  <c r="N33" i="9"/>
  <c r="K33" i="9"/>
  <c r="H33" i="9"/>
  <c r="AK32" i="9"/>
  <c r="AH32" i="9"/>
  <c r="AE32" i="9"/>
  <c r="AB32" i="9"/>
  <c r="AB31" i="9" s="1"/>
  <c r="AA32" i="9"/>
  <c r="AA31" i="9" s="1"/>
  <c r="Y32" i="9"/>
  <c r="V32" i="9"/>
  <c r="V31" i="9" s="1"/>
  <c r="S32" i="9"/>
  <c r="P32" i="9"/>
  <c r="O32" i="9"/>
  <c r="M32" i="9"/>
  <c r="J32" i="9"/>
  <c r="J31" i="9" s="1"/>
  <c r="G32" i="9"/>
  <c r="D32" i="9"/>
  <c r="C36" i="9"/>
  <c r="E36" i="9" s="1"/>
  <c r="E34" i="9"/>
  <c r="E33" i="9"/>
  <c r="E29" i="9"/>
  <c r="E42" i="9"/>
  <c r="E40" i="9"/>
  <c r="E39" i="9"/>
  <c r="D38" i="9"/>
  <c r="C38" i="9"/>
  <c r="AM38" i="9" s="1"/>
  <c r="AO9" i="9" l="1"/>
  <c r="E119" i="9"/>
  <c r="AO13" i="9"/>
  <c r="AN65" i="9"/>
  <c r="J33" i="14"/>
  <c r="AM119" i="9"/>
  <c r="AN88" i="9"/>
  <c r="AD106" i="9"/>
  <c r="M118" i="9"/>
  <c r="M12" i="9" s="1"/>
  <c r="N12" i="9" s="1"/>
  <c r="Y118" i="9"/>
  <c r="Y12" i="9" s="1"/>
  <c r="E7" i="13"/>
  <c r="E6" i="13" s="1"/>
  <c r="C14" i="13"/>
  <c r="C73" i="9" s="1"/>
  <c r="T99" i="9"/>
  <c r="J43" i="14"/>
  <c r="J52" i="14" s="1"/>
  <c r="C6" i="13"/>
  <c r="E11" i="9"/>
  <c r="F106" i="9"/>
  <c r="H106" i="9" s="1"/>
  <c r="AE118" i="9"/>
  <c r="AE12" i="9" s="1"/>
  <c r="AO11" i="9"/>
  <c r="W125" i="9"/>
  <c r="C118" i="9"/>
  <c r="C12" i="9" s="1"/>
  <c r="AN130" i="9"/>
  <c r="AO130" i="9" s="1"/>
  <c r="AO135" i="9"/>
  <c r="AO134" i="9"/>
  <c r="AO133" i="9"/>
  <c r="AO132" i="9"/>
  <c r="I118" i="9"/>
  <c r="I12" i="9" s="1"/>
  <c r="I10" i="9" s="1"/>
  <c r="L118" i="9"/>
  <c r="L12" i="9" s="1"/>
  <c r="L10" i="9" s="1"/>
  <c r="O118" i="9"/>
  <c r="O12" i="9" s="1"/>
  <c r="O10" i="9" s="1"/>
  <c r="R118" i="9"/>
  <c r="R12" i="9" s="1"/>
  <c r="R10" i="9" s="1"/>
  <c r="U118" i="9"/>
  <c r="U12" i="9" s="1"/>
  <c r="U10" i="9" s="1"/>
  <c r="X118" i="9"/>
  <c r="X12" i="9" s="1"/>
  <c r="X10" i="9" s="1"/>
  <c r="AA118" i="9"/>
  <c r="AA12" i="9" s="1"/>
  <c r="AD118" i="9"/>
  <c r="AD12" i="9" s="1"/>
  <c r="AD10" i="9" s="1"/>
  <c r="AG118" i="9"/>
  <c r="AG12" i="9" s="1"/>
  <c r="AG10" i="9" s="1"/>
  <c r="H119" i="9"/>
  <c r="K119" i="9"/>
  <c r="N119" i="9"/>
  <c r="Q119" i="9"/>
  <c r="T119" i="9"/>
  <c r="Z119" i="9"/>
  <c r="AF119" i="9"/>
  <c r="AI119" i="9"/>
  <c r="AL119" i="9"/>
  <c r="AO121" i="9"/>
  <c r="H122" i="9"/>
  <c r="K122" i="9"/>
  <c r="N122" i="9"/>
  <c r="Q122" i="9"/>
  <c r="T122" i="9"/>
  <c r="W122" i="9"/>
  <c r="Z122" i="9"/>
  <c r="AC122" i="9"/>
  <c r="AF122" i="9"/>
  <c r="AL122" i="9"/>
  <c r="AO123" i="9"/>
  <c r="AO124" i="9"/>
  <c r="H125" i="9"/>
  <c r="K125" i="9"/>
  <c r="N125" i="9"/>
  <c r="Q125" i="9"/>
  <c r="T125" i="9"/>
  <c r="Z125" i="9"/>
  <c r="AC125" i="9"/>
  <c r="AF125" i="9"/>
  <c r="AI125" i="9"/>
  <c r="AL125" i="9"/>
  <c r="H127" i="9"/>
  <c r="K127" i="9"/>
  <c r="N127" i="9"/>
  <c r="Q127" i="9"/>
  <c r="T127" i="9"/>
  <c r="Z127" i="9"/>
  <c r="AF127" i="9"/>
  <c r="AI127" i="9"/>
  <c r="AL127" i="9"/>
  <c r="AF12" i="9"/>
  <c r="AE10" i="9"/>
  <c r="AF10" i="9" s="1"/>
  <c r="AL12" i="9"/>
  <c r="AK10" i="9"/>
  <c r="AL10" i="9" s="1"/>
  <c r="C10" i="9"/>
  <c r="G10" i="9"/>
  <c r="S10" i="9"/>
  <c r="T10" i="9" s="1"/>
  <c r="Z12" i="9"/>
  <c r="Y10" i="9"/>
  <c r="Z10" i="9" s="1"/>
  <c r="AA10" i="9"/>
  <c r="H130" i="9"/>
  <c r="W130" i="9"/>
  <c r="AC130" i="9"/>
  <c r="AI130" i="9"/>
  <c r="N118" i="9"/>
  <c r="Z118" i="9"/>
  <c r="AF118" i="9"/>
  <c r="AO139" i="9"/>
  <c r="AO137" i="9"/>
  <c r="AO136" i="9"/>
  <c r="AM130" i="9"/>
  <c r="AL118" i="9"/>
  <c r="AO138" i="9"/>
  <c r="K130" i="9"/>
  <c r="N130" i="9"/>
  <c r="Q130" i="9"/>
  <c r="T130" i="9"/>
  <c r="Z130" i="9"/>
  <c r="AF130" i="9"/>
  <c r="D118" i="9"/>
  <c r="E127" i="9"/>
  <c r="AO129" i="9"/>
  <c r="K110" i="9"/>
  <c r="Q110" i="9"/>
  <c r="W110" i="9"/>
  <c r="AC110" i="9"/>
  <c r="E110" i="9"/>
  <c r="AN7" i="9"/>
  <c r="AO128" i="9"/>
  <c r="AM127" i="9"/>
  <c r="AO127" i="9" s="1"/>
  <c r="AM125" i="9"/>
  <c r="E125" i="9"/>
  <c r="AN125" i="9"/>
  <c r="AO125" i="9" s="1"/>
  <c r="F66" i="13"/>
  <c r="E67" i="13"/>
  <c r="F67" i="13" s="1"/>
  <c r="E68" i="13"/>
  <c r="F68" i="13" s="1"/>
  <c r="D66" i="13"/>
  <c r="C69" i="13"/>
  <c r="D69" i="13" s="1"/>
  <c r="E19" i="13"/>
  <c r="Q38" i="13"/>
  <c r="C67" i="13"/>
  <c r="D67" i="13" s="1"/>
  <c r="AM88" i="9"/>
  <c r="AO88" i="9" s="1"/>
  <c r="AO76" i="9"/>
  <c r="AO77" i="9"/>
  <c r="AO78" i="9"/>
  <c r="AN99" i="9"/>
  <c r="AM110" i="9"/>
  <c r="AN106" i="9"/>
  <c r="I106" i="9"/>
  <c r="I105" i="9" s="1"/>
  <c r="I8" i="9" s="1"/>
  <c r="L105" i="9"/>
  <c r="L8" i="9" s="1"/>
  <c r="N8" i="9" s="1"/>
  <c r="O106" i="9"/>
  <c r="O105" i="9" s="1"/>
  <c r="O8" i="9" s="1"/>
  <c r="R105" i="9"/>
  <c r="R8" i="9" s="1"/>
  <c r="T8" i="9" s="1"/>
  <c r="U106" i="9"/>
  <c r="U105" i="9" s="1"/>
  <c r="U8" i="9" s="1"/>
  <c r="X105" i="9"/>
  <c r="X8" i="9" s="1"/>
  <c r="Z8" i="9" s="1"/>
  <c r="AA106" i="9"/>
  <c r="AA105" i="9" s="1"/>
  <c r="AA8" i="9" s="1"/>
  <c r="AD105" i="9"/>
  <c r="AD8" i="9" s="1"/>
  <c r="AF8" i="9" s="1"/>
  <c r="AG106" i="9"/>
  <c r="AG105" i="9" s="1"/>
  <c r="AG8" i="9" s="1"/>
  <c r="AL106" i="9"/>
  <c r="AO112" i="9"/>
  <c r="AO120" i="9"/>
  <c r="AO131" i="9"/>
  <c r="N105" i="9"/>
  <c r="Z105" i="9"/>
  <c r="AF105" i="9"/>
  <c r="AM65" i="9"/>
  <c r="V62" i="9"/>
  <c r="V52" i="9" s="1"/>
  <c r="V6" i="9" s="1"/>
  <c r="Y62" i="9"/>
  <c r="AB62" i="9"/>
  <c r="AE62" i="9"/>
  <c r="AH62" i="9"/>
  <c r="AK62" i="9"/>
  <c r="H80" i="9"/>
  <c r="N80" i="9"/>
  <c r="T80" i="9"/>
  <c r="Z80" i="9"/>
  <c r="AF80" i="9"/>
  <c r="K88" i="9"/>
  <c r="Q88" i="9"/>
  <c r="W88" i="9"/>
  <c r="AC88" i="9"/>
  <c r="AO81" i="9"/>
  <c r="AO82" i="9"/>
  <c r="AO83" i="9"/>
  <c r="AO84" i="9"/>
  <c r="AO85" i="9"/>
  <c r="AO86" i="9"/>
  <c r="AO89" i="9"/>
  <c r="AO90" i="9"/>
  <c r="AO91" i="9"/>
  <c r="AN96" i="9"/>
  <c r="C62" i="9"/>
  <c r="I62" i="9"/>
  <c r="K62" i="9" s="1"/>
  <c r="O62" i="9"/>
  <c r="O52" i="9" s="1"/>
  <c r="O6" i="9" s="1"/>
  <c r="U62" i="9"/>
  <c r="U52" i="9" s="1"/>
  <c r="U6" i="9" s="1"/>
  <c r="AA62" i="9"/>
  <c r="AA52" i="9" s="1"/>
  <c r="AA6" i="9" s="1"/>
  <c r="AG62" i="9"/>
  <c r="AG52" i="9" s="1"/>
  <c r="AG6" i="9" s="1"/>
  <c r="AM98" i="9"/>
  <c r="AI106" i="9"/>
  <c r="H110" i="9"/>
  <c r="N110" i="9"/>
  <c r="T110" i="9"/>
  <c r="Z110" i="9"/>
  <c r="AF110" i="9"/>
  <c r="AI110" i="9"/>
  <c r="AL110" i="9"/>
  <c r="AM107" i="9"/>
  <c r="D105" i="9"/>
  <c r="D8" i="9" s="1"/>
  <c r="AJ105" i="9"/>
  <c r="F62" i="9"/>
  <c r="L62" i="9"/>
  <c r="L52" i="9" s="1"/>
  <c r="L6" i="9" s="1"/>
  <c r="R62" i="9"/>
  <c r="T62" i="9" s="1"/>
  <c r="X62" i="9"/>
  <c r="X52" i="9" s="1"/>
  <c r="X6" i="9" s="1"/>
  <c r="AD62" i="9"/>
  <c r="AJ62" i="9"/>
  <c r="AJ52" i="9" s="1"/>
  <c r="AJ6" i="9" s="1"/>
  <c r="K80" i="9"/>
  <c r="Q80" i="9"/>
  <c r="W80" i="9"/>
  <c r="AC80" i="9"/>
  <c r="AI80" i="9"/>
  <c r="AL80" i="9"/>
  <c r="AM75" i="9"/>
  <c r="AO75" i="9" s="1"/>
  <c r="D62" i="9"/>
  <c r="AN62" i="9" s="1"/>
  <c r="C99" i="9"/>
  <c r="C106" i="9"/>
  <c r="N106" i="9"/>
  <c r="T106" i="9"/>
  <c r="Z106" i="9"/>
  <c r="AF106" i="9"/>
  <c r="AO107" i="9"/>
  <c r="AO108" i="9"/>
  <c r="AO109" i="9"/>
  <c r="AO111" i="9"/>
  <c r="AO113" i="9"/>
  <c r="F96" i="9"/>
  <c r="I96" i="9"/>
  <c r="L96" i="9"/>
  <c r="O96" i="9"/>
  <c r="R96" i="9"/>
  <c r="U96" i="9"/>
  <c r="X96" i="9"/>
  <c r="AA96" i="9"/>
  <c r="AD96" i="9"/>
  <c r="AG96" i="9"/>
  <c r="AJ96" i="9"/>
  <c r="J105" i="9"/>
  <c r="P105" i="9"/>
  <c r="V105" i="9"/>
  <c r="AB105" i="9"/>
  <c r="AH105" i="9"/>
  <c r="AO110" i="9"/>
  <c r="H62" i="9"/>
  <c r="Q62" i="9"/>
  <c r="AF62" i="9"/>
  <c r="E99" i="9"/>
  <c r="AM99" i="9"/>
  <c r="AO98" i="9"/>
  <c r="AO99" i="9"/>
  <c r="K98" i="9"/>
  <c r="N98" i="9"/>
  <c r="Q98" i="9"/>
  <c r="T98" i="9"/>
  <c r="W98" i="9"/>
  <c r="Z98" i="9"/>
  <c r="AC98" i="9"/>
  <c r="AF98" i="9"/>
  <c r="AI98" i="9"/>
  <c r="AL98" i="9"/>
  <c r="H98" i="9"/>
  <c r="AL88" i="9"/>
  <c r="AI88" i="9"/>
  <c r="AF88" i="9"/>
  <c r="Z88" i="9"/>
  <c r="T88" i="9"/>
  <c r="N88" i="9"/>
  <c r="H88" i="9"/>
  <c r="AM44" i="9"/>
  <c r="AO71" i="9"/>
  <c r="O31" i="9"/>
  <c r="AM34" i="9"/>
  <c r="AO42" i="9"/>
  <c r="K44" i="9"/>
  <c r="AC44" i="9"/>
  <c r="AI44" i="9"/>
  <c r="AN53" i="9"/>
  <c r="AO65" i="9"/>
  <c r="H65" i="9"/>
  <c r="K65" i="9"/>
  <c r="N65" i="9"/>
  <c r="Q65" i="9"/>
  <c r="AM63" i="9"/>
  <c r="AO66" i="9"/>
  <c r="AO67" i="9"/>
  <c r="AO68" i="9"/>
  <c r="AO69" i="9"/>
  <c r="AO70" i="9"/>
  <c r="AM80" i="9"/>
  <c r="H56" i="9"/>
  <c r="N56" i="9"/>
  <c r="T56" i="9"/>
  <c r="Z56" i="9"/>
  <c r="AF56" i="9"/>
  <c r="AL56" i="9"/>
  <c r="T65" i="9"/>
  <c r="W65" i="9"/>
  <c r="AN56" i="9"/>
  <c r="Z65" i="9"/>
  <c r="AC65" i="9"/>
  <c r="AF65" i="9"/>
  <c r="AI65" i="9"/>
  <c r="AL65" i="9"/>
  <c r="AM73" i="9"/>
  <c r="E73" i="9"/>
  <c r="AO73" i="9"/>
  <c r="AM17" i="13"/>
  <c r="AO18" i="13"/>
  <c r="AO17" i="13" s="1"/>
  <c r="AM8" i="13"/>
  <c r="AO8" i="13" s="1"/>
  <c r="H9" i="13"/>
  <c r="K9" i="13"/>
  <c r="N9" i="13"/>
  <c r="Q9" i="13"/>
  <c r="T9" i="13"/>
  <c r="W9" i="13"/>
  <c r="Z9" i="13"/>
  <c r="AC9" i="13"/>
  <c r="AF9" i="13"/>
  <c r="AI9" i="13"/>
  <c r="AL9" i="13"/>
  <c r="H10" i="13"/>
  <c r="K10" i="13"/>
  <c r="N10" i="13"/>
  <c r="Q10" i="13"/>
  <c r="T10" i="13"/>
  <c r="W10" i="13"/>
  <c r="Z10" i="13"/>
  <c r="AC10" i="13"/>
  <c r="AF10" i="13"/>
  <c r="AI10" i="13"/>
  <c r="AL10" i="13"/>
  <c r="H11" i="13"/>
  <c r="K11" i="13"/>
  <c r="N11" i="13"/>
  <c r="Q11" i="13"/>
  <c r="T11" i="13"/>
  <c r="W11" i="13"/>
  <c r="Z11" i="13"/>
  <c r="AC11" i="13"/>
  <c r="AF11" i="13"/>
  <c r="AI11" i="13"/>
  <c r="AL11" i="13"/>
  <c r="H12" i="13"/>
  <c r="K12" i="13"/>
  <c r="N12" i="13"/>
  <c r="Q12" i="13"/>
  <c r="T12" i="13"/>
  <c r="W12" i="13"/>
  <c r="Z12" i="13"/>
  <c r="AC12" i="13"/>
  <c r="AF12" i="13"/>
  <c r="AI12" i="13"/>
  <c r="AL12" i="13"/>
  <c r="AM21" i="13"/>
  <c r="AO21" i="13" s="1"/>
  <c r="C36" i="13"/>
  <c r="D36" i="13" s="1"/>
  <c r="E36" i="13"/>
  <c r="F36" i="13" s="1"/>
  <c r="G36" i="13"/>
  <c r="H36" i="13" s="1"/>
  <c r="I36" i="13"/>
  <c r="J36" i="13" s="1"/>
  <c r="K36" i="13"/>
  <c r="L36" i="13" s="1"/>
  <c r="M36" i="13"/>
  <c r="N36" i="13" s="1"/>
  <c r="C38" i="13"/>
  <c r="G38" i="13"/>
  <c r="I38" i="13"/>
  <c r="C17" i="13"/>
  <c r="C16" i="13" s="1"/>
  <c r="E18" i="13"/>
  <c r="E17" i="13" s="1"/>
  <c r="E16" i="13" s="1"/>
  <c r="AM56" i="9"/>
  <c r="H53" i="9"/>
  <c r="F52" i="9"/>
  <c r="F6" i="9" s="1"/>
  <c r="N53" i="9"/>
  <c r="T53" i="9"/>
  <c r="Z53" i="9"/>
  <c r="AF53" i="9"/>
  <c r="AD52" i="9"/>
  <c r="AD6" i="9" s="1"/>
  <c r="AL53" i="9"/>
  <c r="Q53" i="9"/>
  <c r="W53" i="9"/>
  <c r="AC53" i="9"/>
  <c r="AI53" i="9"/>
  <c r="AN38" i="9"/>
  <c r="AO38" i="9" s="1"/>
  <c r="C32" i="9"/>
  <c r="I32" i="9"/>
  <c r="I31" i="9" s="1"/>
  <c r="P31" i="9"/>
  <c r="Q31" i="9" s="1"/>
  <c r="U32" i="9"/>
  <c r="U31" i="9" s="1"/>
  <c r="W31" i="9" s="1"/>
  <c r="AG32" i="9"/>
  <c r="AG31" i="9" s="1"/>
  <c r="AN44" i="9"/>
  <c r="AO44" i="9" s="1"/>
  <c r="C52" i="9"/>
  <c r="AM53" i="9"/>
  <c r="K56" i="9"/>
  <c r="Q56" i="9"/>
  <c r="W56" i="9"/>
  <c r="AC56" i="9"/>
  <c r="AI56" i="9"/>
  <c r="AO55" i="9"/>
  <c r="AO56" i="9" s="1"/>
  <c r="AO58" i="9" s="1"/>
  <c r="AO60" i="9" s="1"/>
  <c r="M52" i="9"/>
  <c r="M6" i="9" s="1"/>
  <c r="S52" i="9"/>
  <c r="Y52" i="9"/>
  <c r="Y6" i="9" s="1"/>
  <c r="AE52" i="9"/>
  <c r="AK52" i="9"/>
  <c r="AK6" i="9" s="1"/>
  <c r="E63" i="9"/>
  <c r="G52" i="9"/>
  <c r="J52" i="9"/>
  <c r="J6" i="9" s="1"/>
  <c r="P52" i="9"/>
  <c r="P6" i="9" s="1"/>
  <c r="AH52" i="9"/>
  <c r="AH6" i="9" s="1"/>
  <c r="K53" i="9"/>
  <c r="AO63" i="9"/>
  <c r="E53" i="9"/>
  <c r="E56" i="9"/>
  <c r="E65" i="9"/>
  <c r="E88" i="9"/>
  <c r="F32" i="9"/>
  <c r="F31" i="9" s="1"/>
  <c r="L32" i="9"/>
  <c r="L31" i="9" s="1"/>
  <c r="R32" i="9"/>
  <c r="R31" i="9" s="1"/>
  <c r="X32" i="9"/>
  <c r="X31" i="9" s="1"/>
  <c r="AD32" i="9"/>
  <c r="AD31" i="9" s="1"/>
  <c r="AJ32" i="9"/>
  <c r="AJ31" i="9" s="1"/>
  <c r="C31" i="9"/>
  <c r="D31" i="9"/>
  <c r="Z44" i="9"/>
  <c r="AO45" i="9"/>
  <c r="AO46" i="9"/>
  <c r="AO47" i="9"/>
  <c r="AM36" i="9"/>
  <c r="AO36" i="9" s="1"/>
  <c r="E44" i="9"/>
  <c r="N38" i="9"/>
  <c r="T38" i="9"/>
  <c r="H44" i="9"/>
  <c r="N44" i="9"/>
  <c r="T44" i="9"/>
  <c r="AF44" i="9"/>
  <c r="AL44" i="9"/>
  <c r="G31" i="9"/>
  <c r="M31" i="9"/>
  <c r="S31" i="9"/>
  <c r="Y31" i="9"/>
  <c r="Z31" i="9" s="1"/>
  <c r="AE31" i="9"/>
  <c r="AH31" i="9"/>
  <c r="AK31" i="9"/>
  <c r="Q44" i="9"/>
  <c r="W44" i="9"/>
  <c r="AC31" i="9"/>
  <c r="Q38" i="9"/>
  <c r="K38" i="9"/>
  <c r="H38" i="9"/>
  <c r="AI31" i="9"/>
  <c r="K31" i="9"/>
  <c r="K32" i="9"/>
  <c r="Q32" i="9"/>
  <c r="W32" i="9"/>
  <c r="AC32" i="9"/>
  <c r="AO34" i="9"/>
  <c r="AO33" i="9"/>
  <c r="E38" i="9"/>
  <c r="D52" i="9" l="1"/>
  <c r="E38" i="13"/>
  <c r="T105" i="9"/>
  <c r="F105" i="9"/>
  <c r="T118" i="9"/>
  <c r="T12" i="9"/>
  <c r="T31" i="9"/>
  <c r="M10" i="9"/>
  <c r="N10" i="9" s="1"/>
  <c r="N31" i="9"/>
  <c r="AO53" i="9"/>
  <c r="M38" i="13"/>
  <c r="M39" i="13" s="1"/>
  <c r="N39" i="13" s="1"/>
  <c r="K38" i="13"/>
  <c r="K39" i="13" s="1"/>
  <c r="L39" i="13" s="1"/>
  <c r="E118" i="9"/>
  <c r="D12" i="9"/>
  <c r="AM122" i="9"/>
  <c r="F118" i="9"/>
  <c r="F12" i="9" s="1"/>
  <c r="AI6" i="9"/>
  <c r="W6" i="9"/>
  <c r="N62" i="9"/>
  <c r="AN122" i="9"/>
  <c r="J118" i="9"/>
  <c r="J12" i="9" s="1"/>
  <c r="E69" i="13"/>
  <c r="F69" i="13" s="1"/>
  <c r="AM62" i="9"/>
  <c r="AO62" i="9" s="1"/>
  <c r="Q6" i="9"/>
  <c r="R52" i="9"/>
  <c r="R6" i="9" s="1"/>
  <c r="AL62" i="9"/>
  <c r="Z62" i="9"/>
  <c r="E52" i="9"/>
  <c r="D6" i="9"/>
  <c r="AL96" i="9"/>
  <c r="AJ7" i="9"/>
  <c r="AL7" i="9" s="1"/>
  <c r="AF96" i="9"/>
  <c r="AD7" i="9"/>
  <c r="AF7" i="9" s="1"/>
  <c r="Z96" i="9"/>
  <c r="X7" i="9"/>
  <c r="Z7" i="9" s="1"/>
  <c r="T96" i="9"/>
  <c r="R7" i="9"/>
  <c r="T7" i="9" s="1"/>
  <c r="N96" i="9"/>
  <c r="L7" i="9"/>
  <c r="N7" i="9" s="1"/>
  <c r="H96" i="9"/>
  <c r="F7" i="9"/>
  <c r="H7" i="9" s="1"/>
  <c r="AL31" i="9"/>
  <c r="AM31" i="9"/>
  <c r="H52" i="9"/>
  <c r="G6" i="9"/>
  <c r="AF52" i="9"/>
  <c r="AE6" i="9"/>
  <c r="S6" i="9"/>
  <c r="T6" i="9" s="1"/>
  <c r="AI96" i="9"/>
  <c r="AG7" i="9"/>
  <c r="AI7" i="9" s="1"/>
  <c r="AC96" i="9"/>
  <c r="AA7" i="9"/>
  <c r="AC7" i="9" s="1"/>
  <c r="W96" i="9"/>
  <c r="U7" i="9"/>
  <c r="W7" i="9" s="1"/>
  <c r="Q96" i="9"/>
  <c r="O7" i="9"/>
  <c r="Q7" i="9" s="1"/>
  <c r="K96" i="9"/>
  <c r="I7" i="9"/>
  <c r="K7" i="9" s="1"/>
  <c r="AL6" i="9"/>
  <c r="Z6" i="9"/>
  <c r="N6" i="9"/>
  <c r="AI62" i="9"/>
  <c r="AC62" i="9"/>
  <c r="W62" i="9"/>
  <c r="AC106" i="9"/>
  <c r="W106" i="9"/>
  <c r="Q106" i="9"/>
  <c r="K106" i="9"/>
  <c r="AI105" i="9"/>
  <c r="AH8" i="9"/>
  <c r="AI8" i="9" s="1"/>
  <c r="W105" i="9"/>
  <c r="V8" i="9"/>
  <c r="W8" i="9" s="1"/>
  <c r="K105" i="9"/>
  <c r="J8" i="9"/>
  <c r="K8" i="9" s="1"/>
  <c r="AL105" i="9"/>
  <c r="AJ8" i="9"/>
  <c r="AL8" i="9" s="1"/>
  <c r="AC105" i="9"/>
  <c r="AB8" i="9"/>
  <c r="AC8" i="9" s="1"/>
  <c r="Q105" i="9"/>
  <c r="P8" i="9"/>
  <c r="Q8" i="9" s="1"/>
  <c r="AL52" i="9"/>
  <c r="AB52" i="9"/>
  <c r="Q52" i="9"/>
  <c r="I52" i="9"/>
  <c r="K52" i="9" s="1"/>
  <c r="E62" i="9"/>
  <c r="AM106" i="9"/>
  <c r="AO106" i="9" s="1"/>
  <c r="C105" i="9"/>
  <c r="E105" i="9" s="1"/>
  <c r="E106" i="9"/>
  <c r="C96" i="9"/>
  <c r="AN105" i="9"/>
  <c r="AI52" i="9"/>
  <c r="W52" i="9"/>
  <c r="Z52" i="9"/>
  <c r="N52" i="9"/>
  <c r="C6" i="9"/>
  <c r="E80" i="9"/>
  <c r="E31" i="9"/>
  <c r="AN80" i="9"/>
  <c r="AO80" i="9" s="1"/>
  <c r="AF31" i="9"/>
  <c r="G39" i="13"/>
  <c r="H39" i="13" s="1"/>
  <c r="H38" i="13"/>
  <c r="C39" i="13"/>
  <c r="D39" i="13" s="1"/>
  <c r="D38" i="13"/>
  <c r="AI8" i="13"/>
  <c r="AI6" i="13" s="1"/>
  <c r="AI5" i="13" s="1"/>
  <c r="AG6" i="13"/>
  <c r="AG5" i="13" s="1"/>
  <c r="AC8" i="13"/>
  <c r="AC6" i="13" s="1"/>
  <c r="AC5" i="13" s="1"/>
  <c r="AA6" i="13"/>
  <c r="AA5" i="13" s="1"/>
  <c r="W8" i="13"/>
  <c r="W6" i="13" s="1"/>
  <c r="W5" i="13" s="1"/>
  <c r="U6" i="13"/>
  <c r="U5" i="13" s="1"/>
  <c r="Q8" i="13"/>
  <c r="Q6" i="13" s="1"/>
  <c r="Q5" i="13" s="1"/>
  <c r="O6" i="13"/>
  <c r="O5" i="13" s="1"/>
  <c r="K8" i="13"/>
  <c r="K6" i="13" s="1"/>
  <c r="K5" i="13" s="1"/>
  <c r="I6" i="13"/>
  <c r="I5" i="13" s="1"/>
  <c r="C5" i="13"/>
  <c r="AM14" i="13"/>
  <c r="AO14" i="13" s="1"/>
  <c r="E14" i="13"/>
  <c r="E5" i="13" s="1"/>
  <c r="AM12" i="13"/>
  <c r="AO12" i="13" s="1"/>
  <c r="AM11" i="13"/>
  <c r="AO11" i="13" s="1"/>
  <c r="AM10" i="13"/>
  <c r="AO10" i="13" s="1"/>
  <c r="AM9" i="13"/>
  <c r="AO9" i="13" s="1"/>
  <c r="AM16" i="13"/>
  <c r="I39" i="13"/>
  <c r="J39" i="13" s="1"/>
  <c r="J38" i="13"/>
  <c r="E39" i="13"/>
  <c r="F39" i="13" s="1"/>
  <c r="F38" i="13"/>
  <c r="AL8" i="13"/>
  <c r="AL6" i="13" s="1"/>
  <c r="AL5" i="13" s="1"/>
  <c r="AJ6" i="13"/>
  <c r="AJ5" i="13" s="1"/>
  <c r="AF8" i="13"/>
  <c r="AF6" i="13" s="1"/>
  <c r="AF5" i="13" s="1"/>
  <c r="AD6" i="13"/>
  <c r="AD5" i="13" s="1"/>
  <c r="Z8" i="13"/>
  <c r="Z6" i="13" s="1"/>
  <c r="Z5" i="13" s="1"/>
  <c r="X6" i="13"/>
  <c r="X5" i="13" s="1"/>
  <c r="T8" i="13"/>
  <c r="T6" i="13" s="1"/>
  <c r="T5" i="13" s="1"/>
  <c r="R6" i="13"/>
  <c r="R5" i="13" s="1"/>
  <c r="N8" i="13"/>
  <c r="N6" i="13" s="1"/>
  <c r="N5" i="13" s="1"/>
  <c r="L6" i="13"/>
  <c r="L5" i="13" s="1"/>
  <c r="H8" i="13"/>
  <c r="H6" i="13" s="1"/>
  <c r="H5" i="13" s="1"/>
  <c r="F6" i="13"/>
  <c r="AO16" i="13"/>
  <c r="AI32" i="9"/>
  <c r="AF32" i="9"/>
  <c r="T32" i="9"/>
  <c r="H32" i="9"/>
  <c r="AL32" i="9"/>
  <c r="Z32" i="9"/>
  <c r="N32" i="9"/>
  <c r="AN31" i="9"/>
  <c r="AO31" i="9" s="1"/>
  <c r="H31" i="9"/>
  <c r="F8" i="9" l="1"/>
  <c r="H8" i="9" s="1"/>
  <c r="H105" i="9"/>
  <c r="N38" i="13"/>
  <c r="L38" i="13"/>
  <c r="AF6" i="9"/>
  <c r="H6" i="9"/>
  <c r="K12" i="9"/>
  <c r="J10" i="9"/>
  <c r="K10" i="9" s="1"/>
  <c r="F10" i="9"/>
  <c r="AM12" i="9"/>
  <c r="H12" i="9"/>
  <c r="E12" i="9"/>
  <c r="D10" i="9"/>
  <c r="K118" i="9"/>
  <c r="P118" i="9"/>
  <c r="V118" i="9"/>
  <c r="AB118" i="9"/>
  <c r="AH118" i="9"/>
  <c r="H118" i="9"/>
  <c r="AM118" i="9"/>
  <c r="AO122" i="9"/>
  <c r="AN119" i="9"/>
  <c r="T52" i="9"/>
  <c r="AN8" i="9"/>
  <c r="E6" i="9"/>
  <c r="AM52" i="9"/>
  <c r="I6" i="9"/>
  <c r="AC52" i="9"/>
  <c r="AB6" i="9"/>
  <c r="AN52" i="9"/>
  <c r="AM96" i="9"/>
  <c r="AO96" i="9" s="1"/>
  <c r="C7" i="9"/>
  <c r="E96" i="9"/>
  <c r="C8" i="9"/>
  <c r="AM105" i="9"/>
  <c r="AO105" i="9" s="1"/>
  <c r="AO6" i="13"/>
  <c r="AO5" i="13" s="1"/>
  <c r="F5" i="13"/>
  <c r="AM6" i="13"/>
  <c r="AM5" i="13"/>
  <c r="AM32" i="9"/>
  <c r="C27" i="9"/>
  <c r="D25" i="9"/>
  <c r="D22" i="9" s="1"/>
  <c r="C25" i="9"/>
  <c r="C22" i="9" s="1"/>
  <c r="C21" i="9" s="1"/>
  <c r="C5" i="9" s="1"/>
  <c r="C4" i="9" s="1"/>
  <c r="C16" i="9" s="1"/>
  <c r="AC6" i="9" l="1"/>
  <c r="K6" i="9"/>
  <c r="AI118" i="9"/>
  <c r="AH12" i="9"/>
  <c r="AC118" i="9"/>
  <c r="AB12" i="9"/>
  <c r="W118" i="9"/>
  <c r="V12" i="9"/>
  <c r="Q118" i="9"/>
  <c r="P12" i="9"/>
  <c r="AM10" i="9"/>
  <c r="H10" i="9"/>
  <c r="E10" i="9"/>
  <c r="AN118" i="9"/>
  <c r="AO118" i="9" s="1"/>
  <c r="AN6" i="9"/>
  <c r="AO119" i="9"/>
  <c r="AO52" i="9"/>
  <c r="E7" i="9"/>
  <c r="AM7" i="9"/>
  <c r="AO7" i="9" s="1"/>
  <c r="AM6" i="9"/>
  <c r="AO6" i="9" s="1"/>
  <c r="E8" i="9"/>
  <c r="AM8" i="9"/>
  <c r="AO8" i="9" s="1"/>
  <c r="E27" i="9"/>
  <c r="AM27" i="9"/>
  <c r="D21" i="9"/>
  <c r="D5" i="9" s="1"/>
  <c r="E22" i="9"/>
  <c r="AN32" i="9"/>
  <c r="AO32" i="9" s="1"/>
  <c r="E32" i="9"/>
  <c r="E25" i="9"/>
  <c r="Q12" i="9" l="1"/>
  <c r="P10" i="9"/>
  <c r="AN12" i="9"/>
  <c r="AO12" i="9" s="1"/>
  <c r="W12" i="9"/>
  <c r="V10" i="9"/>
  <c r="W10" i="9" s="1"/>
  <c r="AB10" i="9"/>
  <c r="AC10" i="9" s="1"/>
  <c r="AC12" i="9"/>
  <c r="AI12" i="9"/>
  <c r="AH10" i="9"/>
  <c r="AI10" i="9" s="1"/>
  <c r="D4" i="9"/>
  <c r="E5" i="9"/>
  <c r="E21" i="9"/>
  <c r="E4" i="9" l="1"/>
  <c r="D16" i="9"/>
  <c r="E16" i="9" s="1"/>
  <c r="Q10" i="9"/>
  <c r="AN10" i="9"/>
  <c r="AO10" i="9" s="1"/>
  <c r="AN24" i="9" l="1"/>
  <c r="AM24" i="9"/>
  <c r="AL23" i="9"/>
  <c r="AO23" i="9"/>
  <c r="AL24" i="9"/>
  <c r="AJ25" i="9"/>
  <c r="AJ22" i="9" s="1"/>
  <c r="AJ21" i="9" s="1"/>
  <c r="AJ5" i="9" s="1"/>
  <c r="AJ4" i="9" s="1"/>
  <c r="AJ16" i="9" s="1"/>
  <c r="AK25" i="9"/>
  <c r="AK22" i="9" s="1"/>
  <c r="AC23" i="9"/>
  <c r="AF23" i="9"/>
  <c r="AI23" i="9"/>
  <c r="AC24" i="9"/>
  <c r="AF24" i="9"/>
  <c r="AI24" i="9"/>
  <c r="AA25" i="9"/>
  <c r="AA22" i="9" s="1"/>
  <c r="AB25" i="9"/>
  <c r="AB22" i="9" s="1"/>
  <c r="AB21" i="9" s="1"/>
  <c r="AB5" i="9" s="1"/>
  <c r="AB4" i="9" s="1"/>
  <c r="AD25" i="9"/>
  <c r="AD22" i="9" s="1"/>
  <c r="AD21" i="9" s="1"/>
  <c r="AD5" i="9" s="1"/>
  <c r="AD4" i="9" s="1"/>
  <c r="AD16" i="9" s="1"/>
  <c r="AE25" i="9"/>
  <c r="AE22" i="9" s="1"/>
  <c r="AG25" i="9"/>
  <c r="AG22" i="9" s="1"/>
  <c r="AH25" i="9"/>
  <c r="AH22" i="9" s="1"/>
  <c r="AH21" i="9" s="1"/>
  <c r="AH5" i="9" s="1"/>
  <c r="AH4" i="9" s="1"/>
  <c r="T23" i="9"/>
  <c r="W23" i="9"/>
  <c r="Z23" i="9"/>
  <c r="T24" i="9"/>
  <c r="W24" i="9"/>
  <c r="Z24" i="9"/>
  <c r="R25" i="9"/>
  <c r="R22" i="9" s="1"/>
  <c r="R21" i="9" s="1"/>
  <c r="R5" i="9" s="1"/>
  <c r="R4" i="9" s="1"/>
  <c r="R16" i="9" s="1"/>
  <c r="S25" i="9"/>
  <c r="S22" i="9" s="1"/>
  <c r="U25" i="9"/>
  <c r="U22" i="9" s="1"/>
  <c r="V25" i="9"/>
  <c r="V22" i="9" s="1"/>
  <c r="V21" i="9" s="1"/>
  <c r="V5" i="9" s="1"/>
  <c r="V4" i="9" s="1"/>
  <c r="X25" i="9"/>
  <c r="X22" i="9" s="1"/>
  <c r="X21" i="9" s="1"/>
  <c r="X5" i="9" s="1"/>
  <c r="X4" i="9" s="1"/>
  <c r="X16" i="9" s="1"/>
  <c r="Y25" i="9"/>
  <c r="Y22" i="9" s="1"/>
  <c r="Q23" i="9"/>
  <c r="Q24" i="9"/>
  <c r="O25" i="9"/>
  <c r="O22" i="9" s="1"/>
  <c r="P25" i="9"/>
  <c r="P22" i="9" s="1"/>
  <c r="P21" i="9" s="1"/>
  <c r="P5" i="9" s="1"/>
  <c r="P4" i="9" s="1"/>
  <c r="M25" i="9"/>
  <c r="M22" i="9" s="1"/>
  <c r="L25" i="9"/>
  <c r="L22" i="9" s="1"/>
  <c r="L21" i="9" s="1"/>
  <c r="L5" i="9" s="1"/>
  <c r="L4" i="9" s="1"/>
  <c r="L16" i="9" s="1"/>
  <c r="J25" i="9"/>
  <c r="J22" i="9" s="1"/>
  <c r="J21" i="9" s="1"/>
  <c r="J5" i="9" s="1"/>
  <c r="J4" i="9" s="1"/>
  <c r="I25" i="9"/>
  <c r="I22" i="9" s="1"/>
  <c r="N24" i="9"/>
  <c r="K24" i="9"/>
  <c r="N23" i="9"/>
  <c r="N25" i="9" s="1"/>
  <c r="K23" i="9"/>
  <c r="K25" i="9" s="1"/>
  <c r="H23" i="9"/>
  <c r="H24" i="9"/>
  <c r="F25" i="9"/>
  <c r="F22" i="9" s="1"/>
  <c r="G25" i="9"/>
  <c r="G22" i="9" s="1"/>
  <c r="E24" i="9"/>
  <c r="E23" i="9"/>
  <c r="AH16" i="9" l="1"/>
  <c r="AB16" i="9"/>
  <c r="J16" i="9"/>
  <c r="V16" i="9"/>
  <c r="P16" i="9"/>
  <c r="H22" i="9"/>
  <c r="G21" i="9"/>
  <c r="G5" i="9" s="1"/>
  <c r="G4" i="9" s="1"/>
  <c r="AN22" i="9"/>
  <c r="K22" i="9"/>
  <c r="I21" i="9"/>
  <c r="Y21" i="9"/>
  <c r="Z22" i="9"/>
  <c r="T22" i="9"/>
  <c r="S21" i="9"/>
  <c r="AF22" i="9"/>
  <c r="AE21" i="9"/>
  <c r="AL22" i="9"/>
  <c r="AK21" i="9"/>
  <c r="AM22" i="9"/>
  <c r="F21" i="9"/>
  <c r="F5" i="9" s="1"/>
  <c r="F4" i="9" s="1"/>
  <c r="M21" i="9"/>
  <c r="N22" i="9"/>
  <c r="Q22" i="9"/>
  <c r="O21" i="9"/>
  <c r="W22" i="9"/>
  <c r="U21" i="9"/>
  <c r="AI22" i="9"/>
  <c r="AG21" i="9"/>
  <c r="AC22" i="9"/>
  <c r="AA21" i="9"/>
  <c r="T25" i="9"/>
  <c r="AI25" i="9"/>
  <c r="W25" i="9"/>
  <c r="Z25" i="9"/>
  <c r="AC25" i="9"/>
  <c r="AL25" i="9"/>
  <c r="Q25" i="9"/>
  <c r="AF25" i="9"/>
  <c r="AM25" i="9"/>
  <c r="AN25" i="9"/>
  <c r="H25" i="9"/>
  <c r="AO24" i="9"/>
  <c r="AO25" i="9" s="1"/>
  <c r="AO27" i="9" s="1"/>
  <c r="AO29" i="9" s="1"/>
  <c r="F16" i="9" l="1"/>
  <c r="H4" i="9"/>
  <c r="G16" i="9"/>
  <c r="AC21" i="9"/>
  <c r="AA5" i="9"/>
  <c r="AI21" i="9"/>
  <c r="AG5" i="9"/>
  <c r="W21" i="9"/>
  <c r="U5" i="9"/>
  <c r="Q21" i="9"/>
  <c r="O5" i="9"/>
  <c r="AL21" i="9"/>
  <c r="AK5" i="9"/>
  <c r="AF21" i="9"/>
  <c r="AE5" i="9"/>
  <c r="T21" i="9"/>
  <c r="S5" i="9"/>
  <c r="K21" i="9"/>
  <c r="I5" i="9"/>
  <c r="N21" i="9"/>
  <c r="M5" i="9"/>
  <c r="Z21" i="9"/>
  <c r="Y5" i="9"/>
  <c r="AN5" i="9" s="1"/>
  <c r="H5" i="9"/>
  <c r="AM21" i="9"/>
  <c r="AO22" i="9"/>
  <c r="H21" i="9"/>
  <c r="AN21" i="9"/>
  <c r="T5" i="9" l="1"/>
  <c r="S4" i="9"/>
  <c r="W5" i="9"/>
  <c r="U4" i="9"/>
  <c r="H16" i="9"/>
  <c r="Q5" i="9"/>
  <c r="O4" i="9"/>
  <c r="Z5" i="9"/>
  <c r="Y4" i="9"/>
  <c r="AF5" i="9"/>
  <c r="AE4" i="9"/>
  <c r="AI5" i="9"/>
  <c r="AG4" i="9"/>
  <c r="N5" i="9"/>
  <c r="M4" i="9"/>
  <c r="AL5" i="9"/>
  <c r="AK4" i="9"/>
  <c r="AC5" i="9"/>
  <c r="AA4" i="9"/>
  <c r="K5" i="9"/>
  <c r="I4" i="9"/>
  <c r="AM5" i="9"/>
  <c r="AO5" i="9" s="1"/>
  <c r="AO21" i="9"/>
  <c r="AL4" i="9" l="1"/>
  <c r="AK16" i="9"/>
  <c r="AL16" i="9" s="1"/>
  <c r="T4" i="9"/>
  <c r="S16" i="9"/>
  <c r="T16" i="9" s="1"/>
  <c r="I16" i="9"/>
  <c r="K4" i="9"/>
  <c r="AM4" i="9"/>
  <c r="AO4" i="9" s="1"/>
  <c r="AG16" i="9"/>
  <c r="AI16" i="9" s="1"/>
  <c r="AI4" i="9"/>
  <c r="Z4" i="9"/>
  <c r="Y16" i="9"/>
  <c r="Z16" i="9" s="1"/>
  <c r="M16" i="9"/>
  <c r="N4" i="9"/>
  <c r="AN4" i="9"/>
  <c r="O16" i="9"/>
  <c r="Q16" i="9" s="1"/>
  <c r="Q4" i="9"/>
  <c r="AA16" i="9"/>
  <c r="AC16" i="9" s="1"/>
  <c r="AC4" i="9"/>
  <c r="AF4" i="9"/>
  <c r="AE16" i="9"/>
  <c r="AF16" i="9" s="1"/>
  <c r="U16" i="9"/>
  <c r="W16" i="9" s="1"/>
  <c r="W4" i="9"/>
  <c r="K16" i="9" l="1"/>
  <c r="AM16" i="9"/>
  <c r="N16" i="9"/>
  <c r="AN16" i="9"/>
  <c r="AO16" i="9" l="1"/>
</calcChain>
</file>

<file path=xl/comments1.xml><?xml version="1.0" encoding="utf-8"?>
<comments xmlns="http://schemas.openxmlformats.org/spreadsheetml/2006/main">
  <authors>
    <author>Євгенія</author>
  </authors>
  <commentList>
    <comment ref="C23" authorId="0">
      <text>
        <r>
          <rPr>
            <b/>
            <sz val="9"/>
            <color indexed="81"/>
            <rFont val="Tahoma"/>
            <family val="2"/>
            <charset val="204"/>
          </rPr>
          <t>Євгенія:</t>
        </r>
        <r>
          <rPr>
            <sz val="9"/>
            <color indexed="81"/>
            <rFont val="Tahoma"/>
            <family val="2"/>
            <charset val="204"/>
          </rPr>
          <t xml:space="preserve">
SEO, AdW, 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04"/>
          </rPr>
          <t>Євгенія:</t>
        </r>
        <r>
          <rPr>
            <sz val="9"/>
            <color indexed="81"/>
            <rFont val="Tahoma"/>
            <family val="2"/>
            <charset val="204"/>
          </rPr>
          <t xml:space="preserve">
умовно</t>
        </r>
      </text>
    </comment>
  </commentList>
</comments>
</file>

<file path=xl/sharedStrings.xml><?xml version="1.0" encoding="utf-8"?>
<sst xmlns="http://schemas.openxmlformats.org/spreadsheetml/2006/main" count="589" uniqueCount="161">
  <si>
    <t>1 month</t>
  </si>
  <si>
    <t>2 month</t>
  </si>
  <si>
    <t>3 month</t>
  </si>
  <si>
    <t>4 month</t>
  </si>
  <si>
    <t>5 month</t>
  </si>
  <si>
    <t>6 month</t>
  </si>
  <si>
    <t>7 month</t>
  </si>
  <si>
    <t>8 month</t>
  </si>
  <si>
    <t>9 month</t>
  </si>
  <si>
    <t>10 month</t>
  </si>
  <si>
    <t>11 month</t>
  </si>
  <si>
    <t>12 month</t>
  </si>
  <si>
    <t>Revenues:</t>
  </si>
  <si>
    <t>Calculation on monthly salary costs</t>
  </si>
  <si>
    <t>Director</t>
  </si>
  <si>
    <t>Photografer</t>
  </si>
  <si>
    <t>Amount</t>
  </si>
  <si>
    <t>№ п/п</t>
  </si>
  <si>
    <t xml:space="preserve">Studio Business plan </t>
  </si>
  <si>
    <t>Online (Website)</t>
  </si>
  <si>
    <t>Plan</t>
  </si>
  <si>
    <t>Fact</t>
  </si>
  <si>
    <t>Rej (+, -)</t>
  </si>
  <si>
    <t>YEAR</t>
  </si>
  <si>
    <t>Print</t>
  </si>
  <si>
    <t>Online editor</t>
  </si>
  <si>
    <t xml:space="preserve">Managing editor/editor </t>
  </si>
  <si>
    <t>Producer</t>
  </si>
  <si>
    <t>Ads sales manager</t>
  </si>
  <si>
    <t>Art director</t>
  </si>
  <si>
    <t>P&amp;L</t>
  </si>
  <si>
    <t>Cost of sale</t>
  </si>
  <si>
    <t>Sum</t>
  </si>
  <si>
    <t>PRINT - total</t>
  </si>
  <si>
    <t>Ads (40 spreads x 2K)</t>
  </si>
  <si>
    <t>Sponsorships, tickets</t>
  </si>
  <si>
    <t>Expenses:</t>
  </si>
  <si>
    <t>Cost of print</t>
  </si>
  <si>
    <t>Free copies</t>
  </si>
  <si>
    <t>Salaries</t>
  </si>
  <si>
    <t>Employer Contributions</t>
  </si>
  <si>
    <t>Community:</t>
  </si>
  <si>
    <t>Talks</t>
  </si>
  <si>
    <t>Lectures</t>
  </si>
  <si>
    <t>Events</t>
  </si>
  <si>
    <t>Сost of production</t>
  </si>
  <si>
    <t>Extra costs:</t>
  </si>
  <si>
    <t>…</t>
  </si>
  <si>
    <t>Print sales</t>
  </si>
  <si>
    <t>Delivery revenue</t>
  </si>
  <si>
    <t>Photo Studio Sales</t>
  </si>
  <si>
    <t>Others</t>
  </si>
  <si>
    <t>TOTAL REVENUES</t>
  </si>
  <si>
    <t>TOTAL EXPENSES</t>
  </si>
  <si>
    <t>Online sales</t>
  </si>
  <si>
    <t>Lease of studio</t>
  </si>
  <si>
    <t>Kiev office expenses</t>
  </si>
  <si>
    <t>Extraordinary expenses</t>
  </si>
  <si>
    <t>Net income (loss)</t>
  </si>
  <si>
    <t>ONLINE - total</t>
  </si>
  <si>
    <t>Online ads</t>
  </si>
  <si>
    <t>Sponsored content</t>
  </si>
  <si>
    <t>Ads sales manager (c 11-12)</t>
  </si>
  <si>
    <t>Producer (c 11-12)</t>
  </si>
  <si>
    <t>Labor Costs</t>
  </si>
  <si>
    <t>Можно изменять данные в ячейке</t>
  </si>
  <si>
    <t>Yearly</t>
  </si>
  <si>
    <t>Monthly</t>
  </si>
  <si>
    <t>2 times a year</t>
  </si>
  <si>
    <t>Gross Pay</t>
  </si>
  <si>
    <t>Tax Free Personal Allowance</t>
  </si>
  <si>
    <t>Taxable Pay</t>
  </si>
  <si>
    <t>Tax Due</t>
  </si>
  <si>
    <t>National Insurance</t>
  </si>
  <si>
    <t>Total Deductions</t>
  </si>
  <si>
    <t>Net Pay</t>
  </si>
  <si>
    <t>Employers NIC Contribution</t>
  </si>
  <si>
    <t>Для дохода до £31 865 - 20%</t>
  </si>
  <si>
    <t>Для дохода между £31 866 и £150 000 - 40%</t>
  </si>
  <si>
    <t>Для дохода выше £150 000 - 45%.</t>
  </si>
  <si>
    <t>Weekly</t>
  </si>
  <si>
    <t>Для дохода до £153 - 0%</t>
  </si>
  <si>
    <t>Для дохода от £153 до £805- 12%</t>
  </si>
  <si>
    <t>Для дохода выше £805 - 2%.</t>
  </si>
  <si>
    <t>13,8% за минусом Secondary threshold (£153 pw)</t>
  </si>
  <si>
    <t>New website</t>
  </si>
  <si>
    <t>Extra costs (non-permanent):</t>
  </si>
  <si>
    <t>Operating costs:</t>
  </si>
  <si>
    <t>Expenses</t>
  </si>
  <si>
    <t xml:space="preserve">Cleaner and cleaning material </t>
  </si>
  <si>
    <t>Google ads for the studio</t>
  </si>
  <si>
    <t>Travel expenses</t>
  </si>
  <si>
    <t>Website maintenance</t>
  </si>
  <si>
    <t>Security/backup</t>
  </si>
  <si>
    <t xml:space="preserve">Bills </t>
  </si>
  <si>
    <t>2. Magazine - online</t>
  </si>
  <si>
    <t>1. Magazine - print</t>
  </si>
  <si>
    <t xml:space="preserve">2 computers </t>
  </si>
  <si>
    <t>3. DELIVERY</t>
  </si>
  <si>
    <t>Cost</t>
  </si>
  <si>
    <t>4. PHOTOSTUDIO</t>
  </si>
  <si>
    <t>3 shots per week</t>
  </si>
  <si>
    <t>&gt;&gt;&gt;</t>
  </si>
  <si>
    <t>Photostudio - Total</t>
  </si>
  <si>
    <t>Delivery - Total</t>
  </si>
  <si>
    <t>5. Kiev office</t>
  </si>
  <si>
    <t>Kiev office expenses:</t>
  </si>
  <si>
    <t>Зарплата:</t>
  </si>
  <si>
    <t>Проект:</t>
  </si>
  <si>
    <t>Лондон</t>
  </si>
  <si>
    <t>Кому:</t>
  </si>
  <si>
    <t>Костянтину</t>
  </si>
  <si>
    <t>Від:</t>
  </si>
  <si>
    <t>Євгенії Малих</t>
  </si>
  <si>
    <t>Дата/версія:</t>
  </si>
  <si>
    <t>Бекофіс - розробка</t>
  </si>
  <si>
    <t>№</t>
  </si>
  <si>
    <t>Стаття витрат</t>
  </si>
  <si>
    <t>Ціна (у.о. по курсу 12 UAH)</t>
  </si>
  <si>
    <t>Кількість</t>
  </si>
  <si>
    <t>Вартість</t>
  </si>
  <si>
    <t>Оплата праці спеціалістів inhouse</t>
  </si>
  <si>
    <t>IT Project</t>
  </si>
  <si>
    <t>Coordinator</t>
  </si>
  <si>
    <t>Всього: Оплата праці/ 1 міс</t>
  </si>
  <si>
    <t>Всього: Оплата праці/ 12 міс</t>
  </si>
  <si>
    <t>Технічна розробка</t>
  </si>
  <si>
    <t>Розробка</t>
  </si>
  <si>
    <t>Верстка</t>
  </si>
  <si>
    <t>Всього: Технічна розробка</t>
  </si>
  <si>
    <t>Маркетинг</t>
  </si>
  <si>
    <t>Консалтінг</t>
  </si>
  <si>
    <t>Оплата праці</t>
  </si>
  <si>
    <t>Витрати на просування</t>
  </si>
  <si>
    <t>Всього: Маркетинг</t>
  </si>
  <si>
    <t>Технічна підтримка</t>
  </si>
  <si>
    <t>QA</t>
  </si>
  <si>
    <t>Сервера, місяців з моменту бета-версії</t>
  </si>
  <si>
    <t>Всього: Технічна підтримка</t>
  </si>
  <si>
    <t>Умови праці</t>
  </si>
  <si>
    <t>Ноутбук</t>
  </si>
  <si>
    <t>Робоче місце (оренда робочої кімнати, переговорки)</t>
  </si>
  <si>
    <t>Зв*язок</t>
  </si>
  <si>
    <t>Інтернет</t>
  </si>
  <si>
    <t>Розходні матеріали (кава-чай, вода тощо)</t>
  </si>
  <si>
    <t>Страхування медичне</t>
  </si>
  <si>
    <t xml:space="preserve">Всього: Поточні витрати </t>
  </si>
  <si>
    <t>Інше</t>
  </si>
  <si>
    <t>Непередбачувані 10%</t>
  </si>
  <si>
    <t>Всього: Інше</t>
  </si>
  <si>
    <t>ВСЬОГО</t>
  </si>
  <si>
    <t>LONDON STUFF</t>
  </si>
  <si>
    <t>KIEV STUFF</t>
  </si>
  <si>
    <t>$</t>
  </si>
  <si>
    <t>£ (Курс 0,60)</t>
  </si>
  <si>
    <t>Оклад</t>
  </si>
  <si>
    <t>Белый</t>
  </si>
  <si>
    <t>Налоги</t>
  </si>
  <si>
    <t>Комиссия - 10%</t>
  </si>
  <si>
    <t>Всего затрат на ЗП с налогами</t>
  </si>
  <si>
    <t>Сервера, міс з мом бета-версії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</si>
</sst>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£-809]#,##0.00"/>
    <numFmt numFmtId="165" formatCode="[$$-409]#,##0.00"/>
    <numFmt numFmtId="166" formatCode="[$£-809]#,##0;\-[$£-809]#,##0"/>
    <numFmt numFmtId="167" formatCode="[$£-809]#,##0.00;\-[$£-809]#,##0.00"/>
    <numFmt numFmtId="168" formatCode="0.00;[Red]0.00"/>
    <numFmt numFmtId="169" formatCode="[$$-409]#,##0_ ;\-[$$-409]#,##0\ "/>
  </numFmts>
  <fonts count="5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b/>
      <i/>
      <sz val="18"/>
      <color theme="3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22"/>
      <color theme="3" tint="0.39997558519241921"/>
      <name val="Times New Roman"/>
      <family val="1"/>
      <charset val="204"/>
    </font>
    <font>
      <b/>
      <i/>
      <u/>
      <sz val="18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7"/>
      <name val="Arial Cyr"/>
      <charset val="204"/>
    </font>
    <font>
      <sz val="7"/>
      <name val="Arial"/>
      <family val="2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color indexed="63"/>
      <name val="Arial"/>
      <family val="2"/>
      <charset val="204"/>
    </font>
    <font>
      <b/>
      <sz val="11"/>
      <color indexed="63"/>
      <name val="Arial"/>
      <family val="2"/>
      <charset val="204"/>
    </font>
    <font>
      <b/>
      <sz val="9"/>
      <name val="Arial Cyr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indexed="57"/>
      <name val="Arial"/>
      <family val="2"/>
      <charset val="204"/>
    </font>
    <font>
      <sz val="9"/>
      <color indexed="57"/>
      <name val="Arial Cyr"/>
      <charset val="204"/>
    </font>
    <font>
      <b/>
      <sz val="9"/>
      <color indexed="57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14" applyNumberFormat="0" applyFont="0" applyAlignment="0" applyProtection="0"/>
    <xf numFmtId="9" fontId="3" fillId="0" borderId="0" applyFont="0" applyFill="0" applyBorder="0" applyAlignment="0" applyProtection="0"/>
    <xf numFmtId="0" fontId="18" fillId="0" borderId="28" applyNumberFormat="0" applyFill="0" applyAlignment="0" applyProtection="0"/>
    <xf numFmtId="0" fontId="36" fillId="0" borderId="0"/>
  </cellStyleXfs>
  <cellXfs count="296">
    <xf numFmtId="0" fontId="0" fillId="0" borderId="0" xfId="0"/>
    <xf numFmtId="0" fontId="1" fillId="0" borderId="0" xfId="0" applyFont="1"/>
    <xf numFmtId="0" fontId="6" fillId="0" borderId="0" xfId="1" applyFont="1"/>
    <xf numFmtId="0" fontId="0" fillId="0" borderId="0" xfId="0" applyAlignment="1">
      <alignment vertical="center"/>
    </xf>
    <xf numFmtId="0" fontId="14" fillId="0" borderId="0" xfId="0" applyFont="1"/>
    <xf numFmtId="0" fontId="0" fillId="8" borderId="0" xfId="0" applyFill="1"/>
    <xf numFmtId="0" fontId="21" fillId="8" borderId="0" xfId="0" applyFont="1" applyFill="1"/>
    <xf numFmtId="0" fontId="5" fillId="0" borderId="0" xfId="0" applyFont="1"/>
    <xf numFmtId="0" fontId="5" fillId="8" borderId="0" xfId="0" applyFont="1" applyFill="1"/>
    <xf numFmtId="0" fontId="12" fillId="8" borderId="32" xfId="2" applyFont="1" applyFill="1" applyBorder="1" applyAlignment="1">
      <alignment horizontal="center" vertical="center"/>
    </xf>
    <xf numFmtId="0" fontId="12" fillId="8" borderId="33" xfId="2" applyFont="1" applyFill="1" applyBorder="1" applyAlignment="1">
      <alignment horizontal="left" vertical="center"/>
    </xf>
    <xf numFmtId="166" fontId="22" fillId="8" borderId="33" xfId="2" applyNumberFormat="1" applyFont="1" applyFill="1" applyBorder="1" applyAlignment="1">
      <alignment horizontal="center" vertical="center"/>
    </xf>
    <xf numFmtId="0" fontId="0" fillId="0" borderId="32" xfId="0" applyBorder="1"/>
    <xf numFmtId="0" fontId="9" fillId="0" borderId="33" xfId="0" applyFont="1" applyBorder="1"/>
    <xf numFmtId="167" fontId="0" fillId="0" borderId="33" xfId="0" applyNumberFormat="1" applyBorder="1"/>
    <xf numFmtId="167" fontId="10" fillId="0" borderId="34" xfId="0" applyNumberFormat="1" applyFont="1" applyBorder="1"/>
    <xf numFmtId="166" fontId="10" fillId="0" borderId="33" xfId="0" applyNumberFormat="1" applyFont="1" applyBorder="1"/>
    <xf numFmtId="0" fontId="5" fillId="8" borderId="32" xfId="0" applyFont="1" applyFill="1" applyBorder="1"/>
    <xf numFmtId="0" fontId="13" fillId="8" borderId="33" xfId="0" applyFont="1" applyFill="1" applyBorder="1"/>
    <xf numFmtId="166" fontId="5" fillId="8" borderId="33" xfId="0" applyNumberFormat="1" applyFont="1" applyFill="1" applyBorder="1"/>
    <xf numFmtId="166" fontId="10" fillId="8" borderId="34" xfId="0" applyNumberFormat="1" applyFont="1" applyFill="1" applyBorder="1"/>
    <xf numFmtId="0" fontId="5" fillId="0" borderId="32" xfId="0" applyFont="1" applyBorder="1"/>
    <xf numFmtId="167" fontId="14" fillId="8" borderId="33" xfId="0" applyNumberFormat="1" applyFont="1" applyFill="1" applyBorder="1"/>
    <xf numFmtId="167" fontId="14" fillId="0" borderId="33" xfId="0" applyNumberFormat="1" applyFont="1" applyBorder="1"/>
    <xf numFmtId="167" fontId="14" fillId="0" borderId="34" xfId="0" applyNumberFormat="1" applyFont="1" applyBorder="1"/>
    <xf numFmtId="166" fontId="14" fillId="8" borderId="33" xfId="0" applyNumberFormat="1" applyFont="1" applyFill="1" applyBorder="1"/>
    <xf numFmtId="166" fontId="14" fillId="0" borderId="33" xfId="0" applyNumberFormat="1" applyFont="1" applyBorder="1"/>
    <xf numFmtId="37" fontId="14" fillId="0" borderId="33" xfId="0" applyNumberFormat="1" applyFont="1" applyBorder="1"/>
    <xf numFmtId="37" fontId="14" fillId="0" borderId="34" xfId="0" applyNumberFormat="1" applyFont="1" applyBorder="1"/>
    <xf numFmtId="0" fontId="0" fillId="0" borderId="19" xfId="0" applyBorder="1"/>
    <xf numFmtId="0" fontId="24" fillId="8" borderId="33" xfId="2" applyFont="1" applyFill="1" applyBorder="1" applyAlignment="1">
      <alignment horizontal="center" vertical="center"/>
    </xf>
    <xf numFmtId="0" fontId="25" fillId="8" borderId="34" xfId="2" applyFont="1" applyFill="1" applyBorder="1" applyAlignment="1">
      <alignment horizontal="center" vertical="center"/>
    </xf>
    <xf numFmtId="0" fontId="26" fillId="8" borderId="0" xfId="0" applyFont="1" applyFill="1"/>
    <xf numFmtId="166" fontId="28" fillId="8" borderId="34" xfId="2" applyNumberFormat="1" applyFont="1" applyFill="1" applyBorder="1" applyAlignment="1">
      <alignment horizontal="center" vertical="center"/>
    </xf>
    <xf numFmtId="0" fontId="15" fillId="6" borderId="32" xfId="2" applyFont="1" applyFill="1" applyBorder="1" applyAlignment="1">
      <alignment horizontal="center" vertical="center"/>
    </xf>
    <xf numFmtId="166" fontId="28" fillId="6" borderId="33" xfId="2" applyNumberFormat="1" applyFont="1" applyFill="1" applyBorder="1" applyAlignment="1">
      <alignment horizontal="center" vertical="center"/>
    </xf>
    <xf numFmtId="166" fontId="28" fillId="6" borderId="34" xfId="2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11" fillId="0" borderId="0" xfId="0" applyFont="1"/>
    <xf numFmtId="166" fontId="11" fillId="0" borderId="0" xfId="0" applyNumberFormat="1" applyFont="1"/>
    <xf numFmtId="166" fontId="14" fillId="0" borderId="0" xfId="0" applyNumberFormat="1" applyFont="1"/>
    <xf numFmtId="166" fontId="17" fillId="0" borderId="0" xfId="0" applyNumberFormat="1" applyFont="1"/>
    <xf numFmtId="166" fontId="0" fillId="0" borderId="33" xfId="0" applyNumberFormat="1" applyBorder="1"/>
    <xf numFmtId="0" fontId="0" fillId="0" borderId="33" xfId="0" applyBorder="1"/>
    <xf numFmtId="0" fontId="14" fillId="0" borderId="32" xfId="0" applyFont="1" applyBorder="1"/>
    <xf numFmtId="0" fontId="29" fillId="0" borderId="33" xfId="0" applyFont="1" applyBorder="1"/>
    <xf numFmtId="0" fontId="14" fillId="0" borderId="33" xfId="0" applyFont="1" applyBorder="1"/>
    <xf numFmtId="37" fontId="14" fillId="8" borderId="33" xfId="0" applyNumberFormat="1" applyFont="1" applyFill="1" applyBorder="1"/>
    <xf numFmtId="0" fontId="12" fillId="4" borderId="32" xfId="2" applyFont="1" applyFill="1" applyBorder="1" applyAlignment="1">
      <alignment horizontal="center" vertical="center"/>
    </xf>
    <xf numFmtId="0" fontId="12" fillId="4" borderId="33" xfId="2" applyFont="1" applyFill="1" applyBorder="1" applyAlignment="1">
      <alignment horizontal="left" vertical="center"/>
    </xf>
    <xf numFmtId="166" fontId="22" fillId="4" borderId="33" xfId="2" applyNumberFormat="1" applyFont="1" applyFill="1" applyBorder="1" applyAlignment="1">
      <alignment horizontal="center" vertical="center"/>
    </xf>
    <xf numFmtId="0" fontId="24" fillId="8" borderId="39" xfId="2" applyFont="1" applyFill="1" applyBorder="1" applyAlignment="1">
      <alignment horizontal="center" vertical="center"/>
    </xf>
    <xf numFmtId="0" fontId="25" fillId="8" borderId="40" xfId="2" applyFont="1" applyFill="1" applyBorder="1" applyAlignment="1">
      <alignment horizontal="center" vertical="center"/>
    </xf>
    <xf numFmtId="0" fontId="12" fillId="9" borderId="29" xfId="2" applyFont="1" applyFill="1" applyBorder="1" applyAlignment="1">
      <alignment horizontal="center" vertical="center"/>
    </xf>
    <xf numFmtId="0" fontId="12" fillId="9" borderId="30" xfId="2" applyFont="1" applyFill="1" applyBorder="1" applyAlignment="1">
      <alignment horizontal="left" vertical="center"/>
    </xf>
    <xf numFmtId="166" fontId="22" fillId="9" borderId="30" xfId="2" applyNumberFormat="1" applyFont="1" applyFill="1" applyBorder="1" applyAlignment="1">
      <alignment horizontal="center" vertical="center"/>
    </xf>
    <xf numFmtId="167" fontId="14" fillId="8" borderId="34" xfId="0" applyNumberFormat="1" applyFont="1" applyFill="1" applyBorder="1"/>
    <xf numFmtId="0" fontId="0" fillId="0" borderId="35" xfId="0" applyBorder="1"/>
    <xf numFmtId="0" fontId="9" fillId="0" borderId="36" xfId="0" applyFont="1" applyBorder="1"/>
    <xf numFmtId="0" fontId="27" fillId="6" borderId="19" xfId="0" applyFont="1" applyFill="1" applyBorder="1" applyAlignment="1">
      <alignment vertical="center"/>
    </xf>
    <xf numFmtId="0" fontId="10" fillId="8" borderId="0" xfId="0" applyFont="1" applyFill="1" applyAlignment="1">
      <alignment vertical="center"/>
    </xf>
    <xf numFmtId="166" fontId="5" fillId="0" borderId="33" xfId="0" applyNumberFormat="1" applyFont="1" applyBorder="1"/>
    <xf numFmtId="166" fontId="0" fillId="0" borderId="36" xfId="0" applyNumberFormat="1" applyBorder="1"/>
    <xf numFmtId="166" fontId="14" fillId="8" borderId="34" xfId="0" applyNumberFormat="1" applyFont="1" applyFill="1" applyBorder="1"/>
    <xf numFmtId="166" fontId="14" fillId="8" borderId="36" xfId="0" applyNumberFormat="1" applyFont="1" applyFill="1" applyBorder="1"/>
    <xf numFmtId="166" fontId="14" fillId="8" borderId="37" xfId="0" applyNumberFormat="1" applyFont="1" applyFill="1" applyBorder="1"/>
    <xf numFmtId="0" fontId="24" fillId="5" borderId="33" xfId="2" applyFont="1" applyFill="1" applyBorder="1" applyAlignment="1">
      <alignment horizontal="center" vertical="center"/>
    </xf>
    <xf numFmtId="0" fontId="25" fillId="5" borderId="34" xfId="2" applyFont="1" applyFill="1" applyBorder="1" applyAlignment="1">
      <alignment horizontal="center" vertical="center"/>
    </xf>
    <xf numFmtId="0" fontId="8" fillId="5" borderId="24" xfId="2" applyFont="1" applyFill="1" applyBorder="1" applyAlignment="1">
      <alignment horizontal="center" vertical="center"/>
    </xf>
    <xf numFmtId="0" fontId="8" fillId="5" borderId="19" xfId="2" applyFont="1" applyFill="1" applyBorder="1" applyAlignment="1">
      <alignment horizontal="center" vertical="center"/>
    </xf>
    <xf numFmtId="0" fontId="15" fillId="5" borderId="25" xfId="2" applyFont="1" applyFill="1" applyBorder="1" applyAlignment="1">
      <alignment horizontal="center" vertical="center"/>
    </xf>
    <xf numFmtId="0" fontId="18" fillId="0" borderId="28" xfId="4"/>
    <xf numFmtId="166" fontId="18" fillId="0" borderId="28" xfId="4" applyNumberFormat="1"/>
    <xf numFmtId="0" fontId="0" fillId="10" borderId="0" xfId="0" applyFill="1"/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wrapText="1"/>
    </xf>
    <xf numFmtId="0" fontId="5" fillId="0" borderId="18" xfId="0" applyFont="1" applyBorder="1" applyAlignment="1">
      <alignment wrapText="1"/>
    </xf>
    <xf numFmtId="166" fontId="5" fillId="10" borderId="18" xfId="0" applyNumberFormat="1" applyFont="1" applyFill="1" applyBorder="1"/>
    <xf numFmtId="166" fontId="5" fillId="0" borderId="23" xfId="0" applyNumberFormat="1" applyFont="1" applyBorder="1"/>
    <xf numFmtId="166" fontId="5" fillId="10" borderId="22" xfId="0" applyNumberFormat="1" applyFont="1" applyFill="1" applyBorder="1"/>
    <xf numFmtId="0" fontId="0" fillId="0" borderId="24" xfId="0" applyBorder="1" applyAlignment="1">
      <alignment wrapText="1"/>
    </xf>
    <xf numFmtId="0" fontId="0" fillId="0" borderId="19" xfId="0" applyBorder="1" applyAlignment="1">
      <alignment wrapText="1"/>
    </xf>
    <xf numFmtId="166" fontId="0" fillId="0" borderId="19" xfId="0" applyNumberFormat="1" applyBorder="1"/>
    <xf numFmtId="166" fontId="0" fillId="0" borderId="25" xfId="0" applyNumberFormat="1" applyBorder="1"/>
    <xf numFmtId="166" fontId="0" fillId="0" borderId="24" xfId="0" applyNumberFormat="1" applyBorder="1"/>
    <xf numFmtId="0" fontId="33" fillId="11" borderId="24" xfId="0" applyFont="1" applyFill="1" applyBorder="1" applyAlignment="1">
      <alignment wrapText="1"/>
    </xf>
    <xf numFmtId="0" fontId="33" fillId="11" borderId="19" xfId="0" applyFont="1" applyFill="1" applyBorder="1" applyAlignment="1">
      <alignment wrapText="1"/>
    </xf>
    <xf numFmtId="166" fontId="33" fillId="0" borderId="19" xfId="0" applyNumberFormat="1" applyFont="1" applyBorder="1"/>
    <xf numFmtId="166" fontId="33" fillId="0" borderId="25" xfId="0" applyNumberFormat="1" applyFont="1" applyBorder="1"/>
    <xf numFmtId="166" fontId="33" fillId="0" borderId="24" xfId="0" applyNumberFormat="1" applyFont="1" applyBorder="1"/>
    <xf numFmtId="0" fontId="0" fillId="0" borderId="27" xfId="0" applyBorder="1" applyAlignment="1">
      <alignment wrapText="1"/>
    </xf>
    <xf numFmtId="0" fontId="0" fillId="0" borderId="20" xfId="0" applyBorder="1" applyAlignment="1">
      <alignment wrapText="1"/>
    </xf>
    <xf numFmtId="166" fontId="0" fillId="0" borderId="20" xfId="0" applyNumberFormat="1" applyBorder="1"/>
    <xf numFmtId="166" fontId="0" fillId="0" borderId="26" xfId="0" applyNumberFormat="1" applyBorder="1"/>
    <xf numFmtId="166" fontId="0" fillId="0" borderId="27" xfId="0" applyNumberFormat="1" applyBorder="1"/>
    <xf numFmtId="0" fontId="33" fillId="7" borderId="7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>
      <alignment horizontal="left" vertical="center" wrapText="1"/>
    </xf>
    <xf numFmtId="166" fontId="33" fillId="0" borderId="8" xfId="0" applyNumberFormat="1" applyFont="1" applyBorder="1" applyAlignment="1">
      <alignment horizontal="center" vertical="center"/>
    </xf>
    <xf numFmtId="166" fontId="33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33" fillId="0" borderId="7" xfId="0" applyNumberFormat="1" applyFont="1" applyBorder="1" applyAlignment="1">
      <alignment horizontal="center" vertical="center"/>
    </xf>
    <xf numFmtId="10" fontId="0" fillId="0" borderId="0" xfId="3" applyNumberFormat="1" applyFont="1"/>
    <xf numFmtId="166" fontId="0" fillId="0" borderId="0" xfId="0" applyNumberFormat="1"/>
    <xf numFmtId="166" fontId="14" fillId="0" borderId="36" xfId="0" applyNumberFormat="1" applyFont="1" applyBorder="1"/>
    <xf numFmtId="0" fontId="0" fillId="0" borderId="36" xfId="0" applyBorder="1"/>
    <xf numFmtId="0" fontId="14" fillId="0" borderId="36" xfId="0" applyFont="1" applyBorder="1"/>
    <xf numFmtId="0" fontId="34" fillId="5" borderId="33" xfId="2" applyFont="1" applyFill="1" applyBorder="1" applyAlignment="1">
      <alignment horizontal="center" vertical="center"/>
    </xf>
    <xf numFmtId="166" fontId="35" fillId="4" borderId="33" xfId="2" applyNumberFormat="1" applyFont="1" applyFill="1" applyBorder="1" applyAlignment="1">
      <alignment horizontal="center" vertical="center"/>
    </xf>
    <xf numFmtId="166" fontId="35" fillId="8" borderId="33" xfId="2" applyNumberFormat="1" applyFont="1" applyFill="1" applyBorder="1" applyAlignment="1">
      <alignment horizontal="center" vertical="center"/>
    </xf>
    <xf numFmtId="0" fontId="34" fillId="8" borderId="39" xfId="2" applyFont="1" applyFill="1" applyBorder="1" applyAlignment="1">
      <alignment horizontal="center" vertical="center"/>
    </xf>
    <xf numFmtId="166" fontId="35" fillId="9" borderId="30" xfId="2" applyNumberFormat="1" applyFont="1" applyFill="1" applyBorder="1" applyAlignment="1">
      <alignment horizontal="center" vertical="center"/>
    </xf>
    <xf numFmtId="166" fontId="35" fillId="6" borderId="33" xfId="2" applyNumberFormat="1" applyFont="1" applyFill="1" applyBorder="1" applyAlignment="1">
      <alignment horizontal="center" vertical="center"/>
    </xf>
    <xf numFmtId="0" fontId="34" fillId="8" borderId="33" xfId="2" applyFont="1" applyFill="1" applyBorder="1" applyAlignment="1">
      <alignment horizontal="center" vertical="center"/>
    </xf>
    <xf numFmtId="0" fontId="5" fillId="0" borderId="36" xfId="0" applyFont="1" applyBorder="1"/>
    <xf numFmtId="166" fontId="28" fillId="4" borderId="34" xfId="2" applyNumberFormat="1" applyFont="1" applyFill="1" applyBorder="1" applyAlignment="1">
      <alignment horizontal="center" vertical="center"/>
    </xf>
    <xf numFmtId="166" fontId="28" fillId="9" borderId="31" xfId="2" applyNumberFormat="1" applyFont="1" applyFill="1" applyBorder="1" applyAlignment="1">
      <alignment horizontal="center" vertical="center"/>
    </xf>
    <xf numFmtId="0" fontId="14" fillId="0" borderId="37" xfId="0" applyFont="1" applyBorder="1"/>
    <xf numFmtId="0" fontId="12" fillId="9" borderId="30" xfId="2" applyFont="1" applyFill="1" applyBorder="1" applyAlignment="1">
      <alignment horizontal="center" vertical="center"/>
    </xf>
    <xf numFmtId="0" fontId="27" fillId="13" borderId="33" xfId="0" applyFont="1" applyFill="1" applyBorder="1" applyAlignment="1">
      <alignment vertical="center"/>
    </xf>
    <xf numFmtId="166" fontId="28" fillId="13" borderId="33" xfId="2" applyNumberFormat="1" applyFont="1" applyFill="1" applyBorder="1" applyAlignment="1">
      <alignment horizontal="center" vertical="center"/>
    </xf>
    <xf numFmtId="166" fontId="35" fillId="13" borderId="33" xfId="2" applyNumberFormat="1" applyFont="1" applyFill="1" applyBorder="1" applyAlignment="1">
      <alignment horizontal="center" vertical="center"/>
    </xf>
    <xf numFmtId="166" fontId="28" fillId="13" borderId="34" xfId="2" applyNumberFormat="1" applyFont="1" applyFill="1" applyBorder="1" applyAlignment="1">
      <alignment horizontal="center" vertical="center"/>
    </xf>
    <xf numFmtId="0" fontId="37" fillId="8" borderId="0" xfId="5" applyNumberFormat="1" applyFont="1" applyFill="1" applyAlignment="1">
      <alignment horizontal="center" vertical="center"/>
    </xf>
    <xf numFmtId="0" fontId="38" fillId="8" borderId="0" xfId="5" applyFont="1" applyFill="1" applyAlignment="1">
      <alignment horizontal="left" vertical="center"/>
    </xf>
    <xf numFmtId="0" fontId="38" fillId="8" borderId="0" xfId="5" applyFont="1" applyFill="1" applyAlignment="1">
      <alignment vertical="center"/>
    </xf>
    <xf numFmtId="0" fontId="38" fillId="8" borderId="0" xfId="5" applyFont="1" applyFill="1" applyAlignment="1">
      <alignment horizontal="right" vertical="center" wrapText="1"/>
    </xf>
    <xf numFmtId="165" fontId="38" fillId="8" borderId="0" xfId="5" applyNumberFormat="1" applyFont="1" applyFill="1" applyAlignment="1">
      <alignment horizontal="left" vertical="center" wrapText="1"/>
    </xf>
    <xf numFmtId="0" fontId="37" fillId="8" borderId="0" xfId="5" applyFont="1" applyFill="1" applyAlignment="1">
      <alignment vertical="center"/>
    </xf>
    <xf numFmtId="168" fontId="38" fillId="8" borderId="0" xfId="5" applyNumberFormat="1" applyFont="1" applyFill="1" applyAlignment="1">
      <alignment horizontal="center" vertical="center"/>
    </xf>
    <xf numFmtId="0" fontId="38" fillId="8" borderId="0" xfId="5" applyFont="1" applyFill="1" applyAlignment="1">
      <alignment horizontal="center" vertical="center"/>
    </xf>
    <xf numFmtId="0" fontId="38" fillId="8" borderId="0" xfId="5" applyFont="1" applyFill="1" applyBorder="1" applyAlignment="1">
      <alignment horizontal="left" vertical="center"/>
    </xf>
    <xf numFmtId="14" fontId="38" fillId="8" borderId="0" xfId="5" applyNumberFormat="1" applyFont="1" applyFill="1" applyAlignment="1">
      <alignment horizontal="left" vertical="center"/>
    </xf>
    <xf numFmtId="0" fontId="38" fillId="8" borderId="0" xfId="5" applyFont="1" applyFill="1" applyBorder="1" applyAlignment="1">
      <alignment horizontal="right" vertical="center" wrapText="1"/>
    </xf>
    <xf numFmtId="14" fontId="38" fillId="8" borderId="0" xfId="5" applyNumberFormat="1" applyFont="1" applyFill="1" applyAlignment="1">
      <alignment horizontal="left" vertical="center" wrapText="1"/>
    </xf>
    <xf numFmtId="0" fontId="39" fillId="8" borderId="0" xfId="5" applyNumberFormat="1" applyFont="1" applyFill="1" applyAlignment="1">
      <alignment horizontal="center" vertical="center"/>
    </xf>
    <xf numFmtId="168" fontId="40" fillId="8" borderId="0" xfId="5" applyNumberFormat="1" applyFont="1" applyFill="1" applyAlignment="1">
      <alignment horizontal="left" vertical="center"/>
    </xf>
    <xf numFmtId="0" fontId="41" fillId="8" borderId="0" xfId="5" applyFont="1" applyFill="1" applyAlignment="1">
      <alignment horizontal="center" vertical="center"/>
    </xf>
    <xf numFmtId="165" fontId="41" fillId="8" borderId="0" xfId="5" applyNumberFormat="1" applyFont="1" applyFill="1" applyAlignment="1">
      <alignment horizontal="center" vertical="center"/>
    </xf>
    <xf numFmtId="0" fontId="42" fillId="8" borderId="0" xfId="5" applyFont="1" applyFill="1" applyAlignment="1">
      <alignment vertical="center"/>
    </xf>
    <xf numFmtId="0" fontId="39" fillId="8" borderId="0" xfId="5" applyFont="1" applyFill="1" applyAlignment="1">
      <alignment vertical="center"/>
    </xf>
    <xf numFmtId="0" fontId="40" fillId="8" borderId="0" xfId="5" applyNumberFormat="1" applyFont="1" applyFill="1" applyAlignment="1">
      <alignment horizontal="center" vertical="center"/>
    </xf>
    <xf numFmtId="0" fontId="40" fillId="8" borderId="0" xfId="5" applyFont="1" applyFill="1" applyAlignment="1">
      <alignment vertical="center"/>
    </xf>
    <xf numFmtId="0" fontId="45" fillId="13" borderId="7" xfId="5" applyNumberFormat="1" applyFont="1" applyFill="1" applyBorder="1" applyAlignment="1">
      <alignment horizontal="center" vertical="center" wrapText="1"/>
    </xf>
    <xf numFmtId="0" fontId="46" fillId="13" borderId="8" xfId="5" applyFont="1" applyFill="1" applyBorder="1" applyAlignment="1">
      <alignment horizontal="center" vertical="center" wrapText="1"/>
    </xf>
    <xf numFmtId="165" fontId="46" fillId="13" borderId="9" xfId="5" applyNumberFormat="1" applyFont="1" applyFill="1" applyBorder="1" applyAlignment="1">
      <alignment horizontal="center" vertical="center" wrapText="1"/>
    </xf>
    <xf numFmtId="0" fontId="47" fillId="8" borderId="0" xfId="5" applyFont="1" applyFill="1" applyAlignment="1">
      <alignment vertical="center" wrapText="1"/>
    </xf>
    <xf numFmtId="0" fontId="45" fillId="8" borderId="0" xfId="5" applyFont="1" applyFill="1" applyAlignment="1">
      <alignment vertical="center" wrapText="1"/>
    </xf>
    <xf numFmtId="0" fontId="45" fillId="8" borderId="43" xfId="5" applyNumberFormat="1" applyFont="1" applyFill="1" applyBorder="1" applyAlignment="1">
      <alignment horizontal="center" vertical="center"/>
    </xf>
    <xf numFmtId="0" fontId="47" fillId="8" borderId="0" xfId="5" applyFont="1" applyFill="1" applyAlignment="1">
      <alignment vertical="center"/>
    </xf>
    <xf numFmtId="0" fontId="45" fillId="8" borderId="0" xfId="5" applyFont="1" applyFill="1" applyAlignment="1">
      <alignment vertical="center"/>
    </xf>
    <xf numFmtId="0" fontId="39" fillId="8" borderId="46" xfId="5" applyNumberFormat="1" applyFont="1" applyFill="1" applyBorder="1" applyAlignment="1">
      <alignment horizontal="center" vertical="center"/>
    </xf>
    <xf numFmtId="168" fontId="42" fillId="8" borderId="47" xfId="5" applyNumberFormat="1" applyFont="1" applyFill="1" applyBorder="1" applyAlignment="1">
      <alignment horizontal="left" vertical="center"/>
    </xf>
    <xf numFmtId="165" fontId="42" fillId="8" borderId="47" xfId="5" applyNumberFormat="1" applyFont="1" applyFill="1" applyBorder="1" applyAlignment="1">
      <alignment horizontal="center" vertical="center"/>
    </xf>
    <xf numFmtId="0" fontId="42" fillId="0" borderId="47" xfId="5" applyFont="1" applyFill="1" applyBorder="1" applyAlignment="1">
      <alignment horizontal="center" vertical="center"/>
    </xf>
    <xf numFmtId="165" fontId="42" fillId="8" borderId="48" xfId="5" applyNumberFormat="1" applyFont="1" applyFill="1" applyBorder="1" applyAlignment="1">
      <alignment horizontal="center" vertical="center"/>
    </xf>
    <xf numFmtId="0" fontId="48" fillId="8" borderId="0" xfId="5" applyFont="1" applyFill="1" applyAlignment="1">
      <alignment vertical="center"/>
    </xf>
    <xf numFmtId="0" fontId="49" fillId="8" borderId="0" xfId="5" applyFont="1" applyFill="1" applyAlignment="1">
      <alignment vertical="center"/>
    </xf>
    <xf numFmtId="0" fontId="45" fillId="8" borderId="46" xfId="5" applyNumberFormat="1" applyFont="1" applyFill="1" applyBorder="1" applyAlignment="1">
      <alignment horizontal="center" vertical="center"/>
    </xf>
    <xf numFmtId="165" fontId="47" fillId="8" borderId="48" xfId="5" applyNumberFormat="1" applyFont="1" applyFill="1" applyBorder="1" applyAlignment="1">
      <alignment horizontal="center" vertical="center"/>
    </xf>
    <xf numFmtId="0" fontId="50" fillId="8" borderId="0" xfId="5" applyFont="1" applyFill="1" applyAlignment="1">
      <alignment vertical="center"/>
    </xf>
    <xf numFmtId="0" fontId="45" fillId="8" borderId="49" xfId="5" applyNumberFormat="1" applyFont="1" applyFill="1" applyBorder="1" applyAlignment="1">
      <alignment horizontal="center" vertical="center"/>
    </xf>
    <xf numFmtId="168" fontId="47" fillId="8" borderId="50" xfId="5" applyNumberFormat="1" applyFont="1" applyFill="1" applyBorder="1" applyAlignment="1">
      <alignment horizontal="right" vertical="center"/>
    </xf>
    <xf numFmtId="0" fontId="47" fillId="8" borderId="50" xfId="5" applyFont="1" applyFill="1" applyBorder="1" applyAlignment="1">
      <alignment horizontal="right" vertical="center"/>
    </xf>
    <xf numFmtId="165" fontId="47" fillId="8" borderId="51" xfId="5" applyNumberFormat="1" applyFont="1" applyFill="1" applyBorder="1" applyAlignment="1">
      <alignment horizontal="center" vertical="center"/>
    </xf>
    <xf numFmtId="0" fontId="48" fillId="8" borderId="0" xfId="5" applyFont="1" applyFill="1" applyBorder="1" applyAlignment="1">
      <alignment vertical="center"/>
    </xf>
    <xf numFmtId="0" fontId="39" fillId="8" borderId="0" xfId="5" applyFont="1" applyFill="1" applyBorder="1" applyAlignment="1">
      <alignment vertical="center"/>
    </xf>
    <xf numFmtId="0" fontId="39" fillId="8" borderId="54" xfId="5" applyNumberFormat="1" applyFont="1" applyFill="1" applyBorder="1" applyAlignment="1">
      <alignment horizontal="center" vertical="center"/>
    </xf>
    <xf numFmtId="168" fontId="42" fillId="8" borderId="55" xfId="5" applyNumberFormat="1" applyFont="1" applyFill="1" applyBorder="1" applyAlignment="1">
      <alignment horizontal="left" vertical="center"/>
    </xf>
    <xf numFmtId="0" fontId="45" fillId="8" borderId="54" xfId="5" applyNumberFormat="1" applyFont="1" applyFill="1" applyBorder="1" applyAlignment="1">
      <alignment horizontal="center" vertical="center"/>
    </xf>
    <xf numFmtId="165" fontId="47" fillId="8" borderId="56" xfId="5" applyNumberFormat="1" applyFont="1" applyFill="1" applyBorder="1" applyAlignment="1">
      <alignment horizontal="center" vertical="center"/>
    </xf>
    <xf numFmtId="0" fontId="45" fillId="8" borderId="60" xfId="5" applyNumberFormat="1" applyFont="1" applyFill="1" applyBorder="1" applyAlignment="1">
      <alignment horizontal="center" vertical="center"/>
    </xf>
    <xf numFmtId="165" fontId="47" fillId="8" borderId="62" xfId="5" applyNumberFormat="1" applyFont="1" applyFill="1" applyBorder="1" applyAlignment="1">
      <alignment horizontal="center" vertical="center"/>
    </xf>
    <xf numFmtId="0" fontId="45" fillId="8" borderId="0" xfId="5" applyNumberFormat="1" applyFont="1" applyFill="1" applyBorder="1" applyAlignment="1">
      <alignment horizontal="center" vertical="center"/>
    </xf>
    <xf numFmtId="0" fontId="47" fillId="8" borderId="0" xfId="5" applyFont="1" applyFill="1" applyBorder="1" applyAlignment="1">
      <alignment horizontal="right" vertical="center"/>
    </xf>
    <xf numFmtId="165" fontId="47" fillId="8" borderId="0" xfId="5" applyNumberFormat="1" applyFont="1" applyFill="1" applyBorder="1" applyAlignment="1">
      <alignment horizontal="center" vertical="center"/>
    </xf>
    <xf numFmtId="0" fontId="36" fillId="8" borderId="0" xfId="5" applyNumberFormat="1" applyFont="1" applyFill="1" applyAlignment="1">
      <alignment horizontal="center" vertical="center"/>
    </xf>
    <xf numFmtId="168" fontId="41" fillId="8" borderId="0" xfId="5" applyNumberFormat="1" applyFont="1" applyFill="1" applyAlignment="1">
      <alignment horizontal="left" vertical="center"/>
    </xf>
    <xf numFmtId="0" fontId="41" fillId="8" borderId="0" xfId="5" applyFont="1" applyFill="1" applyAlignment="1">
      <alignment horizontal="left" vertical="center"/>
    </xf>
    <xf numFmtId="0" fontId="36" fillId="8" borderId="0" xfId="5" applyFill="1" applyAlignment="1">
      <alignment vertical="center"/>
    </xf>
    <xf numFmtId="0" fontId="36" fillId="8" borderId="1" xfId="5" applyNumberFormat="1" applyFont="1" applyFill="1" applyBorder="1" applyAlignment="1">
      <alignment horizontal="center" vertical="center"/>
    </xf>
    <xf numFmtId="168" fontId="40" fillId="8" borderId="2" xfId="5" applyNumberFormat="1" applyFont="1" applyFill="1" applyBorder="1" applyAlignment="1">
      <alignment horizontal="left" vertical="center"/>
    </xf>
    <xf numFmtId="0" fontId="40" fillId="8" borderId="2" xfId="5" applyFont="1" applyFill="1" applyBorder="1" applyAlignment="1">
      <alignment horizontal="left" vertical="center"/>
    </xf>
    <xf numFmtId="0" fontId="40" fillId="8" borderId="2" xfId="5" applyFont="1" applyFill="1" applyBorder="1" applyAlignment="1">
      <alignment horizontal="center" vertical="center"/>
    </xf>
    <xf numFmtId="165" fontId="40" fillId="8" borderId="3" xfId="5" applyNumberFormat="1" applyFont="1" applyFill="1" applyBorder="1" applyAlignment="1">
      <alignment horizontal="center" vertical="center"/>
    </xf>
    <xf numFmtId="0" fontId="36" fillId="8" borderId="10" xfId="5" applyNumberFormat="1" applyFont="1" applyFill="1" applyBorder="1" applyAlignment="1">
      <alignment horizontal="center" vertical="center"/>
    </xf>
    <xf numFmtId="168" fontId="41" fillId="8" borderId="0" xfId="5" applyNumberFormat="1" applyFont="1" applyFill="1" applyBorder="1" applyAlignment="1">
      <alignment horizontal="left" vertical="center"/>
    </xf>
    <xf numFmtId="0" fontId="41" fillId="8" borderId="0" xfId="5" applyFont="1" applyFill="1" applyBorder="1" applyAlignment="1">
      <alignment horizontal="left" vertical="center"/>
    </xf>
    <xf numFmtId="0" fontId="41" fillId="8" borderId="0" xfId="5" applyFont="1" applyFill="1" applyBorder="1" applyAlignment="1">
      <alignment horizontal="center" vertical="center"/>
    </xf>
    <xf numFmtId="165" fontId="41" fillId="8" borderId="11" xfId="5" applyNumberFormat="1" applyFont="1" applyFill="1" applyBorder="1" applyAlignment="1">
      <alignment horizontal="center" vertical="center"/>
    </xf>
    <xf numFmtId="0" fontId="36" fillId="8" borderId="4" xfId="5" applyNumberFormat="1" applyFont="1" applyFill="1" applyBorder="1" applyAlignment="1">
      <alignment horizontal="center" vertical="center"/>
    </xf>
    <xf numFmtId="168" fontId="40" fillId="8" borderId="5" xfId="5" applyNumberFormat="1" applyFont="1" applyFill="1" applyBorder="1" applyAlignment="1">
      <alignment horizontal="left" vertical="center"/>
    </xf>
    <xf numFmtId="0" fontId="40" fillId="8" borderId="5" xfId="5" applyFont="1" applyFill="1" applyBorder="1" applyAlignment="1">
      <alignment horizontal="left" vertical="center"/>
    </xf>
    <xf numFmtId="0" fontId="40" fillId="8" borderId="5" xfId="5" applyFont="1" applyFill="1" applyBorder="1" applyAlignment="1">
      <alignment horizontal="center" vertical="center"/>
    </xf>
    <xf numFmtId="165" fontId="40" fillId="8" borderId="6" xfId="5" applyNumberFormat="1" applyFont="1" applyFill="1" applyBorder="1" applyAlignment="1">
      <alignment horizontal="center" vertical="center"/>
    </xf>
    <xf numFmtId="0" fontId="40" fillId="8" borderId="0" xfId="5" applyFont="1" applyFill="1" applyAlignment="1">
      <alignment horizontal="left" vertical="center"/>
    </xf>
    <xf numFmtId="0" fontId="40" fillId="8" borderId="0" xfId="5" applyFont="1" applyFill="1" applyAlignment="1">
      <alignment horizontal="center" vertical="center"/>
    </xf>
    <xf numFmtId="165" fontId="40" fillId="8" borderId="0" xfId="5" applyNumberFormat="1" applyFont="1" applyFill="1" applyAlignment="1">
      <alignment horizontal="center" vertical="center"/>
    </xf>
    <xf numFmtId="0" fontId="54" fillId="0" borderId="26" xfId="0" applyFont="1" applyBorder="1" applyAlignment="1">
      <alignment horizontal="center" vertical="center" wrapText="1"/>
    </xf>
    <xf numFmtId="0" fontId="5" fillId="0" borderId="63" xfId="0" applyFont="1" applyBorder="1" applyAlignment="1">
      <alignment wrapText="1"/>
    </xf>
    <xf numFmtId="0" fontId="5" fillId="0" borderId="64" xfId="0" applyFont="1" applyBorder="1" applyAlignment="1">
      <alignment wrapText="1"/>
    </xf>
    <xf numFmtId="169" fontId="5" fillId="10" borderId="64" xfId="0" applyNumberFormat="1" applyFont="1" applyFill="1" applyBorder="1"/>
    <xf numFmtId="166" fontId="5" fillId="0" borderId="64" xfId="0" applyNumberFormat="1" applyFont="1" applyBorder="1"/>
    <xf numFmtId="166" fontId="5" fillId="0" borderId="65" xfId="0" applyNumberFormat="1" applyFont="1" applyBorder="1"/>
    <xf numFmtId="0" fontId="0" fillId="0" borderId="66" xfId="0" applyBorder="1" applyAlignment="1">
      <alignment wrapText="1"/>
    </xf>
    <xf numFmtId="0" fontId="0" fillId="0" borderId="67" xfId="0" applyBorder="1" applyAlignment="1">
      <alignment wrapText="1"/>
    </xf>
    <xf numFmtId="169" fontId="0" fillId="0" borderId="67" xfId="0" applyNumberFormat="1" applyBorder="1"/>
    <xf numFmtId="166" fontId="5" fillId="0" borderId="67" xfId="0" applyNumberFormat="1" applyFont="1" applyBorder="1"/>
    <xf numFmtId="0" fontId="5" fillId="5" borderId="68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169" fontId="5" fillId="5" borderId="69" xfId="0" applyNumberFormat="1" applyFont="1" applyFill="1" applyBorder="1" applyAlignment="1">
      <alignment horizontal="center" vertical="center"/>
    </xf>
    <xf numFmtId="166" fontId="5" fillId="5" borderId="69" xfId="0" applyNumberFormat="1" applyFont="1" applyFill="1" applyBorder="1" applyAlignment="1">
      <alignment horizontal="center" vertical="center"/>
    </xf>
    <xf numFmtId="0" fontId="15" fillId="13" borderId="32" xfId="2" applyFont="1" applyFill="1" applyBorder="1" applyAlignment="1">
      <alignment horizontal="right" vertical="center"/>
    </xf>
    <xf numFmtId="164" fontId="48" fillId="8" borderId="0" xfId="5" applyNumberFormat="1" applyFont="1" applyFill="1" applyAlignment="1">
      <alignment vertical="center"/>
    </xf>
    <xf numFmtId="164" fontId="49" fillId="8" borderId="0" xfId="5" applyNumberFormat="1" applyFont="1" applyFill="1" applyAlignment="1">
      <alignment vertical="center"/>
    </xf>
    <xf numFmtId="0" fontId="5" fillId="8" borderId="38" xfId="0" applyFont="1" applyFill="1" applyBorder="1"/>
    <xf numFmtId="166" fontId="5" fillId="8" borderId="39" xfId="0" applyNumberFormat="1" applyFont="1" applyFill="1" applyBorder="1"/>
    <xf numFmtId="0" fontId="0" fillId="0" borderId="33" xfId="0" applyBorder="1" applyAlignment="1">
      <alignment wrapText="1"/>
    </xf>
    <xf numFmtId="0" fontId="12" fillId="4" borderId="35" xfId="2" applyFont="1" applyFill="1" applyBorder="1" applyAlignment="1">
      <alignment horizontal="center" vertical="center"/>
    </xf>
    <xf numFmtId="0" fontId="12" fillId="4" borderId="36" xfId="2" applyFont="1" applyFill="1" applyBorder="1" applyAlignment="1">
      <alignment horizontal="left" vertical="center"/>
    </xf>
    <xf numFmtId="166" fontId="22" fillId="4" borderId="36" xfId="2" applyNumberFormat="1" applyFont="1" applyFill="1" applyBorder="1" applyAlignment="1">
      <alignment horizontal="center" vertical="center"/>
    </xf>
    <xf numFmtId="166" fontId="35" fillId="4" borderId="36" xfId="2" applyNumberFormat="1" applyFont="1" applyFill="1" applyBorder="1" applyAlignment="1">
      <alignment horizontal="center" vertical="center"/>
    </xf>
    <xf numFmtId="166" fontId="28" fillId="4" borderId="37" xfId="2" applyNumberFormat="1" applyFont="1" applyFill="1" applyBorder="1" applyAlignment="1">
      <alignment horizontal="center" vertical="center"/>
    </xf>
    <xf numFmtId="0" fontId="13" fillId="8" borderId="30" xfId="2" applyFont="1" applyFill="1" applyBorder="1" applyAlignment="1">
      <alignment horizontal="center" vertical="center"/>
    </xf>
    <xf numFmtId="0" fontId="13" fillId="8" borderId="31" xfId="2" applyFont="1" applyFill="1" applyBorder="1" applyAlignment="1">
      <alignment horizontal="center" vertical="center"/>
    </xf>
    <xf numFmtId="0" fontId="4" fillId="12" borderId="29" xfId="1" applyFill="1" applyBorder="1" applyAlignment="1">
      <alignment horizontal="center" vertical="center"/>
    </xf>
    <xf numFmtId="0" fontId="4" fillId="12" borderId="30" xfId="1" applyFill="1" applyBorder="1" applyAlignment="1">
      <alignment horizontal="center" vertical="center"/>
    </xf>
    <xf numFmtId="0" fontId="4" fillId="12" borderId="32" xfId="1" applyFill="1" applyBorder="1" applyAlignment="1">
      <alignment horizontal="center" vertical="center"/>
    </xf>
    <xf numFmtId="0" fontId="4" fillId="12" borderId="33" xfId="1" applyFill="1" applyBorder="1" applyAlignment="1">
      <alignment horizontal="center" vertical="center"/>
    </xf>
    <xf numFmtId="0" fontId="4" fillId="12" borderId="1" xfId="1" applyFill="1" applyBorder="1" applyAlignment="1">
      <alignment horizontal="center" vertical="center"/>
    </xf>
    <xf numFmtId="0" fontId="4" fillId="12" borderId="41" xfId="1" applyFill="1" applyBorder="1" applyAlignment="1">
      <alignment horizontal="center" vertical="center"/>
    </xf>
    <xf numFmtId="0" fontId="4" fillId="12" borderId="4" xfId="1" applyFill="1" applyBorder="1" applyAlignment="1">
      <alignment horizontal="center" vertical="center"/>
    </xf>
    <xf numFmtId="0" fontId="4" fillId="12" borderId="42" xfId="1" applyFill="1" applyBorder="1" applyAlignment="1">
      <alignment horizontal="center" vertical="center"/>
    </xf>
    <xf numFmtId="0" fontId="13" fillId="5" borderId="30" xfId="2" applyFont="1" applyFill="1" applyBorder="1" applyAlignment="1">
      <alignment horizontal="center" vertical="center"/>
    </xf>
    <xf numFmtId="0" fontId="13" fillId="5" borderId="31" xfId="2" applyFont="1" applyFill="1" applyBorder="1" applyAlignment="1">
      <alignment horizontal="center" vertical="center"/>
    </xf>
    <xf numFmtId="0" fontId="19" fillId="5" borderId="29" xfId="2" applyFont="1" applyFill="1" applyBorder="1" applyAlignment="1">
      <alignment horizontal="center" vertical="center"/>
    </xf>
    <xf numFmtId="0" fontId="19" fillId="5" borderId="32" xfId="2" applyFont="1" applyFill="1" applyBorder="1" applyAlignment="1">
      <alignment horizontal="center" vertical="center"/>
    </xf>
    <xf numFmtId="0" fontId="20" fillId="5" borderId="30" xfId="2" applyFont="1" applyFill="1" applyBorder="1" applyAlignment="1">
      <alignment horizontal="center" vertical="center"/>
    </xf>
    <xf numFmtId="0" fontId="20" fillId="5" borderId="33" xfId="2" applyFont="1" applyFill="1" applyBorder="1" applyAlignment="1">
      <alignment horizontal="center" vertical="center"/>
    </xf>
    <xf numFmtId="0" fontId="0" fillId="0" borderId="0" xfId="0"/>
    <xf numFmtId="0" fontId="12" fillId="11" borderId="0" xfId="0" applyFont="1" applyFill="1"/>
    <xf numFmtId="0" fontId="53" fillId="2" borderId="1" xfId="0" applyFont="1" applyFill="1" applyBorder="1" applyAlignment="1">
      <alignment horizontal="center"/>
    </xf>
    <xf numFmtId="0" fontId="53" fillId="2" borderId="2" xfId="0" applyFont="1" applyFill="1" applyBorder="1" applyAlignment="1">
      <alignment horizontal="center"/>
    </xf>
    <xf numFmtId="0" fontId="53" fillId="2" borderId="3" xfId="0" applyFont="1" applyFill="1" applyBorder="1" applyAlignment="1">
      <alignment horizontal="center"/>
    </xf>
    <xf numFmtId="0" fontId="53" fillId="2" borderId="4" xfId="0" applyFont="1" applyFill="1" applyBorder="1" applyAlignment="1">
      <alignment horizontal="center"/>
    </xf>
    <xf numFmtId="0" fontId="53" fillId="2" borderId="5" xfId="0" applyFont="1" applyFill="1" applyBorder="1" applyAlignment="1">
      <alignment horizontal="center"/>
    </xf>
    <xf numFmtId="0" fontId="53" fillId="2" borderId="6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0" fontId="23" fillId="0" borderId="0" xfId="0" applyFont="1"/>
    <xf numFmtId="0" fontId="32" fillId="0" borderId="22" xfId="0" applyFont="1" applyFill="1" applyBorder="1" applyAlignment="1">
      <alignment horizontal="center"/>
    </xf>
    <xf numFmtId="0" fontId="32" fillId="0" borderId="23" xfId="0" applyFont="1" applyFill="1" applyBorder="1" applyAlignment="1">
      <alignment horizontal="center"/>
    </xf>
    <xf numFmtId="0" fontId="31" fillId="0" borderId="22" xfId="0" applyFont="1" applyFill="1" applyBorder="1" applyAlignment="1">
      <alignment horizontal="center"/>
    </xf>
    <xf numFmtId="0" fontId="31" fillId="0" borderId="23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8" fillId="5" borderId="22" xfId="2" applyFont="1" applyFill="1" applyBorder="1" applyAlignment="1">
      <alignment horizontal="center" vertical="center"/>
    </xf>
    <xf numFmtId="0" fontId="8" fillId="5" borderId="18" xfId="2" applyFont="1" applyFill="1" applyBorder="1" applyAlignment="1">
      <alignment horizontal="center" vertical="center"/>
    </xf>
    <xf numFmtId="0" fontId="8" fillId="5" borderId="23" xfId="2" applyFont="1" applyFill="1" applyBorder="1" applyAlignment="1">
      <alignment horizontal="center" vertical="center"/>
    </xf>
    <xf numFmtId="0" fontId="18" fillId="0" borderId="28" xfId="4" applyAlignment="1">
      <alignment horizontal="center"/>
    </xf>
    <xf numFmtId="0" fontId="30" fillId="0" borderId="0" xfId="0" applyFont="1" applyAlignment="1">
      <alignment horizontal="left"/>
    </xf>
    <xf numFmtId="0" fontId="7" fillId="5" borderId="17" xfId="2" applyFont="1" applyFill="1" applyBorder="1" applyAlignment="1">
      <alignment horizontal="center" vertical="center"/>
    </xf>
    <xf numFmtId="0" fontId="7" fillId="5" borderId="16" xfId="2" applyFont="1" applyFill="1" applyBorder="1" applyAlignment="1">
      <alignment horizontal="center" vertical="center"/>
    </xf>
    <xf numFmtId="0" fontId="16" fillId="5" borderId="21" xfId="2" applyFont="1" applyFill="1" applyBorder="1" applyAlignment="1">
      <alignment horizontal="center" vertical="center"/>
    </xf>
    <xf numFmtId="0" fontId="16" fillId="5" borderId="15" xfId="2" applyFont="1" applyFill="1" applyBorder="1" applyAlignment="1">
      <alignment horizontal="center" vertical="center"/>
    </xf>
    <xf numFmtId="0" fontId="47" fillId="8" borderId="55" xfId="5" applyFont="1" applyFill="1" applyBorder="1" applyAlignment="1">
      <alignment horizontal="right" vertical="center"/>
    </xf>
    <xf numFmtId="0" fontId="45" fillId="8" borderId="57" xfId="5" applyNumberFormat="1" applyFont="1" applyFill="1" applyBorder="1" applyAlignment="1">
      <alignment horizontal="center" vertical="center"/>
    </xf>
    <xf numFmtId="0" fontId="45" fillId="8" borderId="58" xfId="5" applyNumberFormat="1" applyFont="1" applyFill="1" applyBorder="1" applyAlignment="1">
      <alignment horizontal="center" vertical="center"/>
    </xf>
    <xf numFmtId="0" fontId="45" fillId="8" borderId="59" xfId="5" applyNumberFormat="1" applyFont="1" applyFill="1" applyBorder="1" applyAlignment="1">
      <alignment horizontal="center" vertical="center"/>
    </xf>
    <xf numFmtId="0" fontId="47" fillId="14" borderId="44" xfId="5" applyFont="1" applyFill="1" applyBorder="1" applyAlignment="1">
      <alignment horizontal="left" vertical="center"/>
    </xf>
    <xf numFmtId="0" fontId="47" fillId="14" borderId="45" xfId="5" applyFont="1" applyFill="1" applyBorder="1" applyAlignment="1">
      <alignment horizontal="left" vertical="center"/>
    </xf>
    <xf numFmtId="0" fontId="42" fillId="0" borderId="47" xfId="5" applyFont="1" applyFill="1" applyBorder="1" applyAlignment="1">
      <alignment horizontal="left" vertical="center"/>
    </xf>
    <xf numFmtId="0" fontId="42" fillId="8" borderId="47" xfId="5" applyFont="1" applyFill="1" applyBorder="1" applyAlignment="1">
      <alignment vertical="center"/>
    </xf>
    <xf numFmtId="0" fontId="42" fillId="8" borderId="48" xfId="5" applyFont="1" applyFill="1" applyBorder="1" applyAlignment="1">
      <alignment vertical="center"/>
    </xf>
    <xf numFmtId="0" fontId="47" fillId="8" borderId="61" xfId="5" applyFont="1" applyFill="1" applyBorder="1" applyAlignment="1">
      <alignment horizontal="right" vertical="center"/>
    </xf>
    <xf numFmtId="0" fontId="42" fillId="0" borderId="52" xfId="5" applyFont="1" applyFill="1" applyBorder="1" applyAlignment="1">
      <alignment horizontal="left" vertical="center"/>
    </xf>
    <xf numFmtId="0" fontId="42" fillId="0" borderId="50" xfId="5" applyFont="1" applyFill="1" applyBorder="1" applyAlignment="1">
      <alignment horizontal="left" vertical="center"/>
    </xf>
    <xf numFmtId="0" fontId="42" fillId="0" borderId="53" xfId="5" applyFont="1" applyFill="1" applyBorder="1" applyAlignment="1">
      <alignment horizontal="left" vertical="center"/>
    </xf>
    <xf numFmtId="0" fontId="42" fillId="8" borderId="55" xfId="5" applyFont="1" applyFill="1" applyBorder="1" applyAlignment="1">
      <alignment vertical="center"/>
    </xf>
    <xf numFmtId="0" fontId="42" fillId="8" borderId="56" xfId="5" applyFont="1" applyFill="1" applyBorder="1" applyAlignment="1">
      <alignment vertical="center"/>
    </xf>
    <xf numFmtId="0" fontId="47" fillId="8" borderId="47" xfId="5" applyFont="1" applyFill="1" applyBorder="1" applyAlignment="1">
      <alignment horizontal="right" vertical="center"/>
    </xf>
    <xf numFmtId="0" fontId="39" fillId="8" borderId="49" xfId="5" applyNumberFormat="1" applyFont="1" applyFill="1" applyBorder="1" applyAlignment="1">
      <alignment horizontal="center" vertical="center"/>
    </xf>
    <xf numFmtId="0" fontId="39" fillId="8" borderId="50" xfId="5" applyNumberFormat="1" applyFont="1" applyFill="1" applyBorder="1" applyAlignment="1">
      <alignment horizontal="center" vertical="center"/>
    </xf>
    <xf numFmtId="0" fontId="39" fillId="8" borderId="51" xfId="5" applyNumberFormat="1" applyFont="1" applyFill="1" applyBorder="1" applyAlignment="1">
      <alignment horizontal="center" vertical="center"/>
    </xf>
    <xf numFmtId="0" fontId="47" fillId="14" borderId="52" xfId="5" applyFont="1" applyFill="1" applyBorder="1" applyAlignment="1">
      <alignment horizontal="left" vertical="center"/>
    </xf>
    <xf numFmtId="0" fontId="47" fillId="14" borderId="50" xfId="5" applyFont="1" applyFill="1" applyBorder="1" applyAlignment="1">
      <alignment horizontal="left" vertical="center"/>
    </xf>
    <xf numFmtId="0" fontId="47" fillId="14" borderId="51" xfId="5" applyFont="1" applyFill="1" applyBorder="1" applyAlignment="1">
      <alignment horizontal="left" vertical="center"/>
    </xf>
    <xf numFmtId="0" fontId="47" fillId="14" borderId="47" xfId="5" applyFont="1" applyFill="1" applyBorder="1" applyAlignment="1">
      <alignment horizontal="left" vertical="center"/>
    </xf>
    <xf numFmtId="0" fontId="47" fillId="14" borderId="48" xfId="5" applyFont="1" applyFill="1" applyBorder="1" applyAlignment="1">
      <alignment horizontal="left" vertical="center"/>
    </xf>
    <xf numFmtId="0" fontId="45" fillId="8" borderId="49" xfId="5" applyNumberFormat="1" applyFont="1" applyFill="1" applyBorder="1" applyAlignment="1">
      <alignment horizontal="center" vertical="center"/>
    </xf>
    <xf numFmtId="0" fontId="45" fillId="8" borderId="50" xfId="5" applyNumberFormat="1" applyFont="1" applyFill="1" applyBorder="1" applyAlignment="1">
      <alignment horizontal="center" vertical="center"/>
    </xf>
    <xf numFmtId="0" fontId="45" fillId="8" borderId="51" xfId="5" applyNumberFormat="1" applyFont="1" applyFill="1" applyBorder="1" applyAlignment="1">
      <alignment horizontal="center" vertical="center"/>
    </xf>
    <xf numFmtId="0" fontId="38" fillId="8" borderId="0" xfId="5" applyFont="1" applyFill="1" applyAlignment="1">
      <alignment horizontal="center" vertical="center"/>
    </xf>
    <xf numFmtId="0" fontId="43" fillId="8" borderId="0" xfId="5" applyFont="1" applyFill="1" applyBorder="1" applyAlignment="1">
      <alignment horizontal="center" vertical="center"/>
    </xf>
    <xf numFmtId="0" fontId="44" fillId="8" borderId="0" xfId="5" applyFont="1" applyFill="1" applyBorder="1" applyAlignment="1">
      <alignment horizontal="center" vertical="center"/>
    </xf>
    <xf numFmtId="0" fontId="46" fillId="13" borderId="8" xfId="5" applyFont="1" applyFill="1" applyBorder="1" applyAlignment="1">
      <alignment horizontal="center" vertical="center" wrapText="1"/>
    </xf>
  </cellXfs>
  <cellStyles count="6">
    <cellStyle name="Заголовок 1" xfId="4" builtinId="16"/>
    <cellStyle name="Название" xfId="1" builtinId="15"/>
    <cellStyle name="Обычный" xfId="0" builtinId="0"/>
    <cellStyle name="Обычный 2" xfId="5"/>
    <cellStyle name="Примечание" xfId="2" builtinId="10"/>
    <cellStyle name="Процентный" xfId="3" builtinId="5"/>
  </cellStyles>
  <dxfs count="0"/>
  <tableStyles count="0" defaultTableStyle="TableStyleMedium2" defaultPivotStyle="PivotStyleLight16"/>
  <colors>
    <mruColors>
      <color rgb="FFF779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0"/>
  <sheetViews>
    <sheetView topLeftCell="A101" zoomScale="80" zoomScaleNormal="80" workbookViewId="0">
      <selection activeCell="F145" sqref="F145"/>
    </sheetView>
  </sheetViews>
  <sheetFormatPr defaultRowHeight="14.4" outlineLevelRow="1" x14ac:dyDescent="0.3"/>
  <cols>
    <col min="2" max="2" width="32.109375" customWidth="1"/>
    <col min="3" max="3" width="10" bestFit="1" customWidth="1"/>
    <col min="4" max="4" width="9.33203125" customWidth="1"/>
    <col min="5" max="5" width="10.6640625" style="4" bestFit="1" customWidth="1"/>
    <col min="6" max="6" width="10" bestFit="1" customWidth="1"/>
    <col min="7" max="7" width="9.33203125" customWidth="1"/>
    <col min="8" max="8" width="10.6640625" style="4" bestFit="1" customWidth="1"/>
    <col min="9" max="9" width="10" bestFit="1" customWidth="1"/>
    <col min="10" max="10" width="9.33203125" customWidth="1"/>
    <col min="11" max="11" width="10.6640625" style="4" bestFit="1" customWidth="1"/>
    <col min="12" max="12" width="10" bestFit="1" customWidth="1"/>
    <col min="13" max="13" width="9.33203125" customWidth="1"/>
    <col min="14" max="14" width="10.6640625" style="4" bestFit="1" customWidth="1"/>
    <col min="15" max="15" width="10" bestFit="1" customWidth="1"/>
    <col min="16" max="16" width="9.33203125" customWidth="1"/>
    <col min="17" max="17" width="10.6640625" style="4" bestFit="1" customWidth="1"/>
    <col min="18" max="18" width="10" bestFit="1" customWidth="1"/>
    <col min="19" max="19" width="9.33203125" customWidth="1"/>
    <col min="20" max="20" width="10.6640625" style="4" bestFit="1" customWidth="1"/>
    <col min="21" max="22" width="9.33203125" customWidth="1"/>
    <col min="23" max="23" width="10.6640625" style="4" bestFit="1" customWidth="1"/>
    <col min="24" max="24" width="10" bestFit="1" customWidth="1"/>
    <col min="25" max="25" width="9.33203125" customWidth="1"/>
    <col min="26" max="26" width="10.6640625" style="4" bestFit="1" customWidth="1"/>
    <col min="27" max="27" width="10" bestFit="1" customWidth="1"/>
    <col min="28" max="28" width="9.33203125" customWidth="1"/>
    <col min="29" max="29" width="10.6640625" style="4" bestFit="1" customWidth="1"/>
    <col min="30" max="30" width="10" bestFit="1" customWidth="1"/>
    <col min="31" max="31" width="9.33203125" customWidth="1"/>
    <col min="32" max="32" width="10.6640625" style="4" bestFit="1" customWidth="1"/>
    <col min="33" max="33" width="10" bestFit="1" customWidth="1"/>
    <col min="34" max="34" width="9.33203125" customWidth="1"/>
    <col min="35" max="35" width="10.6640625" style="4" bestFit="1" customWidth="1"/>
    <col min="36" max="36" width="10" bestFit="1" customWidth="1"/>
    <col min="37" max="37" width="9.33203125" customWidth="1"/>
    <col min="38" max="38" width="10.6640625" style="4" bestFit="1" customWidth="1"/>
    <col min="39" max="39" width="10.88671875" bestFit="1" customWidth="1"/>
    <col min="40" max="40" width="9.33203125" customWidth="1"/>
    <col min="41" max="41" width="13.44140625" style="4" bestFit="1" customWidth="1"/>
  </cols>
  <sheetData>
    <row r="1" spans="1:41" ht="23.4" thickBot="1" x14ac:dyDescent="0.45">
      <c r="A1" s="2" t="s">
        <v>18</v>
      </c>
    </row>
    <row r="2" spans="1:41" s="6" customFormat="1" ht="22.5" customHeight="1" x14ac:dyDescent="0.3">
      <c r="A2" s="235"/>
      <c r="B2" s="237" t="s">
        <v>30</v>
      </c>
      <c r="C2" s="233" t="s">
        <v>0</v>
      </c>
      <c r="D2" s="233"/>
      <c r="E2" s="233"/>
      <c r="F2" s="233" t="s">
        <v>1</v>
      </c>
      <c r="G2" s="233"/>
      <c r="H2" s="233"/>
      <c r="I2" s="233" t="s">
        <v>2</v>
      </c>
      <c r="J2" s="233"/>
      <c r="K2" s="233"/>
      <c r="L2" s="233" t="s">
        <v>3</v>
      </c>
      <c r="M2" s="233"/>
      <c r="N2" s="233"/>
      <c r="O2" s="233" t="s">
        <v>4</v>
      </c>
      <c r="P2" s="233"/>
      <c r="Q2" s="233"/>
      <c r="R2" s="233" t="s">
        <v>5</v>
      </c>
      <c r="S2" s="233"/>
      <c r="T2" s="233"/>
      <c r="U2" s="233" t="s">
        <v>6</v>
      </c>
      <c r="V2" s="233"/>
      <c r="W2" s="233"/>
      <c r="X2" s="233" t="s">
        <v>7</v>
      </c>
      <c r="Y2" s="233"/>
      <c r="Z2" s="233"/>
      <c r="AA2" s="233" t="s">
        <v>8</v>
      </c>
      <c r="AB2" s="233"/>
      <c r="AC2" s="233"/>
      <c r="AD2" s="233" t="s">
        <v>9</v>
      </c>
      <c r="AE2" s="233"/>
      <c r="AF2" s="233"/>
      <c r="AG2" s="233" t="s">
        <v>10</v>
      </c>
      <c r="AH2" s="233"/>
      <c r="AI2" s="233"/>
      <c r="AJ2" s="233" t="s">
        <v>11</v>
      </c>
      <c r="AK2" s="233"/>
      <c r="AL2" s="233"/>
      <c r="AM2" s="233" t="s">
        <v>23</v>
      </c>
      <c r="AN2" s="233"/>
      <c r="AO2" s="234"/>
    </row>
    <row r="3" spans="1:41" s="32" customFormat="1" ht="20.25" customHeight="1" x14ac:dyDescent="0.2">
      <c r="A3" s="236"/>
      <c r="B3" s="238"/>
      <c r="C3" s="66" t="s">
        <v>20</v>
      </c>
      <c r="D3" s="66" t="s">
        <v>21</v>
      </c>
      <c r="E3" s="107" t="s">
        <v>22</v>
      </c>
      <c r="F3" s="66" t="s">
        <v>20</v>
      </c>
      <c r="G3" s="66" t="s">
        <v>21</v>
      </c>
      <c r="H3" s="107" t="s">
        <v>22</v>
      </c>
      <c r="I3" s="66" t="s">
        <v>20</v>
      </c>
      <c r="J3" s="66" t="s">
        <v>21</v>
      </c>
      <c r="K3" s="107" t="s">
        <v>22</v>
      </c>
      <c r="L3" s="66" t="s">
        <v>20</v>
      </c>
      <c r="M3" s="66" t="s">
        <v>21</v>
      </c>
      <c r="N3" s="107" t="s">
        <v>22</v>
      </c>
      <c r="O3" s="66" t="s">
        <v>20</v>
      </c>
      <c r="P3" s="66" t="s">
        <v>21</v>
      </c>
      <c r="Q3" s="107" t="s">
        <v>22</v>
      </c>
      <c r="R3" s="66" t="s">
        <v>20</v>
      </c>
      <c r="S3" s="66" t="s">
        <v>21</v>
      </c>
      <c r="T3" s="107" t="s">
        <v>22</v>
      </c>
      <c r="U3" s="66" t="s">
        <v>20</v>
      </c>
      <c r="V3" s="66" t="s">
        <v>21</v>
      </c>
      <c r="W3" s="107" t="s">
        <v>22</v>
      </c>
      <c r="X3" s="66" t="s">
        <v>20</v>
      </c>
      <c r="Y3" s="66" t="s">
        <v>21</v>
      </c>
      <c r="Z3" s="107" t="s">
        <v>22</v>
      </c>
      <c r="AA3" s="66" t="s">
        <v>20</v>
      </c>
      <c r="AB3" s="66" t="s">
        <v>21</v>
      </c>
      <c r="AC3" s="107" t="s">
        <v>22</v>
      </c>
      <c r="AD3" s="66" t="s">
        <v>20</v>
      </c>
      <c r="AE3" s="66" t="s">
        <v>21</v>
      </c>
      <c r="AF3" s="107" t="s">
        <v>22</v>
      </c>
      <c r="AG3" s="66" t="s">
        <v>20</v>
      </c>
      <c r="AH3" s="66" t="s">
        <v>21</v>
      </c>
      <c r="AI3" s="107" t="s">
        <v>22</v>
      </c>
      <c r="AJ3" s="66" t="s">
        <v>20</v>
      </c>
      <c r="AK3" s="66" t="s">
        <v>21</v>
      </c>
      <c r="AL3" s="107" t="s">
        <v>22</v>
      </c>
      <c r="AM3" s="66" t="s">
        <v>20</v>
      </c>
      <c r="AN3" s="66" t="s">
        <v>21</v>
      </c>
      <c r="AO3" s="67" t="s">
        <v>22</v>
      </c>
    </row>
    <row r="4" spans="1:41" s="8" customFormat="1" ht="26.25" customHeight="1" x14ac:dyDescent="0.3">
      <c r="A4" s="48"/>
      <c r="B4" s="49" t="s">
        <v>52</v>
      </c>
      <c r="C4" s="50">
        <f>SUM(C5:C9)</f>
        <v>38091.709333333332</v>
      </c>
      <c r="D4" s="50">
        <f>SUM(D5:D9)</f>
        <v>0</v>
      </c>
      <c r="E4" s="108">
        <f>D4-C4</f>
        <v>-38091.709333333332</v>
      </c>
      <c r="F4" s="50">
        <f t="shared" ref="F4:G4" si="0">SUM(F5:F9)</f>
        <v>-2158.2906666666663</v>
      </c>
      <c r="G4" s="50">
        <f t="shared" si="0"/>
        <v>0</v>
      </c>
      <c r="H4" s="108">
        <f t="shared" ref="H4" si="1">G4-F4</f>
        <v>2158.2906666666663</v>
      </c>
      <c r="I4" s="50">
        <f t="shared" ref="I4:J4" si="2">SUM(I5:I9)</f>
        <v>-7096.3026666666647</v>
      </c>
      <c r="J4" s="50">
        <f t="shared" si="2"/>
        <v>0</v>
      </c>
      <c r="K4" s="108">
        <f t="shared" ref="K4" si="3">J4-I4</f>
        <v>7096.3026666666647</v>
      </c>
      <c r="L4" s="50">
        <f t="shared" ref="L4:M4" si="4">SUM(L5:L9)</f>
        <v>-7096.3026666666647</v>
      </c>
      <c r="M4" s="50">
        <f t="shared" si="4"/>
        <v>0</v>
      </c>
      <c r="N4" s="108">
        <f t="shared" ref="N4" si="5">M4-L4</f>
        <v>7096.3026666666647</v>
      </c>
      <c r="O4" s="50">
        <f t="shared" ref="O4:P4" si="6">SUM(O5:O9)</f>
        <v>-7096.3026666666647</v>
      </c>
      <c r="P4" s="50">
        <f t="shared" si="6"/>
        <v>0</v>
      </c>
      <c r="Q4" s="108">
        <f t="shared" ref="Q4" si="7">P4-O4</f>
        <v>7096.3026666666647</v>
      </c>
      <c r="R4" s="50">
        <f t="shared" ref="R4:S4" si="8">SUM(R5:R9)</f>
        <v>-7096.3026666666647</v>
      </c>
      <c r="S4" s="50">
        <f t="shared" si="8"/>
        <v>0</v>
      </c>
      <c r="T4" s="108">
        <f t="shared" ref="T4" si="9">S4-R4</f>
        <v>7096.3026666666647</v>
      </c>
      <c r="U4" s="50">
        <f t="shared" ref="U4:V4" si="10">SUM(U5:U9)</f>
        <v>91903.69733333333</v>
      </c>
      <c r="V4" s="50">
        <f t="shared" si="10"/>
        <v>0</v>
      </c>
      <c r="W4" s="108">
        <f t="shared" ref="W4" si="11">V4-U4</f>
        <v>-91903.69733333333</v>
      </c>
      <c r="X4" s="50">
        <f t="shared" ref="X4:Y4" si="12">SUM(X5:X9)</f>
        <v>-7096.3026666666647</v>
      </c>
      <c r="Y4" s="50">
        <f t="shared" si="12"/>
        <v>0</v>
      </c>
      <c r="Z4" s="108">
        <f t="shared" ref="Z4" si="13">Y4-X4</f>
        <v>7096.3026666666647</v>
      </c>
      <c r="AA4" s="50">
        <f t="shared" ref="AA4:AB4" si="14">SUM(AA5:AA9)</f>
        <v>-7096.3026666666647</v>
      </c>
      <c r="AB4" s="50">
        <f t="shared" si="14"/>
        <v>0</v>
      </c>
      <c r="AC4" s="108">
        <f t="shared" ref="AC4" si="15">AB4-AA4</f>
        <v>7096.3026666666647</v>
      </c>
      <c r="AD4" s="50">
        <f t="shared" ref="AD4:AE4" si="16">SUM(AD5:AD9)</f>
        <v>-7096.3026666666647</v>
      </c>
      <c r="AE4" s="50">
        <f t="shared" si="16"/>
        <v>0</v>
      </c>
      <c r="AF4" s="108">
        <f t="shared" ref="AF4" si="17">AE4-AD4</f>
        <v>7096.3026666666647</v>
      </c>
      <c r="AG4" s="50">
        <f t="shared" ref="AG4:AH4" si="18">SUM(AG5:AG9)</f>
        <v>-7096.3026666666647</v>
      </c>
      <c r="AH4" s="50">
        <f t="shared" si="18"/>
        <v>0</v>
      </c>
      <c r="AI4" s="108">
        <f t="shared" ref="AI4" si="19">AH4-AG4</f>
        <v>7096.3026666666647</v>
      </c>
      <c r="AJ4" s="50">
        <f t="shared" ref="AJ4:AK4" si="20">SUM(AJ5:AJ9)</f>
        <v>-7096.3026666666647</v>
      </c>
      <c r="AK4" s="50">
        <f t="shared" si="20"/>
        <v>0</v>
      </c>
      <c r="AL4" s="108">
        <f t="shared" ref="AL4" si="21">AK4-AJ4</f>
        <v>7096.3026666666647</v>
      </c>
      <c r="AM4" s="50">
        <f>SUM(C4,F4,I4,L4,O4,R4,U4,X4,AA4,AD4,AG4,AJ4)</f>
        <v>63970.392</v>
      </c>
      <c r="AN4" s="50">
        <f t="shared" ref="AN4" si="22">SUM(D4,G4,J4,M4,P4,S4,V4,Y4,AB4,AE4,AH4,AK4)</f>
        <v>0</v>
      </c>
      <c r="AO4" s="115">
        <f t="shared" ref="AO4" si="23">AN4-AM4</f>
        <v>-63970.392</v>
      </c>
    </row>
    <row r="5" spans="1:41" s="8" customFormat="1" ht="26.25" customHeight="1" x14ac:dyDescent="0.3">
      <c r="A5" s="9">
        <v>1</v>
      </c>
      <c r="B5" s="10" t="s">
        <v>48</v>
      </c>
      <c r="C5" s="11">
        <f>C21</f>
        <v>9416.6666666666679</v>
      </c>
      <c r="D5" s="11">
        <f>D21</f>
        <v>0</v>
      </c>
      <c r="E5" s="109">
        <f t="shared" ref="E5:E13" si="24">D5-C5</f>
        <v>-9416.6666666666679</v>
      </c>
      <c r="F5" s="11">
        <f>F21</f>
        <v>6666.666666666667</v>
      </c>
      <c r="G5" s="11">
        <f>G21</f>
        <v>0</v>
      </c>
      <c r="H5" s="109">
        <f t="shared" ref="H5:H10" si="25">G5-F5</f>
        <v>-6666.666666666667</v>
      </c>
      <c r="I5" s="11">
        <f t="shared" ref="I5:J5" si="26">I21</f>
        <v>6666.666666666667</v>
      </c>
      <c r="J5" s="11">
        <f t="shared" si="26"/>
        <v>0</v>
      </c>
      <c r="K5" s="109">
        <f t="shared" ref="K5:K10" si="27">J5-I5</f>
        <v>-6666.666666666667</v>
      </c>
      <c r="L5" s="11">
        <f t="shared" ref="L5:M5" si="28">L21</f>
        <v>6666.666666666667</v>
      </c>
      <c r="M5" s="11">
        <f t="shared" si="28"/>
        <v>0</v>
      </c>
      <c r="N5" s="109">
        <f t="shared" ref="N5:N10" si="29">M5-L5</f>
        <v>-6666.666666666667</v>
      </c>
      <c r="O5" s="11">
        <f t="shared" ref="O5:P5" si="30">O21</f>
        <v>6666.666666666667</v>
      </c>
      <c r="P5" s="11">
        <f t="shared" si="30"/>
        <v>0</v>
      </c>
      <c r="Q5" s="109">
        <f t="shared" ref="Q5:Q10" si="31">P5-O5</f>
        <v>-6666.666666666667</v>
      </c>
      <c r="R5" s="11">
        <f t="shared" ref="R5:S5" si="32">R21</f>
        <v>6666.666666666667</v>
      </c>
      <c r="S5" s="11">
        <f t="shared" si="32"/>
        <v>0</v>
      </c>
      <c r="T5" s="109">
        <f t="shared" ref="T5:T10" si="33">S5-R5</f>
        <v>-6666.666666666667</v>
      </c>
      <c r="U5" s="11">
        <f t="shared" ref="U5:V5" si="34">U21</f>
        <v>16666.666666666664</v>
      </c>
      <c r="V5" s="11">
        <f t="shared" si="34"/>
        <v>0</v>
      </c>
      <c r="W5" s="109">
        <f t="shared" ref="W5:W10" si="35">V5-U5</f>
        <v>-16666.666666666664</v>
      </c>
      <c r="X5" s="11">
        <f t="shared" ref="X5:Y5" si="36">X21</f>
        <v>6666.666666666667</v>
      </c>
      <c r="Y5" s="11">
        <f t="shared" si="36"/>
        <v>0</v>
      </c>
      <c r="Z5" s="109">
        <f t="shared" ref="Z5:Z10" si="37">Y5-X5</f>
        <v>-6666.666666666667</v>
      </c>
      <c r="AA5" s="11">
        <f t="shared" ref="AA5:AB5" si="38">AA21</f>
        <v>6666.666666666667</v>
      </c>
      <c r="AB5" s="11">
        <f t="shared" si="38"/>
        <v>0</v>
      </c>
      <c r="AC5" s="109">
        <f t="shared" ref="AC5:AC10" si="39">AB5-AA5</f>
        <v>-6666.666666666667</v>
      </c>
      <c r="AD5" s="11">
        <f t="shared" ref="AD5:AE5" si="40">AD21</f>
        <v>6666.666666666667</v>
      </c>
      <c r="AE5" s="11">
        <f t="shared" si="40"/>
        <v>0</v>
      </c>
      <c r="AF5" s="109">
        <f t="shared" ref="AF5:AF10" si="41">AE5-AD5</f>
        <v>-6666.666666666667</v>
      </c>
      <c r="AG5" s="11">
        <f t="shared" ref="AG5:AH5" si="42">AG21</f>
        <v>6666.666666666667</v>
      </c>
      <c r="AH5" s="11">
        <f t="shared" si="42"/>
        <v>0</v>
      </c>
      <c r="AI5" s="109">
        <f t="shared" ref="AI5:AI10" si="43">AH5-AG5</f>
        <v>-6666.666666666667</v>
      </c>
      <c r="AJ5" s="11">
        <f t="shared" ref="AJ5:AK5" si="44">AJ21</f>
        <v>6666.666666666667</v>
      </c>
      <c r="AK5" s="11">
        <f t="shared" si="44"/>
        <v>0</v>
      </c>
      <c r="AL5" s="109">
        <f t="shared" ref="AL5:AL10" si="45">AK5-AJ5</f>
        <v>-6666.666666666667</v>
      </c>
      <c r="AM5" s="11">
        <f t="shared" ref="AM5:AM9" si="46">SUM(C5,F5,I5,L5,O5,R5,U5,X5,AA5,AD5,AG5,AJ5)</f>
        <v>92750.000000000015</v>
      </c>
      <c r="AN5" s="11">
        <f t="shared" ref="AN5:AN10" si="47">SUM(D5,G5,J5,M5,P5,S5,V5,Y5,AB5,AE5,AH5,AK5)</f>
        <v>0</v>
      </c>
      <c r="AO5" s="33">
        <f t="shared" ref="AO5:AO10" si="48">AN5-AM5</f>
        <v>-92750.000000000015</v>
      </c>
    </row>
    <row r="6" spans="1:41" s="8" customFormat="1" ht="26.25" customHeight="1" x14ac:dyDescent="0.3">
      <c r="A6" s="9">
        <v>2</v>
      </c>
      <c r="B6" s="10" t="s">
        <v>54</v>
      </c>
      <c r="C6" s="11">
        <f>C52</f>
        <v>15758.376</v>
      </c>
      <c r="D6" s="11">
        <f>D52</f>
        <v>0</v>
      </c>
      <c r="E6" s="109">
        <f t="shared" si="24"/>
        <v>-15758.376</v>
      </c>
      <c r="F6" s="11">
        <f t="shared" ref="F6:G6" si="49">F52</f>
        <v>-11741.624</v>
      </c>
      <c r="G6" s="11">
        <f t="shared" si="49"/>
        <v>0</v>
      </c>
      <c r="H6" s="109">
        <f t="shared" si="25"/>
        <v>11741.624</v>
      </c>
      <c r="I6" s="11">
        <f t="shared" ref="I6:J6" si="50">I52</f>
        <v>-16679.635999999999</v>
      </c>
      <c r="J6" s="11">
        <f t="shared" si="50"/>
        <v>0</v>
      </c>
      <c r="K6" s="109">
        <f t="shared" si="27"/>
        <v>16679.635999999999</v>
      </c>
      <c r="L6" s="11">
        <f t="shared" ref="L6:M6" si="51">L52</f>
        <v>-16679.635999999999</v>
      </c>
      <c r="M6" s="11">
        <f t="shared" si="51"/>
        <v>0</v>
      </c>
      <c r="N6" s="109">
        <f t="shared" si="29"/>
        <v>16679.635999999999</v>
      </c>
      <c r="O6" s="11">
        <f t="shared" ref="O6:P6" si="52">O52</f>
        <v>-16679.635999999999</v>
      </c>
      <c r="P6" s="11">
        <f t="shared" si="52"/>
        <v>0</v>
      </c>
      <c r="Q6" s="109">
        <f t="shared" si="31"/>
        <v>16679.635999999999</v>
      </c>
      <c r="R6" s="11">
        <f t="shared" ref="R6:S6" si="53">R52</f>
        <v>-16679.635999999999</v>
      </c>
      <c r="S6" s="11">
        <f t="shared" si="53"/>
        <v>0</v>
      </c>
      <c r="T6" s="109">
        <f t="shared" si="33"/>
        <v>16679.635999999999</v>
      </c>
      <c r="U6" s="11">
        <f t="shared" ref="U6:V6" si="54">U52</f>
        <v>52320.364000000001</v>
      </c>
      <c r="V6" s="11">
        <f t="shared" si="54"/>
        <v>0</v>
      </c>
      <c r="W6" s="109">
        <f t="shared" si="35"/>
        <v>-52320.364000000001</v>
      </c>
      <c r="X6" s="11">
        <f t="shared" ref="X6:Y6" si="55">X52</f>
        <v>-16679.635999999999</v>
      </c>
      <c r="Y6" s="11">
        <f t="shared" si="55"/>
        <v>0</v>
      </c>
      <c r="Z6" s="109">
        <f t="shared" si="37"/>
        <v>16679.635999999999</v>
      </c>
      <c r="AA6" s="11">
        <f t="shared" ref="AA6:AB6" si="56">AA52</f>
        <v>-16679.635999999999</v>
      </c>
      <c r="AB6" s="11">
        <f t="shared" si="56"/>
        <v>0</v>
      </c>
      <c r="AC6" s="109">
        <f t="shared" si="39"/>
        <v>16679.635999999999</v>
      </c>
      <c r="AD6" s="11">
        <f t="shared" ref="AD6:AE6" si="57">AD52</f>
        <v>-16679.635999999999</v>
      </c>
      <c r="AE6" s="11">
        <f t="shared" si="57"/>
        <v>0</v>
      </c>
      <c r="AF6" s="109">
        <f t="shared" si="41"/>
        <v>16679.635999999999</v>
      </c>
      <c r="AG6" s="11">
        <f t="shared" ref="AG6:AH6" si="58">AG52</f>
        <v>-16679.635999999999</v>
      </c>
      <c r="AH6" s="11">
        <f t="shared" si="58"/>
        <v>0</v>
      </c>
      <c r="AI6" s="109">
        <f t="shared" si="43"/>
        <v>16679.635999999999</v>
      </c>
      <c r="AJ6" s="11">
        <f t="shared" ref="AJ6:AK6" si="59">AJ52</f>
        <v>-16679.635999999999</v>
      </c>
      <c r="AK6" s="11">
        <f t="shared" si="59"/>
        <v>0</v>
      </c>
      <c r="AL6" s="109">
        <f t="shared" si="45"/>
        <v>16679.635999999999</v>
      </c>
      <c r="AM6" s="11">
        <f t="shared" si="46"/>
        <v>-93779.607999999978</v>
      </c>
      <c r="AN6" s="11">
        <f t="shared" si="47"/>
        <v>0</v>
      </c>
      <c r="AO6" s="33">
        <f t="shared" si="48"/>
        <v>93779.607999999978</v>
      </c>
    </row>
    <row r="7" spans="1:41" s="8" customFormat="1" ht="26.25" customHeight="1" x14ac:dyDescent="0.3">
      <c r="A7" s="9">
        <v>3</v>
      </c>
      <c r="B7" s="10" t="s">
        <v>49</v>
      </c>
      <c r="C7" s="11">
        <f>C96</f>
        <v>10000</v>
      </c>
      <c r="D7" s="11">
        <f>D96</f>
        <v>0</v>
      </c>
      <c r="E7" s="109">
        <f t="shared" si="24"/>
        <v>-10000</v>
      </c>
      <c r="F7" s="11">
        <f t="shared" ref="F7:G7" si="60">F96</f>
        <v>0</v>
      </c>
      <c r="G7" s="11">
        <f t="shared" si="60"/>
        <v>0</v>
      </c>
      <c r="H7" s="109">
        <f t="shared" si="25"/>
        <v>0</v>
      </c>
      <c r="I7" s="11">
        <f t="shared" ref="I7:J7" si="61">I96</f>
        <v>0</v>
      </c>
      <c r="J7" s="11">
        <f t="shared" si="61"/>
        <v>0</v>
      </c>
      <c r="K7" s="109">
        <f t="shared" si="27"/>
        <v>0</v>
      </c>
      <c r="L7" s="11">
        <f t="shared" ref="L7:M7" si="62">L96</f>
        <v>0</v>
      </c>
      <c r="M7" s="11">
        <f t="shared" si="62"/>
        <v>0</v>
      </c>
      <c r="N7" s="109">
        <f t="shared" si="29"/>
        <v>0</v>
      </c>
      <c r="O7" s="11">
        <f t="shared" ref="O7:P7" si="63">O96</f>
        <v>0</v>
      </c>
      <c r="P7" s="11">
        <f t="shared" si="63"/>
        <v>0</v>
      </c>
      <c r="Q7" s="109">
        <f t="shared" si="31"/>
        <v>0</v>
      </c>
      <c r="R7" s="11">
        <f t="shared" ref="R7:S7" si="64">R96</f>
        <v>0</v>
      </c>
      <c r="S7" s="11">
        <f t="shared" si="64"/>
        <v>0</v>
      </c>
      <c r="T7" s="109">
        <f t="shared" si="33"/>
        <v>0</v>
      </c>
      <c r="U7" s="11">
        <f t="shared" ref="U7:V7" si="65">U96</f>
        <v>20000</v>
      </c>
      <c r="V7" s="11">
        <f t="shared" si="65"/>
        <v>0</v>
      </c>
      <c r="W7" s="109">
        <f t="shared" si="35"/>
        <v>-20000</v>
      </c>
      <c r="X7" s="11">
        <f t="shared" ref="X7:Y7" si="66">X96</f>
        <v>0</v>
      </c>
      <c r="Y7" s="11">
        <f t="shared" si="66"/>
        <v>0</v>
      </c>
      <c r="Z7" s="109">
        <f t="shared" si="37"/>
        <v>0</v>
      </c>
      <c r="AA7" s="11">
        <f t="shared" ref="AA7:AB7" si="67">AA96</f>
        <v>0</v>
      </c>
      <c r="AB7" s="11">
        <f t="shared" si="67"/>
        <v>0</v>
      </c>
      <c r="AC7" s="109">
        <f t="shared" si="39"/>
        <v>0</v>
      </c>
      <c r="AD7" s="11">
        <f t="shared" ref="AD7:AE7" si="68">AD96</f>
        <v>0</v>
      </c>
      <c r="AE7" s="11">
        <f t="shared" si="68"/>
        <v>0</v>
      </c>
      <c r="AF7" s="109">
        <f t="shared" si="41"/>
        <v>0</v>
      </c>
      <c r="AG7" s="11">
        <f t="shared" ref="AG7:AH7" si="69">AG96</f>
        <v>0</v>
      </c>
      <c r="AH7" s="11">
        <f t="shared" si="69"/>
        <v>0</v>
      </c>
      <c r="AI7" s="109">
        <f t="shared" si="43"/>
        <v>0</v>
      </c>
      <c r="AJ7" s="11">
        <f t="shared" ref="AJ7:AK7" si="70">AJ96</f>
        <v>0</v>
      </c>
      <c r="AK7" s="11">
        <f t="shared" si="70"/>
        <v>0</v>
      </c>
      <c r="AL7" s="109">
        <f t="shared" si="45"/>
        <v>0</v>
      </c>
      <c r="AM7" s="11">
        <f t="shared" si="46"/>
        <v>30000</v>
      </c>
      <c r="AN7" s="11">
        <f t="shared" si="47"/>
        <v>0</v>
      </c>
      <c r="AO7" s="33">
        <f t="shared" si="48"/>
        <v>-30000</v>
      </c>
    </row>
    <row r="8" spans="1:41" s="8" customFormat="1" ht="26.25" customHeight="1" x14ac:dyDescent="0.3">
      <c r="A8" s="9">
        <v>4</v>
      </c>
      <c r="B8" s="10" t="s">
        <v>50</v>
      </c>
      <c r="C8" s="11">
        <f>C105</f>
        <v>2916.6666666666665</v>
      </c>
      <c r="D8" s="11">
        <f>D105</f>
        <v>0</v>
      </c>
      <c r="E8" s="109">
        <f t="shared" si="24"/>
        <v>-2916.6666666666665</v>
      </c>
      <c r="F8" s="11">
        <f t="shared" ref="F8:G8" si="71">F105</f>
        <v>2916.6666666666665</v>
      </c>
      <c r="G8" s="11">
        <f t="shared" si="71"/>
        <v>0</v>
      </c>
      <c r="H8" s="109">
        <f t="shared" si="25"/>
        <v>-2916.6666666666665</v>
      </c>
      <c r="I8" s="11">
        <f t="shared" ref="I8:J8" si="72">I105</f>
        <v>2916.6666666666665</v>
      </c>
      <c r="J8" s="11">
        <f t="shared" si="72"/>
        <v>0</v>
      </c>
      <c r="K8" s="109">
        <f t="shared" si="27"/>
        <v>-2916.6666666666665</v>
      </c>
      <c r="L8" s="11">
        <f t="shared" ref="L8:M8" si="73">L105</f>
        <v>2916.6666666666665</v>
      </c>
      <c r="M8" s="11">
        <f t="shared" si="73"/>
        <v>0</v>
      </c>
      <c r="N8" s="109">
        <f t="shared" si="29"/>
        <v>-2916.6666666666665</v>
      </c>
      <c r="O8" s="11">
        <f t="shared" ref="O8:P8" si="74">O105</f>
        <v>2916.6666666666665</v>
      </c>
      <c r="P8" s="11">
        <f t="shared" si="74"/>
        <v>0</v>
      </c>
      <c r="Q8" s="109">
        <f t="shared" si="31"/>
        <v>-2916.6666666666665</v>
      </c>
      <c r="R8" s="11">
        <f t="shared" ref="R8:S8" si="75">R105</f>
        <v>2916.6666666666665</v>
      </c>
      <c r="S8" s="11">
        <f t="shared" si="75"/>
        <v>0</v>
      </c>
      <c r="T8" s="109">
        <f t="shared" si="33"/>
        <v>-2916.6666666666665</v>
      </c>
      <c r="U8" s="11">
        <f t="shared" ref="U8:V8" si="76">U105</f>
        <v>2916.6666666666665</v>
      </c>
      <c r="V8" s="11">
        <f t="shared" si="76"/>
        <v>0</v>
      </c>
      <c r="W8" s="109">
        <f t="shared" si="35"/>
        <v>-2916.6666666666665</v>
      </c>
      <c r="X8" s="11">
        <f t="shared" ref="X8:Y8" si="77">X105</f>
        <v>2916.6666666666665</v>
      </c>
      <c r="Y8" s="11">
        <f t="shared" si="77"/>
        <v>0</v>
      </c>
      <c r="Z8" s="109">
        <f t="shared" si="37"/>
        <v>-2916.6666666666665</v>
      </c>
      <c r="AA8" s="11">
        <f t="shared" ref="AA8:AB8" si="78">AA105</f>
        <v>2916.6666666666665</v>
      </c>
      <c r="AB8" s="11">
        <f t="shared" si="78"/>
        <v>0</v>
      </c>
      <c r="AC8" s="109">
        <f t="shared" si="39"/>
        <v>-2916.6666666666665</v>
      </c>
      <c r="AD8" s="11">
        <f t="shared" ref="AD8:AE8" si="79">AD105</f>
        <v>2916.6666666666665</v>
      </c>
      <c r="AE8" s="11">
        <f t="shared" si="79"/>
        <v>0</v>
      </c>
      <c r="AF8" s="109">
        <f t="shared" si="41"/>
        <v>-2916.6666666666665</v>
      </c>
      <c r="AG8" s="11">
        <f t="shared" ref="AG8:AH8" si="80">AG105</f>
        <v>2916.6666666666665</v>
      </c>
      <c r="AH8" s="11">
        <f t="shared" si="80"/>
        <v>0</v>
      </c>
      <c r="AI8" s="109">
        <f t="shared" si="43"/>
        <v>-2916.6666666666665</v>
      </c>
      <c r="AJ8" s="11">
        <f t="shared" ref="AJ8:AK8" si="81">AJ105</f>
        <v>2916.6666666666665</v>
      </c>
      <c r="AK8" s="11">
        <f t="shared" si="81"/>
        <v>0</v>
      </c>
      <c r="AL8" s="109">
        <f t="shared" si="45"/>
        <v>-2916.6666666666665</v>
      </c>
      <c r="AM8" s="11">
        <f t="shared" si="46"/>
        <v>35000.000000000007</v>
      </c>
      <c r="AN8" s="11">
        <f t="shared" si="47"/>
        <v>0</v>
      </c>
      <c r="AO8" s="33">
        <f t="shared" si="48"/>
        <v>-35000.000000000007</v>
      </c>
    </row>
    <row r="9" spans="1:41" s="8" customFormat="1" ht="26.25" customHeight="1" x14ac:dyDescent="0.3">
      <c r="A9" s="9">
        <v>5</v>
      </c>
      <c r="B9" s="10" t="s">
        <v>51</v>
      </c>
      <c r="C9" s="11"/>
      <c r="D9" s="11"/>
      <c r="E9" s="109">
        <f t="shared" si="24"/>
        <v>0</v>
      </c>
      <c r="F9" s="11"/>
      <c r="G9" s="11"/>
      <c r="H9" s="109">
        <f t="shared" si="25"/>
        <v>0</v>
      </c>
      <c r="I9" s="11"/>
      <c r="J9" s="11"/>
      <c r="K9" s="109">
        <f t="shared" si="27"/>
        <v>0</v>
      </c>
      <c r="L9" s="11"/>
      <c r="M9" s="11"/>
      <c r="N9" s="109">
        <f t="shared" si="29"/>
        <v>0</v>
      </c>
      <c r="O9" s="11"/>
      <c r="P9" s="11"/>
      <c r="Q9" s="109">
        <f t="shared" si="31"/>
        <v>0</v>
      </c>
      <c r="R9" s="11"/>
      <c r="S9" s="11"/>
      <c r="T9" s="109">
        <f t="shared" si="33"/>
        <v>0</v>
      </c>
      <c r="U9" s="11"/>
      <c r="V9" s="11"/>
      <c r="W9" s="109">
        <f t="shared" si="35"/>
        <v>0</v>
      </c>
      <c r="X9" s="11"/>
      <c r="Y9" s="11"/>
      <c r="Z9" s="109">
        <f t="shared" si="37"/>
        <v>0</v>
      </c>
      <c r="AA9" s="11"/>
      <c r="AB9" s="11"/>
      <c r="AC9" s="109">
        <f t="shared" si="39"/>
        <v>0</v>
      </c>
      <c r="AD9" s="11"/>
      <c r="AE9" s="11"/>
      <c r="AF9" s="109">
        <f t="shared" si="41"/>
        <v>0</v>
      </c>
      <c r="AG9" s="11"/>
      <c r="AH9" s="11"/>
      <c r="AI9" s="109">
        <f t="shared" si="43"/>
        <v>0</v>
      </c>
      <c r="AJ9" s="11"/>
      <c r="AK9" s="11"/>
      <c r="AL9" s="109">
        <f t="shared" si="45"/>
        <v>0</v>
      </c>
      <c r="AM9" s="11">
        <f t="shared" si="46"/>
        <v>0</v>
      </c>
      <c r="AN9" s="11">
        <f t="shared" si="47"/>
        <v>0</v>
      </c>
      <c r="AO9" s="33">
        <f t="shared" si="48"/>
        <v>0</v>
      </c>
    </row>
    <row r="10" spans="1:41" s="8" customFormat="1" ht="26.25" customHeight="1" x14ac:dyDescent="0.3">
      <c r="A10" s="48"/>
      <c r="B10" s="49" t="s">
        <v>53</v>
      </c>
      <c r="C10" s="50">
        <f>SUM(C11:C15)</f>
        <v>67001.864000000001</v>
      </c>
      <c r="D10" s="50">
        <f>SUM(D11:D15)</f>
        <v>0</v>
      </c>
      <c r="E10" s="108">
        <f>D10-C10</f>
        <v>-67001.864000000001</v>
      </c>
      <c r="F10" s="50">
        <f t="shared" ref="F10:G10" si="82">SUM(F11:F15)</f>
        <v>7901.8639999999996</v>
      </c>
      <c r="G10" s="50">
        <f t="shared" si="82"/>
        <v>0</v>
      </c>
      <c r="H10" s="108">
        <f t="shared" si="25"/>
        <v>-7901.8639999999996</v>
      </c>
      <c r="I10" s="50">
        <f t="shared" ref="I10:J10" si="83">SUM(I11:I15)</f>
        <v>7901.8639999999996</v>
      </c>
      <c r="J10" s="50">
        <f t="shared" si="83"/>
        <v>0</v>
      </c>
      <c r="K10" s="108">
        <f t="shared" si="27"/>
        <v>-7901.8639999999996</v>
      </c>
      <c r="L10" s="50">
        <f t="shared" ref="L10:M10" si="84">SUM(L11:L15)</f>
        <v>7901.8639999999996</v>
      </c>
      <c r="M10" s="50">
        <f t="shared" si="84"/>
        <v>0</v>
      </c>
      <c r="N10" s="108">
        <f t="shared" si="29"/>
        <v>-7901.8639999999996</v>
      </c>
      <c r="O10" s="50">
        <f t="shared" ref="O10:P10" si="85">SUM(O11:O15)</f>
        <v>7901.8639999999996</v>
      </c>
      <c r="P10" s="50">
        <f t="shared" si="85"/>
        <v>0</v>
      </c>
      <c r="Q10" s="108">
        <f t="shared" si="31"/>
        <v>-7901.8639999999996</v>
      </c>
      <c r="R10" s="50">
        <f t="shared" ref="R10:S10" si="86">SUM(R11:R15)</f>
        <v>7901.8639999999996</v>
      </c>
      <c r="S10" s="50">
        <f t="shared" si="86"/>
        <v>0</v>
      </c>
      <c r="T10" s="108">
        <f t="shared" si="33"/>
        <v>-7901.8639999999996</v>
      </c>
      <c r="U10" s="50">
        <f t="shared" ref="U10:V10" si="87">SUM(U11:U15)</f>
        <v>7901.8639999999996</v>
      </c>
      <c r="V10" s="50">
        <f t="shared" si="87"/>
        <v>0</v>
      </c>
      <c r="W10" s="108">
        <f t="shared" si="35"/>
        <v>-7901.8639999999996</v>
      </c>
      <c r="X10" s="50">
        <f t="shared" ref="X10:Y10" si="88">SUM(X11:X15)</f>
        <v>7901.8639999999996</v>
      </c>
      <c r="Y10" s="50">
        <f t="shared" si="88"/>
        <v>0</v>
      </c>
      <c r="Z10" s="108">
        <f t="shared" si="37"/>
        <v>-7901.8639999999996</v>
      </c>
      <c r="AA10" s="50">
        <f t="shared" ref="AA10:AB10" si="89">SUM(AA11:AA15)</f>
        <v>7301.8639999999996</v>
      </c>
      <c r="AB10" s="50">
        <f t="shared" si="89"/>
        <v>0</v>
      </c>
      <c r="AC10" s="108">
        <f t="shared" si="39"/>
        <v>-7301.8639999999996</v>
      </c>
      <c r="AD10" s="50">
        <f t="shared" ref="AD10:AE10" si="90">SUM(AD11:AD15)</f>
        <v>7301.8639999999996</v>
      </c>
      <c r="AE10" s="50">
        <f t="shared" si="90"/>
        <v>0</v>
      </c>
      <c r="AF10" s="108">
        <f t="shared" si="41"/>
        <v>-7301.8639999999996</v>
      </c>
      <c r="AG10" s="50">
        <f t="shared" ref="AG10:AH10" si="91">SUM(AG11:AG15)</f>
        <v>7301.8639999999996</v>
      </c>
      <c r="AH10" s="50">
        <f t="shared" si="91"/>
        <v>0</v>
      </c>
      <c r="AI10" s="108">
        <f t="shared" si="43"/>
        <v>-7301.8639999999996</v>
      </c>
      <c r="AJ10" s="50">
        <f t="shared" ref="AJ10:AK10" si="92">SUM(AJ11:AJ15)</f>
        <v>7301.8639999999996</v>
      </c>
      <c r="AK10" s="50">
        <f t="shared" si="92"/>
        <v>0</v>
      </c>
      <c r="AL10" s="108">
        <f t="shared" si="45"/>
        <v>-7301.8639999999996</v>
      </c>
      <c r="AM10" s="50">
        <f>SUM(C10,F10,I10,L10,O10,R10,U10,X10,AA10,AD10,AG10,AJ10)</f>
        <v>151522.36800000002</v>
      </c>
      <c r="AN10" s="50">
        <f t="shared" si="47"/>
        <v>0</v>
      </c>
      <c r="AO10" s="115">
        <f t="shared" si="48"/>
        <v>-151522.36800000002</v>
      </c>
    </row>
    <row r="11" spans="1:41" s="8" customFormat="1" ht="26.25" customHeight="1" x14ac:dyDescent="0.3">
      <c r="A11" s="9">
        <v>1</v>
      </c>
      <c r="B11" s="10" t="s">
        <v>55</v>
      </c>
      <c r="C11" s="11">
        <f>35000/12</f>
        <v>2916.6666666666665</v>
      </c>
      <c r="D11" s="11"/>
      <c r="E11" s="109">
        <f t="shared" si="24"/>
        <v>-2916.6666666666665</v>
      </c>
      <c r="F11" s="11">
        <f t="shared" ref="F11" si="93">35000/12</f>
        <v>2916.6666666666665</v>
      </c>
      <c r="G11" s="11"/>
      <c r="H11" s="109">
        <f t="shared" ref="H11:H13" si="94">G11-F11</f>
        <v>-2916.6666666666665</v>
      </c>
      <c r="I11" s="11">
        <f t="shared" ref="I11" si="95">35000/12</f>
        <v>2916.6666666666665</v>
      </c>
      <c r="J11" s="11"/>
      <c r="K11" s="109">
        <f t="shared" ref="K11:K13" si="96">J11-I11</f>
        <v>-2916.6666666666665</v>
      </c>
      <c r="L11" s="11">
        <f t="shared" ref="L11" si="97">35000/12</f>
        <v>2916.6666666666665</v>
      </c>
      <c r="M11" s="11"/>
      <c r="N11" s="109">
        <f t="shared" ref="N11:N13" si="98">M11-L11</f>
        <v>-2916.6666666666665</v>
      </c>
      <c r="O11" s="11">
        <f t="shared" ref="O11" si="99">35000/12</f>
        <v>2916.6666666666665</v>
      </c>
      <c r="P11" s="11"/>
      <c r="Q11" s="109">
        <f t="shared" ref="Q11:Q13" si="100">P11-O11</f>
        <v>-2916.6666666666665</v>
      </c>
      <c r="R11" s="11">
        <f t="shared" ref="R11" si="101">35000/12</f>
        <v>2916.6666666666665</v>
      </c>
      <c r="S11" s="11"/>
      <c r="T11" s="109">
        <f t="shared" ref="T11:T13" si="102">S11-R11</f>
        <v>-2916.6666666666665</v>
      </c>
      <c r="U11" s="11">
        <f t="shared" ref="U11" si="103">35000/12</f>
        <v>2916.6666666666665</v>
      </c>
      <c r="V11" s="11"/>
      <c r="W11" s="109">
        <f t="shared" ref="W11:W13" si="104">V11-U11</f>
        <v>-2916.6666666666665</v>
      </c>
      <c r="X11" s="11">
        <f t="shared" ref="X11" si="105">35000/12</f>
        <v>2916.6666666666665</v>
      </c>
      <c r="Y11" s="11"/>
      <c r="Z11" s="109">
        <f t="shared" ref="Z11:Z13" si="106">Y11-X11</f>
        <v>-2916.6666666666665</v>
      </c>
      <c r="AA11" s="11">
        <f t="shared" ref="AA11" si="107">35000/12</f>
        <v>2916.6666666666665</v>
      </c>
      <c r="AB11" s="11"/>
      <c r="AC11" s="109">
        <f t="shared" ref="AC11:AC13" si="108">AB11-AA11</f>
        <v>-2916.6666666666665</v>
      </c>
      <c r="AD11" s="11">
        <f t="shared" ref="AD11" si="109">35000/12</f>
        <v>2916.6666666666665</v>
      </c>
      <c r="AE11" s="11"/>
      <c r="AF11" s="109">
        <f t="shared" ref="AF11:AF13" si="110">AE11-AD11</f>
        <v>-2916.6666666666665</v>
      </c>
      <c r="AG11" s="11">
        <f t="shared" ref="AG11" si="111">35000/12</f>
        <v>2916.6666666666665</v>
      </c>
      <c r="AH11" s="11"/>
      <c r="AI11" s="109">
        <f t="shared" ref="AI11:AI13" si="112">AH11-AG11</f>
        <v>-2916.6666666666665</v>
      </c>
      <c r="AJ11" s="11">
        <f t="shared" ref="AJ11" si="113">35000/12</f>
        <v>2916.6666666666665</v>
      </c>
      <c r="AK11" s="11"/>
      <c r="AL11" s="109">
        <f t="shared" ref="AL11:AL13" si="114">AK11-AJ11</f>
        <v>-2916.6666666666665</v>
      </c>
      <c r="AM11" s="11">
        <f t="shared" ref="AM11:AM13" si="115">SUM(C11,F11,I11,L11,O11,R11,U11,X11,AA11,AD11,AG11,AJ11)</f>
        <v>35000.000000000007</v>
      </c>
      <c r="AN11" s="11">
        <f t="shared" ref="AN11:AN13" si="116">SUM(D11,G11,J11,M11,P11,S11,V11,Y11,AB11,AE11,AH11,AK11)</f>
        <v>0</v>
      </c>
      <c r="AO11" s="33">
        <f t="shared" ref="AO11:AO13" si="117">AN11-AM11</f>
        <v>-35000.000000000007</v>
      </c>
    </row>
    <row r="12" spans="1:41" s="8" customFormat="1" ht="26.25" customHeight="1" x14ac:dyDescent="0.3">
      <c r="A12" s="9">
        <v>2</v>
      </c>
      <c r="B12" s="10" t="s">
        <v>56</v>
      </c>
      <c r="C12" s="11">
        <f>C118</f>
        <v>64085.19733333333</v>
      </c>
      <c r="D12" s="11">
        <f>D118</f>
        <v>0</v>
      </c>
      <c r="E12" s="109">
        <f t="shared" si="24"/>
        <v>-64085.19733333333</v>
      </c>
      <c r="F12" s="11">
        <f t="shared" ref="F12:G12" si="118">F118</f>
        <v>4985.1973333333335</v>
      </c>
      <c r="G12" s="11">
        <f t="shared" si="118"/>
        <v>0</v>
      </c>
      <c r="H12" s="109">
        <f t="shared" si="94"/>
        <v>-4985.1973333333335</v>
      </c>
      <c r="I12" s="11">
        <f t="shared" ref="I12:J12" si="119">I118</f>
        <v>4985.1973333333335</v>
      </c>
      <c r="J12" s="11">
        <f t="shared" si="119"/>
        <v>0</v>
      </c>
      <c r="K12" s="109">
        <f t="shared" si="96"/>
        <v>-4985.1973333333335</v>
      </c>
      <c r="L12" s="11">
        <f t="shared" ref="L12:M12" si="120">L118</f>
        <v>4985.1973333333335</v>
      </c>
      <c r="M12" s="11">
        <f t="shared" si="120"/>
        <v>0</v>
      </c>
      <c r="N12" s="109">
        <f t="shared" si="98"/>
        <v>-4985.1973333333335</v>
      </c>
      <c r="O12" s="11">
        <f t="shared" ref="O12:P12" si="121">O118</f>
        <v>4985.1973333333335</v>
      </c>
      <c r="P12" s="11">
        <f t="shared" si="121"/>
        <v>0</v>
      </c>
      <c r="Q12" s="109">
        <f t="shared" si="100"/>
        <v>-4985.1973333333335</v>
      </c>
      <c r="R12" s="11">
        <f t="shared" ref="R12:S12" si="122">R118</f>
        <v>4985.1973333333335</v>
      </c>
      <c r="S12" s="11">
        <f t="shared" si="122"/>
        <v>0</v>
      </c>
      <c r="T12" s="109">
        <f t="shared" si="102"/>
        <v>-4985.1973333333335</v>
      </c>
      <c r="U12" s="11">
        <f t="shared" ref="U12:V12" si="123">U118</f>
        <v>4985.1973333333335</v>
      </c>
      <c r="V12" s="11">
        <f t="shared" si="123"/>
        <v>0</v>
      </c>
      <c r="W12" s="109">
        <f t="shared" si="104"/>
        <v>-4985.1973333333335</v>
      </c>
      <c r="X12" s="11">
        <f t="shared" ref="X12:Y12" si="124">X118</f>
        <v>4985.1973333333335</v>
      </c>
      <c r="Y12" s="11">
        <f t="shared" si="124"/>
        <v>0</v>
      </c>
      <c r="Z12" s="109">
        <f t="shared" si="106"/>
        <v>-4985.1973333333335</v>
      </c>
      <c r="AA12" s="11">
        <f t="shared" ref="AA12:AB12" si="125">AA118</f>
        <v>4385.1973333333335</v>
      </c>
      <c r="AB12" s="11">
        <f t="shared" si="125"/>
        <v>0</v>
      </c>
      <c r="AC12" s="109">
        <f t="shared" si="108"/>
        <v>-4385.1973333333335</v>
      </c>
      <c r="AD12" s="11">
        <f t="shared" ref="AD12:AE12" si="126">AD118</f>
        <v>4385.1973333333335</v>
      </c>
      <c r="AE12" s="11">
        <f t="shared" si="126"/>
        <v>0</v>
      </c>
      <c r="AF12" s="109">
        <f t="shared" si="110"/>
        <v>-4385.1973333333335</v>
      </c>
      <c r="AG12" s="11">
        <f t="shared" ref="AG12:AH12" si="127">AG118</f>
        <v>4385.1973333333335</v>
      </c>
      <c r="AH12" s="11">
        <f t="shared" si="127"/>
        <v>0</v>
      </c>
      <c r="AI12" s="109">
        <f t="shared" si="112"/>
        <v>-4385.1973333333335</v>
      </c>
      <c r="AJ12" s="11">
        <f t="shared" ref="AJ12:AK12" si="128">AJ118</f>
        <v>4385.1973333333335</v>
      </c>
      <c r="AK12" s="11">
        <f t="shared" si="128"/>
        <v>0</v>
      </c>
      <c r="AL12" s="109">
        <f t="shared" si="114"/>
        <v>-4385.1973333333335</v>
      </c>
      <c r="AM12" s="11">
        <f t="shared" si="115"/>
        <v>116522.36799999996</v>
      </c>
      <c r="AN12" s="11">
        <f t="shared" si="116"/>
        <v>0</v>
      </c>
      <c r="AO12" s="33">
        <f t="shared" si="117"/>
        <v>-116522.36799999996</v>
      </c>
    </row>
    <row r="13" spans="1:41" s="8" customFormat="1" ht="26.25" customHeight="1" x14ac:dyDescent="0.3">
      <c r="A13" s="9">
        <v>3</v>
      </c>
      <c r="B13" s="10" t="s">
        <v>57</v>
      </c>
      <c r="C13" s="11"/>
      <c r="D13" s="11"/>
      <c r="E13" s="109">
        <f t="shared" si="24"/>
        <v>0</v>
      </c>
      <c r="F13" s="11"/>
      <c r="G13" s="11"/>
      <c r="H13" s="109">
        <f t="shared" si="94"/>
        <v>0</v>
      </c>
      <c r="I13" s="11"/>
      <c r="J13" s="11"/>
      <c r="K13" s="109">
        <f t="shared" si="96"/>
        <v>0</v>
      </c>
      <c r="L13" s="11"/>
      <c r="M13" s="11"/>
      <c r="N13" s="109">
        <f t="shared" si="98"/>
        <v>0</v>
      </c>
      <c r="O13" s="11"/>
      <c r="P13" s="11"/>
      <c r="Q13" s="109">
        <f t="shared" si="100"/>
        <v>0</v>
      </c>
      <c r="R13" s="11"/>
      <c r="S13" s="11"/>
      <c r="T13" s="109">
        <f t="shared" si="102"/>
        <v>0</v>
      </c>
      <c r="U13" s="11"/>
      <c r="V13" s="11"/>
      <c r="W13" s="109">
        <f t="shared" si="104"/>
        <v>0</v>
      </c>
      <c r="X13" s="11"/>
      <c r="Y13" s="11"/>
      <c r="Z13" s="109">
        <f t="shared" si="106"/>
        <v>0</v>
      </c>
      <c r="AA13" s="11"/>
      <c r="AB13" s="11"/>
      <c r="AC13" s="109">
        <f t="shared" si="108"/>
        <v>0</v>
      </c>
      <c r="AD13" s="11"/>
      <c r="AE13" s="11"/>
      <c r="AF13" s="109">
        <f t="shared" si="110"/>
        <v>0</v>
      </c>
      <c r="AG13" s="11"/>
      <c r="AH13" s="11"/>
      <c r="AI13" s="109">
        <f t="shared" si="112"/>
        <v>0</v>
      </c>
      <c r="AJ13" s="11"/>
      <c r="AK13" s="11"/>
      <c r="AL13" s="109">
        <f t="shared" si="114"/>
        <v>0</v>
      </c>
      <c r="AM13" s="11">
        <f t="shared" si="115"/>
        <v>0</v>
      </c>
      <c r="AN13" s="11">
        <f t="shared" si="116"/>
        <v>0</v>
      </c>
      <c r="AO13" s="33">
        <f t="shared" si="117"/>
        <v>0</v>
      </c>
    </row>
    <row r="14" spans="1:41" s="8" customFormat="1" ht="26.25" customHeight="1" x14ac:dyDescent="0.3">
      <c r="A14" s="9">
        <v>4</v>
      </c>
      <c r="B14" s="10"/>
      <c r="C14" s="11"/>
      <c r="D14" s="11"/>
      <c r="E14" s="109"/>
      <c r="F14" s="11"/>
      <c r="G14" s="11"/>
      <c r="H14" s="109"/>
      <c r="I14" s="11"/>
      <c r="J14" s="11"/>
      <c r="K14" s="109"/>
      <c r="L14" s="11"/>
      <c r="M14" s="11"/>
      <c r="N14" s="109"/>
      <c r="O14" s="11"/>
      <c r="P14" s="11"/>
      <c r="Q14" s="109"/>
      <c r="R14" s="11"/>
      <c r="S14" s="11"/>
      <c r="T14" s="109"/>
      <c r="U14" s="11"/>
      <c r="V14" s="11"/>
      <c r="W14" s="109"/>
      <c r="X14" s="11"/>
      <c r="Y14" s="11"/>
      <c r="Z14" s="109"/>
      <c r="AA14" s="11"/>
      <c r="AB14" s="11"/>
      <c r="AC14" s="109"/>
      <c r="AD14" s="11"/>
      <c r="AE14" s="11"/>
      <c r="AF14" s="109"/>
      <c r="AG14" s="11"/>
      <c r="AH14" s="11"/>
      <c r="AI14" s="109"/>
      <c r="AJ14" s="11"/>
      <c r="AK14" s="11"/>
      <c r="AL14" s="109"/>
      <c r="AM14" s="11"/>
      <c r="AN14" s="11"/>
      <c r="AO14" s="33"/>
    </row>
    <row r="15" spans="1:41" s="8" customFormat="1" ht="26.25" customHeight="1" x14ac:dyDescent="0.3">
      <c r="A15" s="9">
        <v>5</v>
      </c>
      <c r="B15" s="10"/>
      <c r="C15" s="11"/>
      <c r="D15" s="11"/>
      <c r="E15" s="109"/>
      <c r="F15" s="11"/>
      <c r="G15" s="11"/>
      <c r="H15" s="109"/>
      <c r="I15" s="11"/>
      <c r="J15" s="11"/>
      <c r="K15" s="109"/>
      <c r="L15" s="11"/>
      <c r="M15" s="11"/>
      <c r="N15" s="109"/>
      <c r="O15" s="11"/>
      <c r="P15" s="11"/>
      <c r="Q15" s="109"/>
      <c r="R15" s="11"/>
      <c r="S15" s="11"/>
      <c r="T15" s="109"/>
      <c r="U15" s="11"/>
      <c r="V15" s="11"/>
      <c r="W15" s="109"/>
      <c r="X15" s="11"/>
      <c r="Y15" s="11"/>
      <c r="Z15" s="109"/>
      <c r="AA15" s="11"/>
      <c r="AB15" s="11"/>
      <c r="AC15" s="109"/>
      <c r="AD15" s="11"/>
      <c r="AE15" s="11"/>
      <c r="AF15" s="109"/>
      <c r="AG15" s="11"/>
      <c r="AH15" s="11"/>
      <c r="AI15" s="109"/>
      <c r="AJ15" s="11"/>
      <c r="AK15" s="11"/>
      <c r="AL15" s="109"/>
      <c r="AM15" s="11"/>
      <c r="AN15" s="11"/>
      <c r="AO15" s="33"/>
    </row>
    <row r="16" spans="1:41" s="8" customFormat="1" ht="26.25" customHeight="1" thickBot="1" x14ac:dyDescent="0.35">
      <c r="A16" s="218"/>
      <c r="B16" s="219" t="s">
        <v>58</v>
      </c>
      <c r="C16" s="220">
        <f>C4-C10</f>
        <v>-28910.154666666669</v>
      </c>
      <c r="D16" s="220">
        <f>D4-D10</f>
        <v>0</v>
      </c>
      <c r="E16" s="221">
        <f>D16-C16</f>
        <v>28910.154666666669</v>
      </c>
      <c r="F16" s="220">
        <f t="shared" ref="F16:G16" si="129">F4-F10</f>
        <v>-10060.154666666665</v>
      </c>
      <c r="G16" s="220">
        <f t="shared" si="129"/>
        <v>0</v>
      </c>
      <c r="H16" s="221">
        <f t="shared" ref="H16" si="130">G16-F16</f>
        <v>10060.154666666665</v>
      </c>
      <c r="I16" s="220">
        <f t="shared" ref="I16:J16" si="131">I4-I10</f>
        <v>-14998.166666666664</v>
      </c>
      <c r="J16" s="220">
        <f t="shared" si="131"/>
        <v>0</v>
      </c>
      <c r="K16" s="221">
        <f t="shared" ref="K16" si="132">J16-I16</f>
        <v>14998.166666666664</v>
      </c>
      <c r="L16" s="220">
        <f t="shared" ref="L16:M16" si="133">L4-L10</f>
        <v>-14998.166666666664</v>
      </c>
      <c r="M16" s="220">
        <f t="shared" si="133"/>
        <v>0</v>
      </c>
      <c r="N16" s="221">
        <f t="shared" ref="N16" si="134">M16-L16</f>
        <v>14998.166666666664</v>
      </c>
      <c r="O16" s="220">
        <f t="shared" ref="O16:P16" si="135">O4-O10</f>
        <v>-14998.166666666664</v>
      </c>
      <c r="P16" s="220">
        <f t="shared" si="135"/>
        <v>0</v>
      </c>
      <c r="Q16" s="221">
        <f t="shared" ref="Q16" si="136">P16-O16</f>
        <v>14998.166666666664</v>
      </c>
      <c r="R16" s="220">
        <f t="shared" ref="R16:S16" si="137">R4-R10</f>
        <v>-14998.166666666664</v>
      </c>
      <c r="S16" s="220">
        <f t="shared" si="137"/>
        <v>0</v>
      </c>
      <c r="T16" s="221">
        <f t="shared" ref="T16" si="138">S16-R16</f>
        <v>14998.166666666664</v>
      </c>
      <c r="U16" s="220">
        <f t="shared" ref="U16:V16" si="139">U4-U10</f>
        <v>84001.833333333328</v>
      </c>
      <c r="V16" s="220">
        <f t="shared" si="139"/>
        <v>0</v>
      </c>
      <c r="W16" s="221">
        <f t="shared" ref="W16" si="140">V16-U16</f>
        <v>-84001.833333333328</v>
      </c>
      <c r="X16" s="220">
        <f t="shared" ref="X16:Y16" si="141">X4-X10</f>
        <v>-14998.166666666664</v>
      </c>
      <c r="Y16" s="220">
        <f t="shared" si="141"/>
        <v>0</v>
      </c>
      <c r="Z16" s="221">
        <f t="shared" ref="Z16" si="142">Y16-X16</f>
        <v>14998.166666666664</v>
      </c>
      <c r="AA16" s="220">
        <f t="shared" ref="AA16:AB16" si="143">AA4-AA10</f>
        <v>-14398.166666666664</v>
      </c>
      <c r="AB16" s="220">
        <f t="shared" si="143"/>
        <v>0</v>
      </c>
      <c r="AC16" s="221">
        <f t="shared" ref="AC16" si="144">AB16-AA16</f>
        <v>14398.166666666664</v>
      </c>
      <c r="AD16" s="220">
        <f t="shared" ref="AD16:AE16" si="145">AD4-AD10</f>
        <v>-14398.166666666664</v>
      </c>
      <c r="AE16" s="220">
        <f t="shared" si="145"/>
        <v>0</v>
      </c>
      <c r="AF16" s="221">
        <f t="shared" ref="AF16" si="146">AE16-AD16</f>
        <v>14398.166666666664</v>
      </c>
      <c r="AG16" s="220">
        <f t="shared" ref="AG16:AH16" si="147">AG4-AG10</f>
        <v>-14398.166666666664</v>
      </c>
      <c r="AH16" s="220">
        <f t="shared" si="147"/>
        <v>0</v>
      </c>
      <c r="AI16" s="221">
        <f t="shared" ref="AI16" si="148">AH16-AG16</f>
        <v>14398.166666666664</v>
      </c>
      <c r="AJ16" s="220">
        <f t="shared" ref="AJ16:AK16" si="149">AJ4-AJ10</f>
        <v>-14398.166666666664</v>
      </c>
      <c r="AK16" s="220">
        <f t="shared" si="149"/>
        <v>0</v>
      </c>
      <c r="AL16" s="221">
        <f t="shared" ref="AL16" si="150">AK16-AJ16</f>
        <v>14398.166666666664</v>
      </c>
      <c r="AM16" s="220">
        <f>SUM(C16,F16,I16,L16,O16,R16,U16,X16,AA16,AD16,AG16,AJ16)</f>
        <v>-87551.975999999995</v>
      </c>
      <c r="AN16" s="220">
        <f t="shared" ref="AN16" si="151">SUM(D16,G16,J16,M16,P16,S16,V16,Y16,AB16,AE16,AH16,AK16)</f>
        <v>0</v>
      </c>
      <c r="AO16" s="222">
        <f t="shared" ref="AO16" si="152">AN16-AM16</f>
        <v>87551.975999999995</v>
      </c>
    </row>
    <row r="17" spans="1:41" ht="22.8" x14ac:dyDescent="0.4">
      <c r="A17" s="2"/>
    </row>
    <row r="18" spans="1:41" ht="23.4" thickBot="1" x14ac:dyDescent="0.45">
      <c r="A18" s="2"/>
    </row>
    <row r="19" spans="1:41" s="6" customFormat="1" ht="22.5" customHeight="1" x14ac:dyDescent="0.3">
      <c r="A19" s="229" t="s">
        <v>96</v>
      </c>
      <c r="B19" s="230"/>
      <c r="C19" s="223" t="s">
        <v>0</v>
      </c>
      <c r="D19" s="223"/>
      <c r="E19" s="223"/>
      <c r="F19" s="223" t="s">
        <v>1</v>
      </c>
      <c r="G19" s="223"/>
      <c r="H19" s="223"/>
      <c r="I19" s="223" t="s">
        <v>2</v>
      </c>
      <c r="J19" s="223"/>
      <c r="K19" s="223"/>
      <c r="L19" s="223" t="s">
        <v>3</v>
      </c>
      <c r="M19" s="223"/>
      <c r="N19" s="223"/>
      <c r="O19" s="223" t="s">
        <v>4</v>
      </c>
      <c r="P19" s="223"/>
      <c r="Q19" s="223"/>
      <c r="R19" s="223" t="s">
        <v>5</v>
      </c>
      <c r="S19" s="223"/>
      <c r="T19" s="223"/>
      <c r="U19" s="223" t="s">
        <v>6</v>
      </c>
      <c r="V19" s="223"/>
      <c r="W19" s="223"/>
      <c r="X19" s="223" t="s">
        <v>7</v>
      </c>
      <c r="Y19" s="223"/>
      <c r="Z19" s="223"/>
      <c r="AA19" s="223" t="s">
        <v>8</v>
      </c>
      <c r="AB19" s="223"/>
      <c r="AC19" s="223"/>
      <c r="AD19" s="223" t="s">
        <v>9</v>
      </c>
      <c r="AE19" s="223"/>
      <c r="AF19" s="223"/>
      <c r="AG19" s="223" t="s">
        <v>10</v>
      </c>
      <c r="AH19" s="223"/>
      <c r="AI19" s="223"/>
      <c r="AJ19" s="223" t="s">
        <v>11</v>
      </c>
      <c r="AK19" s="223"/>
      <c r="AL19" s="223"/>
      <c r="AM19" s="223" t="s">
        <v>23</v>
      </c>
      <c r="AN19" s="223"/>
      <c r="AO19" s="224"/>
    </row>
    <row r="20" spans="1:41" s="32" customFormat="1" ht="20.25" customHeight="1" thickBot="1" x14ac:dyDescent="0.25">
      <c r="A20" s="231"/>
      <c r="B20" s="232"/>
      <c r="C20" s="51" t="s">
        <v>20</v>
      </c>
      <c r="D20" s="51" t="s">
        <v>21</v>
      </c>
      <c r="E20" s="110" t="s">
        <v>22</v>
      </c>
      <c r="F20" s="51" t="s">
        <v>20</v>
      </c>
      <c r="G20" s="51" t="s">
        <v>21</v>
      </c>
      <c r="H20" s="110" t="s">
        <v>22</v>
      </c>
      <c r="I20" s="51" t="s">
        <v>20</v>
      </c>
      <c r="J20" s="51" t="s">
        <v>21</v>
      </c>
      <c r="K20" s="110" t="s">
        <v>22</v>
      </c>
      <c r="L20" s="51" t="s">
        <v>20</v>
      </c>
      <c r="M20" s="51" t="s">
        <v>21</v>
      </c>
      <c r="N20" s="110" t="s">
        <v>22</v>
      </c>
      <c r="O20" s="51" t="s">
        <v>20</v>
      </c>
      <c r="P20" s="51" t="s">
        <v>21</v>
      </c>
      <c r="Q20" s="110" t="s">
        <v>22</v>
      </c>
      <c r="R20" s="51" t="s">
        <v>20</v>
      </c>
      <c r="S20" s="51" t="s">
        <v>21</v>
      </c>
      <c r="T20" s="110" t="s">
        <v>22</v>
      </c>
      <c r="U20" s="51" t="s">
        <v>20</v>
      </c>
      <c r="V20" s="51" t="s">
        <v>21</v>
      </c>
      <c r="W20" s="110" t="s">
        <v>22</v>
      </c>
      <c r="X20" s="51" t="s">
        <v>20</v>
      </c>
      <c r="Y20" s="51" t="s">
        <v>21</v>
      </c>
      <c r="Z20" s="110" t="s">
        <v>22</v>
      </c>
      <c r="AA20" s="51" t="s">
        <v>20</v>
      </c>
      <c r="AB20" s="51" t="s">
        <v>21</v>
      </c>
      <c r="AC20" s="110" t="s">
        <v>22</v>
      </c>
      <c r="AD20" s="51" t="s">
        <v>20</v>
      </c>
      <c r="AE20" s="51" t="s">
        <v>21</v>
      </c>
      <c r="AF20" s="110" t="s">
        <v>22</v>
      </c>
      <c r="AG20" s="51" t="s">
        <v>20</v>
      </c>
      <c r="AH20" s="51" t="s">
        <v>21</v>
      </c>
      <c r="AI20" s="110" t="s">
        <v>22</v>
      </c>
      <c r="AJ20" s="51" t="s">
        <v>20</v>
      </c>
      <c r="AK20" s="51" t="s">
        <v>21</v>
      </c>
      <c r="AL20" s="110" t="s">
        <v>22</v>
      </c>
      <c r="AM20" s="51" t="s">
        <v>20</v>
      </c>
      <c r="AN20" s="51" t="s">
        <v>21</v>
      </c>
      <c r="AO20" s="52" t="s">
        <v>22</v>
      </c>
    </row>
    <row r="21" spans="1:41" s="8" customFormat="1" ht="26.25" customHeight="1" x14ac:dyDescent="0.3">
      <c r="A21" s="53">
        <v>1</v>
      </c>
      <c r="B21" s="54" t="s">
        <v>33</v>
      </c>
      <c r="C21" s="55">
        <f>C22-C31</f>
        <v>9416.6666666666679</v>
      </c>
      <c r="D21" s="55">
        <f>D22-D31</f>
        <v>0</v>
      </c>
      <c r="E21" s="111">
        <f>D21-C21</f>
        <v>-9416.6666666666679</v>
      </c>
      <c r="F21" s="55">
        <f t="shared" ref="F21:G21" si="153">F22-F31</f>
        <v>6666.666666666667</v>
      </c>
      <c r="G21" s="55">
        <f t="shared" si="153"/>
        <v>0</v>
      </c>
      <c r="H21" s="111">
        <f t="shared" ref="H21:H22" si="154">G21-F21</f>
        <v>-6666.666666666667</v>
      </c>
      <c r="I21" s="55">
        <f t="shared" ref="I21:J21" si="155">I22-I31</f>
        <v>6666.666666666667</v>
      </c>
      <c r="J21" s="55">
        <f t="shared" si="155"/>
        <v>0</v>
      </c>
      <c r="K21" s="111">
        <f t="shared" ref="K21:K22" si="156">J21-I21</f>
        <v>-6666.666666666667</v>
      </c>
      <c r="L21" s="55">
        <f t="shared" ref="L21:M21" si="157">L22-L31</f>
        <v>6666.666666666667</v>
      </c>
      <c r="M21" s="55">
        <f t="shared" si="157"/>
        <v>0</v>
      </c>
      <c r="N21" s="111">
        <f t="shared" ref="N21:N22" si="158">M21-L21</f>
        <v>-6666.666666666667</v>
      </c>
      <c r="O21" s="55">
        <f t="shared" ref="O21:P21" si="159">O22-O31</f>
        <v>6666.666666666667</v>
      </c>
      <c r="P21" s="55">
        <f t="shared" si="159"/>
        <v>0</v>
      </c>
      <c r="Q21" s="111">
        <f t="shared" ref="Q21:Q22" si="160">P21-O21</f>
        <v>-6666.666666666667</v>
      </c>
      <c r="R21" s="55">
        <f t="shared" ref="R21:S21" si="161">R22-R31</f>
        <v>6666.666666666667</v>
      </c>
      <c r="S21" s="55">
        <f t="shared" si="161"/>
        <v>0</v>
      </c>
      <c r="T21" s="111">
        <f t="shared" ref="T21:T22" si="162">S21-R21</f>
        <v>-6666.666666666667</v>
      </c>
      <c r="U21" s="55">
        <f t="shared" ref="U21:V21" si="163">U22-U31</f>
        <v>16666.666666666664</v>
      </c>
      <c r="V21" s="55">
        <f t="shared" si="163"/>
        <v>0</v>
      </c>
      <c r="W21" s="111">
        <f t="shared" ref="W21:W22" si="164">V21-U21</f>
        <v>-16666.666666666664</v>
      </c>
      <c r="X21" s="55">
        <f t="shared" ref="X21:Y21" si="165">X22-X31</f>
        <v>6666.666666666667</v>
      </c>
      <c r="Y21" s="55">
        <f t="shared" si="165"/>
        <v>0</v>
      </c>
      <c r="Z21" s="111">
        <f t="shared" ref="Z21:Z22" si="166">Y21-X21</f>
        <v>-6666.666666666667</v>
      </c>
      <c r="AA21" s="55">
        <f t="shared" ref="AA21:AB21" si="167">AA22-AA31</f>
        <v>6666.666666666667</v>
      </c>
      <c r="AB21" s="55">
        <f t="shared" si="167"/>
        <v>0</v>
      </c>
      <c r="AC21" s="111">
        <f t="shared" ref="AC21:AC22" si="168">AB21-AA21</f>
        <v>-6666.666666666667</v>
      </c>
      <c r="AD21" s="55">
        <f t="shared" ref="AD21:AE21" si="169">AD22-AD31</f>
        <v>6666.666666666667</v>
      </c>
      <c r="AE21" s="55">
        <f t="shared" si="169"/>
        <v>0</v>
      </c>
      <c r="AF21" s="111">
        <f t="shared" ref="AF21:AF22" si="170">AE21-AD21</f>
        <v>-6666.666666666667</v>
      </c>
      <c r="AG21" s="55">
        <f t="shared" ref="AG21:AH21" si="171">AG22-AG31</f>
        <v>6666.666666666667</v>
      </c>
      <c r="AH21" s="55">
        <f t="shared" si="171"/>
        <v>0</v>
      </c>
      <c r="AI21" s="111">
        <f t="shared" ref="AI21:AI22" si="172">AH21-AG21</f>
        <v>-6666.666666666667</v>
      </c>
      <c r="AJ21" s="55">
        <f t="shared" ref="AJ21:AK21" si="173">AJ22-AJ31</f>
        <v>6666.666666666667</v>
      </c>
      <c r="AK21" s="55">
        <f t="shared" si="173"/>
        <v>0</v>
      </c>
      <c r="AL21" s="111">
        <f t="shared" ref="AL21:AL22" si="174">AK21-AJ21</f>
        <v>-6666.666666666667</v>
      </c>
      <c r="AM21" s="55">
        <f t="shared" ref="AM21:AM22" si="175">SUM(C21,F21,I21,L21,O21,R21,U21,X21,AA21,AD21,AG21,AJ21)</f>
        <v>92750.000000000015</v>
      </c>
      <c r="AN21" s="55">
        <f t="shared" ref="AN21:AN22" si="176">SUM(D21,G21,J21,M21,P21,S21,V21,Y21,AB21,AE21,AH21,AK21)</f>
        <v>0</v>
      </c>
      <c r="AO21" s="116">
        <f t="shared" ref="AO21:AO22" si="177">AN21-AM21</f>
        <v>-92750.000000000015</v>
      </c>
    </row>
    <row r="22" spans="1:41" s="60" customFormat="1" ht="36.75" customHeight="1" x14ac:dyDescent="0.3">
      <c r="A22" s="34"/>
      <c r="B22" s="59" t="s">
        <v>12</v>
      </c>
      <c r="C22" s="35">
        <f>SUM(C25:C30)</f>
        <v>24916.666666666668</v>
      </c>
      <c r="D22" s="35">
        <f>SUM(D25:D30)</f>
        <v>0</v>
      </c>
      <c r="E22" s="112">
        <f>D22-C22</f>
        <v>-24916.666666666668</v>
      </c>
      <c r="F22" s="35">
        <f t="shared" ref="F22:G22" si="178">SUM(F25:F30)</f>
        <v>7666.666666666667</v>
      </c>
      <c r="G22" s="35">
        <f t="shared" si="178"/>
        <v>0</v>
      </c>
      <c r="H22" s="112">
        <f t="shared" si="154"/>
        <v>-7666.666666666667</v>
      </c>
      <c r="I22" s="35">
        <f t="shared" ref="I22:J22" si="179">SUM(I25:I30)</f>
        <v>7666.666666666667</v>
      </c>
      <c r="J22" s="35">
        <f t="shared" si="179"/>
        <v>0</v>
      </c>
      <c r="K22" s="112">
        <f t="shared" si="156"/>
        <v>-7666.666666666667</v>
      </c>
      <c r="L22" s="35">
        <f t="shared" ref="L22:M22" si="180">SUM(L25:L30)</f>
        <v>7666.666666666667</v>
      </c>
      <c r="M22" s="35">
        <f t="shared" si="180"/>
        <v>0</v>
      </c>
      <c r="N22" s="112">
        <f t="shared" si="158"/>
        <v>-7666.666666666667</v>
      </c>
      <c r="O22" s="35">
        <f t="shared" ref="O22:P22" si="181">SUM(O25:O30)</f>
        <v>7666.666666666667</v>
      </c>
      <c r="P22" s="35">
        <f t="shared" si="181"/>
        <v>0</v>
      </c>
      <c r="Q22" s="112">
        <f t="shared" si="160"/>
        <v>-7666.666666666667</v>
      </c>
      <c r="R22" s="35">
        <f t="shared" ref="R22:S22" si="182">SUM(R25:R30)</f>
        <v>7666.666666666667</v>
      </c>
      <c r="S22" s="35">
        <f t="shared" si="182"/>
        <v>0</v>
      </c>
      <c r="T22" s="112">
        <f t="shared" si="162"/>
        <v>-7666.666666666667</v>
      </c>
      <c r="U22" s="35">
        <f t="shared" ref="U22:V22" si="183">SUM(U25:U30)</f>
        <v>42166.666666666664</v>
      </c>
      <c r="V22" s="35">
        <f t="shared" si="183"/>
        <v>0</v>
      </c>
      <c r="W22" s="112">
        <f t="shared" si="164"/>
        <v>-42166.666666666664</v>
      </c>
      <c r="X22" s="35">
        <f t="shared" ref="X22:Y22" si="184">SUM(X25:X30)</f>
        <v>7666.666666666667</v>
      </c>
      <c r="Y22" s="35">
        <f t="shared" si="184"/>
        <v>0</v>
      </c>
      <c r="Z22" s="112">
        <f t="shared" si="166"/>
        <v>-7666.666666666667</v>
      </c>
      <c r="AA22" s="35">
        <f t="shared" ref="AA22:AB22" si="185">SUM(AA25:AA30)</f>
        <v>7666.666666666667</v>
      </c>
      <c r="AB22" s="35">
        <f t="shared" si="185"/>
        <v>0</v>
      </c>
      <c r="AC22" s="112">
        <f t="shared" si="168"/>
        <v>-7666.666666666667</v>
      </c>
      <c r="AD22" s="35">
        <f t="shared" ref="AD22:AE22" si="186">SUM(AD25:AD30)</f>
        <v>7666.666666666667</v>
      </c>
      <c r="AE22" s="35">
        <f t="shared" si="186"/>
        <v>0</v>
      </c>
      <c r="AF22" s="112">
        <f t="shared" si="170"/>
        <v>-7666.666666666667</v>
      </c>
      <c r="AG22" s="35">
        <f t="shared" ref="AG22:AH22" si="187">SUM(AG25:AG30)</f>
        <v>7666.666666666667</v>
      </c>
      <c r="AH22" s="35">
        <f t="shared" si="187"/>
        <v>0</v>
      </c>
      <c r="AI22" s="112">
        <f t="shared" si="172"/>
        <v>-7666.666666666667</v>
      </c>
      <c r="AJ22" s="35">
        <f t="shared" ref="AJ22:AK22" si="188">SUM(AJ25:AJ30)</f>
        <v>7666.666666666667</v>
      </c>
      <c r="AK22" s="35">
        <f t="shared" si="188"/>
        <v>0</v>
      </c>
      <c r="AL22" s="112">
        <f t="shared" si="174"/>
        <v>-7666.666666666667</v>
      </c>
      <c r="AM22" s="35">
        <f t="shared" si="175"/>
        <v>143750</v>
      </c>
      <c r="AN22" s="35">
        <f t="shared" si="176"/>
        <v>0</v>
      </c>
      <c r="AO22" s="36">
        <f t="shared" si="177"/>
        <v>-143750</v>
      </c>
    </row>
    <row r="23" spans="1:41" s="4" customFormat="1" hidden="1" outlineLevel="1" x14ac:dyDescent="0.3">
      <c r="A23" s="44"/>
      <c r="B23" s="45" t="s">
        <v>31</v>
      </c>
      <c r="C23" s="22">
        <v>3.45</v>
      </c>
      <c r="D23" s="22"/>
      <c r="E23" s="22">
        <f>D23-C23</f>
        <v>-3.45</v>
      </c>
      <c r="F23" s="22"/>
      <c r="G23" s="22"/>
      <c r="H23" s="22">
        <f t="shared" ref="H23:H24" si="189">G23-F23</f>
        <v>0</v>
      </c>
      <c r="I23" s="22"/>
      <c r="J23" s="22"/>
      <c r="K23" s="22">
        <f t="shared" ref="K23:K24" si="190">J23-I23</f>
        <v>0</v>
      </c>
      <c r="L23" s="22"/>
      <c r="M23" s="22"/>
      <c r="N23" s="22">
        <f t="shared" ref="N23:N24" si="191">M23-L23</f>
        <v>0</v>
      </c>
      <c r="O23" s="22"/>
      <c r="P23" s="22"/>
      <c r="Q23" s="22">
        <f t="shared" ref="Q23:Q24" si="192">P23-O23</f>
        <v>0</v>
      </c>
      <c r="R23" s="22"/>
      <c r="S23" s="22"/>
      <c r="T23" s="22">
        <f t="shared" ref="T23:T24" si="193">S23-R23</f>
        <v>0</v>
      </c>
      <c r="U23" s="22">
        <v>3.45</v>
      </c>
      <c r="V23" s="22"/>
      <c r="W23" s="22">
        <f t="shared" ref="W23:W24" si="194">V23-U23</f>
        <v>-3.45</v>
      </c>
      <c r="X23" s="22"/>
      <c r="Y23" s="22"/>
      <c r="Z23" s="22">
        <f t="shared" ref="Z23:Z24" si="195">Y23-X23</f>
        <v>0</v>
      </c>
      <c r="AA23" s="22"/>
      <c r="AB23" s="22"/>
      <c r="AC23" s="22">
        <f t="shared" ref="AC23:AC24" si="196">AB23-AA23</f>
        <v>0</v>
      </c>
      <c r="AD23" s="22"/>
      <c r="AE23" s="22"/>
      <c r="AF23" s="22">
        <f t="shared" ref="AF23:AF24" si="197">AE23-AD23</f>
        <v>0</v>
      </c>
      <c r="AG23" s="22"/>
      <c r="AH23" s="22"/>
      <c r="AI23" s="22">
        <f t="shared" ref="AI23:AI24" si="198">AH23-AG23</f>
        <v>0</v>
      </c>
      <c r="AJ23" s="23"/>
      <c r="AK23" s="23"/>
      <c r="AL23" s="23">
        <f t="shared" ref="AL23:AL24" si="199">AK23-AJ23</f>
        <v>0</v>
      </c>
      <c r="AM23" s="23"/>
      <c r="AN23" s="23"/>
      <c r="AO23" s="24">
        <f t="shared" ref="AO23:AO24" si="200">AN23-AM23</f>
        <v>0</v>
      </c>
    </row>
    <row r="24" spans="1:41" s="4" customFormat="1" hidden="1" outlineLevel="1" x14ac:dyDescent="0.3">
      <c r="A24" s="44"/>
      <c r="B24" s="45" t="s">
        <v>16</v>
      </c>
      <c r="C24" s="47">
        <v>5000</v>
      </c>
      <c r="D24" s="47"/>
      <c r="E24" s="47">
        <f>D24-C24</f>
        <v>-5000</v>
      </c>
      <c r="F24" s="47"/>
      <c r="G24" s="47"/>
      <c r="H24" s="47">
        <f t="shared" si="189"/>
        <v>0</v>
      </c>
      <c r="I24" s="47"/>
      <c r="J24" s="47"/>
      <c r="K24" s="47">
        <f t="shared" si="190"/>
        <v>0</v>
      </c>
      <c r="L24" s="47"/>
      <c r="M24" s="47"/>
      <c r="N24" s="47">
        <f t="shared" si="191"/>
        <v>0</v>
      </c>
      <c r="O24" s="47"/>
      <c r="P24" s="47"/>
      <c r="Q24" s="47">
        <f t="shared" si="192"/>
        <v>0</v>
      </c>
      <c r="R24" s="47"/>
      <c r="S24" s="47"/>
      <c r="T24" s="47">
        <f t="shared" si="193"/>
        <v>0</v>
      </c>
      <c r="U24" s="47">
        <v>10000</v>
      </c>
      <c r="V24" s="47"/>
      <c r="W24" s="47">
        <f t="shared" si="194"/>
        <v>-10000</v>
      </c>
      <c r="X24" s="47"/>
      <c r="Y24" s="47"/>
      <c r="Z24" s="47">
        <f t="shared" si="195"/>
        <v>0</v>
      </c>
      <c r="AA24" s="47"/>
      <c r="AB24" s="47"/>
      <c r="AC24" s="47">
        <f t="shared" si="196"/>
        <v>0</v>
      </c>
      <c r="AD24" s="47"/>
      <c r="AE24" s="47"/>
      <c r="AF24" s="47">
        <f t="shared" si="197"/>
        <v>0</v>
      </c>
      <c r="AG24" s="47"/>
      <c r="AH24" s="47"/>
      <c r="AI24" s="47">
        <f t="shared" si="198"/>
        <v>0</v>
      </c>
      <c r="AJ24" s="47"/>
      <c r="AK24" s="47"/>
      <c r="AL24" s="47">
        <f t="shared" si="199"/>
        <v>0</v>
      </c>
      <c r="AM24" s="47">
        <f>SUM(C24,F24,I24,L24,O24,R24,U24,X24,AA24,AD24,AG24,AJ24)</f>
        <v>15000</v>
      </c>
      <c r="AN24" s="27">
        <f>SUM(D24,G24,J24,M24,P24,S24,V24,Y24,AB24,AE24,AH24,AK24)</f>
        <v>0</v>
      </c>
      <c r="AO24" s="28">
        <f t="shared" si="200"/>
        <v>-15000</v>
      </c>
    </row>
    <row r="25" spans="1:41" s="5" customFormat="1" hidden="1" outlineLevel="1" x14ac:dyDescent="0.3">
      <c r="A25" s="17">
        <v>1</v>
      </c>
      <c r="B25" s="18" t="s">
        <v>32</v>
      </c>
      <c r="C25" s="19">
        <f>C23*C24</f>
        <v>17250</v>
      </c>
      <c r="D25" s="19">
        <f>D23*D24</f>
        <v>0</v>
      </c>
      <c r="E25" s="25">
        <f>D25-C25</f>
        <v>-17250</v>
      </c>
      <c r="F25" s="19">
        <f t="shared" ref="F25:H25" si="201">F23*F24</f>
        <v>0</v>
      </c>
      <c r="G25" s="19">
        <f t="shared" si="201"/>
        <v>0</v>
      </c>
      <c r="H25" s="25">
        <f t="shared" si="201"/>
        <v>0</v>
      </c>
      <c r="I25" s="19">
        <f t="shared" ref="I25" si="202">I23*I24</f>
        <v>0</v>
      </c>
      <c r="J25" s="19">
        <f t="shared" ref="J25" si="203">J23*J24</f>
        <v>0</v>
      </c>
      <c r="K25" s="25">
        <f t="shared" ref="K25" si="204">K23*K24</f>
        <v>0</v>
      </c>
      <c r="L25" s="19">
        <f t="shared" ref="L25" si="205">L23*L24</f>
        <v>0</v>
      </c>
      <c r="M25" s="19">
        <f t="shared" ref="M25" si="206">M23*M24</f>
        <v>0</v>
      </c>
      <c r="N25" s="25">
        <f t="shared" ref="N25" si="207">N23*N24</f>
        <v>0</v>
      </c>
      <c r="O25" s="19">
        <f t="shared" ref="O25" si="208">O23*O24</f>
        <v>0</v>
      </c>
      <c r="P25" s="19">
        <f t="shared" ref="P25" si="209">P23*P24</f>
        <v>0</v>
      </c>
      <c r="Q25" s="25">
        <f t="shared" ref="Q25" si="210">Q23*Q24</f>
        <v>0</v>
      </c>
      <c r="R25" s="19">
        <f t="shared" ref="R25" si="211">R23*R24</f>
        <v>0</v>
      </c>
      <c r="S25" s="19">
        <f t="shared" ref="S25" si="212">S23*S24</f>
        <v>0</v>
      </c>
      <c r="T25" s="25">
        <f t="shared" ref="T25" si="213">T23*T24</f>
        <v>0</v>
      </c>
      <c r="U25" s="19">
        <f t="shared" ref="U25" si="214">U23*U24</f>
        <v>34500</v>
      </c>
      <c r="V25" s="19">
        <f t="shared" ref="V25" si="215">V23*V24</f>
        <v>0</v>
      </c>
      <c r="W25" s="25">
        <f t="shared" ref="W25" si="216">W23*W24</f>
        <v>34500</v>
      </c>
      <c r="X25" s="19">
        <f t="shared" ref="X25" si="217">X23*X24</f>
        <v>0</v>
      </c>
      <c r="Y25" s="19">
        <f t="shared" ref="Y25" si="218">Y23*Y24</f>
        <v>0</v>
      </c>
      <c r="Z25" s="25">
        <f t="shared" ref="Z25" si="219">Z23*Z24</f>
        <v>0</v>
      </c>
      <c r="AA25" s="19">
        <f t="shared" ref="AA25" si="220">AA23*AA24</f>
        <v>0</v>
      </c>
      <c r="AB25" s="19">
        <f t="shared" ref="AB25" si="221">AB23*AB24</f>
        <v>0</v>
      </c>
      <c r="AC25" s="25">
        <f t="shared" ref="AC25" si="222">AC23*AC24</f>
        <v>0</v>
      </c>
      <c r="AD25" s="19">
        <f t="shared" ref="AD25" si="223">AD23*AD24</f>
        <v>0</v>
      </c>
      <c r="AE25" s="19">
        <f t="shared" ref="AE25" si="224">AE23*AE24</f>
        <v>0</v>
      </c>
      <c r="AF25" s="25">
        <f t="shared" ref="AF25" si="225">AF23*AF24</f>
        <v>0</v>
      </c>
      <c r="AG25" s="19">
        <f t="shared" ref="AG25" si="226">AG23*AG24</f>
        <v>0</v>
      </c>
      <c r="AH25" s="19">
        <f t="shared" ref="AH25" si="227">AH23*AH24</f>
        <v>0</v>
      </c>
      <c r="AI25" s="25">
        <f t="shared" ref="AI25" si="228">AI23*AI24</f>
        <v>0</v>
      </c>
      <c r="AJ25" s="19">
        <f t="shared" ref="AJ25" si="229">AJ23*AJ24</f>
        <v>0</v>
      </c>
      <c r="AK25" s="19">
        <f t="shared" ref="AK25" si="230">AK23*AK24</f>
        <v>0</v>
      </c>
      <c r="AL25" s="25">
        <f t="shared" ref="AL25" si="231">AL23*AL24</f>
        <v>0</v>
      </c>
      <c r="AM25" s="19">
        <f>SUM(C25,F25,I25,L25,O25,R25,U25,X25,AA25,AD25,AG25,AJ25)</f>
        <v>51750</v>
      </c>
      <c r="AN25" s="19">
        <f>SUM(D25,G25,J25,M25,P25,S25,V25,Y25,AB25,AE25,AH25,AK25)</f>
        <v>0</v>
      </c>
      <c r="AO25" s="20">
        <f t="shared" ref="AO25:AO29" si="232">AO23*AO24</f>
        <v>0</v>
      </c>
    </row>
    <row r="26" spans="1:41" hidden="1" outlineLevel="1" x14ac:dyDescent="0.3">
      <c r="A26" s="12"/>
      <c r="B26" s="13"/>
      <c r="C26" s="14"/>
      <c r="D26" s="14"/>
      <c r="E26" s="23"/>
      <c r="F26" s="14"/>
      <c r="G26" s="14"/>
      <c r="H26" s="23"/>
      <c r="I26" s="14"/>
      <c r="J26" s="14"/>
      <c r="K26" s="23"/>
      <c r="L26" s="14"/>
      <c r="M26" s="14"/>
      <c r="N26" s="23"/>
      <c r="O26" s="14"/>
      <c r="P26" s="14"/>
      <c r="Q26" s="23"/>
      <c r="R26" s="14"/>
      <c r="S26" s="14"/>
      <c r="T26" s="23"/>
      <c r="U26" s="14"/>
      <c r="V26" s="14"/>
      <c r="W26" s="23"/>
      <c r="X26" s="14"/>
      <c r="Y26" s="14"/>
      <c r="Z26" s="23"/>
      <c r="AA26" s="14"/>
      <c r="AB26" s="14"/>
      <c r="AC26" s="23"/>
      <c r="AD26" s="14"/>
      <c r="AE26" s="14"/>
      <c r="AF26" s="23"/>
      <c r="AG26" s="14"/>
      <c r="AH26" s="14"/>
      <c r="AI26" s="23"/>
      <c r="AJ26" s="14"/>
      <c r="AK26" s="14"/>
      <c r="AL26" s="23"/>
      <c r="AM26" s="14"/>
      <c r="AN26" s="14"/>
      <c r="AO26" s="15"/>
    </row>
    <row r="27" spans="1:41" s="5" customFormat="1" hidden="1" outlineLevel="1" x14ac:dyDescent="0.3">
      <c r="A27" s="17">
        <v>2</v>
      </c>
      <c r="B27" s="18" t="s">
        <v>34</v>
      </c>
      <c r="C27" s="19">
        <f>80000/12</f>
        <v>6666.666666666667</v>
      </c>
      <c r="D27" s="19"/>
      <c r="E27" s="25">
        <f>D27-C27</f>
        <v>-6666.666666666667</v>
      </c>
      <c r="F27" s="19">
        <f t="shared" ref="F27" si="233">80000/12</f>
        <v>6666.666666666667</v>
      </c>
      <c r="G27" s="19"/>
      <c r="H27" s="25">
        <f t="shared" ref="H27" si="234">G27-F27</f>
        <v>-6666.666666666667</v>
      </c>
      <c r="I27" s="19">
        <f t="shared" ref="I27" si="235">80000/12</f>
        <v>6666.666666666667</v>
      </c>
      <c r="J27" s="19"/>
      <c r="K27" s="25">
        <f t="shared" ref="K27" si="236">J27-I27</f>
        <v>-6666.666666666667</v>
      </c>
      <c r="L27" s="19">
        <f t="shared" ref="L27" si="237">80000/12</f>
        <v>6666.666666666667</v>
      </c>
      <c r="M27" s="19"/>
      <c r="N27" s="25">
        <f t="shared" ref="N27" si="238">M27-L27</f>
        <v>-6666.666666666667</v>
      </c>
      <c r="O27" s="19">
        <f t="shared" ref="O27" si="239">80000/12</f>
        <v>6666.666666666667</v>
      </c>
      <c r="P27" s="19"/>
      <c r="Q27" s="25">
        <f t="shared" ref="Q27" si="240">P27-O27</f>
        <v>-6666.666666666667</v>
      </c>
      <c r="R27" s="19">
        <f t="shared" ref="R27" si="241">80000/12</f>
        <v>6666.666666666667</v>
      </c>
      <c r="S27" s="19"/>
      <c r="T27" s="25">
        <f t="shared" ref="T27" si="242">S27-R27</f>
        <v>-6666.666666666667</v>
      </c>
      <c r="U27" s="19">
        <f t="shared" ref="U27" si="243">80000/12</f>
        <v>6666.666666666667</v>
      </c>
      <c r="V27" s="19"/>
      <c r="W27" s="25">
        <f t="shared" ref="W27" si="244">V27-U27</f>
        <v>-6666.666666666667</v>
      </c>
      <c r="X27" s="19">
        <f t="shared" ref="X27" si="245">80000/12</f>
        <v>6666.666666666667</v>
      </c>
      <c r="Y27" s="19"/>
      <c r="Z27" s="25">
        <f t="shared" ref="Z27" si="246">Y27-X27</f>
        <v>-6666.666666666667</v>
      </c>
      <c r="AA27" s="19">
        <f t="shared" ref="AA27" si="247">80000/12</f>
        <v>6666.666666666667</v>
      </c>
      <c r="AB27" s="19"/>
      <c r="AC27" s="25">
        <f t="shared" ref="AC27" si="248">AB27-AA27</f>
        <v>-6666.666666666667</v>
      </c>
      <c r="AD27" s="19">
        <f t="shared" ref="AD27" si="249">80000/12</f>
        <v>6666.666666666667</v>
      </c>
      <c r="AE27" s="19"/>
      <c r="AF27" s="25">
        <f t="shared" ref="AF27" si="250">AE27-AD27</f>
        <v>-6666.666666666667</v>
      </c>
      <c r="AG27" s="19">
        <f t="shared" ref="AG27" si="251">80000/12</f>
        <v>6666.666666666667</v>
      </c>
      <c r="AH27" s="19"/>
      <c r="AI27" s="25">
        <f t="shared" ref="AI27" si="252">AH27-AG27</f>
        <v>-6666.666666666667</v>
      </c>
      <c r="AJ27" s="19">
        <f t="shared" ref="AJ27" si="253">80000/12</f>
        <v>6666.666666666667</v>
      </c>
      <c r="AK27" s="19"/>
      <c r="AL27" s="25">
        <f t="shared" ref="AL27" si="254">AK27-AJ27</f>
        <v>-6666.666666666667</v>
      </c>
      <c r="AM27" s="19">
        <f>SUM(C27,F27,I27,L27,O27,R27,U27,X27,AA27,AD27,AG27,AJ27)</f>
        <v>80000</v>
      </c>
      <c r="AN27" s="19">
        <f>SUM(D27,G27,J27,M27,P27,S27,V27,Y27,AB27,AE27,AH27,AK27)</f>
        <v>0</v>
      </c>
      <c r="AO27" s="20">
        <f t="shared" si="232"/>
        <v>0</v>
      </c>
    </row>
    <row r="28" spans="1:41" hidden="1" outlineLevel="1" x14ac:dyDescent="0.3">
      <c r="A28" s="12"/>
      <c r="B28" s="13"/>
      <c r="C28" s="14"/>
      <c r="D28" s="14"/>
      <c r="E28" s="23"/>
      <c r="F28" s="14"/>
      <c r="G28" s="14"/>
      <c r="H28" s="23"/>
      <c r="I28" s="14"/>
      <c r="J28" s="14"/>
      <c r="K28" s="23"/>
      <c r="L28" s="14"/>
      <c r="M28" s="14"/>
      <c r="N28" s="23"/>
      <c r="O28" s="14"/>
      <c r="P28" s="14"/>
      <c r="Q28" s="23"/>
      <c r="R28" s="14"/>
      <c r="S28" s="14"/>
      <c r="T28" s="23"/>
      <c r="U28" s="14"/>
      <c r="V28" s="14"/>
      <c r="W28" s="23"/>
      <c r="X28" s="14"/>
      <c r="Y28" s="14"/>
      <c r="Z28" s="23"/>
      <c r="AA28" s="14"/>
      <c r="AB28" s="14"/>
      <c r="AC28" s="23"/>
      <c r="AD28" s="14"/>
      <c r="AE28" s="14"/>
      <c r="AF28" s="23"/>
      <c r="AG28" s="14"/>
      <c r="AH28" s="14"/>
      <c r="AI28" s="23"/>
      <c r="AJ28" s="14"/>
      <c r="AK28" s="14"/>
      <c r="AL28" s="23"/>
      <c r="AM28" s="14"/>
      <c r="AN28" s="14"/>
      <c r="AO28" s="15"/>
    </row>
    <row r="29" spans="1:41" s="5" customFormat="1" hidden="1" outlineLevel="1" x14ac:dyDescent="0.3">
      <c r="A29" s="17">
        <v>3</v>
      </c>
      <c r="B29" s="18" t="s">
        <v>35</v>
      </c>
      <c r="C29" s="19">
        <v>1000</v>
      </c>
      <c r="D29" s="19"/>
      <c r="E29" s="25">
        <f>D29-C29</f>
        <v>-1000</v>
      </c>
      <c r="F29" s="19">
        <v>1000</v>
      </c>
      <c r="G29" s="19"/>
      <c r="H29" s="25">
        <f t="shared" ref="H29" si="255">G29-F29</f>
        <v>-1000</v>
      </c>
      <c r="I29" s="19">
        <v>1000</v>
      </c>
      <c r="J29" s="19"/>
      <c r="K29" s="25">
        <f t="shared" ref="K29" si="256">J29-I29</f>
        <v>-1000</v>
      </c>
      <c r="L29" s="19">
        <v>1000</v>
      </c>
      <c r="M29" s="19"/>
      <c r="N29" s="25">
        <f t="shared" ref="N29" si="257">M29-L29</f>
        <v>-1000</v>
      </c>
      <c r="O29" s="19">
        <v>1000</v>
      </c>
      <c r="P29" s="19"/>
      <c r="Q29" s="25">
        <f t="shared" ref="Q29" si="258">P29-O29</f>
        <v>-1000</v>
      </c>
      <c r="R29" s="19">
        <v>1000</v>
      </c>
      <c r="S29" s="19"/>
      <c r="T29" s="25">
        <f t="shared" ref="T29" si="259">S29-R29</f>
        <v>-1000</v>
      </c>
      <c r="U29" s="19">
        <v>1000</v>
      </c>
      <c r="V29" s="19"/>
      <c r="W29" s="25">
        <f t="shared" ref="W29" si="260">V29-U29</f>
        <v>-1000</v>
      </c>
      <c r="X29" s="19">
        <v>1000</v>
      </c>
      <c r="Y29" s="19"/>
      <c r="Z29" s="25">
        <f t="shared" ref="Z29" si="261">Y29-X29</f>
        <v>-1000</v>
      </c>
      <c r="AA29" s="19">
        <v>1000</v>
      </c>
      <c r="AB29" s="19"/>
      <c r="AC29" s="25">
        <f t="shared" ref="AC29" si="262">AB29-AA29</f>
        <v>-1000</v>
      </c>
      <c r="AD29" s="19">
        <v>1000</v>
      </c>
      <c r="AE29" s="19"/>
      <c r="AF29" s="25">
        <f t="shared" ref="AF29" si="263">AE29-AD29</f>
        <v>-1000</v>
      </c>
      <c r="AG29" s="19">
        <v>1000</v>
      </c>
      <c r="AH29" s="19"/>
      <c r="AI29" s="25">
        <f t="shared" ref="AI29" si="264">AH29-AG29</f>
        <v>-1000</v>
      </c>
      <c r="AJ29" s="19">
        <v>1000</v>
      </c>
      <c r="AK29" s="19"/>
      <c r="AL29" s="25">
        <f t="shared" ref="AL29" si="265">AK29-AJ29</f>
        <v>-1000</v>
      </c>
      <c r="AM29" s="19">
        <f>SUM(C29,F29,I29,L29,O29,R29,U29,X29,AA29,AD29,AG29,AJ29)</f>
        <v>12000</v>
      </c>
      <c r="AN29" s="19">
        <f>SUM(D29,G29,J29,M29,P29,S29,V29,Y29,AB29,AE29,AH29,AK29)</f>
        <v>0</v>
      </c>
      <c r="AO29" s="20">
        <f t="shared" si="232"/>
        <v>0</v>
      </c>
    </row>
    <row r="30" spans="1:41" hidden="1" outlineLevel="1" x14ac:dyDescent="0.3">
      <c r="A30" s="12"/>
      <c r="B30" s="13"/>
      <c r="C30" s="14"/>
      <c r="D30" s="14"/>
      <c r="E30" s="23"/>
      <c r="F30" s="14"/>
      <c r="G30" s="14"/>
      <c r="H30" s="23"/>
      <c r="I30" s="14"/>
      <c r="J30" s="14"/>
      <c r="K30" s="23"/>
      <c r="L30" s="14"/>
      <c r="M30" s="14"/>
      <c r="N30" s="23"/>
      <c r="O30" s="14"/>
      <c r="P30" s="14"/>
      <c r="Q30" s="23"/>
      <c r="R30" s="14"/>
      <c r="S30" s="14"/>
      <c r="T30" s="23"/>
      <c r="U30" s="14"/>
      <c r="V30" s="14"/>
      <c r="W30" s="23"/>
      <c r="X30" s="14"/>
      <c r="Y30" s="14"/>
      <c r="Z30" s="23"/>
      <c r="AA30" s="14"/>
      <c r="AB30" s="14"/>
      <c r="AC30" s="23"/>
      <c r="AD30" s="14"/>
      <c r="AE30" s="14"/>
      <c r="AF30" s="23"/>
      <c r="AG30" s="14"/>
      <c r="AH30" s="14"/>
      <c r="AI30" s="23"/>
      <c r="AJ30" s="14"/>
      <c r="AK30" s="14"/>
      <c r="AL30" s="23"/>
      <c r="AM30" s="14"/>
      <c r="AN30" s="14"/>
      <c r="AO30" s="15"/>
    </row>
    <row r="31" spans="1:41" s="3" customFormat="1" ht="30.75" customHeight="1" collapsed="1" x14ac:dyDescent="0.3">
      <c r="A31" s="34"/>
      <c r="B31" s="59" t="s">
        <v>36</v>
      </c>
      <c r="C31" s="35">
        <f>C32+C36+C38+C42</f>
        <v>15500</v>
      </c>
      <c r="D31" s="35">
        <f>D32+D36+D38+D42</f>
        <v>0</v>
      </c>
      <c r="E31" s="112">
        <f>D31-C31</f>
        <v>-15500</v>
      </c>
      <c r="F31" s="35">
        <f t="shared" ref="F31:G31" si="266">F32+F36+F38+F42</f>
        <v>1000</v>
      </c>
      <c r="G31" s="35">
        <f t="shared" si="266"/>
        <v>0</v>
      </c>
      <c r="H31" s="112">
        <f t="shared" ref="H31" si="267">G31-F31</f>
        <v>-1000</v>
      </c>
      <c r="I31" s="35">
        <f t="shared" ref="I31:J31" si="268">I32+I36+I38+I42</f>
        <v>1000</v>
      </c>
      <c r="J31" s="35">
        <f t="shared" si="268"/>
        <v>0</v>
      </c>
      <c r="K31" s="112">
        <f t="shared" ref="K31" si="269">J31-I31</f>
        <v>-1000</v>
      </c>
      <c r="L31" s="35">
        <f t="shared" ref="L31:M31" si="270">L32+L36+L38+L42</f>
        <v>1000</v>
      </c>
      <c r="M31" s="35">
        <f t="shared" si="270"/>
        <v>0</v>
      </c>
      <c r="N31" s="112">
        <f t="shared" ref="N31" si="271">M31-L31</f>
        <v>-1000</v>
      </c>
      <c r="O31" s="35">
        <f t="shared" ref="O31:P31" si="272">O32+O36+O38+O42</f>
        <v>1000</v>
      </c>
      <c r="P31" s="35">
        <f t="shared" si="272"/>
        <v>0</v>
      </c>
      <c r="Q31" s="112">
        <f t="shared" ref="Q31" si="273">P31-O31</f>
        <v>-1000</v>
      </c>
      <c r="R31" s="35">
        <f t="shared" ref="R31:S31" si="274">R32+R36+R38+R42</f>
        <v>1000</v>
      </c>
      <c r="S31" s="35">
        <f t="shared" si="274"/>
        <v>0</v>
      </c>
      <c r="T31" s="112">
        <f t="shared" ref="T31" si="275">S31-R31</f>
        <v>-1000</v>
      </c>
      <c r="U31" s="35">
        <f t="shared" ref="U31:V31" si="276">U32+U36+U38+U42</f>
        <v>25500</v>
      </c>
      <c r="V31" s="35">
        <f t="shared" si="276"/>
        <v>0</v>
      </c>
      <c r="W31" s="112">
        <f t="shared" ref="W31" si="277">V31-U31</f>
        <v>-25500</v>
      </c>
      <c r="X31" s="35">
        <f t="shared" ref="X31:Y31" si="278">X32+X36+X38+X42</f>
        <v>1000</v>
      </c>
      <c r="Y31" s="35">
        <f t="shared" si="278"/>
        <v>0</v>
      </c>
      <c r="Z31" s="112">
        <f t="shared" ref="Z31" si="279">Y31-X31</f>
        <v>-1000</v>
      </c>
      <c r="AA31" s="35">
        <f t="shared" ref="AA31:AB31" si="280">AA32+AA36+AA38+AA42</f>
        <v>1000</v>
      </c>
      <c r="AB31" s="35">
        <f t="shared" si="280"/>
        <v>0</v>
      </c>
      <c r="AC31" s="112">
        <f t="shared" ref="AC31" si="281">AB31-AA31</f>
        <v>-1000</v>
      </c>
      <c r="AD31" s="35">
        <f t="shared" ref="AD31:AE31" si="282">AD32+AD36+AD38+AD42</f>
        <v>1000</v>
      </c>
      <c r="AE31" s="35">
        <f t="shared" si="282"/>
        <v>0</v>
      </c>
      <c r="AF31" s="112">
        <f t="shared" ref="AF31" si="283">AE31-AD31</f>
        <v>-1000</v>
      </c>
      <c r="AG31" s="35">
        <f t="shared" ref="AG31:AH31" si="284">AG32+AG36+AG38+AG42</f>
        <v>1000</v>
      </c>
      <c r="AH31" s="35">
        <f t="shared" si="284"/>
        <v>0</v>
      </c>
      <c r="AI31" s="112">
        <f t="shared" ref="AI31" si="285">AH31-AG31</f>
        <v>-1000</v>
      </c>
      <c r="AJ31" s="35">
        <f t="shared" ref="AJ31:AK31" si="286">AJ32+AJ36+AJ38+AJ42</f>
        <v>1000</v>
      </c>
      <c r="AK31" s="35">
        <f t="shared" si="286"/>
        <v>0</v>
      </c>
      <c r="AL31" s="112">
        <f t="shared" ref="AL31" si="287">AK31-AJ31</f>
        <v>-1000</v>
      </c>
      <c r="AM31" s="35">
        <f t="shared" ref="AM31" si="288">SUM(C31,F31,I31,L31,O31,R31,U31,X31,AA31,AD31,AG31,AJ31)</f>
        <v>51000</v>
      </c>
      <c r="AN31" s="35">
        <f t="shared" ref="AN31" si="289">SUM(D31,G31,J31,M31,P31,S31,V31,Y31,AB31,AE31,AH31,AK31)</f>
        <v>0</v>
      </c>
      <c r="AO31" s="36">
        <f t="shared" ref="AO31" si="290">AN31-AM31</f>
        <v>-51000</v>
      </c>
    </row>
    <row r="32" spans="1:41" s="5" customFormat="1" hidden="1" outlineLevel="1" x14ac:dyDescent="0.3">
      <c r="A32" s="17">
        <v>1</v>
      </c>
      <c r="B32" s="18" t="s">
        <v>45</v>
      </c>
      <c r="C32" s="19">
        <f>C33*C34</f>
        <v>10000</v>
      </c>
      <c r="D32" s="19">
        <f>D33*D34</f>
        <v>0</v>
      </c>
      <c r="E32" s="25">
        <f>D32-C32</f>
        <v>-10000</v>
      </c>
      <c r="F32" s="19">
        <f t="shared" ref="F32:G32" si="291">F33*F34</f>
        <v>0</v>
      </c>
      <c r="G32" s="19">
        <f t="shared" si="291"/>
        <v>0</v>
      </c>
      <c r="H32" s="25">
        <f t="shared" ref="H32:H34" si="292">G32-F32</f>
        <v>0</v>
      </c>
      <c r="I32" s="19">
        <f t="shared" ref="I32:J32" si="293">I33*I34</f>
        <v>0</v>
      </c>
      <c r="J32" s="19">
        <f t="shared" si="293"/>
        <v>0</v>
      </c>
      <c r="K32" s="25">
        <f t="shared" ref="K32:K34" si="294">J32-I32</f>
        <v>0</v>
      </c>
      <c r="L32" s="19">
        <f t="shared" ref="L32:M32" si="295">L33*L34</f>
        <v>0</v>
      </c>
      <c r="M32" s="19">
        <f t="shared" si="295"/>
        <v>0</v>
      </c>
      <c r="N32" s="25">
        <f t="shared" ref="N32:N34" si="296">M32-L32</f>
        <v>0</v>
      </c>
      <c r="O32" s="19">
        <f t="shared" ref="O32:P32" si="297">O33*O34</f>
        <v>0</v>
      </c>
      <c r="P32" s="19">
        <f t="shared" si="297"/>
        <v>0</v>
      </c>
      <c r="Q32" s="25">
        <f t="shared" ref="Q32:Q34" si="298">P32-O32</f>
        <v>0</v>
      </c>
      <c r="R32" s="19">
        <f t="shared" ref="R32:S32" si="299">R33*R34</f>
        <v>0</v>
      </c>
      <c r="S32" s="19">
        <f t="shared" si="299"/>
        <v>0</v>
      </c>
      <c r="T32" s="25">
        <f t="shared" ref="T32:T34" si="300">S32-R32</f>
        <v>0</v>
      </c>
      <c r="U32" s="19">
        <f t="shared" ref="U32:V32" si="301">U33*U34</f>
        <v>20000</v>
      </c>
      <c r="V32" s="19">
        <f t="shared" si="301"/>
        <v>0</v>
      </c>
      <c r="W32" s="25">
        <f t="shared" ref="W32:W34" si="302">V32-U32</f>
        <v>-20000</v>
      </c>
      <c r="X32" s="19">
        <f t="shared" ref="X32:Y32" si="303">X33*X34</f>
        <v>0</v>
      </c>
      <c r="Y32" s="19">
        <f t="shared" si="303"/>
        <v>0</v>
      </c>
      <c r="Z32" s="25">
        <f t="shared" ref="Z32:Z34" si="304">Y32-X32</f>
        <v>0</v>
      </c>
      <c r="AA32" s="19">
        <f t="shared" ref="AA32:AB32" si="305">AA33*AA34</f>
        <v>0</v>
      </c>
      <c r="AB32" s="19">
        <f t="shared" si="305"/>
        <v>0</v>
      </c>
      <c r="AC32" s="25">
        <f t="shared" ref="AC32:AC34" si="306">AB32-AA32</f>
        <v>0</v>
      </c>
      <c r="AD32" s="19">
        <f t="shared" ref="AD32:AE32" si="307">AD33*AD34</f>
        <v>0</v>
      </c>
      <c r="AE32" s="19">
        <f t="shared" si="307"/>
        <v>0</v>
      </c>
      <c r="AF32" s="25">
        <f t="shared" ref="AF32:AF34" si="308">AE32-AD32</f>
        <v>0</v>
      </c>
      <c r="AG32" s="19">
        <f t="shared" ref="AG32:AH32" si="309">AG33*AG34</f>
        <v>0</v>
      </c>
      <c r="AH32" s="19">
        <f t="shared" si="309"/>
        <v>0</v>
      </c>
      <c r="AI32" s="25">
        <f t="shared" ref="AI32:AI34" si="310">AH32-AG32</f>
        <v>0</v>
      </c>
      <c r="AJ32" s="19">
        <f t="shared" ref="AJ32:AK32" si="311">AJ33*AJ34</f>
        <v>0</v>
      </c>
      <c r="AK32" s="19">
        <f t="shared" si="311"/>
        <v>0</v>
      </c>
      <c r="AL32" s="25">
        <f t="shared" ref="AL32:AL34" si="312">AK32-AJ32</f>
        <v>0</v>
      </c>
      <c r="AM32" s="19">
        <f>SUM(C32,F32,I32,L32,O32,R32,U32,X32,AA32,AD32,AG32,AJ32)</f>
        <v>30000</v>
      </c>
      <c r="AN32" s="19">
        <f>SUM(D32,G32,J32,M32,P32,S32,V32,Y32,AB32,AE32,AH32,AK32)</f>
        <v>0</v>
      </c>
      <c r="AO32" s="20">
        <f t="shared" ref="AO32:AO34" si="313">AN32-AM32</f>
        <v>-30000</v>
      </c>
    </row>
    <row r="33" spans="1:41" s="4" customFormat="1" hidden="1" outlineLevel="1" x14ac:dyDescent="0.3">
      <c r="A33" s="44"/>
      <c r="B33" s="45" t="s">
        <v>37</v>
      </c>
      <c r="C33" s="22">
        <v>2</v>
      </c>
      <c r="D33" s="22"/>
      <c r="E33" s="22">
        <f>D33-C33</f>
        <v>-2</v>
      </c>
      <c r="F33" s="22">
        <v>2</v>
      </c>
      <c r="G33" s="22"/>
      <c r="H33" s="22">
        <f t="shared" si="292"/>
        <v>-2</v>
      </c>
      <c r="I33" s="22">
        <v>2</v>
      </c>
      <c r="J33" s="22"/>
      <c r="K33" s="22">
        <f t="shared" si="294"/>
        <v>-2</v>
      </c>
      <c r="L33" s="22">
        <v>2</v>
      </c>
      <c r="M33" s="22"/>
      <c r="N33" s="22">
        <f t="shared" si="296"/>
        <v>-2</v>
      </c>
      <c r="O33" s="22">
        <v>2</v>
      </c>
      <c r="P33" s="22"/>
      <c r="Q33" s="22">
        <f t="shared" si="298"/>
        <v>-2</v>
      </c>
      <c r="R33" s="22">
        <v>2</v>
      </c>
      <c r="S33" s="22"/>
      <c r="T33" s="22">
        <f t="shared" si="300"/>
        <v>-2</v>
      </c>
      <c r="U33" s="22">
        <v>2</v>
      </c>
      <c r="V33" s="22"/>
      <c r="W33" s="22">
        <f t="shared" si="302"/>
        <v>-2</v>
      </c>
      <c r="X33" s="22">
        <v>2</v>
      </c>
      <c r="Y33" s="22"/>
      <c r="Z33" s="22">
        <f t="shared" si="304"/>
        <v>-2</v>
      </c>
      <c r="AA33" s="22">
        <v>2</v>
      </c>
      <c r="AB33" s="22"/>
      <c r="AC33" s="22">
        <f t="shared" si="306"/>
        <v>-2</v>
      </c>
      <c r="AD33" s="22">
        <v>2</v>
      </c>
      <c r="AE33" s="22"/>
      <c r="AF33" s="22">
        <f t="shared" si="308"/>
        <v>-2</v>
      </c>
      <c r="AG33" s="22">
        <v>2</v>
      </c>
      <c r="AH33" s="22"/>
      <c r="AI33" s="22">
        <f t="shared" si="310"/>
        <v>-2</v>
      </c>
      <c r="AJ33" s="22">
        <v>2</v>
      </c>
      <c r="AK33" s="22"/>
      <c r="AL33" s="22">
        <f t="shared" si="312"/>
        <v>-2</v>
      </c>
      <c r="AM33" s="23">
        <f>AVERAGE(C33,F33,I33,L33,O33,R33,U33,X33,AA33,AD33,AG33,AJ33)</f>
        <v>2</v>
      </c>
      <c r="AN33" s="23" t="e">
        <f>AVERAGE(D33,G33,J33,M33,P33,S33,V33,Y33,AB33,AE33,AH33,AK33)</f>
        <v>#DIV/0!</v>
      </c>
      <c r="AO33" s="56" t="e">
        <f t="shared" si="313"/>
        <v>#DIV/0!</v>
      </c>
    </row>
    <row r="34" spans="1:41" s="4" customFormat="1" hidden="1" outlineLevel="1" x14ac:dyDescent="0.3">
      <c r="A34" s="44"/>
      <c r="B34" s="45" t="s">
        <v>16</v>
      </c>
      <c r="C34" s="47">
        <f>C24</f>
        <v>5000</v>
      </c>
      <c r="D34" s="47"/>
      <c r="E34" s="47">
        <f>D34-C34</f>
        <v>-5000</v>
      </c>
      <c r="F34" s="47">
        <f t="shared" ref="F34" si="314">F24</f>
        <v>0</v>
      </c>
      <c r="G34" s="47"/>
      <c r="H34" s="47">
        <f t="shared" si="292"/>
        <v>0</v>
      </c>
      <c r="I34" s="47">
        <f t="shared" ref="I34" si="315">I24</f>
        <v>0</v>
      </c>
      <c r="J34" s="47"/>
      <c r="K34" s="47">
        <f t="shared" si="294"/>
        <v>0</v>
      </c>
      <c r="L34" s="47">
        <f t="shared" ref="L34" si="316">L24</f>
        <v>0</v>
      </c>
      <c r="M34" s="47"/>
      <c r="N34" s="47">
        <f t="shared" si="296"/>
        <v>0</v>
      </c>
      <c r="O34" s="47">
        <f t="shared" ref="O34" si="317">O24</f>
        <v>0</v>
      </c>
      <c r="P34" s="47"/>
      <c r="Q34" s="47">
        <f t="shared" si="298"/>
        <v>0</v>
      </c>
      <c r="R34" s="47">
        <f t="shared" ref="R34" si="318">R24</f>
        <v>0</v>
      </c>
      <c r="S34" s="47"/>
      <c r="T34" s="47">
        <f t="shared" si="300"/>
        <v>0</v>
      </c>
      <c r="U34" s="47">
        <f t="shared" ref="U34" si="319">U24</f>
        <v>10000</v>
      </c>
      <c r="V34" s="47"/>
      <c r="W34" s="47">
        <f t="shared" si="302"/>
        <v>-10000</v>
      </c>
      <c r="X34" s="47">
        <f t="shared" ref="X34" si="320">X24</f>
        <v>0</v>
      </c>
      <c r="Y34" s="47"/>
      <c r="Z34" s="47">
        <f t="shared" si="304"/>
        <v>0</v>
      </c>
      <c r="AA34" s="47">
        <f t="shared" ref="AA34" si="321">AA24</f>
        <v>0</v>
      </c>
      <c r="AB34" s="47"/>
      <c r="AC34" s="47">
        <f t="shared" si="306"/>
        <v>0</v>
      </c>
      <c r="AD34" s="47">
        <f t="shared" ref="AD34" si="322">AD24</f>
        <v>0</v>
      </c>
      <c r="AE34" s="47"/>
      <c r="AF34" s="47">
        <f t="shared" si="308"/>
        <v>0</v>
      </c>
      <c r="AG34" s="47">
        <f t="shared" ref="AG34" si="323">AG24</f>
        <v>0</v>
      </c>
      <c r="AH34" s="47"/>
      <c r="AI34" s="47">
        <f t="shared" si="310"/>
        <v>0</v>
      </c>
      <c r="AJ34" s="47">
        <f t="shared" ref="AJ34" si="324">AJ24</f>
        <v>0</v>
      </c>
      <c r="AK34" s="47"/>
      <c r="AL34" s="47">
        <f t="shared" si="312"/>
        <v>0</v>
      </c>
      <c r="AM34" s="47">
        <f t="shared" ref="AM34:AN34" si="325">SUM(C34,F34,I34,L34,O34,R34,U34,X34,AA34,AD34,AG34,AJ34)</f>
        <v>15000</v>
      </c>
      <c r="AN34" s="27">
        <f t="shared" si="325"/>
        <v>0</v>
      </c>
      <c r="AO34" s="28">
        <f t="shared" si="313"/>
        <v>-15000</v>
      </c>
    </row>
    <row r="35" spans="1:41" hidden="1" outlineLevel="1" x14ac:dyDescent="0.3">
      <c r="A35" s="12"/>
      <c r="B35" s="37"/>
      <c r="C35" s="14"/>
      <c r="D35" s="14"/>
      <c r="E35" s="23"/>
      <c r="F35" s="14"/>
      <c r="G35" s="14"/>
      <c r="H35" s="23"/>
      <c r="I35" s="14"/>
      <c r="J35" s="14"/>
      <c r="K35" s="23"/>
      <c r="L35" s="14"/>
      <c r="M35" s="14"/>
      <c r="N35" s="23"/>
      <c r="O35" s="14"/>
      <c r="P35" s="14"/>
      <c r="Q35" s="23"/>
      <c r="R35" s="14"/>
      <c r="S35" s="14"/>
      <c r="T35" s="23"/>
      <c r="U35" s="14"/>
      <c r="V35" s="14"/>
      <c r="W35" s="23"/>
      <c r="X35" s="14"/>
      <c r="Y35" s="14"/>
      <c r="Z35" s="23"/>
      <c r="AA35" s="14"/>
      <c r="AB35" s="14"/>
      <c r="AC35" s="23"/>
      <c r="AD35" s="14"/>
      <c r="AE35" s="14"/>
      <c r="AF35" s="23"/>
      <c r="AG35" s="14"/>
      <c r="AH35" s="14"/>
      <c r="AI35" s="23"/>
      <c r="AJ35" s="14"/>
      <c r="AK35" s="14"/>
      <c r="AL35" s="23"/>
      <c r="AM35" s="14"/>
      <c r="AN35" s="14"/>
      <c r="AO35" s="15"/>
    </row>
    <row r="36" spans="1:41" s="5" customFormat="1" hidden="1" outlineLevel="1" x14ac:dyDescent="0.3">
      <c r="A36" s="17">
        <v>2</v>
      </c>
      <c r="B36" s="18" t="s">
        <v>38</v>
      </c>
      <c r="C36" s="19">
        <f>500*C33</f>
        <v>1000</v>
      </c>
      <c r="D36" s="19"/>
      <c r="E36" s="25">
        <f t="shared" ref="E36:E47" si="326">D36-C36</f>
        <v>-1000</v>
      </c>
      <c r="F36" s="19">
        <f t="shared" ref="F36" si="327">500*F33</f>
        <v>1000</v>
      </c>
      <c r="G36" s="19"/>
      <c r="H36" s="25">
        <f t="shared" ref="H36" si="328">G36-F36</f>
        <v>-1000</v>
      </c>
      <c r="I36" s="19">
        <f t="shared" ref="I36" si="329">500*I33</f>
        <v>1000</v>
      </c>
      <c r="J36" s="19"/>
      <c r="K36" s="25">
        <f t="shared" ref="K36" si="330">J36-I36</f>
        <v>-1000</v>
      </c>
      <c r="L36" s="19">
        <f t="shared" ref="L36" si="331">500*L33</f>
        <v>1000</v>
      </c>
      <c r="M36" s="19"/>
      <c r="N36" s="25">
        <f t="shared" ref="N36" si="332">M36-L36</f>
        <v>-1000</v>
      </c>
      <c r="O36" s="19">
        <f t="shared" ref="O36" si="333">500*O33</f>
        <v>1000</v>
      </c>
      <c r="P36" s="19"/>
      <c r="Q36" s="25">
        <f t="shared" ref="Q36" si="334">P36-O36</f>
        <v>-1000</v>
      </c>
      <c r="R36" s="19">
        <f t="shared" ref="R36" si="335">500*R33</f>
        <v>1000</v>
      </c>
      <c r="S36" s="19"/>
      <c r="T36" s="25">
        <f t="shared" ref="T36" si="336">S36-R36</f>
        <v>-1000</v>
      </c>
      <c r="U36" s="19">
        <f t="shared" ref="U36" si="337">500*U33</f>
        <v>1000</v>
      </c>
      <c r="V36" s="19"/>
      <c r="W36" s="25">
        <f t="shared" ref="W36" si="338">V36-U36</f>
        <v>-1000</v>
      </c>
      <c r="X36" s="19">
        <f t="shared" ref="X36" si="339">500*X33</f>
        <v>1000</v>
      </c>
      <c r="Y36" s="19"/>
      <c r="Z36" s="25">
        <f t="shared" ref="Z36" si="340">Y36-X36</f>
        <v>-1000</v>
      </c>
      <c r="AA36" s="19">
        <f t="shared" ref="AA36" si="341">500*AA33</f>
        <v>1000</v>
      </c>
      <c r="AB36" s="19"/>
      <c r="AC36" s="25">
        <f t="shared" ref="AC36" si="342">AB36-AA36</f>
        <v>-1000</v>
      </c>
      <c r="AD36" s="19">
        <f t="shared" ref="AD36" si="343">500*AD33</f>
        <v>1000</v>
      </c>
      <c r="AE36" s="19"/>
      <c r="AF36" s="25">
        <f t="shared" ref="AF36" si="344">AE36-AD36</f>
        <v>-1000</v>
      </c>
      <c r="AG36" s="19">
        <f t="shared" ref="AG36" si="345">500*AG33</f>
        <v>1000</v>
      </c>
      <c r="AH36" s="19"/>
      <c r="AI36" s="25">
        <f t="shared" ref="AI36" si="346">AH36-AG36</f>
        <v>-1000</v>
      </c>
      <c r="AJ36" s="19">
        <f t="shared" ref="AJ36" si="347">500*AJ33</f>
        <v>1000</v>
      </c>
      <c r="AK36" s="19"/>
      <c r="AL36" s="25">
        <f t="shared" ref="AL36" si="348">AK36-AJ36</f>
        <v>-1000</v>
      </c>
      <c r="AM36" s="19">
        <f>SUM(C36,F36,I36,L36,O36,R36,U36,X36,AA36,AD36,AG36,AJ36)</f>
        <v>12000</v>
      </c>
      <c r="AN36" s="19">
        <f>SUM(D36,G36,J36,M36,P36,S36,V36,Y36,AB36,AE36,AH36,AK36)</f>
        <v>0</v>
      </c>
      <c r="AO36" s="20">
        <f t="shared" ref="AO36" si="349">AN36-AM36</f>
        <v>-12000</v>
      </c>
    </row>
    <row r="37" spans="1:41" hidden="1" outlineLevel="1" x14ac:dyDescent="0.3">
      <c r="A37" s="12"/>
      <c r="B37" s="13"/>
      <c r="C37" s="14"/>
      <c r="D37" s="14"/>
      <c r="E37" s="23"/>
      <c r="F37" s="14"/>
      <c r="G37" s="14"/>
      <c r="H37" s="23"/>
      <c r="I37" s="14"/>
      <c r="J37" s="14"/>
      <c r="K37" s="23"/>
      <c r="L37" s="14"/>
      <c r="M37" s="14"/>
      <c r="N37" s="23"/>
      <c r="O37" s="14"/>
      <c r="P37" s="14"/>
      <c r="Q37" s="23"/>
      <c r="R37" s="14"/>
      <c r="S37" s="14"/>
      <c r="T37" s="23"/>
      <c r="U37" s="14"/>
      <c r="V37" s="14"/>
      <c r="W37" s="23"/>
      <c r="X37" s="14"/>
      <c r="Y37" s="14"/>
      <c r="Z37" s="23"/>
      <c r="AA37" s="14"/>
      <c r="AB37" s="14"/>
      <c r="AC37" s="23"/>
      <c r="AD37" s="14"/>
      <c r="AE37" s="14"/>
      <c r="AF37" s="23"/>
      <c r="AG37" s="14"/>
      <c r="AH37" s="14"/>
      <c r="AI37" s="23"/>
      <c r="AJ37" s="14"/>
      <c r="AK37" s="14"/>
      <c r="AL37" s="23"/>
      <c r="AM37" s="14"/>
      <c r="AN37" s="14"/>
      <c r="AO37" s="15"/>
    </row>
    <row r="38" spans="1:41" s="5" customFormat="1" hidden="1" outlineLevel="1" x14ac:dyDescent="0.3">
      <c r="A38" s="17">
        <v>3</v>
      </c>
      <c r="B38" s="18" t="s">
        <v>39</v>
      </c>
      <c r="C38" s="19">
        <f>SUM(C39:C40)</f>
        <v>4500</v>
      </c>
      <c r="D38" s="19">
        <f>SUM(D39:D40)</f>
        <v>0</v>
      </c>
      <c r="E38" s="25">
        <f t="shared" si="326"/>
        <v>-4500</v>
      </c>
      <c r="F38" s="19">
        <f>SUM(F39:F40)</f>
        <v>0</v>
      </c>
      <c r="G38" s="19">
        <f>SUM(G39:G40)</f>
        <v>0</v>
      </c>
      <c r="H38" s="25">
        <f t="shared" ref="H38" si="350">G38-F38</f>
        <v>0</v>
      </c>
      <c r="I38" s="19">
        <f t="shared" ref="I38:J38" si="351">SUM(I39:I40)</f>
        <v>0</v>
      </c>
      <c r="J38" s="19">
        <f t="shared" si="351"/>
        <v>0</v>
      </c>
      <c r="K38" s="25">
        <f t="shared" ref="K38" si="352">J38-I38</f>
        <v>0</v>
      </c>
      <c r="L38" s="19">
        <f t="shared" ref="L38:M38" si="353">SUM(L39:L40)</f>
        <v>0</v>
      </c>
      <c r="M38" s="19">
        <f t="shared" si="353"/>
        <v>0</v>
      </c>
      <c r="N38" s="25">
        <f t="shared" ref="N38" si="354">M38-L38</f>
        <v>0</v>
      </c>
      <c r="O38" s="19">
        <f t="shared" ref="O38:P38" si="355">SUM(O39:O40)</f>
        <v>0</v>
      </c>
      <c r="P38" s="19">
        <f t="shared" si="355"/>
        <v>0</v>
      </c>
      <c r="Q38" s="25">
        <f t="shared" ref="Q38" si="356">P38-O38</f>
        <v>0</v>
      </c>
      <c r="R38" s="19">
        <f t="shared" ref="R38" si="357">SUM(R39:R40)</f>
        <v>0</v>
      </c>
      <c r="S38" s="19">
        <f t="shared" ref="S38" si="358">SUM(S39:S40)</f>
        <v>0</v>
      </c>
      <c r="T38" s="25">
        <f t="shared" ref="T38" si="359">S38-R38</f>
        <v>0</v>
      </c>
      <c r="U38" s="19">
        <v>4500</v>
      </c>
      <c r="V38" s="19">
        <v>0</v>
      </c>
      <c r="W38" s="25">
        <v>-4500</v>
      </c>
      <c r="X38" s="19"/>
      <c r="Y38" s="19"/>
      <c r="Z38" s="25"/>
      <c r="AA38" s="19"/>
      <c r="AB38" s="19"/>
      <c r="AC38" s="25"/>
      <c r="AD38" s="19"/>
      <c r="AE38" s="19"/>
      <c r="AF38" s="25"/>
      <c r="AG38" s="19"/>
      <c r="AH38" s="19"/>
      <c r="AI38" s="25"/>
      <c r="AJ38" s="19"/>
      <c r="AK38" s="19"/>
      <c r="AL38" s="25"/>
      <c r="AM38" s="19">
        <f>SUM(C38,F38,I38,L38,O38,R38,U38,X38,AA38,AD38,AG38,AJ38)</f>
        <v>9000</v>
      </c>
      <c r="AN38" s="19">
        <f>SUM(D38,G38,J38,M38,P38,S38,V38,Y38,AB38,AE38,AH38,AK38)</f>
        <v>0</v>
      </c>
      <c r="AO38" s="20">
        <f t="shared" ref="AO38" si="360">AN38-AM38</f>
        <v>-9000</v>
      </c>
    </row>
    <row r="39" spans="1:41" s="4" customFormat="1" hidden="1" outlineLevel="1" x14ac:dyDescent="0.3">
      <c r="A39" s="44"/>
      <c r="B39" s="45" t="s">
        <v>29</v>
      </c>
      <c r="C39" s="26">
        <v>3000</v>
      </c>
      <c r="D39" s="46"/>
      <c r="E39" s="25">
        <f t="shared" si="326"/>
        <v>-3000</v>
      </c>
      <c r="F39" s="26">
        <v>0</v>
      </c>
      <c r="G39" s="46"/>
      <c r="H39" s="25"/>
      <c r="I39" s="26">
        <v>0</v>
      </c>
      <c r="J39" s="46"/>
      <c r="K39" s="25"/>
      <c r="L39" s="26">
        <v>0</v>
      </c>
      <c r="M39" s="46"/>
      <c r="N39" s="25"/>
      <c r="O39" s="26">
        <v>0</v>
      </c>
      <c r="P39" s="46"/>
      <c r="Q39" s="25"/>
      <c r="R39" s="26">
        <v>0</v>
      </c>
      <c r="S39" s="46"/>
      <c r="T39" s="25"/>
      <c r="U39" s="26">
        <v>3000</v>
      </c>
      <c r="V39" s="46"/>
      <c r="W39" s="25">
        <v>-3000</v>
      </c>
      <c r="X39" s="26"/>
      <c r="Y39" s="46"/>
      <c r="Z39" s="25"/>
      <c r="AA39" s="26"/>
      <c r="AB39" s="46"/>
      <c r="AC39" s="25"/>
      <c r="AD39" s="26"/>
      <c r="AE39" s="46"/>
      <c r="AF39" s="25"/>
      <c r="AG39" s="26"/>
      <c r="AH39" s="46"/>
      <c r="AI39" s="25"/>
      <c r="AJ39" s="26"/>
      <c r="AK39" s="46"/>
      <c r="AL39" s="25"/>
      <c r="AM39" s="26">
        <f t="shared" ref="AM39:AM40" si="361">SUM(C39,F39,I39,L39,O39,R39,U39,X39,AA39,AD39,AG39,AJ39)</f>
        <v>6000</v>
      </c>
      <c r="AN39" s="42">
        <f t="shared" ref="AN39:AN40" si="362">SUM(D39,G39,J39,M39,P39,S39,V39,Y39,AB39,AE39,AH39,AK39)</f>
        <v>0</v>
      </c>
      <c r="AO39" s="63">
        <v>-6000</v>
      </c>
    </row>
    <row r="40" spans="1:41" s="4" customFormat="1" hidden="1" outlineLevel="1" x14ac:dyDescent="0.3">
      <c r="A40" s="44"/>
      <c r="B40" s="45" t="s">
        <v>15</v>
      </c>
      <c r="C40" s="26">
        <v>1500</v>
      </c>
      <c r="D40" s="46"/>
      <c r="E40" s="25">
        <f t="shared" si="326"/>
        <v>-1500</v>
      </c>
      <c r="F40" s="26">
        <v>0</v>
      </c>
      <c r="G40" s="46"/>
      <c r="H40" s="25"/>
      <c r="I40" s="26">
        <v>0</v>
      </c>
      <c r="J40" s="46"/>
      <c r="K40" s="25"/>
      <c r="L40" s="26">
        <v>0</v>
      </c>
      <c r="M40" s="46"/>
      <c r="N40" s="25"/>
      <c r="O40" s="26">
        <v>0</v>
      </c>
      <c r="P40" s="46"/>
      <c r="Q40" s="25"/>
      <c r="R40" s="26">
        <v>0</v>
      </c>
      <c r="S40" s="46"/>
      <c r="T40" s="25"/>
      <c r="U40" s="26">
        <v>1500</v>
      </c>
      <c r="V40" s="46"/>
      <c r="W40" s="25">
        <v>-1500</v>
      </c>
      <c r="X40" s="26"/>
      <c r="Y40" s="46"/>
      <c r="Z40" s="25"/>
      <c r="AA40" s="26"/>
      <c r="AB40" s="46"/>
      <c r="AC40" s="25"/>
      <c r="AD40" s="26"/>
      <c r="AE40" s="46"/>
      <c r="AF40" s="25"/>
      <c r="AG40" s="26"/>
      <c r="AH40" s="46"/>
      <c r="AI40" s="25"/>
      <c r="AJ40" s="26"/>
      <c r="AK40" s="46"/>
      <c r="AL40" s="25"/>
      <c r="AM40" s="26">
        <f t="shared" si="361"/>
        <v>3000</v>
      </c>
      <c r="AN40" s="42">
        <f t="shared" si="362"/>
        <v>0</v>
      </c>
      <c r="AO40" s="63">
        <v>-3000</v>
      </c>
    </row>
    <row r="41" spans="1:41" hidden="1" outlineLevel="1" x14ac:dyDescent="0.3">
      <c r="A41" s="12"/>
      <c r="B41" s="13"/>
      <c r="C41" s="43"/>
      <c r="D41" s="43"/>
      <c r="E41" s="25"/>
      <c r="F41" s="43"/>
      <c r="G41" s="43"/>
      <c r="H41" s="25"/>
      <c r="I41" s="43"/>
      <c r="J41" s="43"/>
      <c r="K41" s="25"/>
      <c r="L41" s="43"/>
      <c r="M41" s="43"/>
      <c r="N41" s="25"/>
      <c r="O41" s="43"/>
      <c r="P41" s="43"/>
      <c r="Q41" s="25"/>
      <c r="R41" s="43"/>
      <c r="S41" s="43"/>
      <c r="T41" s="25"/>
      <c r="U41" s="43"/>
      <c r="V41" s="43"/>
      <c r="W41" s="25"/>
      <c r="X41" s="43"/>
      <c r="Y41" s="43"/>
      <c r="Z41" s="25"/>
      <c r="AA41" s="43"/>
      <c r="AB41" s="43"/>
      <c r="AC41" s="25"/>
      <c r="AD41" s="43"/>
      <c r="AE41" s="43"/>
      <c r="AF41" s="25"/>
      <c r="AG41" s="43"/>
      <c r="AH41" s="43"/>
      <c r="AI41" s="25"/>
      <c r="AJ41" s="43"/>
      <c r="AK41" s="43"/>
      <c r="AL41" s="25"/>
      <c r="AM41" s="43"/>
      <c r="AN41" s="43"/>
      <c r="AO41" s="63"/>
    </row>
    <row r="42" spans="1:41" s="5" customFormat="1" hidden="1" outlineLevel="1" x14ac:dyDescent="0.3">
      <c r="A42" s="17">
        <v>4</v>
      </c>
      <c r="B42" s="18" t="s">
        <v>40</v>
      </c>
      <c r="C42" s="19">
        <v>0</v>
      </c>
      <c r="D42" s="19">
        <v>0</v>
      </c>
      <c r="E42" s="25">
        <f t="shared" si="326"/>
        <v>0</v>
      </c>
      <c r="F42" s="19">
        <v>0</v>
      </c>
      <c r="G42" s="19">
        <v>0</v>
      </c>
      <c r="H42" s="25">
        <f t="shared" ref="H42" si="363">G42-F42</f>
        <v>0</v>
      </c>
      <c r="I42" s="19">
        <v>0</v>
      </c>
      <c r="J42" s="19">
        <v>0</v>
      </c>
      <c r="K42" s="25">
        <f t="shared" ref="K42" si="364">J42-I42</f>
        <v>0</v>
      </c>
      <c r="L42" s="19">
        <v>0</v>
      </c>
      <c r="M42" s="19">
        <v>0</v>
      </c>
      <c r="N42" s="25">
        <f t="shared" ref="N42" si="365">M42-L42</f>
        <v>0</v>
      </c>
      <c r="O42" s="19">
        <v>0</v>
      </c>
      <c r="P42" s="19">
        <v>0</v>
      </c>
      <c r="Q42" s="25">
        <f t="shared" ref="Q42" si="366">P42-O42</f>
        <v>0</v>
      </c>
      <c r="R42" s="19">
        <v>0</v>
      </c>
      <c r="S42" s="19">
        <v>0</v>
      </c>
      <c r="T42" s="25">
        <f t="shared" ref="T42" si="367">S42-R42</f>
        <v>0</v>
      </c>
      <c r="U42" s="19">
        <v>0</v>
      </c>
      <c r="V42" s="19">
        <v>0</v>
      </c>
      <c r="W42" s="25">
        <f t="shared" ref="W42" si="368">V42-U42</f>
        <v>0</v>
      </c>
      <c r="X42" s="19">
        <v>0</v>
      </c>
      <c r="Y42" s="19">
        <v>0</v>
      </c>
      <c r="Z42" s="25">
        <f t="shared" ref="Z42" si="369">Y42-X42</f>
        <v>0</v>
      </c>
      <c r="AA42" s="19">
        <v>0</v>
      </c>
      <c r="AB42" s="19">
        <v>0</v>
      </c>
      <c r="AC42" s="25">
        <f t="shared" ref="AC42" si="370">AB42-AA42</f>
        <v>0</v>
      </c>
      <c r="AD42" s="19">
        <v>0</v>
      </c>
      <c r="AE42" s="19">
        <v>0</v>
      </c>
      <c r="AF42" s="25">
        <f t="shared" ref="AF42" si="371">AE42-AD42</f>
        <v>0</v>
      </c>
      <c r="AG42" s="19">
        <v>0</v>
      </c>
      <c r="AH42" s="19">
        <v>0</v>
      </c>
      <c r="AI42" s="25">
        <f t="shared" ref="AI42" si="372">AH42-AG42</f>
        <v>0</v>
      </c>
      <c r="AJ42" s="19">
        <v>0</v>
      </c>
      <c r="AK42" s="19">
        <v>0</v>
      </c>
      <c r="AL42" s="25">
        <f t="shared" ref="AL42" si="373">AK42-AJ42</f>
        <v>0</v>
      </c>
      <c r="AM42" s="19">
        <f>SUM(C42,F42,I42,L42,O42,R42,U42,X42,AA42,AD42,AG42,AJ42)</f>
        <v>0</v>
      </c>
      <c r="AN42" s="19">
        <f>SUM(D42,G42,J42,M42,P42,S42,V42,Y42,AB42,AE42,AH42,AK42)</f>
        <v>0</v>
      </c>
      <c r="AO42" s="20">
        <f t="shared" ref="AO42" si="374">AN42-AM42</f>
        <v>0</v>
      </c>
    </row>
    <row r="43" spans="1:41" hidden="1" outlineLevel="1" x14ac:dyDescent="0.3">
      <c r="A43" s="12"/>
      <c r="B43" s="13"/>
      <c r="C43" s="14"/>
      <c r="D43" s="14"/>
      <c r="E43" s="23"/>
      <c r="F43" s="14"/>
      <c r="G43" s="14"/>
      <c r="H43" s="23"/>
      <c r="I43" s="14"/>
      <c r="J43" s="14"/>
      <c r="K43" s="23"/>
      <c r="L43" s="14"/>
      <c r="M43" s="14"/>
      <c r="N43" s="23"/>
      <c r="O43" s="14"/>
      <c r="P43" s="14"/>
      <c r="Q43" s="23"/>
      <c r="R43" s="14"/>
      <c r="S43" s="14"/>
      <c r="T43" s="23"/>
      <c r="U43" s="14"/>
      <c r="V43" s="14"/>
      <c r="W43" s="23"/>
      <c r="X43" s="14"/>
      <c r="Y43" s="14"/>
      <c r="Z43" s="23"/>
      <c r="AA43" s="14"/>
      <c r="AB43" s="14"/>
      <c r="AC43" s="23"/>
      <c r="AD43" s="14"/>
      <c r="AE43" s="14"/>
      <c r="AF43" s="23"/>
      <c r="AG43" s="14"/>
      <c r="AH43" s="14"/>
      <c r="AI43" s="23"/>
      <c r="AJ43" s="14"/>
      <c r="AK43" s="14"/>
      <c r="AL43" s="23"/>
      <c r="AM43" s="14"/>
      <c r="AN43" s="14"/>
      <c r="AO43" s="15"/>
    </row>
    <row r="44" spans="1:41" s="7" customFormat="1" hidden="1" outlineLevel="1" x14ac:dyDescent="0.3">
      <c r="A44" s="21">
        <v>5</v>
      </c>
      <c r="B44" s="18" t="s">
        <v>46</v>
      </c>
      <c r="C44" s="61">
        <f>SUM(C45:C47)</f>
        <v>0</v>
      </c>
      <c r="D44" s="61">
        <f>SUM(D45:D47)</f>
        <v>0</v>
      </c>
      <c r="E44" s="25">
        <f t="shared" si="326"/>
        <v>0</v>
      </c>
      <c r="F44" s="61">
        <f t="shared" ref="F44:G44" si="375">SUM(F45:F47)</f>
        <v>0</v>
      </c>
      <c r="G44" s="61">
        <f t="shared" si="375"/>
        <v>0</v>
      </c>
      <c r="H44" s="25">
        <f t="shared" ref="H44:H47" si="376">G44-F44</f>
        <v>0</v>
      </c>
      <c r="I44" s="61">
        <f t="shared" ref="I44:J44" si="377">SUM(I45:I47)</f>
        <v>0</v>
      </c>
      <c r="J44" s="61">
        <f t="shared" si="377"/>
        <v>0</v>
      </c>
      <c r="K44" s="25">
        <f t="shared" ref="K44:K47" si="378">J44-I44</f>
        <v>0</v>
      </c>
      <c r="L44" s="61">
        <f t="shared" ref="L44:M44" si="379">SUM(L45:L47)</f>
        <v>0</v>
      </c>
      <c r="M44" s="61">
        <f t="shared" si="379"/>
        <v>0</v>
      </c>
      <c r="N44" s="25">
        <f t="shared" ref="N44:N47" si="380">M44-L44</f>
        <v>0</v>
      </c>
      <c r="O44" s="61">
        <f t="shared" ref="O44:P44" si="381">SUM(O45:O47)</f>
        <v>0</v>
      </c>
      <c r="P44" s="61">
        <f t="shared" si="381"/>
        <v>0</v>
      </c>
      <c r="Q44" s="25">
        <f t="shared" ref="Q44:Q47" si="382">P44-O44</f>
        <v>0</v>
      </c>
      <c r="R44" s="61">
        <f t="shared" ref="R44:S44" si="383">SUM(R45:R47)</f>
        <v>0</v>
      </c>
      <c r="S44" s="61">
        <f t="shared" si="383"/>
        <v>0</v>
      </c>
      <c r="T44" s="25">
        <f t="shared" ref="T44:T47" si="384">S44-R44</f>
        <v>0</v>
      </c>
      <c r="U44" s="61">
        <f t="shared" ref="U44:V44" si="385">SUM(U45:U47)</f>
        <v>0</v>
      </c>
      <c r="V44" s="61">
        <f t="shared" si="385"/>
        <v>0</v>
      </c>
      <c r="W44" s="25">
        <f t="shared" ref="W44:W47" si="386">V44-U44</f>
        <v>0</v>
      </c>
      <c r="X44" s="61">
        <f t="shared" ref="X44:Y44" si="387">SUM(X45:X47)</f>
        <v>0</v>
      </c>
      <c r="Y44" s="61">
        <f t="shared" si="387"/>
        <v>0</v>
      </c>
      <c r="Z44" s="25">
        <f t="shared" ref="Z44:Z47" si="388">Y44-X44</f>
        <v>0</v>
      </c>
      <c r="AA44" s="61">
        <f t="shared" ref="AA44:AB44" si="389">SUM(AA45:AA47)</f>
        <v>0</v>
      </c>
      <c r="AB44" s="61">
        <f t="shared" si="389"/>
        <v>0</v>
      </c>
      <c r="AC44" s="25">
        <f t="shared" ref="AC44:AC47" si="390">AB44-AA44</f>
        <v>0</v>
      </c>
      <c r="AD44" s="61">
        <f t="shared" ref="AD44:AE44" si="391">SUM(AD45:AD47)</f>
        <v>0</v>
      </c>
      <c r="AE44" s="61">
        <f t="shared" si="391"/>
        <v>0</v>
      </c>
      <c r="AF44" s="25">
        <f t="shared" ref="AF44:AF47" si="392">AE44-AD44</f>
        <v>0</v>
      </c>
      <c r="AG44" s="61">
        <f t="shared" ref="AG44:AH44" si="393">SUM(AG45:AG47)</f>
        <v>0</v>
      </c>
      <c r="AH44" s="61">
        <f t="shared" si="393"/>
        <v>0</v>
      </c>
      <c r="AI44" s="25">
        <f t="shared" ref="AI44:AI47" si="394">AH44-AG44</f>
        <v>0</v>
      </c>
      <c r="AJ44" s="61">
        <f t="shared" ref="AJ44:AK44" si="395">SUM(AJ45:AJ47)</f>
        <v>0</v>
      </c>
      <c r="AK44" s="61">
        <f t="shared" si="395"/>
        <v>0</v>
      </c>
      <c r="AL44" s="25">
        <f t="shared" ref="AL44:AL47" si="396">AK44-AJ44</f>
        <v>0</v>
      </c>
      <c r="AM44" s="19">
        <f>SUM(C44,F44,I44,L44,O44,R44,U44,X44,AA44,AD44,AG44,AJ44)</f>
        <v>0</v>
      </c>
      <c r="AN44" s="19">
        <f>SUM(D44,G44,J44,M44,P44,S44,V44,Y44,AB44,AE44,AH44,AK44)</f>
        <v>0</v>
      </c>
      <c r="AO44" s="20">
        <f t="shared" ref="AO44" si="397">AN44-AM44</f>
        <v>0</v>
      </c>
    </row>
    <row r="45" spans="1:41" hidden="1" outlineLevel="1" x14ac:dyDescent="0.3">
      <c r="A45" s="12"/>
      <c r="B45" s="13" t="s">
        <v>47</v>
      </c>
      <c r="C45" s="42">
        <v>0</v>
      </c>
      <c r="D45" s="42"/>
      <c r="E45" s="25">
        <f t="shared" si="326"/>
        <v>0</v>
      </c>
      <c r="F45" s="42">
        <v>0</v>
      </c>
      <c r="G45" s="42"/>
      <c r="H45" s="25">
        <f t="shared" si="376"/>
        <v>0</v>
      </c>
      <c r="I45" s="42">
        <v>0</v>
      </c>
      <c r="J45" s="42"/>
      <c r="K45" s="25">
        <f t="shared" si="378"/>
        <v>0</v>
      </c>
      <c r="L45" s="42">
        <v>0</v>
      </c>
      <c r="M45" s="42"/>
      <c r="N45" s="25">
        <f t="shared" si="380"/>
        <v>0</v>
      </c>
      <c r="O45" s="42">
        <v>0</v>
      </c>
      <c r="P45" s="42"/>
      <c r="Q45" s="25">
        <f t="shared" si="382"/>
        <v>0</v>
      </c>
      <c r="R45" s="42">
        <v>0</v>
      </c>
      <c r="S45" s="42"/>
      <c r="T45" s="25">
        <f t="shared" si="384"/>
        <v>0</v>
      </c>
      <c r="U45" s="42">
        <v>0</v>
      </c>
      <c r="V45" s="42"/>
      <c r="W45" s="25">
        <f t="shared" si="386"/>
        <v>0</v>
      </c>
      <c r="X45" s="42">
        <v>0</v>
      </c>
      <c r="Y45" s="42"/>
      <c r="Z45" s="25">
        <f t="shared" si="388"/>
        <v>0</v>
      </c>
      <c r="AA45" s="42">
        <v>0</v>
      </c>
      <c r="AB45" s="42"/>
      <c r="AC45" s="25">
        <f t="shared" si="390"/>
        <v>0</v>
      </c>
      <c r="AD45" s="42">
        <v>0</v>
      </c>
      <c r="AE45" s="42"/>
      <c r="AF45" s="25">
        <f t="shared" si="392"/>
        <v>0</v>
      </c>
      <c r="AG45" s="42">
        <v>0</v>
      </c>
      <c r="AH45" s="42"/>
      <c r="AI45" s="25">
        <f t="shared" si="394"/>
        <v>0</v>
      </c>
      <c r="AJ45" s="42">
        <v>0</v>
      </c>
      <c r="AK45" s="42"/>
      <c r="AL45" s="25">
        <f t="shared" si="396"/>
        <v>0</v>
      </c>
      <c r="AM45" s="26">
        <f t="shared" ref="AM45:AM47" si="398">SUM(C45,F45,I45,L45,O45,R45,U45,X45,AA45,AD45,AG45,AJ45)</f>
        <v>0</v>
      </c>
      <c r="AN45" s="42">
        <f t="shared" ref="AN45:AN47" si="399">SUM(D45,G45,J45,M45,P45,S45,V45,Y45,AB45,AE45,AH45,AK45)</f>
        <v>0</v>
      </c>
      <c r="AO45" s="63">
        <f t="shared" ref="AO45:AO47" si="400">AN45-AM45</f>
        <v>0</v>
      </c>
    </row>
    <row r="46" spans="1:41" hidden="1" outlineLevel="1" x14ac:dyDescent="0.3">
      <c r="A46" s="12"/>
      <c r="B46" s="13" t="s">
        <v>47</v>
      </c>
      <c r="C46" s="42">
        <v>0</v>
      </c>
      <c r="D46" s="42"/>
      <c r="E46" s="25">
        <f t="shared" si="326"/>
        <v>0</v>
      </c>
      <c r="F46" s="42">
        <v>0</v>
      </c>
      <c r="G46" s="42"/>
      <c r="H46" s="25">
        <f t="shared" si="376"/>
        <v>0</v>
      </c>
      <c r="I46" s="42">
        <v>0</v>
      </c>
      <c r="J46" s="42"/>
      <c r="K46" s="25">
        <f t="shared" si="378"/>
        <v>0</v>
      </c>
      <c r="L46" s="42">
        <v>0</v>
      </c>
      <c r="M46" s="42"/>
      <c r="N46" s="25">
        <f t="shared" si="380"/>
        <v>0</v>
      </c>
      <c r="O46" s="42">
        <v>0</v>
      </c>
      <c r="P46" s="42"/>
      <c r="Q46" s="25">
        <f t="shared" si="382"/>
        <v>0</v>
      </c>
      <c r="R46" s="42">
        <v>0</v>
      </c>
      <c r="S46" s="42"/>
      <c r="T46" s="25">
        <f t="shared" si="384"/>
        <v>0</v>
      </c>
      <c r="U46" s="42">
        <v>0</v>
      </c>
      <c r="V46" s="42"/>
      <c r="W46" s="25">
        <f t="shared" si="386"/>
        <v>0</v>
      </c>
      <c r="X46" s="42">
        <v>0</v>
      </c>
      <c r="Y46" s="42"/>
      <c r="Z46" s="25">
        <f t="shared" si="388"/>
        <v>0</v>
      </c>
      <c r="AA46" s="42">
        <v>0</v>
      </c>
      <c r="AB46" s="42"/>
      <c r="AC46" s="25">
        <f t="shared" si="390"/>
        <v>0</v>
      </c>
      <c r="AD46" s="42">
        <v>0</v>
      </c>
      <c r="AE46" s="42"/>
      <c r="AF46" s="25">
        <f t="shared" si="392"/>
        <v>0</v>
      </c>
      <c r="AG46" s="42">
        <v>0</v>
      </c>
      <c r="AH46" s="42"/>
      <c r="AI46" s="25">
        <f t="shared" si="394"/>
        <v>0</v>
      </c>
      <c r="AJ46" s="42">
        <v>0</v>
      </c>
      <c r="AK46" s="42"/>
      <c r="AL46" s="25">
        <f t="shared" si="396"/>
        <v>0</v>
      </c>
      <c r="AM46" s="26">
        <f t="shared" si="398"/>
        <v>0</v>
      </c>
      <c r="AN46" s="42">
        <f t="shared" si="399"/>
        <v>0</v>
      </c>
      <c r="AO46" s="63">
        <f t="shared" si="400"/>
        <v>0</v>
      </c>
    </row>
    <row r="47" spans="1:41" ht="15" hidden="1" outlineLevel="1" thickBot="1" x14ac:dyDescent="0.35">
      <c r="A47" s="57"/>
      <c r="B47" s="58" t="s">
        <v>47</v>
      </c>
      <c r="C47" s="62">
        <v>0</v>
      </c>
      <c r="D47" s="62"/>
      <c r="E47" s="64">
        <f t="shared" si="326"/>
        <v>0</v>
      </c>
      <c r="F47" s="62">
        <v>0</v>
      </c>
      <c r="G47" s="62"/>
      <c r="H47" s="64">
        <f t="shared" si="376"/>
        <v>0</v>
      </c>
      <c r="I47" s="62">
        <v>0</v>
      </c>
      <c r="J47" s="62"/>
      <c r="K47" s="64">
        <f t="shared" si="378"/>
        <v>0</v>
      </c>
      <c r="L47" s="62">
        <v>0</v>
      </c>
      <c r="M47" s="62"/>
      <c r="N47" s="64">
        <f t="shared" si="380"/>
        <v>0</v>
      </c>
      <c r="O47" s="62">
        <v>0</v>
      </c>
      <c r="P47" s="62"/>
      <c r="Q47" s="64">
        <f t="shared" si="382"/>
        <v>0</v>
      </c>
      <c r="R47" s="62">
        <v>0</v>
      </c>
      <c r="S47" s="62"/>
      <c r="T47" s="64">
        <f t="shared" si="384"/>
        <v>0</v>
      </c>
      <c r="U47" s="62">
        <v>0</v>
      </c>
      <c r="V47" s="62"/>
      <c r="W47" s="64">
        <f t="shared" si="386"/>
        <v>0</v>
      </c>
      <c r="X47" s="62">
        <v>0</v>
      </c>
      <c r="Y47" s="62"/>
      <c r="Z47" s="64">
        <f t="shared" si="388"/>
        <v>0</v>
      </c>
      <c r="AA47" s="62">
        <v>0</v>
      </c>
      <c r="AB47" s="62"/>
      <c r="AC47" s="64">
        <f t="shared" si="390"/>
        <v>0</v>
      </c>
      <c r="AD47" s="62">
        <v>0</v>
      </c>
      <c r="AE47" s="62"/>
      <c r="AF47" s="64">
        <f t="shared" si="392"/>
        <v>0</v>
      </c>
      <c r="AG47" s="62">
        <v>0</v>
      </c>
      <c r="AH47" s="62"/>
      <c r="AI47" s="64">
        <f t="shared" si="394"/>
        <v>0</v>
      </c>
      <c r="AJ47" s="62">
        <v>0</v>
      </c>
      <c r="AK47" s="62"/>
      <c r="AL47" s="64">
        <f t="shared" si="396"/>
        <v>0</v>
      </c>
      <c r="AM47" s="62">
        <f t="shared" si="398"/>
        <v>0</v>
      </c>
      <c r="AN47" s="62">
        <f t="shared" si="399"/>
        <v>0</v>
      </c>
      <c r="AO47" s="65">
        <f t="shared" si="400"/>
        <v>0</v>
      </c>
    </row>
    <row r="48" spans="1:41" collapsed="1" x14ac:dyDescent="0.3"/>
    <row r="49" spans="1:41" ht="15" thickBot="1" x14ac:dyDescent="0.35"/>
    <row r="50" spans="1:41" s="6" customFormat="1" ht="22.5" customHeight="1" x14ac:dyDescent="0.3">
      <c r="A50" s="229" t="s">
        <v>95</v>
      </c>
      <c r="B50" s="230"/>
      <c r="C50" s="223" t="s">
        <v>0</v>
      </c>
      <c r="D50" s="223"/>
      <c r="E50" s="223"/>
      <c r="F50" s="223" t="s">
        <v>1</v>
      </c>
      <c r="G50" s="223"/>
      <c r="H50" s="223"/>
      <c r="I50" s="223" t="s">
        <v>2</v>
      </c>
      <c r="J50" s="223"/>
      <c r="K50" s="223"/>
      <c r="L50" s="223" t="s">
        <v>3</v>
      </c>
      <c r="M50" s="223"/>
      <c r="N50" s="223"/>
      <c r="O50" s="223" t="s">
        <v>4</v>
      </c>
      <c r="P50" s="223"/>
      <c r="Q50" s="223"/>
      <c r="R50" s="223" t="s">
        <v>5</v>
      </c>
      <c r="S50" s="223"/>
      <c r="T50" s="223"/>
      <c r="U50" s="223" t="s">
        <v>6</v>
      </c>
      <c r="V50" s="223"/>
      <c r="W50" s="223"/>
      <c r="X50" s="223" t="s">
        <v>7</v>
      </c>
      <c r="Y50" s="223"/>
      <c r="Z50" s="223"/>
      <c r="AA50" s="223" t="s">
        <v>8</v>
      </c>
      <c r="AB50" s="223"/>
      <c r="AC50" s="223"/>
      <c r="AD50" s="223" t="s">
        <v>9</v>
      </c>
      <c r="AE50" s="223"/>
      <c r="AF50" s="223"/>
      <c r="AG50" s="223" t="s">
        <v>10</v>
      </c>
      <c r="AH50" s="223"/>
      <c r="AI50" s="223"/>
      <c r="AJ50" s="223" t="s">
        <v>11</v>
      </c>
      <c r="AK50" s="223"/>
      <c r="AL50" s="223"/>
      <c r="AM50" s="223" t="s">
        <v>23</v>
      </c>
      <c r="AN50" s="223"/>
      <c r="AO50" s="224"/>
    </row>
    <row r="51" spans="1:41" s="32" customFormat="1" ht="20.25" customHeight="1" thickBot="1" x14ac:dyDescent="0.25">
      <c r="A51" s="231"/>
      <c r="B51" s="232"/>
      <c r="C51" s="51" t="s">
        <v>20</v>
      </c>
      <c r="D51" s="51" t="s">
        <v>21</v>
      </c>
      <c r="E51" s="110" t="s">
        <v>22</v>
      </c>
      <c r="F51" s="51" t="s">
        <v>20</v>
      </c>
      <c r="G51" s="51" t="s">
        <v>21</v>
      </c>
      <c r="H51" s="110" t="s">
        <v>22</v>
      </c>
      <c r="I51" s="51" t="s">
        <v>20</v>
      </c>
      <c r="J51" s="51" t="s">
        <v>21</v>
      </c>
      <c r="K51" s="110" t="s">
        <v>22</v>
      </c>
      <c r="L51" s="51" t="s">
        <v>20</v>
      </c>
      <c r="M51" s="51" t="s">
        <v>21</v>
      </c>
      <c r="N51" s="110" t="s">
        <v>22</v>
      </c>
      <c r="O51" s="51" t="s">
        <v>20</v>
      </c>
      <c r="P51" s="51" t="s">
        <v>21</v>
      </c>
      <c r="Q51" s="110" t="s">
        <v>22</v>
      </c>
      <c r="R51" s="51" t="s">
        <v>20</v>
      </c>
      <c r="S51" s="51" t="s">
        <v>21</v>
      </c>
      <c r="T51" s="110" t="s">
        <v>22</v>
      </c>
      <c r="U51" s="51" t="s">
        <v>20</v>
      </c>
      <c r="V51" s="51" t="s">
        <v>21</v>
      </c>
      <c r="W51" s="110" t="s">
        <v>22</v>
      </c>
      <c r="X51" s="51" t="s">
        <v>20</v>
      </c>
      <c r="Y51" s="51" t="s">
        <v>21</v>
      </c>
      <c r="Z51" s="110" t="s">
        <v>22</v>
      </c>
      <c r="AA51" s="51" t="s">
        <v>20</v>
      </c>
      <c r="AB51" s="51" t="s">
        <v>21</v>
      </c>
      <c r="AC51" s="110" t="s">
        <v>22</v>
      </c>
      <c r="AD51" s="51" t="s">
        <v>20</v>
      </c>
      <c r="AE51" s="51" t="s">
        <v>21</v>
      </c>
      <c r="AF51" s="110" t="s">
        <v>22</v>
      </c>
      <c r="AG51" s="51" t="s">
        <v>20</v>
      </c>
      <c r="AH51" s="51" t="s">
        <v>21</v>
      </c>
      <c r="AI51" s="110" t="s">
        <v>22</v>
      </c>
      <c r="AJ51" s="51" t="s">
        <v>20</v>
      </c>
      <c r="AK51" s="51" t="s">
        <v>21</v>
      </c>
      <c r="AL51" s="110" t="s">
        <v>22</v>
      </c>
      <c r="AM51" s="51" t="s">
        <v>20</v>
      </c>
      <c r="AN51" s="51" t="s">
        <v>21</v>
      </c>
      <c r="AO51" s="52" t="s">
        <v>22</v>
      </c>
    </row>
    <row r="52" spans="1:41" s="8" customFormat="1" ht="36" customHeight="1" x14ac:dyDescent="0.3">
      <c r="A52" s="53">
        <v>1</v>
      </c>
      <c r="B52" s="54" t="s">
        <v>59</v>
      </c>
      <c r="C52" s="55">
        <f>C53-C62</f>
        <v>15758.376</v>
      </c>
      <c r="D52" s="55">
        <f>D53-D62</f>
        <v>0</v>
      </c>
      <c r="E52" s="111">
        <f>D52-C52</f>
        <v>-15758.376</v>
      </c>
      <c r="F52" s="55">
        <f t="shared" ref="F52" si="401">F53-F62</f>
        <v>-11741.624</v>
      </c>
      <c r="G52" s="55">
        <f t="shared" ref="G52" si="402">G53-G62</f>
        <v>0</v>
      </c>
      <c r="H52" s="111">
        <f t="shared" ref="H52:H55" si="403">G52-F52</f>
        <v>11741.624</v>
      </c>
      <c r="I52" s="55">
        <f t="shared" ref="I52" si="404">I53-I62</f>
        <v>-16679.635999999999</v>
      </c>
      <c r="J52" s="55">
        <f t="shared" ref="J52" si="405">J53-J62</f>
        <v>0</v>
      </c>
      <c r="K52" s="111">
        <f t="shared" ref="K52:K55" si="406">J52-I52</f>
        <v>16679.635999999999</v>
      </c>
      <c r="L52" s="55">
        <f t="shared" ref="L52" si="407">L53-L62</f>
        <v>-16679.635999999999</v>
      </c>
      <c r="M52" s="55">
        <f t="shared" ref="M52" si="408">M53-M62</f>
        <v>0</v>
      </c>
      <c r="N52" s="111">
        <f t="shared" ref="N52:N55" si="409">M52-L52</f>
        <v>16679.635999999999</v>
      </c>
      <c r="O52" s="55">
        <f t="shared" ref="O52" si="410">O53-O62</f>
        <v>-16679.635999999999</v>
      </c>
      <c r="P52" s="55">
        <f t="shared" ref="P52" si="411">P53-P62</f>
        <v>0</v>
      </c>
      <c r="Q52" s="111">
        <f t="shared" ref="Q52:Q55" si="412">P52-O52</f>
        <v>16679.635999999999</v>
      </c>
      <c r="R52" s="55">
        <f t="shared" ref="R52" si="413">R53-R62</f>
        <v>-16679.635999999999</v>
      </c>
      <c r="S52" s="55">
        <f t="shared" ref="S52" si="414">S53-S62</f>
        <v>0</v>
      </c>
      <c r="T52" s="111">
        <f t="shared" ref="T52:T55" si="415">S52-R52</f>
        <v>16679.635999999999</v>
      </c>
      <c r="U52" s="55">
        <f t="shared" ref="U52" si="416">U53-U62</f>
        <v>52320.364000000001</v>
      </c>
      <c r="V52" s="55">
        <f t="shared" ref="V52" si="417">V53-V62</f>
        <v>0</v>
      </c>
      <c r="W52" s="111">
        <f t="shared" ref="W52:W55" si="418">V52-U52</f>
        <v>-52320.364000000001</v>
      </c>
      <c r="X52" s="55">
        <f t="shared" ref="X52" si="419">X53-X62</f>
        <v>-16679.635999999999</v>
      </c>
      <c r="Y52" s="55">
        <f t="shared" ref="Y52" si="420">Y53-Y62</f>
        <v>0</v>
      </c>
      <c r="Z52" s="111">
        <f t="shared" ref="Z52:Z55" si="421">Y52-X52</f>
        <v>16679.635999999999</v>
      </c>
      <c r="AA52" s="55">
        <f t="shared" ref="AA52" si="422">AA53-AA62</f>
        <v>-16679.635999999999</v>
      </c>
      <c r="AB52" s="55">
        <f t="shared" ref="AB52" si="423">AB53-AB62</f>
        <v>0</v>
      </c>
      <c r="AC52" s="111">
        <f t="shared" ref="AC52:AC55" si="424">AB52-AA52</f>
        <v>16679.635999999999</v>
      </c>
      <c r="AD52" s="55">
        <f t="shared" ref="AD52" si="425">AD53-AD62</f>
        <v>-16679.635999999999</v>
      </c>
      <c r="AE52" s="55">
        <f t="shared" ref="AE52" si="426">AE53-AE62</f>
        <v>0</v>
      </c>
      <c r="AF52" s="111">
        <f t="shared" ref="AF52:AF55" si="427">AE52-AD52</f>
        <v>16679.635999999999</v>
      </c>
      <c r="AG52" s="55">
        <f t="shared" ref="AG52" si="428">AG53-AG62</f>
        <v>-16679.635999999999</v>
      </c>
      <c r="AH52" s="55">
        <f t="shared" ref="AH52" si="429">AH53-AH62</f>
        <v>0</v>
      </c>
      <c r="AI52" s="111">
        <f t="shared" ref="AI52:AI55" si="430">AH52-AG52</f>
        <v>16679.635999999999</v>
      </c>
      <c r="AJ52" s="55">
        <f t="shared" ref="AJ52" si="431">AJ53-AJ62</f>
        <v>-16679.635999999999</v>
      </c>
      <c r="AK52" s="55">
        <f t="shared" ref="AK52" si="432">AK53-AK62</f>
        <v>0</v>
      </c>
      <c r="AL52" s="111">
        <f t="shared" ref="AL52:AL55" si="433">AK52-AJ52</f>
        <v>16679.635999999999</v>
      </c>
      <c r="AM52" s="55">
        <f t="shared" ref="AM52:AM53" si="434">SUM(C52,F52,I52,L52,O52,R52,U52,X52,AA52,AD52,AG52,AJ52)</f>
        <v>-93779.607999999978</v>
      </c>
      <c r="AN52" s="55">
        <f t="shared" ref="AN52:AN53" si="435">SUM(D52,G52,J52,M52,P52,S52,V52,Y52,AB52,AE52,AH52,AK52)</f>
        <v>0</v>
      </c>
      <c r="AO52" s="116">
        <f t="shared" ref="AO52:AO55" si="436">AN52-AM52</f>
        <v>93779.607999999978</v>
      </c>
    </row>
    <row r="53" spans="1:41" s="60" customFormat="1" ht="36.75" customHeight="1" x14ac:dyDescent="0.3">
      <c r="A53" s="34"/>
      <c r="B53" s="59" t="s">
        <v>12</v>
      </c>
      <c r="C53" s="35">
        <f>SUM(C56:C61)</f>
        <v>35600</v>
      </c>
      <c r="D53" s="35">
        <f>SUM(D56:D61)</f>
        <v>0</v>
      </c>
      <c r="E53" s="112">
        <f>D53-C53</f>
        <v>-35600</v>
      </c>
      <c r="F53" s="35">
        <f t="shared" ref="F53:G53" si="437">SUM(F56:F61)</f>
        <v>1100</v>
      </c>
      <c r="G53" s="35">
        <f t="shared" si="437"/>
        <v>0</v>
      </c>
      <c r="H53" s="112">
        <f t="shared" si="403"/>
        <v>-1100</v>
      </c>
      <c r="I53" s="35">
        <f t="shared" ref="I53:J53" si="438">SUM(I56:I61)</f>
        <v>1100</v>
      </c>
      <c r="J53" s="35">
        <f t="shared" si="438"/>
        <v>0</v>
      </c>
      <c r="K53" s="112">
        <f t="shared" si="406"/>
        <v>-1100</v>
      </c>
      <c r="L53" s="35">
        <f t="shared" ref="L53:M53" si="439">SUM(L56:L61)</f>
        <v>1100</v>
      </c>
      <c r="M53" s="35">
        <f t="shared" si="439"/>
        <v>0</v>
      </c>
      <c r="N53" s="112">
        <f t="shared" si="409"/>
        <v>-1100</v>
      </c>
      <c r="O53" s="35">
        <f t="shared" ref="O53:P53" si="440">SUM(O56:O61)</f>
        <v>1100</v>
      </c>
      <c r="P53" s="35">
        <f t="shared" si="440"/>
        <v>0</v>
      </c>
      <c r="Q53" s="112">
        <f t="shared" si="412"/>
        <v>-1100</v>
      </c>
      <c r="R53" s="35">
        <f t="shared" ref="R53:S53" si="441">SUM(R56:R61)</f>
        <v>1100</v>
      </c>
      <c r="S53" s="35">
        <f t="shared" si="441"/>
        <v>0</v>
      </c>
      <c r="T53" s="112">
        <f t="shared" si="415"/>
        <v>-1100</v>
      </c>
      <c r="U53" s="35">
        <f t="shared" ref="U53:V53" si="442">SUM(U56:U61)</f>
        <v>70100</v>
      </c>
      <c r="V53" s="35">
        <f t="shared" si="442"/>
        <v>0</v>
      </c>
      <c r="W53" s="112">
        <f t="shared" si="418"/>
        <v>-70100</v>
      </c>
      <c r="X53" s="35">
        <f t="shared" ref="X53:Y53" si="443">SUM(X56:X61)</f>
        <v>1100</v>
      </c>
      <c r="Y53" s="35">
        <f t="shared" si="443"/>
        <v>0</v>
      </c>
      <c r="Z53" s="112">
        <f t="shared" si="421"/>
        <v>-1100</v>
      </c>
      <c r="AA53" s="35">
        <f t="shared" ref="AA53:AB53" si="444">SUM(AA56:AA61)</f>
        <v>1100</v>
      </c>
      <c r="AB53" s="35">
        <f t="shared" si="444"/>
        <v>0</v>
      </c>
      <c r="AC53" s="112">
        <f t="shared" si="424"/>
        <v>-1100</v>
      </c>
      <c r="AD53" s="35">
        <f t="shared" ref="AD53:AE53" si="445">SUM(AD56:AD61)</f>
        <v>1100</v>
      </c>
      <c r="AE53" s="35">
        <f t="shared" si="445"/>
        <v>0</v>
      </c>
      <c r="AF53" s="112">
        <f t="shared" si="427"/>
        <v>-1100</v>
      </c>
      <c r="AG53" s="35">
        <f t="shared" ref="AG53:AH53" si="446">SUM(AG56:AG61)</f>
        <v>1100</v>
      </c>
      <c r="AH53" s="35">
        <f t="shared" si="446"/>
        <v>0</v>
      </c>
      <c r="AI53" s="112">
        <f t="shared" si="430"/>
        <v>-1100</v>
      </c>
      <c r="AJ53" s="35">
        <f t="shared" ref="AJ53:AK53" si="447">SUM(AJ56:AJ61)</f>
        <v>1100</v>
      </c>
      <c r="AK53" s="35">
        <f t="shared" si="447"/>
        <v>0</v>
      </c>
      <c r="AL53" s="112">
        <f t="shared" si="433"/>
        <v>-1100</v>
      </c>
      <c r="AM53" s="35">
        <f t="shared" si="434"/>
        <v>116700</v>
      </c>
      <c r="AN53" s="35">
        <f t="shared" si="435"/>
        <v>0</v>
      </c>
      <c r="AO53" s="36">
        <f t="shared" si="436"/>
        <v>-116700</v>
      </c>
    </row>
    <row r="54" spans="1:41" s="4" customFormat="1" hidden="1" outlineLevel="1" x14ac:dyDescent="0.3">
      <c r="A54" s="44"/>
      <c r="B54" s="45" t="s">
        <v>31</v>
      </c>
      <c r="C54" s="22">
        <v>6.9</v>
      </c>
      <c r="D54" s="22"/>
      <c r="E54" s="22">
        <f>D54-C54</f>
        <v>-6.9</v>
      </c>
      <c r="F54" s="22"/>
      <c r="G54" s="22"/>
      <c r="H54" s="22">
        <f t="shared" si="403"/>
        <v>0</v>
      </c>
      <c r="I54" s="22"/>
      <c r="J54" s="22"/>
      <c r="K54" s="22">
        <f t="shared" si="406"/>
        <v>0</v>
      </c>
      <c r="L54" s="22"/>
      <c r="M54" s="22"/>
      <c r="N54" s="22">
        <f t="shared" si="409"/>
        <v>0</v>
      </c>
      <c r="O54" s="22"/>
      <c r="P54" s="22"/>
      <c r="Q54" s="22">
        <f t="shared" si="412"/>
        <v>0</v>
      </c>
      <c r="R54" s="22"/>
      <c r="S54" s="22"/>
      <c r="T54" s="22">
        <f t="shared" si="415"/>
        <v>0</v>
      </c>
      <c r="U54" s="22">
        <v>6.9</v>
      </c>
      <c r="V54" s="22"/>
      <c r="W54" s="22">
        <f t="shared" si="418"/>
        <v>-6.9</v>
      </c>
      <c r="X54" s="22"/>
      <c r="Y54" s="22"/>
      <c r="Z54" s="22">
        <f t="shared" si="421"/>
        <v>0</v>
      </c>
      <c r="AA54" s="22"/>
      <c r="AB54" s="22"/>
      <c r="AC54" s="22">
        <f t="shared" si="424"/>
        <v>0</v>
      </c>
      <c r="AD54" s="22"/>
      <c r="AE54" s="22"/>
      <c r="AF54" s="22">
        <f t="shared" si="427"/>
        <v>0</v>
      </c>
      <c r="AG54" s="22"/>
      <c r="AH54" s="22"/>
      <c r="AI54" s="22">
        <f t="shared" si="430"/>
        <v>0</v>
      </c>
      <c r="AJ54" s="23"/>
      <c r="AK54" s="23"/>
      <c r="AL54" s="23">
        <f t="shared" si="433"/>
        <v>0</v>
      </c>
      <c r="AM54" s="23">
        <f>AVERAGE(C54,F54,I54,L54,O54,R54,U54,X54,AA54,AD54,AG54,AJ54)</f>
        <v>6.9</v>
      </c>
      <c r="AN54" s="23"/>
      <c r="AO54" s="24">
        <f t="shared" si="436"/>
        <v>-6.9</v>
      </c>
    </row>
    <row r="55" spans="1:41" s="4" customFormat="1" hidden="1" outlineLevel="1" x14ac:dyDescent="0.3">
      <c r="A55" s="44"/>
      <c r="B55" s="45" t="s">
        <v>16</v>
      </c>
      <c r="C55" s="47">
        <v>5000</v>
      </c>
      <c r="D55" s="47"/>
      <c r="E55" s="47">
        <f>D55-C55</f>
        <v>-5000</v>
      </c>
      <c r="F55" s="47"/>
      <c r="G55" s="47"/>
      <c r="H55" s="47">
        <f t="shared" si="403"/>
        <v>0</v>
      </c>
      <c r="I55" s="47"/>
      <c r="J55" s="47"/>
      <c r="K55" s="47">
        <f t="shared" si="406"/>
        <v>0</v>
      </c>
      <c r="L55" s="47"/>
      <c r="M55" s="47"/>
      <c r="N55" s="47">
        <f t="shared" si="409"/>
        <v>0</v>
      </c>
      <c r="O55" s="47"/>
      <c r="P55" s="47"/>
      <c r="Q55" s="47">
        <f t="shared" si="412"/>
        <v>0</v>
      </c>
      <c r="R55" s="47"/>
      <c r="S55" s="47"/>
      <c r="T55" s="47">
        <f t="shared" si="415"/>
        <v>0</v>
      </c>
      <c r="U55" s="47">
        <v>10000</v>
      </c>
      <c r="V55" s="47"/>
      <c r="W55" s="47">
        <f t="shared" si="418"/>
        <v>-10000</v>
      </c>
      <c r="X55" s="47"/>
      <c r="Y55" s="47"/>
      <c r="Z55" s="47">
        <f t="shared" si="421"/>
        <v>0</v>
      </c>
      <c r="AA55" s="47"/>
      <c r="AB55" s="47"/>
      <c r="AC55" s="47">
        <f t="shared" si="424"/>
        <v>0</v>
      </c>
      <c r="AD55" s="47"/>
      <c r="AE55" s="47"/>
      <c r="AF55" s="47">
        <f t="shared" si="427"/>
        <v>0</v>
      </c>
      <c r="AG55" s="47"/>
      <c r="AH55" s="47"/>
      <c r="AI55" s="47">
        <f t="shared" si="430"/>
        <v>0</v>
      </c>
      <c r="AJ55" s="47"/>
      <c r="AK55" s="47"/>
      <c r="AL55" s="47">
        <f t="shared" si="433"/>
        <v>0</v>
      </c>
      <c r="AM55" s="47">
        <f>SUM(C55,F55,I55,L55,O55,R55,U55,X55,AA55,AD55,AG55,AJ55)</f>
        <v>15000</v>
      </c>
      <c r="AN55" s="27">
        <f>SUM(D55,G55,J55,M55,P55,S55,V55,Y55,AB55,AE55,AH55,AK55)</f>
        <v>0</v>
      </c>
      <c r="AO55" s="28">
        <f t="shared" si="436"/>
        <v>-15000</v>
      </c>
    </row>
    <row r="56" spans="1:41" s="5" customFormat="1" hidden="1" outlineLevel="1" x14ac:dyDescent="0.3">
      <c r="A56" s="17">
        <v>1</v>
      </c>
      <c r="B56" s="18" t="s">
        <v>32</v>
      </c>
      <c r="C56" s="19">
        <f>C54*C55</f>
        <v>34500</v>
      </c>
      <c r="D56" s="19">
        <f>D54*D55</f>
        <v>0</v>
      </c>
      <c r="E56" s="25">
        <f>D56-C56</f>
        <v>-34500</v>
      </c>
      <c r="F56" s="19">
        <f t="shared" ref="F56:AL56" si="448">F54*F55</f>
        <v>0</v>
      </c>
      <c r="G56" s="19">
        <f t="shared" si="448"/>
        <v>0</v>
      </c>
      <c r="H56" s="25">
        <f t="shared" si="448"/>
        <v>0</v>
      </c>
      <c r="I56" s="19">
        <f t="shared" si="448"/>
        <v>0</v>
      </c>
      <c r="J56" s="19">
        <f t="shared" si="448"/>
        <v>0</v>
      </c>
      <c r="K56" s="25">
        <f t="shared" si="448"/>
        <v>0</v>
      </c>
      <c r="L56" s="19">
        <f t="shared" si="448"/>
        <v>0</v>
      </c>
      <c r="M56" s="19">
        <f t="shared" si="448"/>
        <v>0</v>
      </c>
      <c r="N56" s="25">
        <f t="shared" si="448"/>
        <v>0</v>
      </c>
      <c r="O56" s="19">
        <f t="shared" si="448"/>
        <v>0</v>
      </c>
      <c r="P56" s="19">
        <f t="shared" si="448"/>
        <v>0</v>
      </c>
      <c r="Q56" s="25">
        <f t="shared" si="448"/>
        <v>0</v>
      </c>
      <c r="R56" s="19">
        <f t="shared" si="448"/>
        <v>0</v>
      </c>
      <c r="S56" s="19">
        <f t="shared" si="448"/>
        <v>0</v>
      </c>
      <c r="T56" s="25">
        <f t="shared" si="448"/>
        <v>0</v>
      </c>
      <c r="U56" s="19">
        <f t="shared" si="448"/>
        <v>69000</v>
      </c>
      <c r="V56" s="19">
        <f t="shared" si="448"/>
        <v>0</v>
      </c>
      <c r="W56" s="25">
        <f t="shared" si="448"/>
        <v>69000</v>
      </c>
      <c r="X56" s="19">
        <f t="shared" si="448"/>
        <v>0</v>
      </c>
      <c r="Y56" s="19">
        <f t="shared" si="448"/>
        <v>0</v>
      </c>
      <c r="Z56" s="25">
        <f t="shared" si="448"/>
        <v>0</v>
      </c>
      <c r="AA56" s="19">
        <f t="shared" si="448"/>
        <v>0</v>
      </c>
      <c r="AB56" s="19">
        <f t="shared" si="448"/>
        <v>0</v>
      </c>
      <c r="AC56" s="25">
        <f t="shared" si="448"/>
        <v>0</v>
      </c>
      <c r="AD56" s="19">
        <f t="shared" si="448"/>
        <v>0</v>
      </c>
      <c r="AE56" s="19">
        <f t="shared" si="448"/>
        <v>0</v>
      </c>
      <c r="AF56" s="25">
        <f t="shared" si="448"/>
        <v>0</v>
      </c>
      <c r="AG56" s="19">
        <f t="shared" si="448"/>
        <v>0</v>
      </c>
      <c r="AH56" s="19">
        <f t="shared" si="448"/>
        <v>0</v>
      </c>
      <c r="AI56" s="25">
        <f t="shared" si="448"/>
        <v>0</v>
      </c>
      <c r="AJ56" s="19">
        <f t="shared" si="448"/>
        <v>0</v>
      </c>
      <c r="AK56" s="19">
        <f t="shared" si="448"/>
        <v>0</v>
      </c>
      <c r="AL56" s="25">
        <f t="shared" si="448"/>
        <v>0</v>
      </c>
      <c r="AM56" s="19">
        <f>SUM(C56,F56,I56,L56,O56,R56,U56,X56,AA56,AD56,AG56,AJ56)</f>
        <v>103500</v>
      </c>
      <c r="AN56" s="19">
        <f>SUM(D56,G56,J56,M56,P56,S56,V56,Y56,AB56,AE56,AH56,AK56)</f>
        <v>0</v>
      </c>
      <c r="AO56" s="20">
        <f t="shared" ref="AO56:AO60" si="449">AO54*AO55</f>
        <v>103500</v>
      </c>
    </row>
    <row r="57" spans="1:41" hidden="1" outlineLevel="1" x14ac:dyDescent="0.3">
      <c r="A57" s="12"/>
      <c r="B57" s="13"/>
      <c r="C57" s="14"/>
      <c r="D57" s="14"/>
      <c r="E57" s="23"/>
      <c r="F57" s="14"/>
      <c r="G57" s="14"/>
      <c r="H57" s="23"/>
      <c r="I57" s="14"/>
      <c r="J57" s="14"/>
      <c r="K57" s="23"/>
      <c r="L57" s="14"/>
      <c r="M57" s="14"/>
      <c r="N57" s="23"/>
      <c r="O57" s="14"/>
      <c r="P57" s="14"/>
      <c r="Q57" s="23"/>
      <c r="R57" s="14"/>
      <c r="S57" s="14"/>
      <c r="T57" s="23"/>
      <c r="U57" s="14"/>
      <c r="V57" s="14"/>
      <c r="W57" s="23"/>
      <c r="X57" s="14"/>
      <c r="Y57" s="14"/>
      <c r="Z57" s="23"/>
      <c r="AA57" s="14"/>
      <c r="AB57" s="14"/>
      <c r="AC57" s="23"/>
      <c r="AD57" s="14"/>
      <c r="AE57" s="14"/>
      <c r="AF57" s="23"/>
      <c r="AG57" s="14"/>
      <c r="AH57" s="14"/>
      <c r="AI57" s="23"/>
      <c r="AJ57" s="14"/>
      <c r="AK57" s="14"/>
      <c r="AL57" s="23"/>
      <c r="AM57" s="14"/>
      <c r="AN57" s="14"/>
      <c r="AO57" s="15"/>
    </row>
    <row r="58" spans="1:41" s="5" customFormat="1" hidden="1" outlineLevel="1" x14ac:dyDescent="0.3">
      <c r="A58" s="17">
        <v>2</v>
      </c>
      <c r="B58" s="18" t="s">
        <v>60</v>
      </c>
      <c r="C58" s="19">
        <v>100</v>
      </c>
      <c r="D58" s="19"/>
      <c r="E58" s="25">
        <f>D58-C58</f>
        <v>-100</v>
      </c>
      <c r="F58" s="19">
        <v>100</v>
      </c>
      <c r="G58" s="19"/>
      <c r="H58" s="25">
        <f t="shared" ref="H58" si="450">G58-F58</f>
        <v>-100</v>
      </c>
      <c r="I58" s="19">
        <v>100</v>
      </c>
      <c r="J58" s="19"/>
      <c r="K58" s="25">
        <v>100</v>
      </c>
      <c r="L58" s="19">
        <v>100</v>
      </c>
      <c r="M58" s="19"/>
      <c r="N58" s="25">
        <f t="shared" ref="N58:N60" si="451">M58-L58</f>
        <v>-100</v>
      </c>
      <c r="O58" s="19">
        <v>100</v>
      </c>
      <c r="P58" s="19"/>
      <c r="Q58" s="25">
        <f t="shared" ref="Q58" si="452">P58-O58</f>
        <v>-100</v>
      </c>
      <c r="R58" s="19">
        <v>100</v>
      </c>
      <c r="S58" s="19"/>
      <c r="T58" s="25">
        <f t="shared" ref="T58" si="453">S58-R58</f>
        <v>-100</v>
      </c>
      <c r="U58" s="19">
        <v>100</v>
      </c>
      <c r="V58" s="19"/>
      <c r="W58" s="25">
        <f t="shared" ref="W58" si="454">V58-U58</f>
        <v>-100</v>
      </c>
      <c r="X58" s="19">
        <v>100</v>
      </c>
      <c r="Y58" s="19"/>
      <c r="Z58" s="25">
        <f t="shared" ref="Z58" si="455">Y58-X58</f>
        <v>-100</v>
      </c>
      <c r="AA58" s="19">
        <v>100</v>
      </c>
      <c r="AB58" s="19"/>
      <c r="AC58" s="25">
        <f t="shared" ref="AC58" si="456">AB58-AA58</f>
        <v>-100</v>
      </c>
      <c r="AD58" s="19">
        <v>100</v>
      </c>
      <c r="AE58" s="19"/>
      <c r="AF58" s="25">
        <f t="shared" ref="AF58" si="457">AE58-AD58</f>
        <v>-100</v>
      </c>
      <c r="AG58" s="19">
        <v>100</v>
      </c>
      <c r="AH58" s="19"/>
      <c r="AI58" s="25">
        <f t="shared" ref="AI58" si="458">AH58-AG58</f>
        <v>-100</v>
      </c>
      <c r="AJ58" s="19">
        <v>100</v>
      </c>
      <c r="AK58" s="19"/>
      <c r="AL58" s="25">
        <f t="shared" ref="AL58" si="459">AK58-AJ58</f>
        <v>-100</v>
      </c>
      <c r="AM58" s="19">
        <f>SUM(C58,F58,I58,L58,O58,R58,U58,X58,AA58,AD58,AG58,AJ58)</f>
        <v>1200</v>
      </c>
      <c r="AN58" s="19">
        <f>SUM(D58,G58,J58,M58,P58,S58,V58,Y58,AB58,AE58,AH58,AK58)</f>
        <v>0</v>
      </c>
      <c r="AO58" s="20">
        <f t="shared" si="449"/>
        <v>0</v>
      </c>
    </row>
    <row r="59" spans="1:41" hidden="1" outlineLevel="1" x14ac:dyDescent="0.3">
      <c r="A59" s="12"/>
      <c r="B59" s="13"/>
      <c r="C59" s="14"/>
      <c r="D59" s="14"/>
      <c r="E59" s="23"/>
      <c r="F59" s="14"/>
      <c r="G59" s="14"/>
      <c r="H59" s="23"/>
      <c r="I59" s="14"/>
      <c r="J59" s="14"/>
      <c r="K59" s="23"/>
      <c r="L59" s="14"/>
      <c r="M59" s="14"/>
      <c r="N59" s="23"/>
      <c r="O59" s="14"/>
      <c r="P59" s="14"/>
      <c r="Q59" s="23"/>
      <c r="R59" s="14"/>
      <c r="S59" s="14"/>
      <c r="T59" s="23"/>
      <c r="U59" s="14"/>
      <c r="V59" s="14"/>
      <c r="W59" s="23"/>
      <c r="X59" s="14"/>
      <c r="Y59" s="14"/>
      <c r="Z59" s="23"/>
      <c r="AA59" s="14"/>
      <c r="AB59" s="14"/>
      <c r="AC59" s="23"/>
      <c r="AD59" s="14"/>
      <c r="AE59" s="14"/>
      <c r="AF59" s="23"/>
      <c r="AG59" s="14"/>
      <c r="AH59" s="14"/>
      <c r="AI59" s="23"/>
      <c r="AJ59" s="14"/>
      <c r="AK59" s="14"/>
      <c r="AL59" s="23"/>
      <c r="AM59" s="14"/>
      <c r="AN59" s="14"/>
      <c r="AO59" s="15"/>
    </row>
    <row r="60" spans="1:41" s="5" customFormat="1" hidden="1" outlineLevel="1" x14ac:dyDescent="0.3">
      <c r="A60" s="17">
        <v>3</v>
      </c>
      <c r="B60" s="18" t="s">
        <v>61</v>
      </c>
      <c r="C60" s="19">
        <v>1000</v>
      </c>
      <c r="D60" s="19"/>
      <c r="E60" s="25">
        <f>D60-C60</f>
        <v>-1000</v>
      </c>
      <c r="F60" s="19">
        <v>1000</v>
      </c>
      <c r="G60" s="19"/>
      <c r="H60" s="25">
        <f t="shared" ref="H60" si="460">G60-F60</f>
        <v>-1000</v>
      </c>
      <c r="I60" s="19">
        <v>1000</v>
      </c>
      <c r="J60" s="19"/>
      <c r="K60" s="25">
        <f t="shared" ref="K60" si="461">J60-I60</f>
        <v>-1000</v>
      </c>
      <c r="L60" s="19">
        <v>1000</v>
      </c>
      <c r="M60" s="19"/>
      <c r="N60" s="25">
        <f t="shared" si="451"/>
        <v>-1000</v>
      </c>
      <c r="O60" s="19">
        <v>1000</v>
      </c>
      <c r="P60" s="19"/>
      <c r="Q60" s="25">
        <f t="shared" ref="Q60" si="462">P60-O60</f>
        <v>-1000</v>
      </c>
      <c r="R60" s="19">
        <v>1000</v>
      </c>
      <c r="S60" s="19"/>
      <c r="T60" s="25">
        <f t="shared" ref="T60" si="463">S60-R60</f>
        <v>-1000</v>
      </c>
      <c r="U60" s="19">
        <v>1000</v>
      </c>
      <c r="V60" s="19"/>
      <c r="W60" s="25">
        <f t="shared" ref="W60" si="464">V60-U60</f>
        <v>-1000</v>
      </c>
      <c r="X60" s="19">
        <v>1000</v>
      </c>
      <c r="Y60" s="19"/>
      <c r="Z60" s="25">
        <f t="shared" ref="Z60" si="465">Y60-X60</f>
        <v>-1000</v>
      </c>
      <c r="AA60" s="19">
        <v>1000</v>
      </c>
      <c r="AB60" s="19"/>
      <c r="AC60" s="25">
        <f t="shared" ref="AC60" si="466">AB60-AA60</f>
        <v>-1000</v>
      </c>
      <c r="AD60" s="19">
        <v>1000</v>
      </c>
      <c r="AE60" s="19"/>
      <c r="AF60" s="25">
        <f t="shared" ref="AF60" si="467">AE60-AD60</f>
        <v>-1000</v>
      </c>
      <c r="AG60" s="19">
        <v>1000</v>
      </c>
      <c r="AH60" s="19"/>
      <c r="AI60" s="25">
        <f t="shared" ref="AI60" si="468">AH60-AG60</f>
        <v>-1000</v>
      </c>
      <c r="AJ60" s="19">
        <v>1000</v>
      </c>
      <c r="AK60" s="19"/>
      <c r="AL60" s="25">
        <f t="shared" ref="AL60" si="469">AK60-AJ60</f>
        <v>-1000</v>
      </c>
      <c r="AM60" s="19">
        <f>SUM(C60,F60,I60,L60,O60,R60,U60,X60,AA60,AD60,AG60,AJ60)</f>
        <v>12000</v>
      </c>
      <c r="AN60" s="19">
        <f>SUM(D60,G60,J60,M60,P60,S60,V60,Y60,AB60,AE60,AH60,AK60)</f>
        <v>0</v>
      </c>
      <c r="AO60" s="20">
        <f t="shared" si="449"/>
        <v>0</v>
      </c>
    </row>
    <row r="61" spans="1:41" hidden="1" outlineLevel="1" x14ac:dyDescent="0.3">
      <c r="A61" s="12"/>
      <c r="B61" s="13"/>
      <c r="C61" s="14"/>
      <c r="D61" s="14"/>
      <c r="E61" s="23"/>
      <c r="F61" s="14"/>
      <c r="G61" s="14"/>
      <c r="H61" s="23"/>
      <c r="I61" s="14"/>
      <c r="J61" s="14"/>
      <c r="K61" s="23"/>
      <c r="L61" s="14"/>
      <c r="M61" s="14"/>
      <c r="N61" s="23"/>
      <c r="O61" s="14"/>
      <c r="P61" s="14"/>
      <c r="Q61" s="23"/>
      <c r="R61" s="14"/>
      <c r="S61" s="14"/>
      <c r="T61" s="23"/>
      <c r="U61" s="14"/>
      <c r="V61" s="14"/>
      <c r="W61" s="23"/>
      <c r="X61" s="14"/>
      <c r="Y61" s="14"/>
      <c r="Z61" s="23"/>
      <c r="AA61" s="14"/>
      <c r="AB61" s="14"/>
      <c r="AC61" s="23"/>
      <c r="AD61" s="14"/>
      <c r="AE61" s="14"/>
      <c r="AF61" s="23"/>
      <c r="AG61" s="14"/>
      <c r="AH61" s="14"/>
      <c r="AI61" s="23"/>
      <c r="AJ61" s="14"/>
      <c r="AK61" s="14"/>
      <c r="AL61" s="23"/>
      <c r="AM61" s="14"/>
      <c r="AN61" s="14"/>
      <c r="AO61" s="15"/>
    </row>
    <row r="62" spans="1:41" s="3" customFormat="1" ht="30.75" customHeight="1" collapsed="1" x14ac:dyDescent="0.3">
      <c r="A62" s="34"/>
      <c r="B62" s="59" t="s">
        <v>36</v>
      </c>
      <c r="C62" s="35">
        <f>SUM(C63,C65,C73,C75,C80,C88)</f>
        <v>19841.624</v>
      </c>
      <c r="D62" s="35">
        <f>SUM(D63,D65,D73,D75,D80,D88)</f>
        <v>0</v>
      </c>
      <c r="E62" s="112">
        <f>D62-C62</f>
        <v>-19841.624</v>
      </c>
      <c r="F62" s="35">
        <f t="shared" ref="F62:G62" si="470">SUM(F63,F65,F73,F75,F80,F88)</f>
        <v>12841.624</v>
      </c>
      <c r="G62" s="35">
        <f t="shared" si="470"/>
        <v>0</v>
      </c>
      <c r="H62" s="112">
        <f t="shared" ref="H62" si="471">G62-F62</f>
        <v>-12841.624</v>
      </c>
      <c r="I62" s="35">
        <f t="shared" ref="I62:J62" si="472">SUM(I63,I65,I73,I75,I80,I88)</f>
        <v>17779.635999999999</v>
      </c>
      <c r="J62" s="35">
        <f t="shared" si="472"/>
        <v>0</v>
      </c>
      <c r="K62" s="112">
        <f t="shared" ref="K62" si="473">J62-I62</f>
        <v>-17779.635999999999</v>
      </c>
      <c r="L62" s="35">
        <f t="shared" ref="L62:M62" si="474">SUM(L63,L65,L73,L75,L80,L88)</f>
        <v>17779.635999999999</v>
      </c>
      <c r="M62" s="35">
        <f t="shared" si="474"/>
        <v>0</v>
      </c>
      <c r="N62" s="112">
        <f t="shared" ref="N62" si="475">M62-L62</f>
        <v>-17779.635999999999</v>
      </c>
      <c r="O62" s="35">
        <f t="shared" ref="O62:P62" si="476">SUM(O63,O65,O73,O75,O80,O88)</f>
        <v>17779.635999999999</v>
      </c>
      <c r="P62" s="35">
        <f t="shared" si="476"/>
        <v>0</v>
      </c>
      <c r="Q62" s="112">
        <f t="shared" ref="Q62" si="477">P62-O62</f>
        <v>-17779.635999999999</v>
      </c>
      <c r="R62" s="35">
        <f t="shared" ref="R62:S62" si="478">SUM(R63,R65,R73,R75,R80,R88)</f>
        <v>17779.635999999999</v>
      </c>
      <c r="S62" s="35">
        <f t="shared" si="478"/>
        <v>0</v>
      </c>
      <c r="T62" s="112">
        <f t="shared" ref="T62" si="479">S62-R62</f>
        <v>-17779.635999999999</v>
      </c>
      <c r="U62" s="35">
        <f t="shared" ref="U62:V62" si="480">SUM(U63,U65,U73,U75,U80,U88)</f>
        <v>17779.635999999999</v>
      </c>
      <c r="V62" s="35">
        <f t="shared" si="480"/>
        <v>0</v>
      </c>
      <c r="W62" s="112">
        <f t="shared" ref="W62" si="481">V62-U62</f>
        <v>-17779.635999999999</v>
      </c>
      <c r="X62" s="35">
        <f t="shared" ref="X62:Y62" si="482">SUM(X63,X65,X73,X75,X80,X88)</f>
        <v>17779.635999999999</v>
      </c>
      <c r="Y62" s="35">
        <f t="shared" si="482"/>
        <v>0</v>
      </c>
      <c r="Z62" s="112">
        <f t="shared" ref="Z62" si="483">Y62-X62</f>
        <v>-17779.635999999999</v>
      </c>
      <c r="AA62" s="35">
        <f t="shared" ref="AA62:AB62" si="484">SUM(AA63,AA65,AA73,AA75,AA80,AA88)</f>
        <v>17779.635999999999</v>
      </c>
      <c r="AB62" s="35">
        <f t="shared" si="484"/>
        <v>0</v>
      </c>
      <c r="AC62" s="112">
        <f t="shared" ref="AC62" si="485">AB62-AA62</f>
        <v>-17779.635999999999</v>
      </c>
      <c r="AD62" s="35">
        <f t="shared" ref="AD62:AE62" si="486">SUM(AD63,AD65,AD73,AD75,AD80,AD88)</f>
        <v>17779.635999999999</v>
      </c>
      <c r="AE62" s="35">
        <f t="shared" si="486"/>
        <v>0</v>
      </c>
      <c r="AF62" s="112">
        <f t="shared" ref="AF62" si="487">AE62-AD62</f>
        <v>-17779.635999999999</v>
      </c>
      <c r="AG62" s="35">
        <f t="shared" ref="AG62:AH62" si="488">SUM(AG63,AG65,AG73,AG75,AG80,AG88)</f>
        <v>17779.635999999999</v>
      </c>
      <c r="AH62" s="35">
        <f t="shared" si="488"/>
        <v>0</v>
      </c>
      <c r="AI62" s="112">
        <f t="shared" ref="AI62" si="489">AH62-AG62</f>
        <v>-17779.635999999999</v>
      </c>
      <c r="AJ62" s="35">
        <f t="shared" ref="AJ62:AK62" si="490">SUM(AJ63,AJ65,AJ73,AJ75,AJ80,AJ88)</f>
        <v>17779.635999999999</v>
      </c>
      <c r="AK62" s="35">
        <f t="shared" si="490"/>
        <v>0</v>
      </c>
      <c r="AL62" s="112">
        <f t="shared" ref="AL62" si="491">AK62-AJ62</f>
        <v>-17779.635999999999</v>
      </c>
      <c r="AM62" s="35">
        <f t="shared" ref="AM62" si="492">SUM(C62,F62,I62,L62,O62,R62,U62,X62,AA62,AD62,AG62,AJ62)</f>
        <v>210479.60799999998</v>
      </c>
      <c r="AN62" s="35">
        <f t="shared" ref="AN62" si="493">SUM(D62,G62,J62,M62,P62,S62,V62,Y62,AB62,AE62,AH62,AK62)</f>
        <v>0</v>
      </c>
      <c r="AO62" s="36">
        <f t="shared" ref="AO62" si="494">AN62-AM62</f>
        <v>-210479.60799999998</v>
      </c>
    </row>
    <row r="63" spans="1:41" s="5" customFormat="1" hidden="1" outlineLevel="1" x14ac:dyDescent="0.3">
      <c r="A63" s="17">
        <v>1</v>
      </c>
      <c r="B63" s="18" t="s">
        <v>38</v>
      </c>
      <c r="C63" s="19">
        <f>500*2</f>
        <v>1000</v>
      </c>
      <c r="D63" s="19"/>
      <c r="E63" s="25">
        <f t="shared" ref="E63" si="495">D63-C63</f>
        <v>-1000</v>
      </c>
      <c r="F63" s="19">
        <f>500*2</f>
        <v>1000</v>
      </c>
      <c r="G63" s="19"/>
      <c r="H63" s="25">
        <f t="shared" ref="H63" si="496">G63-F63</f>
        <v>-1000</v>
      </c>
      <c r="I63" s="19">
        <f>500*2</f>
        <v>1000</v>
      </c>
      <c r="J63" s="19"/>
      <c r="K63" s="25">
        <f t="shared" ref="K63" si="497">J63-I63</f>
        <v>-1000</v>
      </c>
      <c r="L63" s="19">
        <f>500*2</f>
        <v>1000</v>
      </c>
      <c r="M63" s="19"/>
      <c r="N63" s="25">
        <f t="shared" ref="N63" si="498">M63-L63</f>
        <v>-1000</v>
      </c>
      <c r="O63" s="19">
        <f>500*2</f>
        <v>1000</v>
      </c>
      <c r="P63" s="19"/>
      <c r="Q63" s="25">
        <f t="shared" ref="Q63" si="499">P63-O63</f>
        <v>-1000</v>
      </c>
      <c r="R63" s="19">
        <f>500*2</f>
        <v>1000</v>
      </c>
      <c r="S63" s="19"/>
      <c r="T63" s="25">
        <f t="shared" ref="T63" si="500">S63-R63</f>
        <v>-1000</v>
      </c>
      <c r="U63" s="19">
        <f>500*2</f>
        <v>1000</v>
      </c>
      <c r="V63" s="19"/>
      <c r="W63" s="25">
        <f t="shared" ref="W63" si="501">V63-U63</f>
        <v>-1000</v>
      </c>
      <c r="X63" s="19">
        <f>500*2</f>
        <v>1000</v>
      </c>
      <c r="Y63" s="19"/>
      <c r="Z63" s="25">
        <f t="shared" ref="Z63" si="502">Y63-X63</f>
        <v>-1000</v>
      </c>
      <c r="AA63" s="19">
        <f>500*2</f>
        <v>1000</v>
      </c>
      <c r="AB63" s="19"/>
      <c r="AC63" s="25">
        <f t="shared" ref="AC63" si="503">AB63-AA63</f>
        <v>-1000</v>
      </c>
      <c r="AD63" s="19">
        <f>500*2</f>
        <v>1000</v>
      </c>
      <c r="AE63" s="19"/>
      <c r="AF63" s="25">
        <f t="shared" ref="AF63" si="504">AE63-AD63</f>
        <v>-1000</v>
      </c>
      <c r="AG63" s="19">
        <f>500*2</f>
        <v>1000</v>
      </c>
      <c r="AH63" s="19"/>
      <c r="AI63" s="25">
        <f t="shared" ref="AI63" si="505">AH63-AG63</f>
        <v>-1000</v>
      </c>
      <c r="AJ63" s="19">
        <f>500*2</f>
        <v>1000</v>
      </c>
      <c r="AK63" s="19"/>
      <c r="AL63" s="25">
        <f t="shared" ref="AL63" si="506">AK63-AJ63</f>
        <v>-1000</v>
      </c>
      <c r="AM63" s="19">
        <f>SUM(C63,F63,I63,L63,O63,R63,U63,X63,AA63,AD63,AG63,AJ63)</f>
        <v>12000</v>
      </c>
      <c r="AN63" s="19">
        <f>SUM(D63,G63,J63,M63,P63,S63,V63,Y63,AB63,AE63,AH63,AK63)</f>
        <v>0</v>
      </c>
      <c r="AO63" s="20">
        <f t="shared" ref="AO63" si="507">AN63-AM63</f>
        <v>-12000</v>
      </c>
    </row>
    <row r="64" spans="1:41" hidden="1" outlineLevel="1" x14ac:dyDescent="0.3">
      <c r="A64" s="12"/>
      <c r="B64" s="13"/>
      <c r="C64" s="14"/>
      <c r="D64" s="14"/>
      <c r="E64" s="23"/>
      <c r="F64" s="14"/>
      <c r="G64" s="14"/>
      <c r="H64" s="23"/>
      <c r="I64" s="14"/>
      <c r="J64" s="14"/>
      <c r="K64" s="23"/>
      <c r="L64" s="14"/>
      <c r="M64" s="14"/>
      <c r="N64" s="23"/>
      <c r="O64" s="14"/>
      <c r="P64" s="14"/>
      <c r="Q64" s="23"/>
      <c r="R64" s="14"/>
      <c r="S64" s="14"/>
      <c r="T64" s="23"/>
      <c r="U64" s="14"/>
      <c r="V64" s="14"/>
      <c r="W64" s="23"/>
      <c r="X64" s="14"/>
      <c r="Y64" s="14"/>
      <c r="Z64" s="23"/>
      <c r="AA64" s="14"/>
      <c r="AB64" s="14"/>
      <c r="AC64" s="23"/>
      <c r="AD64" s="14"/>
      <c r="AE64" s="14"/>
      <c r="AF64" s="23"/>
      <c r="AG64" s="14"/>
      <c r="AH64" s="14"/>
      <c r="AI64" s="23"/>
      <c r="AJ64" s="14"/>
      <c r="AK64" s="14"/>
      <c r="AL64" s="23"/>
      <c r="AM64" s="14"/>
      <c r="AN64" s="14"/>
      <c r="AO64" s="15"/>
    </row>
    <row r="65" spans="1:41" s="5" customFormat="1" hidden="1" outlineLevel="1" x14ac:dyDescent="0.3">
      <c r="A65" s="17">
        <v>2</v>
      </c>
      <c r="B65" s="18" t="s">
        <v>39</v>
      </c>
      <c r="C65" s="19">
        <f>SUM(C66:C71)</f>
        <v>10200</v>
      </c>
      <c r="D65" s="19">
        <f>SUM(D66:D71)</f>
        <v>0</v>
      </c>
      <c r="E65" s="25">
        <f t="shared" ref="E65:E71" si="508">D65-C65</f>
        <v>-10200</v>
      </c>
      <c r="F65" s="19">
        <f>SUM(F66:F71)</f>
        <v>10200</v>
      </c>
      <c r="G65" s="19">
        <f>SUM(G66:G71)</f>
        <v>0</v>
      </c>
      <c r="H65" s="25">
        <f t="shared" ref="H65:H71" si="509">G65-F65</f>
        <v>-10200</v>
      </c>
      <c r="I65" s="19">
        <f t="shared" ref="I65" si="510">SUM(I66:I71)</f>
        <v>14700</v>
      </c>
      <c r="J65" s="19">
        <f t="shared" ref="J65" si="511">SUM(J66:J71)</f>
        <v>0</v>
      </c>
      <c r="K65" s="25">
        <f t="shared" ref="K65:K71" si="512">J65-I65</f>
        <v>-14700</v>
      </c>
      <c r="L65" s="19">
        <f t="shared" ref="L65" si="513">SUM(L66:L71)</f>
        <v>14700</v>
      </c>
      <c r="M65" s="19">
        <f t="shared" ref="M65" si="514">SUM(M66:M71)</f>
        <v>0</v>
      </c>
      <c r="N65" s="25">
        <f t="shared" ref="N65:N71" si="515">M65-L65</f>
        <v>-14700</v>
      </c>
      <c r="O65" s="19">
        <f t="shared" ref="O65" si="516">SUM(O66:O71)</f>
        <v>14700</v>
      </c>
      <c r="P65" s="19">
        <f t="shared" ref="P65" si="517">SUM(P66:P71)</f>
        <v>0</v>
      </c>
      <c r="Q65" s="25">
        <f t="shared" ref="Q65:Q71" si="518">P65-O65</f>
        <v>-14700</v>
      </c>
      <c r="R65" s="19">
        <f t="shared" ref="R65" si="519">SUM(R66:R71)</f>
        <v>14700</v>
      </c>
      <c r="S65" s="19">
        <f>SUM(S66:S71)</f>
        <v>0</v>
      </c>
      <c r="T65" s="25">
        <f t="shared" ref="T65:T71" si="520">S65-R65</f>
        <v>-14700</v>
      </c>
      <c r="U65" s="19">
        <f t="shared" ref="U65" si="521">SUM(U66:U71)</f>
        <v>14700</v>
      </c>
      <c r="V65" s="19">
        <f>SUM(V66:V71)</f>
        <v>0</v>
      </c>
      <c r="W65" s="25">
        <f t="shared" ref="W65:W71" si="522">V65-U65</f>
        <v>-14700</v>
      </c>
      <c r="X65" s="19">
        <f t="shared" ref="X65" si="523">SUM(X66:X71)</f>
        <v>14700</v>
      </c>
      <c r="Y65" s="19">
        <f>SUM(Y66:Y71)</f>
        <v>0</v>
      </c>
      <c r="Z65" s="25">
        <f t="shared" ref="Z65:Z71" si="524">Y65-X65</f>
        <v>-14700</v>
      </c>
      <c r="AA65" s="19">
        <f t="shared" ref="AA65:AB65" si="525">SUM(AA66:AA71)</f>
        <v>14700</v>
      </c>
      <c r="AB65" s="19">
        <f t="shared" si="525"/>
        <v>0</v>
      </c>
      <c r="AC65" s="25">
        <f t="shared" ref="AC65:AC71" si="526">AB65-AA65</f>
        <v>-14700</v>
      </c>
      <c r="AD65" s="19">
        <f t="shared" ref="AD65:AE65" si="527">SUM(AD66:AD71)</f>
        <v>14700</v>
      </c>
      <c r="AE65" s="19">
        <f t="shared" si="527"/>
        <v>0</v>
      </c>
      <c r="AF65" s="25">
        <f t="shared" ref="AF65:AF71" si="528">AE65-AD65</f>
        <v>-14700</v>
      </c>
      <c r="AG65" s="19">
        <f t="shared" ref="AG65:AH65" si="529">SUM(AG66:AG71)</f>
        <v>14700</v>
      </c>
      <c r="AH65" s="19">
        <f t="shared" si="529"/>
        <v>0</v>
      </c>
      <c r="AI65" s="25">
        <f t="shared" ref="AI65:AI71" si="530">AH65-AG65</f>
        <v>-14700</v>
      </c>
      <c r="AJ65" s="19">
        <f t="shared" ref="AJ65:AK65" si="531">SUM(AJ66:AJ71)</f>
        <v>14700</v>
      </c>
      <c r="AK65" s="19">
        <f t="shared" si="531"/>
        <v>0</v>
      </c>
      <c r="AL65" s="25">
        <f t="shared" ref="AL65:AL71" si="532">AK65-AJ65</f>
        <v>-14700</v>
      </c>
      <c r="AM65" s="19">
        <f>SUM(C65,F65,I65,L65,O65,R65,U65,X65,AA65,AD65,AG65,AJ65)</f>
        <v>167400</v>
      </c>
      <c r="AN65" s="19">
        <f>SUM(D65,G65,J65,M65,P65,S65,V65,Y65,AB65,AE65,AH65,AK65)</f>
        <v>0</v>
      </c>
      <c r="AO65" s="20">
        <f>AN65-AM65</f>
        <v>-167400</v>
      </c>
    </row>
    <row r="66" spans="1:41" s="4" customFormat="1" hidden="1" outlineLevel="1" x14ac:dyDescent="0.3">
      <c r="A66" s="44"/>
      <c r="B66" s="45" t="s">
        <v>14</v>
      </c>
      <c r="C66" s="26">
        <v>5000</v>
      </c>
      <c r="D66" s="46"/>
      <c r="E66" s="25">
        <f t="shared" si="508"/>
        <v>-5000</v>
      </c>
      <c r="F66" s="26">
        <v>5000</v>
      </c>
      <c r="G66" s="46"/>
      <c r="H66" s="25">
        <f t="shared" si="509"/>
        <v>-5000</v>
      </c>
      <c r="I66" s="26">
        <v>5000</v>
      </c>
      <c r="J66" s="46"/>
      <c r="K66" s="25">
        <f t="shared" si="512"/>
        <v>-5000</v>
      </c>
      <c r="L66" s="26">
        <v>5000</v>
      </c>
      <c r="M66" s="46"/>
      <c r="N66" s="25">
        <f t="shared" si="515"/>
        <v>-5000</v>
      </c>
      <c r="O66" s="26">
        <v>5000</v>
      </c>
      <c r="P66" s="46"/>
      <c r="Q66" s="25">
        <f t="shared" si="518"/>
        <v>-5000</v>
      </c>
      <c r="R66" s="26">
        <v>5000</v>
      </c>
      <c r="S66" s="46"/>
      <c r="T66" s="25">
        <f t="shared" si="520"/>
        <v>-5000</v>
      </c>
      <c r="U66" s="26">
        <v>5000</v>
      </c>
      <c r="V66" s="46"/>
      <c r="W66" s="25">
        <f t="shared" si="522"/>
        <v>-5000</v>
      </c>
      <c r="X66" s="26">
        <v>5000</v>
      </c>
      <c r="Y66" s="46"/>
      <c r="Z66" s="25">
        <f t="shared" si="524"/>
        <v>-5000</v>
      </c>
      <c r="AA66" s="26">
        <v>5000</v>
      </c>
      <c r="AB66" s="46"/>
      <c r="AC66" s="25">
        <f t="shared" si="526"/>
        <v>-5000</v>
      </c>
      <c r="AD66" s="26">
        <v>5000</v>
      </c>
      <c r="AE66" s="46"/>
      <c r="AF66" s="25">
        <f t="shared" si="528"/>
        <v>-5000</v>
      </c>
      <c r="AG66" s="26">
        <v>5000</v>
      </c>
      <c r="AH66" s="46"/>
      <c r="AI66" s="25">
        <f t="shared" si="530"/>
        <v>-5000</v>
      </c>
      <c r="AJ66" s="26">
        <v>5000</v>
      </c>
      <c r="AK66" s="46"/>
      <c r="AL66" s="25">
        <f t="shared" si="532"/>
        <v>-5000</v>
      </c>
      <c r="AM66" s="26">
        <f t="shared" ref="AM66:AM71" si="533">SUM(C66,F66,I66,L66,O66,R66,U66,X66,AA66,AD66,AG66,AJ66)</f>
        <v>60000</v>
      </c>
      <c r="AN66" s="42">
        <f t="shared" ref="AN66:AN71" si="534">SUM(D66,G66,J66,M66,P66,S66,V66,Y66,AB66,AE66,AH66,AK66)</f>
        <v>0</v>
      </c>
      <c r="AO66" s="63">
        <f t="shared" ref="AO66:AO71" si="535">AN66-AM66</f>
        <v>-60000</v>
      </c>
    </row>
    <row r="67" spans="1:41" s="4" customFormat="1" hidden="1" outlineLevel="1" x14ac:dyDescent="0.3">
      <c r="A67" s="44"/>
      <c r="B67" s="45" t="s">
        <v>15</v>
      </c>
      <c r="C67" s="26">
        <v>2500</v>
      </c>
      <c r="D67" s="46"/>
      <c r="E67" s="25">
        <f t="shared" si="508"/>
        <v>-2500</v>
      </c>
      <c r="F67" s="26">
        <v>2500</v>
      </c>
      <c r="G67" s="46"/>
      <c r="H67" s="25">
        <f t="shared" si="509"/>
        <v>-2500</v>
      </c>
      <c r="I67" s="26">
        <v>2500</v>
      </c>
      <c r="J67" s="46"/>
      <c r="K67" s="25">
        <f t="shared" si="512"/>
        <v>-2500</v>
      </c>
      <c r="L67" s="26">
        <v>2500</v>
      </c>
      <c r="M67" s="46"/>
      <c r="N67" s="25">
        <f t="shared" si="515"/>
        <v>-2500</v>
      </c>
      <c r="O67" s="26">
        <v>2500</v>
      </c>
      <c r="P67" s="46"/>
      <c r="Q67" s="25">
        <f t="shared" si="518"/>
        <v>-2500</v>
      </c>
      <c r="R67" s="26">
        <v>2500</v>
      </c>
      <c r="S67" s="46"/>
      <c r="T67" s="25">
        <f t="shared" si="520"/>
        <v>-2500</v>
      </c>
      <c r="U67" s="26">
        <v>2500</v>
      </c>
      <c r="V67" s="46"/>
      <c r="W67" s="25">
        <f t="shared" si="522"/>
        <v>-2500</v>
      </c>
      <c r="X67" s="26">
        <v>2500</v>
      </c>
      <c r="Y67" s="46"/>
      <c r="Z67" s="25">
        <f t="shared" si="524"/>
        <v>-2500</v>
      </c>
      <c r="AA67" s="26">
        <v>2500</v>
      </c>
      <c r="AB67" s="46"/>
      <c r="AC67" s="25">
        <f t="shared" si="526"/>
        <v>-2500</v>
      </c>
      <c r="AD67" s="26">
        <v>2500</v>
      </c>
      <c r="AE67" s="46"/>
      <c r="AF67" s="25">
        <f t="shared" si="528"/>
        <v>-2500</v>
      </c>
      <c r="AG67" s="26">
        <v>2500</v>
      </c>
      <c r="AH67" s="46"/>
      <c r="AI67" s="25">
        <f t="shared" si="530"/>
        <v>-2500</v>
      </c>
      <c r="AJ67" s="26">
        <v>2500</v>
      </c>
      <c r="AK67" s="46"/>
      <c r="AL67" s="25">
        <f t="shared" si="532"/>
        <v>-2500</v>
      </c>
      <c r="AM67" s="26">
        <f t="shared" si="533"/>
        <v>30000</v>
      </c>
      <c r="AN67" s="42">
        <f t="shared" si="534"/>
        <v>0</v>
      </c>
      <c r="AO67" s="63">
        <f t="shared" si="535"/>
        <v>-30000</v>
      </c>
    </row>
    <row r="68" spans="1:41" s="4" customFormat="1" hidden="1" outlineLevel="1" x14ac:dyDescent="0.3">
      <c r="A68" s="44"/>
      <c r="B68" s="45" t="s">
        <v>25</v>
      </c>
      <c r="C68" s="26">
        <v>1200</v>
      </c>
      <c r="D68" s="46"/>
      <c r="E68" s="25">
        <f t="shared" si="508"/>
        <v>-1200</v>
      </c>
      <c r="F68" s="26">
        <v>1200</v>
      </c>
      <c r="G68" s="46"/>
      <c r="H68" s="25">
        <f t="shared" si="509"/>
        <v>-1200</v>
      </c>
      <c r="I68" s="26">
        <v>1200</v>
      </c>
      <c r="J68" s="46"/>
      <c r="K68" s="25">
        <f t="shared" si="512"/>
        <v>-1200</v>
      </c>
      <c r="L68" s="26">
        <v>1200</v>
      </c>
      <c r="M68" s="46"/>
      <c r="N68" s="25">
        <f t="shared" si="515"/>
        <v>-1200</v>
      </c>
      <c r="O68" s="26">
        <v>1200</v>
      </c>
      <c r="P68" s="46"/>
      <c r="Q68" s="25">
        <f t="shared" si="518"/>
        <v>-1200</v>
      </c>
      <c r="R68" s="26">
        <v>1200</v>
      </c>
      <c r="S68" s="46"/>
      <c r="T68" s="25">
        <f t="shared" si="520"/>
        <v>-1200</v>
      </c>
      <c r="U68" s="26">
        <v>1200</v>
      </c>
      <c r="V68" s="46"/>
      <c r="W68" s="25">
        <f t="shared" si="522"/>
        <v>-1200</v>
      </c>
      <c r="X68" s="26">
        <v>1200</v>
      </c>
      <c r="Y68" s="46"/>
      <c r="Z68" s="25">
        <f t="shared" si="524"/>
        <v>-1200</v>
      </c>
      <c r="AA68" s="26">
        <v>1200</v>
      </c>
      <c r="AB68" s="46"/>
      <c r="AC68" s="25">
        <f t="shared" si="526"/>
        <v>-1200</v>
      </c>
      <c r="AD68" s="26">
        <v>1200</v>
      </c>
      <c r="AE68" s="46"/>
      <c r="AF68" s="25">
        <f t="shared" si="528"/>
        <v>-1200</v>
      </c>
      <c r="AG68" s="26">
        <v>1200</v>
      </c>
      <c r="AH68" s="46"/>
      <c r="AI68" s="25">
        <f t="shared" si="530"/>
        <v>-1200</v>
      </c>
      <c r="AJ68" s="26">
        <v>1200</v>
      </c>
      <c r="AK68" s="46"/>
      <c r="AL68" s="25">
        <f t="shared" si="532"/>
        <v>-1200</v>
      </c>
      <c r="AM68" s="26">
        <f t="shared" si="533"/>
        <v>14400</v>
      </c>
      <c r="AN68" s="42">
        <f t="shared" si="534"/>
        <v>0</v>
      </c>
      <c r="AO68" s="63">
        <f t="shared" si="535"/>
        <v>-14400</v>
      </c>
    </row>
    <row r="69" spans="1:41" s="4" customFormat="1" hidden="1" outlineLevel="1" x14ac:dyDescent="0.3">
      <c r="A69" s="44"/>
      <c r="B69" s="45" t="s">
        <v>26</v>
      </c>
      <c r="C69" s="26">
        <v>1500</v>
      </c>
      <c r="D69" s="46"/>
      <c r="E69" s="25">
        <f t="shared" si="508"/>
        <v>-1500</v>
      </c>
      <c r="F69" s="26">
        <v>1500</v>
      </c>
      <c r="G69" s="46"/>
      <c r="H69" s="25">
        <f t="shared" si="509"/>
        <v>-1500</v>
      </c>
      <c r="I69" s="26">
        <v>1500</v>
      </c>
      <c r="J69" s="46"/>
      <c r="K69" s="25">
        <f t="shared" si="512"/>
        <v>-1500</v>
      </c>
      <c r="L69" s="26">
        <v>1500</v>
      </c>
      <c r="M69" s="46"/>
      <c r="N69" s="25">
        <f t="shared" si="515"/>
        <v>-1500</v>
      </c>
      <c r="O69" s="26">
        <v>1500</v>
      </c>
      <c r="P69" s="46"/>
      <c r="Q69" s="25">
        <f t="shared" si="518"/>
        <v>-1500</v>
      </c>
      <c r="R69" s="26">
        <v>1500</v>
      </c>
      <c r="S69" s="46"/>
      <c r="T69" s="25">
        <f t="shared" si="520"/>
        <v>-1500</v>
      </c>
      <c r="U69" s="26">
        <v>1500</v>
      </c>
      <c r="V69" s="46"/>
      <c r="W69" s="25">
        <f t="shared" si="522"/>
        <v>-1500</v>
      </c>
      <c r="X69" s="26">
        <v>1500</v>
      </c>
      <c r="Y69" s="46"/>
      <c r="Z69" s="25">
        <f t="shared" si="524"/>
        <v>-1500</v>
      </c>
      <c r="AA69" s="26">
        <v>1500</v>
      </c>
      <c r="AB69" s="46"/>
      <c r="AC69" s="25">
        <f t="shared" si="526"/>
        <v>-1500</v>
      </c>
      <c r="AD69" s="26">
        <v>1500</v>
      </c>
      <c r="AE69" s="46"/>
      <c r="AF69" s="25">
        <f t="shared" si="528"/>
        <v>-1500</v>
      </c>
      <c r="AG69" s="26">
        <v>1500</v>
      </c>
      <c r="AH69" s="46"/>
      <c r="AI69" s="25">
        <f t="shared" si="530"/>
        <v>-1500</v>
      </c>
      <c r="AJ69" s="26">
        <v>1500</v>
      </c>
      <c r="AK69" s="46"/>
      <c r="AL69" s="25">
        <f t="shared" si="532"/>
        <v>-1500</v>
      </c>
      <c r="AM69" s="26">
        <f t="shared" si="533"/>
        <v>18000</v>
      </c>
      <c r="AN69" s="42">
        <f t="shared" si="534"/>
        <v>0</v>
      </c>
      <c r="AO69" s="63">
        <f t="shared" si="535"/>
        <v>-18000</v>
      </c>
    </row>
    <row r="70" spans="1:41" s="4" customFormat="1" hidden="1" outlineLevel="1" x14ac:dyDescent="0.3">
      <c r="A70" s="44"/>
      <c r="B70" s="45" t="s">
        <v>63</v>
      </c>
      <c r="C70" s="26"/>
      <c r="D70" s="46"/>
      <c r="E70" s="25">
        <f t="shared" si="508"/>
        <v>0</v>
      </c>
      <c r="F70" s="26"/>
      <c r="G70" s="46"/>
      <c r="H70" s="25">
        <f t="shared" si="509"/>
        <v>0</v>
      </c>
      <c r="I70" s="26">
        <v>2000</v>
      </c>
      <c r="J70" s="46"/>
      <c r="K70" s="25">
        <f t="shared" si="512"/>
        <v>-2000</v>
      </c>
      <c r="L70" s="26">
        <v>2000</v>
      </c>
      <c r="M70" s="46"/>
      <c r="N70" s="25">
        <f t="shared" si="515"/>
        <v>-2000</v>
      </c>
      <c r="O70" s="26">
        <v>2000</v>
      </c>
      <c r="P70" s="46"/>
      <c r="Q70" s="25">
        <f t="shared" si="518"/>
        <v>-2000</v>
      </c>
      <c r="R70" s="26">
        <v>2000</v>
      </c>
      <c r="S70" s="46"/>
      <c r="T70" s="25">
        <f t="shared" si="520"/>
        <v>-2000</v>
      </c>
      <c r="U70" s="26">
        <v>2000</v>
      </c>
      <c r="V70" s="46"/>
      <c r="W70" s="25">
        <f t="shared" si="522"/>
        <v>-2000</v>
      </c>
      <c r="X70" s="26">
        <v>2000</v>
      </c>
      <c r="Y70" s="46"/>
      <c r="Z70" s="25">
        <f t="shared" si="524"/>
        <v>-2000</v>
      </c>
      <c r="AA70" s="26">
        <v>2000</v>
      </c>
      <c r="AB70" s="46"/>
      <c r="AC70" s="25">
        <f t="shared" si="526"/>
        <v>-2000</v>
      </c>
      <c r="AD70" s="26">
        <v>2000</v>
      </c>
      <c r="AE70" s="46"/>
      <c r="AF70" s="25">
        <f t="shared" si="528"/>
        <v>-2000</v>
      </c>
      <c r="AG70" s="26">
        <v>2000</v>
      </c>
      <c r="AH70" s="46"/>
      <c r="AI70" s="25">
        <f t="shared" si="530"/>
        <v>-2000</v>
      </c>
      <c r="AJ70" s="26">
        <v>2000</v>
      </c>
      <c r="AK70" s="46"/>
      <c r="AL70" s="25">
        <f t="shared" si="532"/>
        <v>-2000</v>
      </c>
      <c r="AM70" s="26">
        <f t="shared" si="533"/>
        <v>20000</v>
      </c>
      <c r="AN70" s="42">
        <f t="shared" si="534"/>
        <v>0</v>
      </c>
      <c r="AO70" s="63">
        <f t="shared" si="535"/>
        <v>-20000</v>
      </c>
    </row>
    <row r="71" spans="1:41" s="4" customFormat="1" hidden="1" outlineLevel="1" x14ac:dyDescent="0.3">
      <c r="A71" s="44"/>
      <c r="B71" s="45" t="s">
        <v>62</v>
      </c>
      <c r="C71" s="26"/>
      <c r="D71" s="46"/>
      <c r="E71" s="25">
        <f t="shared" si="508"/>
        <v>0</v>
      </c>
      <c r="F71" s="26"/>
      <c r="G71" s="46"/>
      <c r="H71" s="25">
        <f t="shared" si="509"/>
        <v>0</v>
      </c>
      <c r="I71" s="26">
        <v>2500</v>
      </c>
      <c r="J71" s="46"/>
      <c r="K71" s="25">
        <f t="shared" si="512"/>
        <v>-2500</v>
      </c>
      <c r="L71" s="26">
        <v>2500</v>
      </c>
      <c r="M71" s="46"/>
      <c r="N71" s="25">
        <f t="shared" si="515"/>
        <v>-2500</v>
      </c>
      <c r="O71" s="26">
        <v>2500</v>
      </c>
      <c r="P71" s="46"/>
      <c r="Q71" s="25">
        <f t="shared" si="518"/>
        <v>-2500</v>
      </c>
      <c r="R71" s="26">
        <v>2500</v>
      </c>
      <c r="S71" s="46"/>
      <c r="T71" s="25">
        <f t="shared" si="520"/>
        <v>-2500</v>
      </c>
      <c r="U71" s="26">
        <v>2500</v>
      </c>
      <c r="V71" s="46"/>
      <c r="W71" s="25">
        <f t="shared" si="522"/>
        <v>-2500</v>
      </c>
      <c r="X71" s="26">
        <v>2500</v>
      </c>
      <c r="Y71" s="46"/>
      <c r="Z71" s="25">
        <f t="shared" si="524"/>
        <v>-2500</v>
      </c>
      <c r="AA71" s="26">
        <v>2500</v>
      </c>
      <c r="AB71" s="46"/>
      <c r="AC71" s="25">
        <f t="shared" si="526"/>
        <v>-2500</v>
      </c>
      <c r="AD71" s="26">
        <v>2500</v>
      </c>
      <c r="AE71" s="46"/>
      <c r="AF71" s="25">
        <f t="shared" si="528"/>
        <v>-2500</v>
      </c>
      <c r="AG71" s="26">
        <v>2500</v>
      </c>
      <c r="AH71" s="46"/>
      <c r="AI71" s="25">
        <f t="shared" si="530"/>
        <v>-2500</v>
      </c>
      <c r="AJ71" s="26">
        <v>2500</v>
      </c>
      <c r="AK71" s="46"/>
      <c r="AL71" s="25">
        <f t="shared" si="532"/>
        <v>-2500</v>
      </c>
      <c r="AM71" s="26">
        <f t="shared" si="533"/>
        <v>25000</v>
      </c>
      <c r="AN71" s="42">
        <f t="shared" si="534"/>
        <v>0</v>
      </c>
      <c r="AO71" s="63">
        <f t="shared" si="535"/>
        <v>-25000</v>
      </c>
    </row>
    <row r="72" spans="1:41" hidden="1" outlineLevel="1" x14ac:dyDescent="0.3">
      <c r="A72" s="12"/>
      <c r="B72" s="13"/>
      <c r="C72" s="43"/>
      <c r="D72" s="43"/>
      <c r="E72" s="25"/>
      <c r="F72" s="43"/>
      <c r="G72" s="43"/>
      <c r="H72" s="25"/>
      <c r="I72" s="43"/>
      <c r="J72" s="43"/>
      <c r="K72" s="25"/>
      <c r="L72" s="43"/>
      <c r="M72" s="43"/>
      <c r="N72" s="25"/>
      <c r="O72" s="43"/>
      <c r="P72" s="43"/>
      <c r="Q72" s="25"/>
      <c r="R72" s="43"/>
      <c r="S72" s="43"/>
      <c r="T72" s="25"/>
      <c r="U72" s="43"/>
      <c r="V72" s="43"/>
      <c r="W72" s="25"/>
      <c r="X72" s="43"/>
      <c r="Y72" s="43"/>
      <c r="Z72" s="25"/>
      <c r="AA72" s="43"/>
      <c r="AB72" s="43"/>
      <c r="AC72" s="25"/>
      <c r="AD72" s="43"/>
      <c r="AE72" s="43"/>
      <c r="AF72" s="25"/>
      <c r="AG72" s="43"/>
      <c r="AH72" s="43"/>
      <c r="AI72" s="25"/>
      <c r="AJ72" s="43"/>
      <c r="AK72" s="43"/>
      <c r="AL72" s="25"/>
      <c r="AM72" s="43"/>
      <c r="AN72" s="43"/>
      <c r="AO72" s="63"/>
    </row>
    <row r="73" spans="1:41" s="5" customFormat="1" hidden="1" outlineLevel="1" x14ac:dyDescent="0.3">
      <c r="A73" s="17">
        <v>3</v>
      </c>
      <c r="B73" s="18" t="s">
        <v>40</v>
      </c>
      <c r="C73" s="19">
        <f>Sal!C14</f>
        <v>1041.624</v>
      </c>
      <c r="D73" s="19">
        <v>0</v>
      </c>
      <c r="E73" s="25">
        <f t="shared" ref="E73:E78" si="536">D73-C73</f>
        <v>-1041.624</v>
      </c>
      <c r="F73" s="19">
        <f>Sal!F14</f>
        <v>1041.624</v>
      </c>
      <c r="G73" s="19">
        <v>0</v>
      </c>
      <c r="H73" s="25">
        <f t="shared" ref="H73" si="537">G73-F73</f>
        <v>-1041.624</v>
      </c>
      <c r="I73" s="19">
        <f>Sal!I14</f>
        <v>1479.6360000000002</v>
      </c>
      <c r="J73" s="19">
        <v>0</v>
      </c>
      <c r="K73" s="25">
        <f t="shared" ref="K73" si="538">J73-I73</f>
        <v>-1479.6360000000002</v>
      </c>
      <c r="L73" s="19">
        <f>Sal!L14</f>
        <v>1479.6360000000002</v>
      </c>
      <c r="M73" s="19">
        <v>0</v>
      </c>
      <c r="N73" s="25">
        <f t="shared" ref="N73" si="539">M73-L73</f>
        <v>-1479.6360000000002</v>
      </c>
      <c r="O73" s="19">
        <f>Sal!O14</f>
        <v>1479.6360000000002</v>
      </c>
      <c r="P73" s="19">
        <v>0</v>
      </c>
      <c r="Q73" s="25">
        <f t="shared" ref="Q73" si="540">P73-O73</f>
        <v>-1479.6360000000002</v>
      </c>
      <c r="R73" s="19">
        <f>Sal!R14</f>
        <v>1479.6360000000002</v>
      </c>
      <c r="S73" s="19">
        <v>0</v>
      </c>
      <c r="T73" s="25">
        <f t="shared" ref="T73" si="541">S73-R73</f>
        <v>-1479.6360000000002</v>
      </c>
      <c r="U73" s="19">
        <f>Sal!U14</f>
        <v>1479.6360000000002</v>
      </c>
      <c r="V73" s="19">
        <v>0</v>
      </c>
      <c r="W73" s="25">
        <f t="shared" ref="W73" si="542">V73-U73</f>
        <v>-1479.6360000000002</v>
      </c>
      <c r="X73" s="19">
        <f>Sal!X14</f>
        <v>1479.6360000000002</v>
      </c>
      <c r="Y73" s="19">
        <v>0</v>
      </c>
      <c r="Z73" s="25">
        <f t="shared" ref="Z73" si="543">Y73-X73</f>
        <v>-1479.6360000000002</v>
      </c>
      <c r="AA73" s="19">
        <f>Sal!AA14</f>
        <v>1479.6360000000002</v>
      </c>
      <c r="AB73" s="19">
        <v>0</v>
      </c>
      <c r="AC73" s="25">
        <f t="shared" ref="AC73" si="544">AB73-AA73</f>
        <v>-1479.6360000000002</v>
      </c>
      <c r="AD73" s="19">
        <f>Sal!AD14</f>
        <v>1479.6360000000002</v>
      </c>
      <c r="AE73" s="19">
        <v>0</v>
      </c>
      <c r="AF73" s="25">
        <f t="shared" ref="AF73" si="545">AE73-AD73</f>
        <v>-1479.6360000000002</v>
      </c>
      <c r="AG73" s="19">
        <f>Sal!AG14</f>
        <v>1479.6360000000002</v>
      </c>
      <c r="AH73" s="19">
        <v>0</v>
      </c>
      <c r="AI73" s="25">
        <f t="shared" ref="AI73" si="546">AH73-AG73</f>
        <v>-1479.6360000000002</v>
      </c>
      <c r="AJ73" s="19">
        <f>Sal!AJ14</f>
        <v>1479.6360000000002</v>
      </c>
      <c r="AK73" s="19">
        <v>0</v>
      </c>
      <c r="AL73" s="25">
        <f t="shared" ref="AL73" si="547">AK73-AJ73</f>
        <v>-1479.6360000000002</v>
      </c>
      <c r="AM73" s="19">
        <f>SUM(C73,F73,I73,L73,O73,R73,U73,X73,AA73,AD73,AG73,AJ73)</f>
        <v>16879.608000000004</v>
      </c>
      <c r="AN73" s="19">
        <f>SUM(D73,G73,J73,M73,P73,S73,V73,Y73,AB73,AE73,AH73,AK73)</f>
        <v>0</v>
      </c>
      <c r="AO73" s="20">
        <f t="shared" ref="AO73" si="548">AN73-AM73</f>
        <v>-16879.608000000004</v>
      </c>
    </row>
    <row r="74" spans="1:41" hidden="1" outlineLevel="1" x14ac:dyDescent="0.3">
      <c r="A74" s="12"/>
      <c r="B74" s="13"/>
      <c r="C74" s="14"/>
      <c r="D74" s="14"/>
      <c r="E74" s="23"/>
      <c r="F74" s="14"/>
      <c r="G74" s="14"/>
      <c r="H74" s="23"/>
      <c r="I74" s="14"/>
      <c r="J74" s="14"/>
      <c r="K74" s="23"/>
      <c r="L74" s="14"/>
      <c r="M74" s="14"/>
      <c r="N74" s="23"/>
      <c r="O74" s="14"/>
      <c r="P74" s="14"/>
      <c r="Q74" s="23"/>
      <c r="R74" s="14"/>
      <c r="S74" s="14"/>
      <c r="T74" s="23"/>
      <c r="U74" s="14"/>
      <c r="V74" s="14"/>
      <c r="W74" s="23"/>
      <c r="X74" s="14"/>
      <c r="Y74" s="14"/>
      <c r="Z74" s="23"/>
      <c r="AA74" s="14"/>
      <c r="AB74" s="14"/>
      <c r="AC74" s="23"/>
      <c r="AD74" s="14"/>
      <c r="AE74" s="14"/>
      <c r="AF74" s="23"/>
      <c r="AG74" s="14"/>
      <c r="AH74" s="14"/>
      <c r="AI74" s="23"/>
      <c r="AJ74" s="14"/>
      <c r="AK74" s="14"/>
      <c r="AL74" s="23"/>
      <c r="AM74" s="14"/>
      <c r="AN74" s="14"/>
      <c r="AO74" s="15"/>
    </row>
    <row r="75" spans="1:41" hidden="1" outlineLevel="1" x14ac:dyDescent="0.3">
      <c r="A75" s="21">
        <v>4</v>
      </c>
      <c r="B75" s="18" t="s">
        <v>41</v>
      </c>
      <c r="C75" s="19">
        <f>SUM(C76:C78)</f>
        <v>0</v>
      </c>
      <c r="D75" s="14"/>
      <c r="E75" s="26">
        <f>D75-C75</f>
        <v>0</v>
      </c>
      <c r="F75" s="19">
        <f t="shared" ref="F75" si="549">SUM(F76:F78)</f>
        <v>0</v>
      </c>
      <c r="G75" s="14"/>
      <c r="H75" s="26">
        <f t="shared" ref="H75:H78" si="550">G75-F75</f>
        <v>0</v>
      </c>
      <c r="I75" s="19">
        <f t="shared" ref="I75" si="551">SUM(I76:I78)</f>
        <v>0</v>
      </c>
      <c r="J75" s="14"/>
      <c r="K75" s="26">
        <f t="shared" ref="K75:K78" si="552">J75-I75</f>
        <v>0</v>
      </c>
      <c r="L75" s="19">
        <f t="shared" ref="L75" si="553">SUM(L76:L78)</f>
        <v>0</v>
      </c>
      <c r="M75" s="14"/>
      <c r="N75" s="26">
        <f t="shared" ref="N75:N78" si="554">M75-L75</f>
        <v>0</v>
      </c>
      <c r="O75" s="19">
        <f t="shared" ref="O75" si="555">SUM(O76:O78)</f>
        <v>0</v>
      </c>
      <c r="P75" s="14"/>
      <c r="Q75" s="26">
        <f t="shared" ref="Q75:Q78" si="556">P75-O75</f>
        <v>0</v>
      </c>
      <c r="R75" s="19">
        <f t="shared" ref="R75" si="557">SUM(R76:R78)</f>
        <v>0</v>
      </c>
      <c r="S75" s="14"/>
      <c r="T75" s="26">
        <f t="shared" ref="T75:T78" si="558">S75-R75</f>
        <v>0</v>
      </c>
      <c r="U75" s="19">
        <f t="shared" ref="U75" si="559">SUM(U76:U78)</f>
        <v>0</v>
      </c>
      <c r="V75" s="14"/>
      <c r="W75" s="26">
        <f t="shared" ref="W75:W78" si="560">V75-U75</f>
        <v>0</v>
      </c>
      <c r="X75" s="19">
        <f t="shared" ref="X75" si="561">SUM(X76:X78)</f>
        <v>0</v>
      </c>
      <c r="Y75" s="14"/>
      <c r="Z75" s="26">
        <f t="shared" ref="Z75:Z78" si="562">Y75-X75</f>
        <v>0</v>
      </c>
      <c r="AA75" s="19">
        <f t="shared" ref="AA75" si="563">SUM(AA76:AA78)</f>
        <v>0</v>
      </c>
      <c r="AB75" s="14"/>
      <c r="AC75" s="26">
        <f t="shared" ref="AC75:AC78" si="564">AB75-AA75</f>
        <v>0</v>
      </c>
      <c r="AD75" s="19">
        <f t="shared" ref="AD75" si="565">SUM(AD76:AD78)</f>
        <v>0</v>
      </c>
      <c r="AE75" s="14"/>
      <c r="AF75" s="26">
        <f t="shared" ref="AF75:AF78" si="566">AE75-AD75</f>
        <v>0</v>
      </c>
      <c r="AG75" s="19">
        <f t="shared" ref="AG75" si="567">SUM(AG76:AG78)</f>
        <v>0</v>
      </c>
      <c r="AH75" s="14"/>
      <c r="AI75" s="26">
        <f t="shared" ref="AI75:AI78" si="568">AH75-AG75</f>
        <v>0</v>
      </c>
      <c r="AJ75" s="19">
        <f t="shared" ref="AJ75" si="569">SUM(AJ76:AJ78)</f>
        <v>0</v>
      </c>
      <c r="AK75" s="14"/>
      <c r="AL75" s="26">
        <f t="shared" ref="AL75:AL78" si="570">AK75-AJ75</f>
        <v>0</v>
      </c>
      <c r="AM75" s="19">
        <f>SUM(C75,F75,I75,L75,O75,R75,U75,X75,AA75,AD75,AG75,AJ75)</f>
        <v>0</v>
      </c>
      <c r="AN75" s="19">
        <f>SUM(D75,G75,J75,M75,P75,S75,V75,Y75,AB75,AE75,AH75,AK75)</f>
        <v>0</v>
      </c>
      <c r="AO75" s="20">
        <f t="shared" ref="AO75:AO78" si="571">AN75-AM75</f>
        <v>0</v>
      </c>
    </row>
    <row r="76" spans="1:41" hidden="1" outlineLevel="1" x14ac:dyDescent="0.3">
      <c r="A76" s="12"/>
      <c r="B76" s="45" t="s">
        <v>42</v>
      </c>
      <c r="C76" s="26">
        <v>0</v>
      </c>
      <c r="D76" s="14"/>
      <c r="E76" s="25">
        <f t="shared" si="536"/>
        <v>0</v>
      </c>
      <c r="F76" s="26">
        <v>0</v>
      </c>
      <c r="G76" s="14"/>
      <c r="H76" s="25">
        <f t="shared" si="550"/>
        <v>0</v>
      </c>
      <c r="I76" s="26">
        <v>0</v>
      </c>
      <c r="J76" s="14"/>
      <c r="K76" s="25">
        <f t="shared" si="552"/>
        <v>0</v>
      </c>
      <c r="L76" s="26">
        <v>0</v>
      </c>
      <c r="M76" s="14"/>
      <c r="N76" s="25">
        <f t="shared" si="554"/>
        <v>0</v>
      </c>
      <c r="O76" s="26">
        <v>0</v>
      </c>
      <c r="P76" s="14"/>
      <c r="Q76" s="25">
        <f t="shared" si="556"/>
        <v>0</v>
      </c>
      <c r="R76" s="26">
        <v>0</v>
      </c>
      <c r="S76" s="14"/>
      <c r="T76" s="25">
        <f t="shared" si="558"/>
        <v>0</v>
      </c>
      <c r="U76" s="26">
        <v>0</v>
      </c>
      <c r="V76" s="14"/>
      <c r="W76" s="25">
        <f t="shared" si="560"/>
        <v>0</v>
      </c>
      <c r="X76" s="26">
        <v>0</v>
      </c>
      <c r="Y76" s="14"/>
      <c r="Z76" s="25">
        <f t="shared" si="562"/>
        <v>0</v>
      </c>
      <c r="AA76" s="26">
        <v>0</v>
      </c>
      <c r="AB76" s="14"/>
      <c r="AC76" s="25">
        <f t="shared" si="564"/>
        <v>0</v>
      </c>
      <c r="AD76" s="26">
        <v>0</v>
      </c>
      <c r="AE76" s="14"/>
      <c r="AF76" s="25">
        <f t="shared" si="566"/>
        <v>0</v>
      </c>
      <c r="AG76" s="26">
        <v>0</v>
      </c>
      <c r="AH76" s="14"/>
      <c r="AI76" s="25">
        <f t="shared" si="568"/>
        <v>0</v>
      </c>
      <c r="AJ76" s="26">
        <v>0</v>
      </c>
      <c r="AK76" s="14"/>
      <c r="AL76" s="25">
        <f t="shared" si="570"/>
        <v>0</v>
      </c>
      <c r="AM76" s="26">
        <f t="shared" ref="AM76:AM78" si="572">SUM(C76,F76,I76,L76,O76,R76,U76,X76,AA76,AD76,AG76,AJ76)</f>
        <v>0</v>
      </c>
      <c r="AN76" s="42">
        <f t="shared" ref="AN76:AN78" si="573">SUM(D76,G76,J76,M76,P76,S76,V76,Y76,AB76,AE76,AH76,AK76)</f>
        <v>0</v>
      </c>
      <c r="AO76" s="63">
        <f t="shared" si="571"/>
        <v>0</v>
      </c>
    </row>
    <row r="77" spans="1:41" hidden="1" outlineLevel="1" x14ac:dyDescent="0.3">
      <c r="A77" s="12"/>
      <c r="B77" s="45" t="s">
        <v>43</v>
      </c>
      <c r="C77" s="26">
        <v>0</v>
      </c>
      <c r="D77" s="14"/>
      <c r="E77" s="25">
        <f t="shared" si="536"/>
        <v>0</v>
      </c>
      <c r="F77" s="26">
        <v>0</v>
      </c>
      <c r="G77" s="14"/>
      <c r="H77" s="25">
        <f t="shared" si="550"/>
        <v>0</v>
      </c>
      <c r="I77" s="26">
        <v>0</v>
      </c>
      <c r="J77" s="14"/>
      <c r="K77" s="25">
        <f t="shared" si="552"/>
        <v>0</v>
      </c>
      <c r="L77" s="26">
        <v>0</v>
      </c>
      <c r="M77" s="14"/>
      <c r="N77" s="25">
        <f t="shared" si="554"/>
        <v>0</v>
      </c>
      <c r="O77" s="26">
        <v>0</v>
      </c>
      <c r="P77" s="14"/>
      <c r="Q77" s="25">
        <f t="shared" si="556"/>
        <v>0</v>
      </c>
      <c r="R77" s="26">
        <v>0</v>
      </c>
      <c r="S77" s="14"/>
      <c r="T77" s="25">
        <f t="shared" si="558"/>
        <v>0</v>
      </c>
      <c r="U77" s="26">
        <v>0</v>
      </c>
      <c r="V77" s="14"/>
      <c r="W77" s="25">
        <f t="shared" si="560"/>
        <v>0</v>
      </c>
      <c r="X77" s="26">
        <v>0</v>
      </c>
      <c r="Y77" s="14"/>
      <c r="Z77" s="25">
        <f t="shared" si="562"/>
        <v>0</v>
      </c>
      <c r="AA77" s="26">
        <v>0</v>
      </c>
      <c r="AB77" s="14"/>
      <c r="AC77" s="25">
        <f t="shared" si="564"/>
        <v>0</v>
      </c>
      <c r="AD77" s="26">
        <v>0</v>
      </c>
      <c r="AE77" s="14"/>
      <c r="AF77" s="25">
        <f t="shared" si="566"/>
        <v>0</v>
      </c>
      <c r="AG77" s="26">
        <v>0</v>
      </c>
      <c r="AH77" s="14"/>
      <c r="AI77" s="25">
        <f t="shared" si="568"/>
        <v>0</v>
      </c>
      <c r="AJ77" s="26">
        <v>0</v>
      </c>
      <c r="AK77" s="14"/>
      <c r="AL77" s="25">
        <f t="shared" si="570"/>
        <v>0</v>
      </c>
      <c r="AM77" s="26">
        <f t="shared" si="572"/>
        <v>0</v>
      </c>
      <c r="AN77" s="42">
        <f t="shared" si="573"/>
        <v>0</v>
      </c>
      <c r="AO77" s="63">
        <f t="shared" si="571"/>
        <v>0</v>
      </c>
    </row>
    <row r="78" spans="1:41" hidden="1" outlineLevel="1" x14ac:dyDescent="0.3">
      <c r="A78" s="12"/>
      <c r="B78" s="45" t="s">
        <v>44</v>
      </c>
      <c r="C78" s="26">
        <v>0</v>
      </c>
      <c r="D78" s="14"/>
      <c r="E78" s="25">
        <f t="shared" si="536"/>
        <v>0</v>
      </c>
      <c r="F78" s="26">
        <v>0</v>
      </c>
      <c r="G78" s="14"/>
      <c r="H78" s="25">
        <f t="shared" si="550"/>
        <v>0</v>
      </c>
      <c r="I78" s="26">
        <v>0</v>
      </c>
      <c r="J78" s="14"/>
      <c r="K78" s="25">
        <f t="shared" si="552"/>
        <v>0</v>
      </c>
      <c r="L78" s="26">
        <v>0</v>
      </c>
      <c r="M78" s="14"/>
      <c r="N78" s="25">
        <f t="shared" si="554"/>
        <v>0</v>
      </c>
      <c r="O78" s="26">
        <v>0</v>
      </c>
      <c r="P78" s="14"/>
      <c r="Q78" s="25">
        <f t="shared" si="556"/>
        <v>0</v>
      </c>
      <c r="R78" s="26">
        <v>0</v>
      </c>
      <c r="S78" s="14"/>
      <c r="T78" s="25">
        <f t="shared" si="558"/>
        <v>0</v>
      </c>
      <c r="U78" s="26">
        <v>0</v>
      </c>
      <c r="V78" s="14"/>
      <c r="W78" s="25">
        <f t="shared" si="560"/>
        <v>0</v>
      </c>
      <c r="X78" s="26">
        <v>0</v>
      </c>
      <c r="Y78" s="14"/>
      <c r="Z78" s="25">
        <f t="shared" si="562"/>
        <v>0</v>
      </c>
      <c r="AA78" s="26">
        <v>0</v>
      </c>
      <c r="AB78" s="14"/>
      <c r="AC78" s="25">
        <f t="shared" si="564"/>
        <v>0</v>
      </c>
      <c r="AD78" s="26">
        <v>0</v>
      </c>
      <c r="AE78" s="14"/>
      <c r="AF78" s="25">
        <f t="shared" si="566"/>
        <v>0</v>
      </c>
      <c r="AG78" s="26">
        <v>0</v>
      </c>
      <c r="AH78" s="14"/>
      <c r="AI78" s="25">
        <f t="shared" si="568"/>
        <v>0</v>
      </c>
      <c r="AJ78" s="26">
        <v>0</v>
      </c>
      <c r="AK78" s="14"/>
      <c r="AL78" s="25">
        <f t="shared" si="570"/>
        <v>0</v>
      </c>
      <c r="AM78" s="26">
        <f t="shared" si="572"/>
        <v>0</v>
      </c>
      <c r="AN78" s="42">
        <f t="shared" si="573"/>
        <v>0</v>
      </c>
      <c r="AO78" s="63">
        <f t="shared" si="571"/>
        <v>0</v>
      </c>
    </row>
    <row r="79" spans="1:41" hidden="1" outlineLevel="1" x14ac:dyDescent="0.3">
      <c r="A79" s="12"/>
      <c r="B79" s="13"/>
      <c r="C79" s="14"/>
      <c r="D79" s="14"/>
      <c r="E79" s="23"/>
      <c r="F79" s="14"/>
      <c r="G79" s="14"/>
      <c r="H79" s="23"/>
      <c r="I79" s="14"/>
      <c r="J79" s="14"/>
      <c r="K79" s="23"/>
      <c r="L79" s="14"/>
      <c r="M79" s="14"/>
      <c r="N79" s="23"/>
      <c r="O79" s="14"/>
      <c r="P79" s="14"/>
      <c r="Q79" s="23"/>
      <c r="R79" s="14"/>
      <c r="S79" s="14"/>
      <c r="T79" s="23"/>
      <c r="U79" s="14"/>
      <c r="V79" s="14"/>
      <c r="W79" s="23"/>
      <c r="X79" s="14"/>
      <c r="Y79" s="14"/>
      <c r="Z79" s="23"/>
      <c r="AA79" s="14"/>
      <c r="AB79" s="14"/>
      <c r="AC79" s="23"/>
      <c r="AD79" s="14"/>
      <c r="AE79" s="14"/>
      <c r="AF79" s="23"/>
      <c r="AG79" s="14"/>
      <c r="AH79" s="14"/>
      <c r="AI79" s="23"/>
      <c r="AJ79" s="14"/>
      <c r="AK79" s="14"/>
      <c r="AL79" s="23"/>
      <c r="AM79" s="14"/>
      <c r="AN79" s="14"/>
      <c r="AO79" s="15"/>
    </row>
    <row r="80" spans="1:41" s="7" customFormat="1" hidden="1" outlineLevel="1" x14ac:dyDescent="0.3">
      <c r="A80" s="21">
        <v>5</v>
      </c>
      <c r="B80" s="18" t="s">
        <v>87</v>
      </c>
      <c r="C80" s="61">
        <f>SUM(C81:C87)</f>
        <v>600</v>
      </c>
      <c r="D80" s="61">
        <f>SUM(D81:D87)</f>
        <v>0</v>
      </c>
      <c r="E80" s="25">
        <f t="shared" ref="E80:E86" si="574">D80-C80</f>
        <v>-600</v>
      </c>
      <c r="F80" s="61">
        <f t="shared" ref="F80:G80" si="575">SUM(F81:F87)</f>
        <v>600</v>
      </c>
      <c r="G80" s="61">
        <f t="shared" si="575"/>
        <v>0</v>
      </c>
      <c r="H80" s="25">
        <f t="shared" ref="H80:H86" si="576">G80-F80</f>
        <v>-600</v>
      </c>
      <c r="I80" s="61">
        <f t="shared" ref="I80:J80" si="577">SUM(I81:I87)</f>
        <v>600</v>
      </c>
      <c r="J80" s="61">
        <f t="shared" si="577"/>
        <v>0</v>
      </c>
      <c r="K80" s="25">
        <f t="shared" ref="K80:K86" si="578">J80-I80</f>
        <v>-600</v>
      </c>
      <c r="L80" s="61">
        <f t="shared" ref="L80:M80" si="579">SUM(L81:L87)</f>
        <v>600</v>
      </c>
      <c r="M80" s="61">
        <f t="shared" si="579"/>
        <v>0</v>
      </c>
      <c r="N80" s="25">
        <f t="shared" ref="N80:N86" si="580">M80-L80</f>
        <v>-600</v>
      </c>
      <c r="O80" s="61">
        <f t="shared" ref="O80:P80" si="581">SUM(O81:O87)</f>
        <v>600</v>
      </c>
      <c r="P80" s="61">
        <f t="shared" si="581"/>
        <v>0</v>
      </c>
      <c r="Q80" s="25">
        <f t="shared" ref="Q80:Q86" si="582">P80-O80</f>
        <v>-600</v>
      </c>
      <c r="R80" s="61">
        <f t="shared" ref="R80:S80" si="583">SUM(R81:R87)</f>
        <v>600</v>
      </c>
      <c r="S80" s="61">
        <f t="shared" si="583"/>
        <v>0</v>
      </c>
      <c r="T80" s="25">
        <f t="shared" ref="T80:T86" si="584">S80-R80</f>
        <v>-600</v>
      </c>
      <c r="U80" s="61">
        <f t="shared" ref="U80:V80" si="585">SUM(U81:U87)</f>
        <v>600</v>
      </c>
      <c r="V80" s="61">
        <f t="shared" si="585"/>
        <v>0</v>
      </c>
      <c r="W80" s="25">
        <f t="shared" ref="W80:W86" si="586">V80-U80</f>
        <v>-600</v>
      </c>
      <c r="X80" s="61">
        <f t="shared" ref="X80:Y80" si="587">SUM(X81:X87)</f>
        <v>600</v>
      </c>
      <c r="Y80" s="61">
        <f t="shared" si="587"/>
        <v>0</v>
      </c>
      <c r="Z80" s="25">
        <f t="shared" ref="Z80:Z86" si="588">Y80-X80</f>
        <v>-600</v>
      </c>
      <c r="AA80" s="61">
        <f t="shared" ref="AA80:AB80" si="589">SUM(AA81:AA87)</f>
        <v>600</v>
      </c>
      <c r="AB80" s="61">
        <f t="shared" si="589"/>
        <v>0</v>
      </c>
      <c r="AC80" s="25">
        <f t="shared" ref="AC80:AC86" si="590">AB80-AA80</f>
        <v>-600</v>
      </c>
      <c r="AD80" s="61">
        <f t="shared" ref="AD80:AE80" si="591">SUM(AD81:AD87)</f>
        <v>600</v>
      </c>
      <c r="AE80" s="61">
        <f t="shared" si="591"/>
        <v>0</v>
      </c>
      <c r="AF80" s="25">
        <f t="shared" ref="AF80:AF86" si="592">AE80-AD80</f>
        <v>-600</v>
      </c>
      <c r="AG80" s="61">
        <f t="shared" ref="AG80:AH80" si="593">SUM(AG81:AG87)</f>
        <v>600</v>
      </c>
      <c r="AH80" s="61">
        <f t="shared" si="593"/>
        <v>0</v>
      </c>
      <c r="AI80" s="25">
        <f t="shared" ref="AI80:AI86" si="594">AH80-AG80</f>
        <v>-600</v>
      </c>
      <c r="AJ80" s="61">
        <f t="shared" ref="AJ80:AK80" si="595">SUM(AJ81:AJ87)</f>
        <v>600</v>
      </c>
      <c r="AK80" s="61">
        <f t="shared" si="595"/>
        <v>0</v>
      </c>
      <c r="AL80" s="25">
        <f t="shared" ref="AL80:AL86" si="596">AK80-AJ80</f>
        <v>-600</v>
      </c>
      <c r="AM80" s="19">
        <f>SUM(C80,F80,I80,L80,O80,R80,U80,X80,AA80,AD80,AG80,AJ80)</f>
        <v>7200</v>
      </c>
      <c r="AN80" s="19">
        <f>SUM(D80,G80,J80,M80,P80,S80,V80,Y80,AB80,AE80,AH80,AK80)</f>
        <v>0</v>
      </c>
      <c r="AO80" s="20">
        <f t="shared" ref="AO80:AO86" si="597">AN80-AM80</f>
        <v>-7200</v>
      </c>
    </row>
    <row r="81" spans="1:41" s="4" customFormat="1" hidden="1" outlineLevel="1" x14ac:dyDescent="0.3">
      <c r="A81" s="44"/>
      <c r="B81" s="45" t="s">
        <v>88</v>
      </c>
      <c r="C81" s="26">
        <v>500</v>
      </c>
      <c r="D81" s="46"/>
      <c r="E81" s="25">
        <f t="shared" si="574"/>
        <v>-500</v>
      </c>
      <c r="F81" s="26">
        <v>500</v>
      </c>
      <c r="G81" s="46"/>
      <c r="H81" s="25">
        <f t="shared" si="576"/>
        <v>-500</v>
      </c>
      <c r="I81" s="26">
        <v>500</v>
      </c>
      <c r="J81" s="46"/>
      <c r="K81" s="25">
        <f t="shared" si="578"/>
        <v>-500</v>
      </c>
      <c r="L81" s="26">
        <v>500</v>
      </c>
      <c r="M81" s="46"/>
      <c r="N81" s="25">
        <f t="shared" si="580"/>
        <v>-500</v>
      </c>
      <c r="O81" s="26">
        <v>500</v>
      </c>
      <c r="P81" s="46"/>
      <c r="Q81" s="25">
        <f t="shared" si="582"/>
        <v>-500</v>
      </c>
      <c r="R81" s="26">
        <v>500</v>
      </c>
      <c r="S81" s="46"/>
      <c r="T81" s="25">
        <f t="shared" si="584"/>
        <v>-500</v>
      </c>
      <c r="U81" s="26">
        <v>500</v>
      </c>
      <c r="V81" s="46"/>
      <c r="W81" s="25">
        <f t="shared" si="586"/>
        <v>-500</v>
      </c>
      <c r="X81" s="26">
        <v>500</v>
      </c>
      <c r="Y81" s="46"/>
      <c r="Z81" s="25">
        <f t="shared" si="588"/>
        <v>-500</v>
      </c>
      <c r="AA81" s="26">
        <v>500</v>
      </c>
      <c r="AB81" s="46"/>
      <c r="AC81" s="25">
        <f t="shared" si="590"/>
        <v>-500</v>
      </c>
      <c r="AD81" s="26">
        <v>500</v>
      </c>
      <c r="AE81" s="46"/>
      <c r="AF81" s="25">
        <f t="shared" si="592"/>
        <v>-500</v>
      </c>
      <c r="AG81" s="26">
        <v>500</v>
      </c>
      <c r="AH81" s="46"/>
      <c r="AI81" s="25">
        <f t="shared" si="594"/>
        <v>-500</v>
      </c>
      <c r="AJ81" s="26">
        <v>500</v>
      </c>
      <c r="AK81" s="46"/>
      <c r="AL81" s="25">
        <f t="shared" si="596"/>
        <v>-500</v>
      </c>
      <c r="AM81" s="26">
        <f t="shared" ref="AM81:AM86" si="598">SUM(C81,F81,I81,L81,O81,R81,U81,X81,AA81,AD81,AG81,AJ81)</f>
        <v>6000</v>
      </c>
      <c r="AN81" s="42">
        <f t="shared" ref="AN81:AN86" si="599">SUM(D81,G81,J81,M81,P81,S81,V81,Y81,AB81,AE81,AH81,AK81)</f>
        <v>0</v>
      </c>
      <c r="AO81" s="63">
        <f t="shared" si="597"/>
        <v>-6000</v>
      </c>
    </row>
    <row r="82" spans="1:41" s="4" customFormat="1" hidden="1" outlineLevel="1" x14ac:dyDescent="0.3">
      <c r="A82" s="44"/>
      <c r="B82" s="45" t="s">
        <v>89</v>
      </c>
      <c r="C82" s="26">
        <v>100</v>
      </c>
      <c r="D82" s="46"/>
      <c r="E82" s="25">
        <f t="shared" si="574"/>
        <v>-100</v>
      </c>
      <c r="F82" s="26">
        <v>100</v>
      </c>
      <c r="G82" s="46"/>
      <c r="H82" s="25">
        <f t="shared" si="576"/>
        <v>-100</v>
      </c>
      <c r="I82" s="26">
        <v>100</v>
      </c>
      <c r="J82" s="46"/>
      <c r="K82" s="25">
        <f t="shared" si="578"/>
        <v>-100</v>
      </c>
      <c r="L82" s="26">
        <v>100</v>
      </c>
      <c r="M82" s="46"/>
      <c r="N82" s="25">
        <f t="shared" si="580"/>
        <v>-100</v>
      </c>
      <c r="O82" s="26">
        <v>100</v>
      </c>
      <c r="P82" s="46"/>
      <c r="Q82" s="25">
        <f t="shared" si="582"/>
        <v>-100</v>
      </c>
      <c r="R82" s="26">
        <v>100</v>
      </c>
      <c r="S82" s="46"/>
      <c r="T82" s="25">
        <f t="shared" si="584"/>
        <v>-100</v>
      </c>
      <c r="U82" s="26">
        <v>100</v>
      </c>
      <c r="V82" s="46"/>
      <c r="W82" s="25">
        <f t="shared" si="586"/>
        <v>-100</v>
      </c>
      <c r="X82" s="26">
        <v>100</v>
      </c>
      <c r="Y82" s="46"/>
      <c r="Z82" s="25">
        <f t="shared" si="588"/>
        <v>-100</v>
      </c>
      <c r="AA82" s="26">
        <v>100</v>
      </c>
      <c r="AB82" s="46"/>
      <c r="AC82" s="25">
        <f t="shared" si="590"/>
        <v>-100</v>
      </c>
      <c r="AD82" s="26">
        <v>100</v>
      </c>
      <c r="AE82" s="46"/>
      <c r="AF82" s="25">
        <f t="shared" si="592"/>
        <v>-100</v>
      </c>
      <c r="AG82" s="26">
        <v>100</v>
      </c>
      <c r="AH82" s="46"/>
      <c r="AI82" s="25">
        <f t="shared" si="594"/>
        <v>-100</v>
      </c>
      <c r="AJ82" s="26">
        <v>100</v>
      </c>
      <c r="AK82" s="46"/>
      <c r="AL82" s="25">
        <f t="shared" si="596"/>
        <v>-100</v>
      </c>
      <c r="AM82" s="26">
        <f t="shared" si="598"/>
        <v>1200</v>
      </c>
      <c r="AN82" s="42">
        <f t="shared" si="599"/>
        <v>0</v>
      </c>
      <c r="AO82" s="63">
        <f t="shared" si="597"/>
        <v>-1200</v>
      </c>
    </row>
    <row r="83" spans="1:41" s="4" customFormat="1" hidden="1" outlineLevel="1" x14ac:dyDescent="0.3">
      <c r="A83" s="44"/>
      <c r="B83" s="45" t="s">
        <v>91</v>
      </c>
      <c r="C83" s="26"/>
      <c r="D83" s="46"/>
      <c r="E83" s="25">
        <f t="shared" si="574"/>
        <v>0</v>
      </c>
      <c r="F83" s="26"/>
      <c r="G83" s="46"/>
      <c r="H83" s="25">
        <f t="shared" si="576"/>
        <v>0</v>
      </c>
      <c r="I83" s="26"/>
      <c r="J83" s="46"/>
      <c r="K83" s="25">
        <f t="shared" si="578"/>
        <v>0</v>
      </c>
      <c r="L83" s="26"/>
      <c r="M83" s="46"/>
      <c r="N83" s="25">
        <f t="shared" si="580"/>
        <v>0</v>
      </c>
      <c r="O83" s="26"/>
      <c r="P83" s="46"/>
      <c r="Q83" s="25">
        <f t="shared" si="582"/>
        <v>0</v>
      </c>
      <c r="R83" s="26"/>
      <c r="S83" s="46"/>
      <c r="T83" s="25">
        <f t="shared" si="584"/>
        <v>0</v>
      </c>
      <c r="U83" s="26"/>
      <c r="V83" s="46"/>
      <c r="W83" s="25">
        <f t="shared" si="586"/>
        <v>0</v>
      </c>
      <c r="X83" s="26"/>
      <c r="Y83" s="46"/>
      <c r="Z83" s="25">
        <f t="shared" si="588"/>
        <v>0</v>
      </c>
      <c r="AA83" s="26"/>
      <c r="AB83" s="46"/>
      <c r="AC83" s="25">
        <f t="shared" si="590"/>
        <v>0</v>
      </c>
      <c r="AD83" s="26"/>
      <c r="AE83" s="46"/>
      <c r="AF83" s="25">
        <f t="shared" si="592"/>
        <v>0</v>
      </c>
      <c r="AG83" s="26"/>
      <c r="AH83" s="46"/>
      <c r="AI83" s="25">
        <f t="shared" si="594"/>
        <v>0</v>
      </c>
      <c r="AJ83" s="26"/>
      <c r="AK83" s="46"/>
      <c r="AL83" s="25">
        <f t="shared" si="596"/>
        <v>0</v>
      </c>
      <c r="AM83" s="26">
        <f t="shared" si="598"/>
        <v>0</v>
      </c>
      <c r="AN83" s="42">
        <f t="shared" si="599"/>
        <v>0</v>
      </c>
      <c r="AO83" s="63">
        <f t="shared" si="597"/>
        <v>0</v>
      </c>
    </row>
    <row r="84" spans="1:41" s="4" customFormat="1" hidden="1" outlineLevel="1" x14ac:dyDescent="0.3">
      <c r="A84" s="44"/>
      <c r="B84" s="45" t="s">
        <v>92</v>
      </c>
      <c r="C84" s="26"/>
      <c r="D84" s="46"/>
      <c r="E84" s="25">
        <f t="shared" si="574"/>
        <v>0</v>
      </c>
      <c r="F84" s="26"/>
      <c r="G84" s="46"/>
      <c r="H84" s="25">
        <f t="shared" si="576"/>
        <v>0</v>
      </c>
      <c r="I84" s="26"/>
      <c r="J84" s="46"/>
      <c r="K84" s="25">
        <f t="shared" si="578"/>
        <v>0</v>
      </c>
      <c r="L84" s="26"/>
      <c r="M84" s="46"/>
      <c r="N84" s="25">
        <f t="shared" si="580"/>
        <v>0</v>
      </c>
      <c r="O84" s="26"/>
      <c r="P84" s="46"/>
      <c r="Q84" s="25">
        <f t="shared" si="582"/>
        <v>0</v>
      </c>
      <c r="R84" s="26"/>
      <c r="S84" s="46"/>
      <c r="T84" s="25">
        <f t="shared" si="584"/>
        <v>0</v>
      </c>
      <c r="U84" s="26"/>
      <c r="V84" s="46"/>
      <c r="W84" s="25">
        <f t="shared" si="586"/>
        <v>0</v>
      </c>
      <c r="X84" s="26"/>
      <c r="Y84" s="46"/>
      <c r="Z84" s="25">
        <f t="shared" si="588"/>
        <v>0</v>
      </c>
      <c r="AA84" s="26"/>
      <c r="AB84" s="46"/>
      <c r="AC84" s="25">
        <f t="shared" si="590"/>
        <v>0</v>
      </c>
      <c r="AD84" s="26"/>
      <c r="AE84" s="46"/>
      <c r="AF84" s="25">
        <f t="shared" si="592"/>
        <v>0</v>
      </c>
      <c r="AG84" s="26"/>
      <c r="AH84" s="46"/>
      <c r="AI84" s="25">
        <f t="shared" si="594"/>
        <v>0</v>
      </c>
      <c r="AJ84" s="26"/>
      <c r="AK84" s="46"/>
      <c r="AL84" s="25">
        <f t="shared" si="596"/>
        <v>0</v>
      </c>
      <c r="AM84" s="26">
        <f t="shared" si="598"/>
        <v>0</v>
      </c>
      <c r="AN84" s="42">
        <f t="shared" si="599"/>
        <v>0</v>
      </c>
      <c r="AO84" s="63">
        <f t="shared" si="597"/>
        <v>0</v>
      </c>
    </row>
    <row r="85" spans="1:41" s="4" customFormat="1" hidden="1" outlineLevel="1" x14ac:dyDescent="0.3">
      <c r="A85" s="44"/>
      <c r="B85" s="45" t="s">
        <v>93</v>
      </c>
      <c r="C85" s="26"/>
      <c r="D85" s="46"/>
      <c r="E85" s="25">
        <f t="shared" si="574"/>
        <v>0</v>
      </c>
      <c r="F85" s="26"/>
      <c r="G85" s="46"/>
      <c r="H85" s="25">
        <f t="shared" si="576"/>
        <v>0</v>
      </c>
      <c r="I85" s="26"/>
      <c r="J85" s="46"/>
      <c r="K85" s="25">
        <f t="shared" si="578"/>
        <v>0</v>
      </c>
      <c r="L85" s="26"/>
      <c r="M85" s="46"/>
      <c r="N85" s="25">
        <f t="shared" si="580"/>
        <v>0</v>
      </c>
      <c r="O85" s="26"/>
      <c r="P85" s="46"/>
      <c r="Q85" s="25">
        <f t="shared" si="582"/>
        <v>0</v>
      </c>
      <c r="R85" s="26"/>
      <c r="S85" s="46"/>
      <c r="T85" s="25">
        <f t="shared" si="584"/>
        <v>0</v>
      </c>
      <c r="U85" s="26"/>
      <c r="V85" s="46"/>
      <c r="W85" s="25">
        <f t="shared" si="586"/>
        <v>0</v>
      </c>
      <c r="X85" s="26"/>
      <c r="Y85" s="46"/>
      <c r="Z85" s="25">
        <f t="shared" si="588"/>
        <v>0</v>
      </c>
      <c r="AA85" s="26"/>
      <c r="AB85" s="46"/>
      <c r="AC85" s="25">
        <f t="shared" si="590"/>
        <v>0</v>
      </c>
      <c r="AD85" s="26"/>
      <c r="AE85" s="46"/>
      <c r="AF85" s="25">
        <f t="shared" si="592"/>
        <v>0</v>
      </c>
      <c r="AG85" s="26"/>
      <c r="AH85" s="46"/>
      <c r="AI85" s="25">
        <f t="shared" si="594"/>
        <v>0</v>
      </c>
      <c r="AJ85" s="26"/>
      <c r="AK85" s="46"/>
      <c r="AL85" s="25">
        <f t="shared" si="596"/>
        <v>0</v>
      </c>
      <c r="AM85" s="26">
        <f t="shared" si="598"/>
        <v>0</v>
      </c>
      <c r="AN85" s="42">
        <f t="shared" si="599"/>
        <v>0</v>
      </c>
      <c r="AO85" s="63">
        <f t="shared" si="597"/>
        <v>0</v>
      </c>
    </row>
    <row r="86" spans="1:41" s="4" customFormat="1" hidden="1" outlineLevel="1" x14ac:dyDescent="0.3">
      <c r="A86" s="44"/>
      <c r="B86" s="45" t="s">
        <v>94</v>
      </c>
      <c r="C86" s="26"/>
      <c r="D86" s="46"/>
      <c r="E86" s="25">
        <f t="shared" si="574"/>
        <v>0</v>
      </c>
      <c r="F86" s="26"/>
      <c r="G86" s="46"/>
      <c r="H86" s="25">
        <f t="shared" si="576"/>
        <v>0</v>
      </c>
      <c r="I86" s="26"/>
      <c r="J86" s="46"/>
      <c r="K86" s="25">
        <f t="shared" si="578"/>
        <v>0</v>
      </c>
      <c r="L86" s="26"/>
      <c r="M86" s="46"/>
      <c r="N86" s="25">
        <f t="shared" si="580"/>
        <v>0</v>
      </c>
      <c r="O86" s="26"/>
      <c r="P86" s="46"/>
      <c r="Q86" s="25">
        <f t="shared" si="582"/>
        <v>0</v>
      </c>
      <c r="R86" s="26"/>
      <c r="S86" s="46"/>
      <c r="T86" s="25">
        <f t="shared" si="584"/>
        <v>0</v>
      </c>
      <c r="U86" s="26"/>
      <c r="V86" s="46"/>
      <c r="W86" s="25">
        <f t="shared" si="586"/>
        <v>0</v>
      </c>
      <c r="X86" s="26"/>
      <c r="Y86" s="46"/>
      <c r="Z86" s="25">
        <f t="shared" si="588"/>
        <v>0</v>
      </c>
      <c r="AA86" s="26"/>
      <c r="AB86" s="46"/>
      <c r="AC86" s="25">
        <f t="shared" si="590"/>
        <v>0</v>
      </c>
      <c r="AD86" s="26"/>
      <c r="AE86" s="46"/>
      <c r="AF86" s="25">
        <f t="shared" si="592"/>
        <v>0</v>
      </c>
      <c r="AG86" s="26"/>
      <c r="AH86" s="46"/>
      <c r="AI86" s="25">
        <f t="shared" si="594"/>
        <v>0</v>
      </c>
      <c r="AJ86" s="26"/>
      <c r="AK86" s="46"/>
      <c r="AL86" s="25">
        <f t="shared" si="596"/>
        <v>0</v>
      </c>
      <c r="AM86" s="26">
        <f t="shared" si="598"/>
        <v>0</v>
      </c>
      <c r="AN86" s="42">
        <f t="shared" si="599"/>
        <v>0</v>
      </c>
      <c r="AO86" s="63">
        <f t="shared" si="597"/>
        <v>0</v>
      </c>
    </row>
    <row r="87" spans="1:41" hidden="1" outlineLevel="1" x14ac:dyDescent="0.3">
      <c r="A87" s="12"/>
      <c r="B87" s="13"/>
      <c r="C87" s="14"/>
      <c r="D87" s="14"/>
      <c r="E87" s="23"/>
      <c r="F87" s="14"/>
      <c r="G87" s="14"/>
      <c r="H87" s="23"/>
      <c r="I87" s="14"/>
      <c r="J87" s="14"/>
      <c r="K87" s="23"/>
      <c r="L87" s="14"/>
      <c r="M87" s="14"/>
      <c r="N87" s="23"/>
      <c r="O87" s="14"/>
      <c r="P87" s="14"/>
      <c r="Q87" s="23"/>
      <c r="R87" s="14"/>
      <c r="S87" s="14"/>
      <c r="T87" s="23"/>
      <c r="U87" s="14"/>
      <c r="V87" s="14"/>
      <c r="W87" s="23"/>
      <c r="X87" s="14"/>
      <c r="Y87" s="14"/>
      <c r="Z87" s="23"/>
      <c r="AA87" s="14"/>
      <c r="AB87" s="14"/>
      <c r="AC87" s="23"/>
      <c r="AD87" s="14"/>
      <c r="AE87" s="14"/>
      <c r="AF87" s="23"/>
      <c r="AG87" s="14"/>
      <c r="AH87" s="14"/>
      <c r="AI87" s="23"/>
      <c r="AJ87" s="14"/>
      <c r="AK87" s="14"/>
      <c r="AL87" s="23"/>
      <c r="AM87" s="14"/>
      <c r="AN87" s="14"/>
      <c r="AO87" s="15"/>
    </row>
    <row r="88" spans="1:41" s="7" customFormat="1" hidden="1" outlineLevel="1" x14ac:dyDescent="0.3">
      <c r="A88" s="21">
        <v>6</v>
      </c>
      <c r="B88" s="18" t="s">
        <v>86</v>
      </c>
      <c r="C88" s="61">
        <f>SUM(C89:C91)</f>
        <v>7000</v>
      </c>
      <c r="D88" s="61">
        <f>SUM(D89:D91)</f>
        <v>0</v>
      </c>
      <c r="E88" s="25">
        <f t="shared" ref="E88:E91" si="600">D88-C88</f>
        <v>-7000</v>
      </c>
      <c r="F88" s="61">
        <f t="shared" ref="F88:G88" si="601">SUM(F89:F91)</f>
        <v>0</v>
      </c>
      <c r="G88" s="61">
        <f t="shared" si="601"/>
        <v>0</v>
      </c>
      <c r="H88" s="25">
        <f t="shared" ref="H88:H91" si="602">G88-F88</f>
        <v>0</v>
      </c>
      <c r="I88" s="61">
        <f t="shared" ref="I88:J88" si="603">SUM(I89:I91)</f>
        <v>0</v>
      </c>
      <c r="J88" s="61">
        <f t="shared" si="603"/>
        <v>0</v>
      </c>
      <c r="K88" s="25">
        <f t="shared" ref="K88:K91" si="604">J88-I88</f>
        <v>0</v>
      </c>
      <c r="L88" s="61">
        <f t="shared" ref="L88:M88" si="605">SUM(L89:L91)</f>
        <v>0</v>
      </c>
      <c r="M88" s="61">
        <f t="shared" si="605"/>
        <v>0</v>
      </c>
      <c r="N88" s="25">
        <f t="shared" ref="N88:N91" si="606">M88-L88</f>
        <v>0</v>
      </c>
      <c r="O88" s="61">
        <f t="shared" ref="O88:P88" si="607">SUM(O89:O91)</f>
        <v>0</v>
      </c>
      <c r="P88" s="61">
        <f t="shared" si="607"/>
        <v>0</v>
      </c>
      <c r="Q88" s="25">
        <f t="shared" ref="Q88:Q91" si="608">P88-O88</f>
        <v>0</v>
      </c>
      <c r="R88" s="61">
        <f t="shared" ref="R88:S88" si="609">SUM(R89:R91)</f>
        <v>0</v>
      </c>
      <c r="S88" s="61">
        <f t="shared" si="609"/>
        <v>0</v>
      </c>
      <c r="T88" s="25">
        <f t="shared" ref="T88:T91" si="610">S88-R88</f>
        <v>0</v>
      </c>
      <c r="U88" s="61">
        <f t="shared" ref="U88:V88" si="611">SUM(U89:U91)</f>
        <v>0</v>
      </c>
      <c r="V88" s="61">
        <f t="shared" si="611"/>
        <v>0</v>
      </c>
      <c r="W88" s="25">
        <f t="shared" ref="W88:W91" si="612">V88-U88</f>
        <v>0</v>
      </c>
      <c r="X88" s="61">
        <f t="shared" ref="X88:Y88" si="613">SUM(X89:X91)</f>
        <v>0</v>
      </c>
      <c r="Y88" s="61">
        <f t="shared" si="613"/>
        <v>0</v>
      </c>
      <c r="Z88" s="25">
        <f t="shared" ref="Z88:Z91" si="614">Y88-X88</f>
        <v>0</v>
      </c>
      <c r="AA88" s="61">
        <f t="shared" ref="AA88:AB88" si="615">SUM(AA89:AA91)</f>
        <v>0</v>
      </c>
      <c r="AB88" s="61">
        <f t="shared" si="615"/>
        <v>0</v>
      </c>
      <c r="AC88" s="25">
        <f t="shared" ref="AC88:AC91" si="616">AB88-AA88</f>
        <v>0</v>
      </c>
      <c r="AD88" s="61">
        <f t="shared" ref="AD88:AE88" si="617">SUM(AD89:AD91)</f>
        <v>0</v>
      </c>
      <c r="AE88" s="61">
        <f t="shared" si="617"/>
        <v>0</v>
      </c>
      <c r="AF88" s="25">
        <f t="shared" ref="AF88:AF91" si="618">AE88-AD88</f>
        <v>0</v>
      </c>
      <c r="AG88" s="61">
        <f t="shared" ref="AG88:AH88" si="619">SUM(AG89:AG91)</f>
        <v>0</v>
      </c>
      <c r="AH88" s="61">
        <f t="shared" si="619"/>
        <v>0</v>
      </c>
      <c r="AI88" s="25">
        <f t="shared" ref="AI88:AI91" si="620">AH88-AG88</f>
        <v>0</v>
      </c>
      <c r="AJ88" s="61">
        <f t="shared" ref="AJ88:AK88" si="621">SUM(AJ89:AJ91)</f>
        <v>0</v>
      </c>
      <c r="AK88" s="61">
        <f t="shared" si="621"/>
        <v>0</v>
      </c>
      <c r="AL88" s="25">
        <f t="shared" ref="AL88:AL91" si="622">AK88-AJ88</f>
        <v>0</v>
      </c>
      <c r="AM88" s="19">
        <f>SUM(C88,F88,I88,L88,O88,R88,U88,X88,AA88,AD88,AG88,AJ88)</f>
        <v>7000</v>
      </c>
      <c r="AN88" s="19">
        <f>SUM(D88,G88,J88,M88,P88,S88,V88,Y88,AB88,AE88,AH88,AK88)</f>
        <v>0</v>
      </c>
      <c r="AO88" s="20">
        <f t="shared" ref="AO88:AO91" si="623">AN88-AM88</f>
        <v>-7000</v>
      </c>
    </row>
    <row r="89" spans="1:41" hidden="1" outlineLevel="1" x14ac:dyDescent="0.3">
      <c r="A89" s="12"/>
      <c r="B89" s="13" t="s">
        <v>85</v>
      </c>
      <c r="C89" s="42">
        <v>5000</v>
      </c>
      <c r="D89" s="42"/>
      <c r="E89" s="25">
        <f t="shared" si="600"/>
        <v>-5000</v>
      </c>
      <c r="F89" s="42"/>
      <c r="G89" s="42"/>
      <c r="H89" s="25">
        <f t="shared" si="602"/>
        <v>0</v>
      </c>
      <c r="I89" s="42"/>
      <c r="J89" s="42"/>
      <c r="K89" s="25">
        <f t="shared" si="604"/>
        <v>0</v>
      </c>
      <c r="L89" s="42"/>
      <c r="M89" s="42"/>
      <c r="N89" s="25">
        <f t="shared" si="606"/>
        <v>0</v>
      </c>
      <c r="O89" s="42"/>
      <c r="P89" s="42"/>
      <c r="Q89" s="25">
        <f t="shared" si="608"/>
        <v>0</v>
      </c>
      <c r="R89" s="42"/>
      <c r="S89" s="42"/>
      <c r="T89" s="25">
        <f t="shared" si="610"/>
        <v>0</v>
      </c>
      <c r="U89" s="42"/>
      <c r="V89" s="42"/>
      <c r="W89" s="25">
        <f t="shared" si="612"/>
        <v>0</v>
      </c>
      <c r="X89" s="42"/>
      <c r="Y89" s="42"/>
      <c r="Z89" s="25">
        <f t="shared" si="614"/>
        <v>0</v>
      </c>
      <c r="AA89" s="42"/>
      <c r="AB89" s="42"/>
      <c r="AC89" s="25">
        <f t="shared" si="616"/>
        <v>0</v>
      </c>
      <c r="AD89" s="42"/>
      <c r="AE89" s="42"/>
      <c r="AF89" s="25">
        <f t="shared" si="618"/>
        <v>0</v>
      </c>
      <c r="AG89" s="42"/>
      <c r="AH89" s="42"/>
      <c r="AI89" s="25">
        <f t="shared" si="620"/>
        <v>0</v>
      </c>
      <c r="AJ89" s="42"/>
      <c r="AK89" s="42"/>
      <c r="AL89" s="25">
        <f t="shared" si="622"/>
        <v>0</v>
      </c>
      <c r="AM89" s="26">
        <f t="shared" ref="AM89:AM91" si="624">SUM(C89,F89,I89,L89,O89,R89,U89,X89,AA89,AD89,AG89,AJ89)</f>
        <v>5000</v>
      </c>
      <c r="AN89" s="42">
        <f t="shared" ref="AN89:AN91" si="625">SUM(D89,G89,J89,M89,P89,S89,V89,Y89,AB89,AE89,AH89,AK89)</f>
        <v>0</v>
      </c>
      <c r="AO89" s="63">
        <f t="shared" si="623"/>
        <v>-5000</v>
      </c>
    </row>
    <row r="90" spans="1:41" hidden="1" outlineLevel="1" x14ac:dyDescent="0.3">
      <c r="A90" s="12"/>
      <c r="B90" s="29" t="s">
        <v>97</v>
      </c>
      <c r="C90" s="42">
        <v>2000</v>
      </c>
      <c r="D90" s="42"/>
      <c r="E90" s="25">
        <f t="shared" si="600"/>
        <v>-2000</v>
      </c>
      <c r="F90" s="42"/>
      <c r="G90" s="42"/>
      <c r="H90" s="25">
        <f t="shared" si="602"/>
        <v>0</v>
      </c>
      <c r="I90" s="42"/>
      <c r="J90" s="42"/>
      <c r="K90" s="25">
        <f t="shared" si="604"/>
        <v>0</v>
      </c>
      <c r="L90" s="42"/>
      <c r="M90" s="42"/>
      <c r="N90" s="25">
        <f t="shared" si="606"/>
        <v>0</v>
      </c>
      <c r="O90" s="42"/>
      <c r="P90" s="42"/>
      <c r="Q90" s="25">
        <f t="shared" si="608"/>
        <v>0</v>
      </c>
      <c r="R90" s="42"/>
      <c r="S90" s="42"/>
      <c r="T90" s="25">
        <f t="shared" si="610"/>
        <v>0</v>
      </c>
      <c r="U90" s="42"/>
      <c r="V90" s="42"/>
      <c r="W90" s="25">
        <f t="shared" si="612"/>
        <v>0</v>
      </c>
      <c r="X90" s="42"/>
      <c r="Y90" s="42"/>
      <c r="Z90" s="25">
        <f t="shared" si="614"/>
        <v>0</v>
      </c>
      <c r="AA90" s="42"/>
      <c r="AB90" s="42"/>
      <c r="AC90" s="25">
        <f t="shared" si="616"/>
        <v>0</v>
      </c>
      <c r="AD90" s="42"/>
      <c r="AE90" s="42"/>
      <c r="AF90" s="25">
        <f t="shared" si="618"/>
        <v>0</v>
      </c>
      <c r="AG90" s="42"/>
      <c r="AH90" s="42"/>
      <c r="AI90" s="25">
        <f t="shared" si="620"/>
        <v>0</v>
      </c>
      <c r="AJ90" s="42"/>
      <c r="AK90" s="42"/>
      <c r="AL90" s="25">
        <f t="shared" si="622"/>
        <v>0</v>
      </c>
      <c r="AM90" s="26">
        <f t="shared" si="624"/>
        <v>2000</v>
      </c>
      <c r="AN90" s="42">
        <f t="shared" si="625"/>
        <v>0</v>
      </c>
      <c r="AO90" s="63">
        <f t="shared" si="623"/>
        <v>-2000</v>
      </c>
    </row>
    <row r="91" spans="1:41" ht="15" hidden="1" outlineLevel="1" thickBot="1" x14ac:dyDescent="0.35">
      <c r="A91" s="57"/>
      <c r="B91" s="58"/>
      <c r="C91" s="62"/>
      <c r="D91" s="62"/>
      <c r="E91" s="64">
        <f t="shared" si="600"/>
        <v>0</v>
      </c>
      <c r="F91" s="62"/>
      <c r="G91" s="62"/>
      <c r="H91" s="64">
        <f t="shared" si="602"/>
        <v>0</v>
      </c>
      <c r="I91" s="62"/>
      <c r="J91" s="62"/>
      <c r="K91" s="64">
        <f t="shared" si="604"/>
        <v>0</v>
      </c>
      <c r="L91" s="62"/>
      <c r="M91" s="62"/>
      <c r="N91" s="64">
        <f t="shared" si="606"/>
        <v>0</v>
      </c>
      <c r="O91" s="62"/>
      <c r="P91" s="62"/>
      <c r="Q91" s="64">
        <f t="shared" si="608"/>
        <v>0</v>
      </c>
      <c r="R91" s="62"/>
      <c r="S91" s="62"/>
      <c r="T91" s="64">
        <f t="shared" si="610"/>
        <v>0</v>
      </c>
      <c r="U91" s="62"/>
      <c r="V91" s="62"/>
      <c r="W91" s="64">
        <f t="shared" si="612"/>
        <v>0</v>
      </c>
      <c r="X91" s="62"/>
      <c r="Y91" s="62"/>
      <c r="Z91" s="64">
        <f t="shared" si="614"/>
        <v>0</v>
      </c>
      <c r="AA91" s="62"/>
      <c r="AB91" s="62"/>
      <c r="AC91" s="64">
        <f t="shared" si="616"/>
        <v>0</v>
      </c>
      <c r="AD91" s="62"/>
      <c r="AE91" s="62"/>
      <c r="AF91" s="64">
        <f t="shared" si="618"/>
        <v>0</v>
      </c>
      <c r="AG91" s="62"/>
      <c r="AH91" s="62"/>
      <c r="AI91" s="64">
        <f t="shared" si="620"/>
        <v>0</v>
      </c>
      <c r="AJ91" s="62"/>
      <c r="AK91" s="62"/>
      <c r="AL91" s="64">
        <f t="shared" si="622"/>
        <v>0</v>
      </c>
      <c r="AM91" s="104">
        <f t="shared" si="624"/>
        <v>0</v>
      </c>
      <c r="AN91" s="62">
        <f t="shared" si="625"/>
        <v>0</v>
      </c>
      <c r="AO91" s="65">
        <f t="shared" si="623"/>
        <v>0</v>
      </c>
    </row>
    <row r="92" spans="1:41" collapsed="1" x14ac:dyDescent="0.3"/>
    <row r="93" spans="1:41" ht="15" thickBot="1" x14ac:dyDescent="0.35"/>
    <row r="94" spans="1:41" s="6" customFormat="1" ht="22.5" customHeight="1" x14ac:dyDescent="0.3">
      <c r="A94" s="225" t="s">
        <v>98</v>
      </c>
      <c r="B94" s="226"/>
      <c r="C94" s="223" t="s">
        <v>0</v>
      </c>
      <c r="D94" s="223"/>
      <c r="E94" s="223"/>
      <c r="F94" s="223" t="s">
        <v>1</v>
      </c>
      <c r="G94" s="223"/>
      <c r="H94" s="223"/>
      <c r="I94" s="223" t="s">
        <v>2</v>
      </c>
      <c r="J94" s="223"/>
      <c r="K94" s="223"/>
      <c r="L94" s="223" t="s">
        <v>3</v>
      </c>
      <c r="M94" s="223"/>
      <c r="N94" s="223"/>
      <c r="O94" s="223" t="s">
        <v>4</v>
      </c>
      <c r="P94" s="223"/>
      <c r="Q94" s="223"/>
      <c r="R94" s="223" t="s">
        <v>5</v>
      </c>
      <c r="S94" s="223"/>
      <c r="T94" s="223"/>
      <c r="U94" s="223" t="s">
        <v>6</v>
      </c>
      <c r="V94" s="223"/>
      <c r="W94" s="223"/>
      <c r="X94" s="223" t="s">
        <v>7</v>
      </c>
      <c r="Y94" s="223"/>
      <c r="Z94" s="223"/>
      <c r="AA94" s="223" t="s">
        <v>8</v>
      </c>
      <c r="AB94" s="223"/>
      <c r="AC94" s="223"/>
      <c r="AD94" s="223" t="s">
        <v>9</v>
      </c>
      <c r="AE94" s="223"/>
      <c r="AF94" s="223"/>
      <c r="AG94" s="223" t="s">
        <v>10</v>
      </c>
      <c r="AH94" s="223"/>
      <c r="AI94" s="223"/>
      <c r="AJ94" s="223" t="s">
        <v>11</v>
      </c>
      <c r="AK94" s="223"/>
      <c r="AL94" s="223"/>
      <c r="AM94" s="223" t="s">
        <v>23</v>
      </c>
      <c r="AN94" s="223"/>
      <c r="AO94" s="224"/>
    </row>
    <row r="95" spans="1:41" s="32" customFormat="1" ht="20.25" customHeight="1" thickBot="1" x14ac:dyDescent="0.25">
      <c r="A95" s="227"/>
      <c r="B95" s="228"/>
      <c r="C95" s="30" t="s">
        <v>20</v>
      </c>
      <c r="D95" s="30" t="s">
        <v>21</v>
      </c>
      <c r="E95" s="113" t="s">
        <v>22</v>
      </c>
      <c r="F95" s="30" t="s">
        <v>20</v>
      </c>
      <c r="G95" s="30" t="s">
        <v>21</v>
      </c>
      <c r="H95" s="113" t="s">
        <v>22</v>
      </c>
      <c r="I95" s="30" t="s">
        <v>20</v>
      </c>
      <c r="J95" s="30" t="s">
        <v>21</v>
      </c>
      <c r="K95" s="113" t="s">
        <v>22</v>
      </c>
      <c r="L95" s="30" t="s">
        <v>20</v>
      </c>
      <c r="M95" s="30" t="s">
        <v>21</v>
      </c>
      <c r="N95" s="113" t="s">
        <v>22</v>
      </c>
      <c r="O95" s="30" t="s">
        <v>20</v>
      </c>
      <c r="P95" s="30" t="s">
        <v>21</v>
      </c>
      <c r="Q95" s="113" t="s">
        <v>22</v>
      </c>
      <c r="R95" s="30" t="s">
        <v>20</v>
      </c>
      <c r="S95" s="30" t="s">
        <v>21</v>
      </c>
      <c r="T95" s="113" t="s">
        <v>22</v>
      </c>
      <c r="U95" s="30" t="s">
        <v>20</v>
      </c>
      <c r="V95" s="30" t="s">
        <v>21</v>
      </c>
      <c r="W95" s="113" t="s">
        <v>22</v>
      </c>
      <c r="X95" s="30" t="s">
        <v>20</v>
      </c>
      <c r="Y95" s="30" t="s">
        <v>21</v>
      </c>
      <c r="Z95" s="113" t="s">
        <v>22</v>
      </c>
      <c r="AA95" s="30" t="s">
        <v>20</v>
      </c>
      <c r="AB95" s="30" t="s">
        <v>21</v>
      </c>
      <c r="AC95" s="113" t="s">
        <v>22</v>
      </c>
      <c r="AD95" s="30" t="s">
        <v>20</v>
      </c>
      <c r="AE95" s="30" t="s">
        <v>21</v>
      </c>
      <c r="AF95" s="113" t="s">
        <v>22</v>
      </c>
      <c r="AG95" s="30" t="s">
        <v>20</v>
      </c>
      <c r="AH95" s="30" t="s">
        <v>21</v>
      </c>
      <c r="AI95" s="113" t="s">
        <v>22</v>
      </c>
      <c r="AJ95" s="30" t="s">
        <v>20</v>
      </c>
      <c r="AK95" s="30" t="s">
        <v>21</v>
      </c>
      <c r="AL95" s="113" t="s">
        <v>22</v>
      </c>
      <c r="AM95" s="30" t="s">
        <v>20</v>
      </c>
      <c r="AN95" s="30" t="s">
        <v>21</v>
      </c>
      <c r="AO95" s="31" t="s">
        <v>22</v>
      </c>
    </row>
    <row r="96" spans="1:41" s="8" customFormat="1" ht="36" customHeight="1" x14ac:dyDescent="0.3">
      <c r="A96" s="53"/>
      <c r="B96" s="54" t="s">
        <v>104</v>
      </c>
      <c r="C96" s="55">
        <f>C99</f>
        <v>10000</v>
      </c>
      <c r="D96" s="55">
        <f>D99</f>
        <v>0</v>
      </c>
      <c r="E96" s="111">
        <f>D96-C96</f>
        <v>-10000</v>
      </c>
      <c r="F96" s="55">
        <f t="shared" ref="F96:G96" si="626">F99</f>
        <v>0</v>
      </c>
      <c r="G96" s="55">
        <f t="shared" si="626"/>
        <v>0</v>
      </c>
      <c r="H96" s="111">
        <f t="shared" ref="H96" si="627">G96-F96</f>
        <v>0</v>
      </c>
      <c r="I96" s="55">
        <f t="shared" ref="I96:J96" si="628">I99</f>
        <v>0</v>
      </c>
      <c r="J96" s="55">
        <f t="shared" si="628"/>
        <v>0</v>
      </c>
      <c r="K96" s="111">
        <f t="shared" ref="K96" si="629">J96-I96</f>
        <v>0</v>
      </c>
      <c r="L96" s="55">
        <f t="shared" ref="L96:M96" si="630">L99</f>
        <v>0</v>
      </c>
      <c r="M96" s="55">
        <f t="shared" si="630"/>
        <v>0</v>
      </c>
      <c r="N96" s="111">
        <f t="shared" ref="N96" si="631">M96-L96</f>
        <v>0</v>
      </c>
      <c r="O96" s="55">
        <f t="shared" ref="O96:P96" si="632">O99</f>
        <v>0</v>
      </c>
      <c r="P96" s="55">
        <f t="shared" si="632"/>
        <v>0</v>
      </c>
      <c r="Q96" s="111">
        <f t="shared" ref="Q96" si="633">P96-O96</f>
        <v>0</v>
      </c>
      <c r="R96" s="55">
        <f t="shared" ref="R96:S96" si="634">R99</f>
        <v>0</v>
      </c>
      <c r="S96" s="55">
        <f t="shared" si="634"/>
        <v>0</v>
      </c>
      <c r="T96" s="111">
        <f t="shared" ref="T96" si="635">S96-R96</f>
        <v>0</v>
      </c>
      <c r="U96" s="55">
        <f t="shared" ref="U96:V96" si="636">U99</f>
        <v>20000</v>
      </c>
      <c r="V96" s="55">
        <f t="shared" si="636"/>
        <v>0</v>
      </c>
      <c r="W96" s="111">
        <f t="shared" ref="W96" si="637">V96-U96</f>
        <v>-20000</v>
      </c>
      <c r="X96" s="55">
        <f t="shared" ref="X96:Y96" si="638">X99</f>
        <v>0</v>
      </c>
      <c r="Y96" s="55">
        <f t="shared" si="638"/>
        <v>0</v>
      </c>
      <c r="Z96" s="111">
        <f t="shared" ref="Z96" si="639">Y96-X96</f>
        <v>0</v>
      </c>
      <c r="AA96" s="55">
        <f t="shared" ref="AA96:AB96" si="640">AA99</f>
        <v>0</v>
      </c>
      <c r="AB96" s="55">
        <f t="shared" si="640"/>
        <v>0</v>
      </c>
      <c r="AC96" s="111">
        <f t="shared" ref="AC96" si="641">AB96-AA96</f>
        <v>0</v>
      </c>
      <c r="AD96" s="55">
        <f t="shared" ref="AD96:AE96" si="642">AD99</f>
        <v>0</v>
      </c>
      <c r="AE96" s="55">
        <f t="shared" si="642"/>
        <v>0</v>
      </c>
      <c r="AF96" s="111">
        <f t="shared" ref="AF96" si="643">AE96-AD96</f>
        <v>0</v>
      </c>
      <c r="AG96" s="55">
        <f t="shared" ref="AG96:AH96" si="644">AG99</f>
        <v>0</v>
      </c>
      <c r="AH96" s="55">
        <f t="shared" si="644"/>
        <v>0</v>
      </c>
      <c r="AI96" s="111">
        <f t="shared" ref="AI96" si="645">AH96-AG96</f>
        <v>0</v>
      </c>
      <c r="AJ96" s="55">
        <f t="shared" ref="AJ96:AK96" si="646">AJ99</f>
        <v>0</v>
      </c>
      <c r="AK96" s="55">
        <f t="shared" si="646"/>
        <v>0</v>
      </c>
      <c r="AL96" s="111">
        <f t="shared" ref="AL96" si="647">AK96-AJ96</f>
        <v>0</v>
      </c>
      <c r="AM96" s="55">
        <f t="shared" ref="AM96" si="648">SUM(C96,F96,I96,L96,O96,R96,U96,X96,AA96,AD96,AG96,AJ96)</f>
        <v>30000</v>
      </c>
      <c r="AN96" s="55">
        <f t="shared" ref="AN96" si="649">SUM(D96,G96,J96,M96,P96,S96,V96,Y96,AB96,AE96,AH96,AK96)</f>
        <v>0</v>
      </c>
      <c r="AO96" s="116">
        <f t="shared" ref="AO96" si="650">AN96-AM96</f>
        <v>-30000</v>
      </c>
    </row>
    <row r="97" spans="1:41" s="4" customFormat="1" hidden="1" outlineLevel="1" x14ac:dyDescent="0.3">
      <c r="A97" s="44"/>
      <c r="B97" s="45" t="s">
        <v>99</v>
      </c>
      <c r="C97" s="22">
        <v>2</v>
      </c>
      <c r="D97" s="22"/>
      <c r="E97" s="22">
        <f t="shared" ref="E97:E99" si="651">D97-C97</f>
        <v>-2</v>
      </c>
      <c r="F97" s="22">
        <v>2</v>
      </c>
      <c r="G97" s="22"/>
      <c r="H97" s="22">
        <f t="shared" ref="H97:H99" si="652">G97-F97</f>
        <v>-2</v>
      </c>
      <c r="I97" s="22">
        <v>2</v>
      </c>
      <c r="J97" s="22"/>
      <c r="K97" s="22">
        <f t="shared" ref="K97:K99" si="653">J97-I97</f>
        <v>-2</v>
      </c>
      <c r="L97" s="22">
        <v>2</v>
      </c>
      <c r="M97" s="22"/>
      <c r="N97" s="22">
        <f t="shared" ref="N97:N99" si="654">M97-L97</f>
        <v>-2</v>
      </c>
      <c r="O97" s="22">
        <v>2</v>
      </c>
      <c r="P97" s="22"/>
      <c r="Q97" s="22">
        <f t="shared" ref="Q97:Q99" si="655">P97-O97</f>
        <v>-2</v>
      </c>
      <c r="R97" s="22">
        <v>2</v>
      </c>
      <c r="S97" s="22"/>
      <c r="T97" s="22">
        <f t="shared" ref="T97:T99" si="656">S97-R97</f>
        <v>-2</v>
      </c>
      <c r="U97" s="22">
        <v>2</v>
      </c>
      <c r="V97" s="22"/>
      <c r="W97" s="22">
        <f t="shared" ref="W97:W99" si="657">V97-U97</f>
        <v>-2</v>
      </c>
      <c r="X97" s="22">
        <v>2</v>
      </c>
      <c r="Y97" s="22"/>
      <c r="Z97" s="22">
        <f t="shared" ref="Z97:Z99" si="658">Y97-X97</f>
        <v>-2</v>
      </c>
      <c r="AA97" s="22">
        <v>2</v>
      </c>
      <c r="AB97" s="22"/>
      <c r="AC97" s="22">
        <f t="shared" ref="AC97:AC99" si="659">AB97-AA97</f>
        <v>-2</v>
      </c>
      <c r="AD97" s="22">
        <v>2</v>
      </c>
      <c r="AE97" s="22"/>
      <c r="AF97" s="22">
        <f t="shared" ref="AF97:AF99" si="660">AE97-AD97</f>
        <v>-2</v>
      </c>
      <c r="AG97" s="22">
        <v>2</v>
      </c>
      <c r="AH97" s="22"/>
      <c r="AI97" s="22">
        <f t="shared" ref="AI97:AI99" si="661">AH97-AG97</f>
        <v>-2</v>
      </c>
      <c r="AJ97" s="22">
        <v>2</v>
      </c>
      <c r="AK97" s="22"/>
      <c r="AL97" s="22">
        <f t="shared" ref="AL97:AL99" si="662">AK97-AJ97</f>
        <v>-2</v>
      </c>
      <c r="AM97" s="23">
        <f>AVERAGE(C97,F97,I97,L97,O97,R97,U97,X97,AA97,AD97,AG97,AJ97)</f>
        <v>2</v>
      </c>
      <c r="AN97" s="23"/>
      <c r="AO97" s="24">
        <f t="shared" ref="AO97" si="663">AN97-AM97</f>
        <v>-2</v>
      </c>
    </row>
    <row r="98" spans="1:41" s="4" customFormat="1" hidden="1" outlineLevel="1" x14ac:dyDescent="0.3">
      <c r="A98" s="44"/>
      <c r="B98" s="45" t="s">
        <v>16</v>
      </c>
      <c r="C98" s="47">
        <f>C55</f>
        <v>5000</v>
      </c>
      <c r="D98" s="47"/>
      <c r="E98" s="47">
        <f t="shared" si="651"/>
        <v>-5000</v>
      </c>
      <c r="F98" s="47">
        <f>F55</f>
        <v>0</v>
      </c>
      <c r="G98" s="47"/>
      <c r="H98" s="47">
        <f t="shared" si="652"/>
        <v>0</v>
      </c>
      <c r="I98" s="47">
        <f t="shared" ref="I98" si="664">I55</f>
        <v>0</v>
      </c>
      <c r="J98" s="47"/>
      <c r="K98" s="47">
        <f t="shared" si="653"/>
        <v>0</v>
      </c>
      <c r="L98" s="47">
        <f t="shared" ref="L98" si="665">L55</f>
        <v>0</v>
      </c>
      <c r="M98" s="47"/>
      <c r="N98" s="47">
        <f t="shared" si="654"/>
        <v>0</v>
      </c>
      <c r="O98" s="47">
        <f t="shared" ref="O98" si="666">O55</f>
        <v>0</v>
      </c>
      <c r="P98" s="47"/>
      <c r="Q98" s="47">
        <f t="shared" si="655"/>
        <v>0</v>
      </c>
      <c r="R98" s="47">
        <f t="shared" ref="R98" si="667">R55</f>
        <v>0</v>
      </c>
      <c r="S98" s="47"/>
      <c r="T98" s="47">
        <f t="shared" si="656"/>
        <v>0</v>
      </c>
      <c r="U98" s="47">
        <f t="shared" ref="U98" si="668">U55</f>
        <v>10000</v>
      </c>
      <c r="V98" s="47"/>
      <c r="W98" s="47">
        <f t="shared" si="657"/>
        <v>-10000</v>
      </c>
      <c r="X98" s="47">
        <f t="shared" ref="X98" si="669">X55</f>
        <v>0</v>
      </c>
      <c r="Y98" s="47"/>
      <c r="Z98" s="47">
        <f t="shared" si="658"/>
        <v>0</v>
      </c>
      <c r="AA98" s="47">
        <f t="shared" ref="AA98" si="670">AA55</f>
        <v>0</v>
      </c>
      <c r="AB98" s="47"/>
      <c r="AC98" s="47">
        <f t="shared" si="659"/>
        <v>0</v>
      </c>
      <c r="AD98" s="47">
        <f t="shared" ref="AD98" si="671">AD55</f>
        <v>0</v>
      </c>
      <c r="AE98" s="47"/>
      <c r="AF98" s="47">
        <f t="shared" si="660"/>
        <v>0</v>
      </c>
      <c r="AG98" s="47">
        <f t="shared" ref="AG98" si="672">AG55</f>
        <v>0</v>
      </c>
      <c r="AH98" s="47"/>
      <c r="AI98" s="47">
        <f t="shared" si="661"/>
        <v>0</v>
      </c>
      <c r="AJ98" s="47">
        <f t="shared" ref="AJ98" si="673">AJ55</f>
        <v>0</v>
      </c>
      <c r="AK98" s="47"/>
      <c r="AL98" s="47">
        <f t="shared" si="662"/>
        <v>0</v>
      </c>
      <c r="AM98" s="47">
        <f t="shared" ref="AM98:AM99" si="674">SUM(C98,F98,I98,L98,O98,R98,U98,X98,AA98,AD98,AG98,AJ98)</f>
        <v>15000</v>
      </c>
      <c r="AN98" s="27">
        <f t="shared" ref="AN98:AN99" si="675">SUM(D98,G98,J98,M98,P98,S98,V98,Y98,AB98,AE98,AH98,AK98)</f>
        <v>0</v>
      </c>
      <c r="AO98" s="28">
        <f t="shared" ref="AO98:AO99" si="676">AN98-AM98</f>
        <v>-15000</v>
      </c>
    </row>
    <row r="99" spans="1:41" s="8" customFormat="1" hidden="1" outlineLevel="1" x14ac:dyDescent="0.3">
      <c r="A99" s="17"/>
      <c r="B99" s="18" t="s">
        <v>32</v>
      </c>
      <c r="C99" s="19">
        <f>C97*C98</f>
        <v>10000</v>
      </c>
      <c r="D99" s="19">
        <f>D97*D98</f>
        <v>0</v>
      </c>
      <c r="E99" s="25">
        <f t="shared" si="651"/>
        <v>-10000</v>
      </c>
      <c r="F99" s="19">
        <f>F97*F98</f>
        <v>0</v>
      </c>
      <c r="G99" s="19">
        <f>G97*G98</f>
        <v>0</v>
      </c>
      <c r="H99" s="25">
        <f t="shared" si="652"/>
        <v>0</v>
      </c>
      <c r="I99" s="19">
        <f t="shared" ref="I99:J99" si="677">I97*I98</f>
        <v>0</v>
      </c>
      <c r="J99" s="19">
        <f t="shared" si="677"/>
        <v>0</v>
      </c>
      <c r="K99" s="25">
        <f t="shared" si="653"/>
        <v>0</v>
      </c>
      <c r="L99" s="19">
        <f t="shared" ref="L99:M99" si="678">L97*L98</f>
        <v>0</v>
      </c>
      <c r="M99" s="19">
        <f t="shared" si="678"/>
        <v>0</v>
      </c>
      <c r="N99" s="25">
        <f t="shared" si="654"/>
        <v>0</v>
      </c>
      <c r="O99" s="19">
        <f t="shared" ref="O99:P99" si="679">O97*O98</f>
        <v>0</v>
      </c>
      <c r="P99" s="19">
        <f t="shared" si="679"/>
        <v>0</v>
      </c>
      <c r="Q99" s="25">
        <f t="shared" si="655"/>
        <v>0</v>
      </c>
      <c r="R99" s="19">
        <f t="shared" ref="R99:S99" si="680">R97*R98</f>
        <v>0</v>
      </c>
      <c r="S99" s="19">
        <f t="shared" si="680"/>
        <v>0</v>
      </c>
      <c r="T99" s="25">
        <f t="shared" si="656"/>
        <v>0</v>
      </c>
      <c r="U99" s="19">
        <f t="shared" ref="U99:V99" si="681">U97*U98</f>
        <v>20000</v>
      </c>
      <c r="V99" s="19">
        <f t="shared" si="681"/>
        <v>0</v>
      </c>
      <c r="W99" s="25">
        <f t="shared" si="657"/>
        <v>-20000</v>
      </c>
      <c r="X99" s="19">
        <f t="shared" ref="X99:Y99" si="682">X97*X98</f>
        <v>0</v>
      </c>
      <c r="Y99" s="19">
        <f t="shared" si="682"/>
        <v>0</v>
      </c>
      <c r="Z99" s="25">
        <f t="shared" si="658"/>
        <v>0</v>
      </c>
      <c r="AA99" s="19">
        <f t="shared" ref="AA99:AB99" si="683">AA97*AA98</f>
        <v>0</v>
      </c>
      <c r="AB99" s="19">
        <f t="shared" si="683"/>
        <v>0</v>
      </c>
      <c r="AC99" s="25">
        <f t="shared" si="659"/>
        <v>0</v>
      </c>
      <c r="AD99" s="19">
        <f t="shared" ref="AD99:AE99" si="684">AD97*AD98</f>
        <v>0</v>
      </c>
      <c r="AE99" s="19">
        <f t="shared" si="684"/>
        <v>0</v>
      </c>
      <c r="AF99" s="25">
        <f t="shared" si="660"/>
        <v>0</v>
      </c>
      <c r="AG99" s="19">
        <f t="shared" ref="AG99:AH99" si="685">AG97*AG98</f>
        <v>0</v>
      </c>
      <c r="AH99" s="19">
        <f t="shared" si="685"/>
        <v>0</v>
      </c>
      <c r="AI99" s="25">
        <f t="shared" si="661"/>
        <v>0</v>
      </c>
      <c r="AJ99" s="19">
        <f t="shared" ref="AJ99:AK99" si="686">AJ97*AJ98</f>
        <v>0</v>
      </c>
      <c r="AK99" s="19">
        <f t="shared" si="686"/>
        <v>0</v>
      </c>
      <c r="AL99" s="25">
        <f t="shared" si="662"/>
        <v>0</v>
      </c>
      <c r="AM99" s="16">
        <f t="shared" si="674"/>
        <v>30000</v>
      </c>
      <c r="AN99" s="61">
        <f t="shared" si="675"/>
        <v>0</v>
      </c>
      <c r="AO99" s="20">
        <f t="shared" si="676"/>
        <v>-30000</v>
      </c>
    </row>
    <row r="100" spans="1:41" ht="15" hidden="1" outlineLevel="1" thickBot="1" x14ac:dyDescent="0.35">
      <c r="A100" s="57"/>
      <c r="B100" s="105"/>
      <c r="C100" s="105"/>
      <c r="D100" s="105"/>
      <c r="E100" s="106"/>
      <c r="F100" s="105"/>
      <c r="G100" s="105"/>
      <c r="H100" s="106"/>
      <c r="I100" s="105"/>
      <c r="J100" s="105"/>
      <c r="K100" s="106"/>
      <c r="L100" s="105"/>
      <c r="M100" s="105"/>
      <c r="N100" s="106"/>
      <c r="O100" s="105"/>
      <c r="P100" s="105"/>
      <c r="Q100" s="106"/>
      <c r="R100" s="105"/>
      <c r="S100" s="105"/>
      <c r="T100" s="106"/>
      <c r="U100" s="105"/>
      <c r="V100" s="105"/>
      <c r="W100" s="106"/>
      <c r="X100" s="105"/>
      <c r="Y100" s="105"/>
      <c r="Z100" s="106"/>
      <c r="AA100" s="105"/>
      <c r="AB100" s="105"/>
      <c r="AC100" s="106"/>
      <c r="AD100" s="105"/>
      <c r="AE100" s="105"/>
      <c r="AF100" s="106"/>
      <c r="AG100" s="105"/>
      <c r="AH100" s="105"/>
      <c r="AI100" s="106"/>
      <c r="AJ100" s="105"/>
      <c r="AK100" s="105"/>
      <c r="AL100" s="106"/>
      <c r="AM100" s="105"/>
      <c r="AN100" s="105"/>
      <c r="AO100" s="117"/>
    </row>
    <row r="101" spans="1:41" collapsed="1" x14ac:dyDescent="0.3"/>
    <row r="102" spans="1:41" ht="15" thickBot="1" x14ac:dyDescent="0.35"/>
    <row r="103" spans="1:41" s="6" customFormat="1" ht="22.5" customHeight="1" x14ac:dyDescent="0.3">
      <c r="A103" s="225" t="s">
        <v>100</v>
      </c>
      <c r="B103" s="226"/>
      <c r="C103" s="223" t="s">
        <v>0</v>
      </c>
      <c r="D103" s="223"/>
      <c r="E103" s="223"/>
      <c r="F103" s="223" t="s">
        <v>1</v>
      </c>
      <c r="G103" s="223"/>
      <c r="H103" s="223"/>
      <c r="I103" s="223" t="s">
        <v>2</v>
      </c>
      <c r="J103" s="223"/>
      <c r="K103" s="223"/>
      <c r="L103" s="223" t="s">
        <v>3</v>
      </c>
      <c r="M103" s="223"/>
      <c r="N103" s="223"/>
      <c r="O103" s="223" t="s">
        <v>4</v>
      </c>
      <c r="P103" s="223"/>
      <c r="Q103" s="223"/>
      <c r="R103" s="223" t="s">
        <v>5</v>
      </c>
      <c r="S103" s="223"/>
      <c r="T103" s="223"/>
      <c r="U103" s="223" t="s">
        <v>6</v>
      </c>
      <c r="V103" s="223"/>
      <c r="W103" s="223"/>
      <c r="X103" s="223" t="s">
        <v>7</v>
      </c>
      <c r="Y103" s="223"/>
      <c r="Z103" s="223"/>
      <c r="AA103" s="223" t="s">
        <v>8</v>
      </c>
      <c r="AB103" s="223"/>
      <c r="AC103" s="223"/>
      <c r="AD103" s="223" t="s">
        <v>9</v>
      </c>
      <c r="AE103" s="223"/>
      <c r="AF103" s="223"/>
      <c r="AG103" s="223" t="s">
        <v>10</v>
      </c>
      <c r="AH103" s="223"/>
      <c r="AI103" s="223"/>
      <c r="AJ103" s="223" t="s">
        <v>11</v>
      </c>
      <c r="AK103" s="223"/>
      <c r="AL103" s="223"/>
      <c r="AM103" s="223" t="s">
        <v>23</v>
      </c>
      <c r="AN103" s="223"/>
      <c r="AO103" s="224"/>
    </row>
    <row r="104" spans="1:41" s="32" customFormat="1" ht="20.25" customHeight="1" thickBot="1" x14ac:dyDescent="0.25">
      <c r="A104" s="227"/>
      <c r="B104" s="228"/>
      <c r="C104" s="30" t="s">
        <v>20</v>
      </c>
      <c r="D104" s="30" t="s">
        <v>21</v>
      </c>
      <c r="E104" s="113" t="s">
        <v>22</v>
      </c>
      <c r="F104" s="30" t="s">
        <v>20</v>
      </c>
      <c r="G104" s="30" t="s">
        <v>21</v>
      </c>
      <c r="H104" s="113" t="s">
        <v>22</v>
      </c>
      <c r="I104" s="30" t="s">
        <v>20</v>
      </c>
      <c r="J104" s="30" t="s">
        <v>21</v>
      </c>
      <c r="K104" s="113" t="s">
        <v>22</v>
      </c>
      <c r="L104" s="30" t="s">
        <v>20</v>
      </c>
      <c r="M104" s="30" t="s">
        <v>21</v>
      </c>
      <c r="N104" s="113" t="s">
        <v>22</v>
      </c>
      <c r="O104" s="30" t="s">
        <v>20</v>
      </c>
      <c r="P104" s="30" t="s">
        <v>21</v>
      </c>
      <c r="Q104" s="113" t="s">
        <v>22</v>
      </c>
      <c r="R104" s="30" t="s">
        <v>20</v>
      </c>
      <c r="S104" s="30" t="s">
        <v>21</v>
      </c>
      <c r="T104" s="113" t="s">
        <v>22</v>
      </c>
      <c r="U104" s="30" t="s">
        <v>20</v>
      </c>
      <c r="V104" s="30" t="s">
        <v>21</v>
      </c>
      <c r="W104" s="113" t="s">
        <v>22</v>
      </c>
      <c r="X104" s="30" t="s">
        <v>20</v>
      </c>
      <c r="Y104" s="30" t="s">
        <v>21</v>
      </c>
      <c r="Z104" s="113" t="s">
        <v>22</v>
      </c>
      <c r="AA104" s="30" t="s">
        <v>20</v>
      </c>
      <c r="AB104" s="30" t="s">
        <v>21</v>
      </c>
      <c r="AC104" s="113" t="s">
        <v>22</v>
      </c>
      <c r="AD104" s="30" t="s">
        <v>20</v>
      </c>
      <c r="AE104" s="30" t="s">
        <v>21</v>
      </c>
      <c r="AF104" s="113" t="s">
        <v>22</v>
      </c>
      <c r="AG104" s="30" t="s">
        <v>20</v>
      </c>
      <c r="AH104" s="30" t="s">
        <v>21</v>
      </c>
      <c r="AI104" s="113" t="s">
        <v>22</v>
      </c>
      <c r="AJ104" s="30" t="s">
        <v>20</v>
      </c>
      <c r="AK104" s="30" t="s">
        <v>21</v>
      </c>
      <c r="AL104" s="113" t="s">
        <v>22</v>
      </c>
      <c r="AM104" s="30" t="s">
        <v>20</v>
      </c>
      <c r="AN104" s="30" t="s">
        <v>21</v>
      </c>
      <c r="AO104" s="31" t="s">
        <v>22</v>
      </c>
    </row>
    <row r="105" spans="1:41" s="8" customFormat="1" ht="36" customHeight="1" x14ac:dyDescent="0.3">
      <c r="A105" s="53"/>
      <c r="B105" s="54" t="s">
        <v>103</v>
      </c>
      <c r="C105" s="55">
        <f>C106-C110</f>
        <v>2916.6666666666665</v>
      </c>
      <c r="D105" s="55">
        <f>D106-D110</f>
        <v>0</v>
      </c>
      <c r="E105" s="111">
        <f>D105-C105</f>
        <v>-2916.6666666666665</v>
      </c>
      <c r="F105" s="55">
        <f t="shared" ref="F105:G105" si="687">F106-F110</f>
        <v>2916.6666666666665</v>
      </c>
      <c r="G105" s="55">
        <f t="shared" si="687"/>
        <v>0</v>
      </c>
      <c r="H105" s="111">
        <f t="shared" ref="H105" si="688">G105-F105</f>
        <v>-2916.6666666666665</v>
      </c>
      <c r="I105" s="55">
        <f t="shared" ref="I105:J105" si="689">I106-I110</f>
        <v>2916.6666666666665</v>
      </c>
      <c r="J105" s="55">
        <f t="shared" si="689"/>
        <v>0</v>
      </c>
      <c r="K105" s="111">
        <f t="shared" ref="K105" si="690">J105-I105</f>
        <v>-2916.6666666666665</v>
      </c>
      <c r="L105" s="55">
        <f t="shared" ref="L105:M105" si="691">L106-L110</f>
        <v>2916.6666666666665</v>
      </c>
      <c r="M105" s="55">
        <f t="shared" si="691"/>
        <v>0</v>
      </c>
      <c r="N105" s="111">
        <f t="shared" ref="N105" si="692">M105-L105</f>
        <v>-2916.6666666666665</v>
      </c>
      <c r="O105" s="55">
        <f t="shared" ref="O105:P105" si="693">O106-O110</f>
        <v>2916.6666666666665</v>
      </c>
      <c r="P105" s="55">
        <f t="shared" si="693"/>
        <v>0</v>
      </c>
      <c r="Q105" s="111">
        <f t="shared" ref="Q105" si="694">P105-O105</f>
        <v>-2916.6666666666665</v>
      </c>
      <c r="R105" s="55">
        <f t="shared" ref="R105:S105" si="695">R106-R110</f>
        <v>2916.6666666666665</v>
      </c>
      <c r="S105" s="55">
        <f t="shared" si="695"/>
        <v>0</v>
      </c>
      <c r="T105" s="111">
        <f t="shared" ref="T105" si="696">S105-R105</f>
        <v>-2916.6666666666665</v>
      </c>
      <c r="U105" s="55">
        <f t="shared" ref="U105:V105" si="697">U106-U110</f>
        <v>2916.6666666666665</v>
      </c>
      <c r="V105" s="55">
        <f t="shared" si="697"/>
        <v>0</v>
      </c>
      <c r="W105" s="111">
        <f t="shared" ref="W105" si="698">V105-U105</f>
        <v>-2916.6666666666665</v>
      </c>
      <c r="X105" s="55">
        <f t="shared" ref="X105:Y105" si="699">X106-X110</f>
        <v>2916.6666666666665</v>
      </c>
      <c r="Y105" s="55">
        <f t="shared" si="699"/>
        <v>0</v>
      </c>
      <c r="Z105" s="111">
        <f t="shared" ref="Z105" si="700">Y105-X105</f>
        <v>-2916.6666666666665</v>
      </c>
      <c r="AA105" s="55">
        <f t="shared" ref="AA105:AB105" si="701">AA106-AA110</f>
        <v>2916.6666666666665</v>
      </c>
      <c r="AB105" s="55">
        <f t="shared" si="701"/>
        <v>0</v>
      </c>
      <c r="AC105" s="111">
        <f t="shared" ref="AC105" si="702">AB105-AA105</f>
        <v>-2916.6666666666665</v>
      </c>
      <c r="AD105" s="55">
        <f t="shared" ref="AD105:AE105" si="703">AD106-AD110</f>
        <v>2916.6666666666665</v>
      </c>
      <c r="AE105" s="55">
        <f t="shared" si="703"/>
        <v>0</v>
      </c>
      <c r="AF105" s="111">
        <f t="shared" ref="AF105" si="704">AE105-AD105</f>
        <v>-2916.6666666666665</v>
      </c>
      <c r="AG105" s="55">
        <f t="shared" ref="AG105:AH105" si="705">AG106-AG110</f>
        <v>2916.6666666666665</v>
      </c>
      <c r="AH105" s="55">
        <f t="shared" si="705"/>
        <v>0</v>
      </c>
      <c r="AI105" s="111">
        <f t="shared" ref="AI105" si="706">AH105-AG105</f>
        <v>-2916.6666666666665</v>
      </c>
      <c r="AJ105" s="55">
        <f t="shared" ref="AJ105:AK105" si="707">AJ106-AJ110</f>
        <v>2916.6666666666665</v>
      </c>
      <c r="AK105" s="55">
        <f t="shared" si="707"/>
        <v>0</v>
      </c>
      <c r="AL105" s="111">
        <f t="shared" ref="AL105" si="708">AK105-AJ105</f>
        <v>-2916.6666666666665</v>
      </c>
      <c r="AM105" s="55">
        <f t="shared" ref="AM105" si="709">SUM(C105,F105,I105,L105,O105,R105,U105,X105,AA105,AD105,AG105,AJ105)</f>
        <v>35000.000000000007</v>
      </c>
      <c r="AN105" s="55">
        <f t="shared" ref="AN105" si="710">SUM(D105,G105,J105,M105,P105,S105,V105,Y105,AB105,AE105,AH105,AK105)</f>
        <v>0</v>
      </c>
      <c r="AO105" s="116">
        <f t="shared" ref="AO105" si="711">AN105-AM105</f>
        <v>-35000.000000000007</v>
      </c>
    </row>
    <row r="106" spans="1:41" s="60" customFormat="1" ht="36.75" customHeight="1" x14ac:dyDescent="0.3">
      <c r="A106" s="34"/>
      <c r="B106" s="59" t="s">
        <v>12</v>
      </c>
      <c r="C106" s="35">
        <f>SUM(C107:C109)</f>
        <v>2916.6666666666665</v>
      </c>
      <c r="D106" s="35">
        <f>SUM(D107:D109)</f>
        <v>0</v>
      </c>
      <c r="E106" s="112">
        <f>D106-C106</f>
        <v>-2916.6666666666665</v>
      </c>
      <c r="F106" s="35">
        <f t="shared" ref="F106:G106" si="712">SUM(F107:F109)</f>
        <v>2916.6666666666665</v>
      </c>
      <c r="G106" s="35">
        <f t="shared" si="712"/>
        <v>0</v>
      </c>
      <c r="H106" s="112">
        <f t="shared" ref="H106:H113" si="713">G106-F106</f>
        <v>-2916.6666666666665</v>
      </c>
      <c r="I106" s="35">
        <f t="shared" ref="I106:J106" si="714">SUM(I107:I109)</f>
        <v>2916.6666666666665</v>
      </c>
      <c r="J106" s="35">
        <f t="shared" si="714"/>
        <v>0</v>
      </c>
      <c r="K106" s="112">
        <f t="shared" ref="K106:K113" si="715">J106-I106</f>
        <v>-2916.6666666666665</v>
      </c>
      <c r="L106" s="35">
        <f t="shared" ref="L106:M106" si="716">SUM(L107:L109)</f>
        <v>2916.6666666666665</v>
      </c>
      <c r="M106" s="35">
        <f t="shared" si="716"/>
        <v>0</v>
      </c>
      <c r="N106" s="112">
        <f t="shared" ref="N106:N113" si="717">M106-L106</f>
        <v>-2916.6666666666665</v>
      </c>
      <c r="O106" s="35">
        <f t="shared" ref="O106:P106" si="718">SUM(O107:O109)</f>
        <v>2916.6666666666665</v>
      </c>
      <c r="P106" s="35">
        <f t="shared" si="718"/>
        <v>0</v>
      </c>
      <c r="Q106" s="112">
        <f t="shared" ref="Q106:Q113" si="719">P106-O106</f>
        <v>-2916.6666666666665</v>
      </c>
      <c r="R106" s="35">
        <f t="shared" ref="R106:S106" si="720">SUM(R107:R109)</f>
        <v>2916.6666666666665</v>
      </c>
      <c r="S106" s="35">
        <f t="shared" si="720"/>
        <v>0</v>
      </c>
      <c r="T106" s="112">
        <f t="shared" ref="T106:T113" si="721">S106-R106</f>
        <v>-2916.6666666666665</v>
      </c>
      <c r="U106" s="35">
        <f t="shared" ref="U106:V106" si="722">SUM(U107:U109)</f>
        <v>2916.6666666666665</v>
      </c>
      <c r="V106" s="35">
        <f t="shared" si="722"/>
        <v>0</v>
      </c>
      <c r="W106" s="112">
        <f t="shared" ref="W106:W113" si="723">V106-U106</f>
        <v>-2916.6666666666665</v>
      </c>
      <c r="X106" s="35">
        <f t="shared" ref="X106:Y106" si="724">SUM(X107:X109)</f>
        <v>2916.6666666666665</v>
      </c>
      <c r="Y106" s="35">
        <f t="shared" si="724"/>
        <v>0</v>
      </c>
      <c r="Z106" s="112">
        <f t="shared" ref="Z106:Z113" si="725">Y106-X106</f>
        <v>-2916.6666666666665</v>
      </c>
      <c r="AA106" s="35">
        <f t="shared" ref="AA106:AB106" si="726">SUM(AA107:AA109)</f>
        <v>2916.6666666666665</v>
      </c>
      <c r="AB106" s="35">
        <f t="shared" si="726"/>
        <v>0</v>
      </c>
      <c r="AC106" s="112">
        <f t="shared" ref="AC106:AC113" si="727">AB106-AA106</f>
        <v>-2916.6666666666665</v>
      </c>
      <c r="AD106" s="35">
        <f t="shared" ref="AD106:AE106" si="728">SUM(AD107:AD109)</f>
        <v>2916.6666666666665</v>
      </c>
      <c r="AE106" s="35">
        <f t="shared" si="728"/>
        <v>0</v>
      </c>
      <c r="AF106" s="112">
        <f t="shared" ref="AF106:AF113" si="729">AE106-AD106</f>
        <v>-2916.6666666666665</v>
      </c>
      <c r="AG106" s="35">
        <f t="shared" ref="AG106:AH106" si="730">SUM(AG107:AG109)</f>
        <v>2916.6666666666665</v>
      </c>
      <c r="AH106" s="35">
        <f t="shared" si="730"/>
        <v>0</v>
      </c>
      <c r="AI106" s="112">
        <f t="shared" ref="AI106:AI113" si="731">AH106-AG106</f>
        <v>-2916.6666666666665</v>
      </c>
      <c r="AJ106" s="35">
        <f t="shared" ref="AJ106:AK106" si="732">SUM(AJ107:AJ109)</f>
        <v>2916.6666666666665</v>
      </c>
      <c r="AK106" s="35">
        <f t="shared" si="732"/>
        <v>0</v>
      </c>
      <c r="AL106" s="112">
        <f t="shared" ref="AL106:AL113" si="733">AK106-AJ106</f>
        <v>-2916.6666666666665</v>
      </c>
      <c r="AM106" s="35">
        <f t="shared" ref="AM106:AM109" si="734">SUM(C106,F106,I106,L106,O106,R106,U106,X106,AA106,AD106,AG106,AJ106)</f>
        <v>35000.000000000007</v>
      </c>
      <c r="AN106" s="35">
        <f t="shared" ref="AN106:AN109" si="735">SUM(D106,G106,J106,M106,P106,S106,V106,Y106,AB106,AE106,AH106,AK106)</f>
        <v>0</v>
      </c>
      <c r="AO106" s="36">
        <f t="shared" ref="AO106:AO109" si="736">AN106-AM106</f>
        <v>-35000.000000000007</v>
      </c>
    </row>
    <row r="107" spans="1:41" outlineLevel="1" x14ac:dyDescent="0.3">
      <c r="A107" s="12"/>
      <c r="B107" s="29" t="s">
        <v>101</v>
      </c>
      <c r="C107" s="42">
        <f>35000/12</f>
        <v>2916.6666666666665</v>
      </c>
      <c r="D107" s="42"/>
      <c r="E107" s="25">
        <f t="shared" ref="E107:E113" si="737">D107-C107</f>
        <v>-2916.6666666666665</v>
      </c>
      <c r="F107" s="42">
        <f t="shared" ref="F107" si="738">35000/12</f>
        <v>2916.6666666666665</v>
      </c>
      <c r="G107" s="42"/>
      <c r="H107" s="25">
        <f t="shared" si="713"/>
        <v>-2916.6666666666665</v>
      </c>
      <c r="I107" s="42">
        <f t="shared" ref="I107" si="739">35000/12</f>
        <v>2916.6666666666665</v>
      </c>
      <c r="J107" s="42"/>
      <c r="K107" s="25">
        <f t="shared" si="715"/>
        <v>-2916.6666666666665</v>
      </c>
      <c r="L107" s="42">
        <f t="shared" ref="L107" si="740">35000/12</f>
        <v>2916.6666666666665</v>
      </c>
      <c r="M107" s="42"/>
      <c r="N107" s="25">
        <f t="shared" si="717"/>
        <v>-2916.6666666666665</v>
      </c>
      <c r="O107" s="42">
        <f t="shared" ref="O107" si="741">35000/12</f>
        <v>2916.6666666666665</v>
      </c>
      <c r="P107" s="42"/>
      <c r="Q107" s="25">
        <f t="shared" si="719"/>
        <v>-2916.6666666666665</v>
      </c>
      <c r="R107" s="42">
        <f t="shared" ref="R107" si="742">35000/12</f>
        <v>2916.6666666666665</v>
      </c>
      <c r="S107" s="42"/>
      <c r="T107" s="25">
        <f t="shared" si="721"/>
        <v>-2916.6666666666665</v>
      </c>
      <c r="U107" s="42">
        <f t="shared" ref="U107" si="743">35000/12</f>
        <v>2916.6666666666665</v>
      </c>
      <c r="V107" s="42"/>
      <c r="W107" s="25">
        <f t="shared" si="723"/>
        <v>-2916.6666666666665</v>
      </c>
      <c r="X107" s="42">
        <f t="shared" ref="X107" si="744">35000/12</f>
        <v>2916.6666666666665</v>
      </c>
      <c r="Y107" s="42"/>
      <c r="Z107" s="25">
        <f t="shared" si="725"/>
        <v>-2916.6666666666665</v>
      </c>
      <c r="AA107" s="42">
        <f t="shared" ref="AA107" si="745">35000/12</f>
        <v>2916.6666666666665</v>
      </c>
      <c r="AB107" s="42"/>
      <c r="AC107" s="25">
        <f t="shared" si="727"/>
        <v>-2916.6666666666665</v>
      </c>
      <c r="AD107" s="42">
        <f t="shared" ref="AD107" si="746">35000/12</f>
        <v>2916.6666666666665</v>
      </c>
      <c r="AE107" s="42"/>
      <c r="AF107" s="25">
        <f t="shared" si="729"/>
        <v>-2916.6666666666665</v>
      </c>
      <c r="AG107" s="42">
        <f t="shared" ref="AG107" si="747">35000/12</f>
        <v>2916.6666666666665</v>
      </c>
      <c r="AH107" s="42"/>
      <c r="AI107" s="25">
        <f t="shared" si="731"/>
        <v>-2916.6666666666665</v>
      </c>
      <c r="AJ107" s="42">
        <f t="shared" ref="AJ107" si="748">35000/12</f>
        <v>2916.6666666666665</v>
      </c>
      <c r="AK107" s="42"/>
      <c r="AL107" s="25">
        <f t="shared" si="733"/>
        <v>-2916.6666666666665</v>
      </c>
      <c r="AM107" s="26">
        <f t="shared" si="734"/>
        <v>35000.000000000007</v>
      </c>
      <c r="AN107" s="42">
        <f t="shared" si="735"/>
        <v>0</v>
      </c>
      <c r="AO107" s="63">
        <f t="shared" si="736"/>
        <v>-35000.000000000007</v>
      </c>
    </row>
    <row r="108" spans="1:41" outlineLevel="1" x14ac:dyDescent="0.3">
      <c r="A108" s="12"/>
      <c r="B108" s="29" t="s">
        <v>102</v>
      </c>
      <c r="C108" s="42"/>
      <c r="D108" s="42"/>
      <c r="E108" s="25">
        <f t="shared" si="737"/>
        <v>0</v>
      </c>
      <c r="F108" s="42"/>
      <c r="G108" s="42"/>
      <c r="H108" s="25">
        <f t="shared" si="713"/>
        <v>0</v>
      </c>
      <c r="I108" s="42"/>
      <c r="J108" s="42"/>
      <c r="K108" s="25">
        <f t="shared" si="715"/>
        <v>0</v>
      </c>
      <c r="L108" s="42"/>
      <c r="M108" s="42"/>
      <c r="N108" s="25">
        <f t="shared" si="717"/>
        <v>0</v>
      </c>
      <c r="O108" s="42"/>
      <c r="P108" s="42"/>
      <c r="Q108" s="25">
        <f t="shared" si="719"/>
        <v>0</v>
      </c>
      <c r="R108" s="42"/>
      <c r="S108" s="42"/>
      <c r="T108" s="25">
        <f t="shared" si="721"/>
        <v>0</v>
      </c>
      <c r="U108" s="42"/>
      <c r="V108" s="42"/>
      <c r="W108" s="25">
        <f t="shared" si="723"/>
        <v>0</v>
      </c>
      <c r="X108" s="42"/>
      <c r="Y108" s="42"/>
      <c r="Z108" s="25">
        <f t="shared" si="725"/>
        <v>0</v>
      </c>
      <c r="AA108" s="42"/>
      <c r="AB108" s="42"/>
      <c r="AC108" s="25">
        <f t="shared" si="727"/>
        <v>0</v>
      </c>
      <c r="AD108" s="42"/>
      <c r="AE108" s="42"/>
      <c r="AF108" s="25">
        <f t="shared" si="729"/>
        <v>0</v>
      </c>
      <c r="AG108" s="42"/>
      <c r="AH108" s="42"/>
      <c r="AI108" s="25">
        <f t="shared" si="731"/>
        <v>0</v>
      </c>
      <c r="AJ108" s="42"/>
      <c r="AK108" s="42"/>
      <c r="AL108" s="25">
        <f t="shared" si="733"/>
        <v>0</v>
      </c>
      <c r="AM108" s="26">
        <f t="shared" si="734"/>
        <v>0</v>
      </c>
      <c r="AN108" s="42">
        <f t="shared" si="735"/>
        <v>0</v>
      </c>
      <c r="AO108" s="63">
        <f t="shared" si="736"/>
        <v>0</v>
      </c>
    </row>
    <row r="109" spans="1:41" outlineLevel="1" x14ac:dyDescent="0.3">
      <c r="A109" s="12"/>
      <c r="B109" s="29" t="s">
        <v>102</v>
      </c>
      <c r="C109" s="42"/>
      <c r="D109" s="42"/>
      <c r="E109" s="25">
        <f t="shared" si="737"/>
        <v>0</v>
      </c>
      <c r="F109" s="42"/>
      <c r="G109" s="42"/>
      <c r="H109" s="25">
        <f t="shared" si="713"/>
        <v>0</v>
      </c>
      <c r="I109" s="42"/>
      <c r="J109" s="42"/>
      <c r="K109" s="25">
        <f t="shared" si="715"/>
        <v>0</v>
      </c>
      <c r="L109" s="42"/>
      <c r="M109" s="42"/>
      <c r="N109" s="25">
        <f t="shared" si="717"/>
        <v>0</v>
      </c>
      <c r="O109" s="42"/>
      <c r="P109" s="42"/>
      <c r="Q109" s="25">
        <f t="shared" si="719"/>
        <v>0</v>
      </c>
      <c r="R109" s="42"/>
      <c r="S109" s="42"/>
      <c r="T109" s="25">
        <f t="shared" si="721"/>
        <v>0</v>
      </c>
      <c r="U109" s="42"/>
      <c r="V109" s="42"/>
      <c r="W109" s="25">
        <f t="shared" si="723"/>
        <v>0</v>
      </c>
      <c r="X109" s="42"/>
      <c r="Y109" s="42"/>
      <c r="Z109" s="25">
        <f t="shared" si="725"/>
        <v>0</v>
      </c>
      <c r="AA109" s="42"/>
      <c r="AB109" s="42"/>
      <c r="AC109" s="25">
        <f t="shared" si="727"/>
        <v>0</v>
      </c>
      <c r="AD109" s="42"/>
      <c r="AE109" s="42"/>
      <c r="AF109" s="25">
        <f t="shared" si="729"/>
        <v>0</v>
      </c>
      <c r="AG109" s="42"/>
      <c r="AH109" s="42"/>
      <c r="AI109" s="25">
        <f t="shared" si="731"/>
        <v>0</v>
      </c>
      <c r="AJ109" s="42"/>
      <c r="AK109" s="42"/>
      <c r="AL109" s="25">
        <f t="shared" si="733"/>
        <v>0</v>
      </c>
      <c r="AM109" s="26">
        <f t="shared" si="734"/>
        <v>0</v>
      </c>
      <c r="AN109" s="42">
        <f t="shared" si="735"/>
        <v>0</v>
      </c>
      <c r="AO109" s="63">
        <f t="shared" si="736"/>
        <v>0</v>
      </c>
    </row>
    <row r="110" spans="1:41" s="60" customFormat="1" ht="36.75" customHeight="1" x14ac:dyDescent="0.3">
      <c r="A110" s="34"/>
      <c r="B110" s="59" t="s">
        <v>36</v>
      </c>
      <c r="C110" s="35">
        <f>SUM(C111:C113)</f>
        <v>0</v>
      </c>
      <c r="D110" s="35">
        <f>SUM(D111:D113)</f>
        <v>0</v>
      </c>
      <c r="E110" s="112">
        <f>D110-C110</f>
        <v>0</v>
      </c>
      <c r="F110" s="35">
        <f t="shared" ref="F110:G110" si="749">SUM(F111:F113)</f>
        <v>0</v>
      </c>
      <c r="G110" s="35">
        <f t="shared" si="749"/>
        <v>0</v>
      </c>
      <c r="H110" s="112">
        <f t="shared" si="713"/>
        <v>0</v>
      </c>
      <c r="I110" s="35">
        <f t="shared" ref="I110:J110" si="750">SUM(I111:I113)</f>
        <v>0</v>
      </c>
      <c r="J110" s="35">
        <f t="shared" si="750"/>
        <v>0</v>
      </c>
      <c r="K110" s="112">
        <f t="shared" si="715"/>
        <v>0</v>
      </c>
      <c r="L110" s="35">
        <f t="shared" ref="L110:M110" si="751">SUM(L111:L113)</f>
        <v>0</v>
      </c>
      <c r="M110" s="35">
        <f t="shared" si="751"/>
        <v>0</v>
      </c>
      <c r="N110" s="112">
        <f t="shared" si="717"/>
        <v>0</v>
      </c>
      <c r="O110" s="35">
        <f t="shared" ref="O110:P110" si="752">SUM(O111:O113)</f>
        <v>0</v>
      </c>
      <c r="P110" s="35">
        <f t="shared" si="752"/>
        <v>0</v>
      </c>
      <c r="Q110" s="112">
        <f t="shared" si="719"/>
        <v>0</v>
      </c>
      <c r="R110" s="35">
        <f t="shared" ref="R110:S110" si="753">SUM(R111:R113)</f>
        <v>0</v>
      </c>
      <c r="S110" s="35">
        <f t="shared" si="753"/>
        <v>0</v>
      </c>
      <c r="T110" s="112">
        <f t="shared" si="721"/>
        <v>0</v>
      </c>
      <c r="U110" s="35">
        <f t="shared" ref="U110:V110" si="754">SUM(U111:U113)</f>
        <v>0</v>
      </c>
      <c r="V110" s="35">
        <f t="shared" si="754"/>
        <v>0</v>
      </c>
      <c r="W110" s="112">
        <f t="shared" si="723"/>
        <v>0</v>
      </c>
      <c r="X110" s="35">
        <f t="shared" ref="X110:Y110" si="755">SUM(X111:X113)</f>
        <v>0</v>
      </c>
      <c r="Y110" s="35">
        <f t="shared" si="755"/>
        <v>0</v>
      </c>
      <c r="Z110" s="112">
        <f t="shared" si="725"/>
        <v>0</v>
      </c>
      <c r="AA110" s="35">
        <f t="shared" ref="AA110:AB110" si="756">SUM(AA111:AA113)</f>
        <v>0</v>
      </c>
      <c r="AB110" s="35">
        <f t="shared" si="756"/>
        <v>0</v>
      </c>
      <c r="AC110" s="112">
        <f t="shared" si="727"/>
        <v>0</v>
      </c>
      <c r="AD110" s="35">
        <f t="shared" ref="AD110:AE110" si="757">SUM(AD111:AD113)</f>
        <v>0</v>
      </c>
      <c r="AE110" s="35">
        <f t="shared" si="757"/>
        <v>0</v>
      </c>
      <c r="AF110" s="112">
        <f t="shared" si="729"/>
        <v>0</v>
      </c>
      <c r="AG110" s="35">
        <f t="shared" ref="AG110:AH110" si="758">SUM(AG111:AG113)</f>
        <v>0</v>
      </c>
      <c r="AH110" s="35">
        <f t="shared" si="758"/>
        <v>0</v>
      </c>
      <c r="AI110" s="112">
        <f t="shared" si="731"/>
        <v>0</v>
      </c>
      <c r="AJ110" s="35">
        <f t="shared" ref="AJ110:AK110" si="759">SUM(AJ111:AJ113)</f>
        <v>0</v>
      </c>
      <c r="AK110" s="35">
        <f t="shared" si="759"/>
        <v>0</v>
      </c>
      <c r="AL110" s="112">
        <f t="shared" si="733"/>
        <v>0</v>
      </c>
      <c r="AM110" s="35">
        <f t="shared" ref="AM110:AM113" si="760">SUM(C110,F110,I110,L110,O110,R110,U110,X110,AA110,AD110,AG110,AJ110)</f>
        <v>0</v>
      </c>
      <c r="AN110" s="35">
        <f t="shared" ref="AN110:AN113" si="761">SUM(D110,G110,J110,M110,P110,S110,V110,Y110,AB110,AE110,AH110,AK110)</f>
        <v>0</v>
      </c>
      <c r="AO110" s="36">
        <f t="shared" ref="AO110:AO113" si="762">AN110-AM110</f>
        <v>0</v>
      </c>
    </row>
    <row r="111" spans="1:41" outlineLevel="1" x14ac:dyDescent="0.3">
      <c r="A111" s="12"/>
      <c r="B111" s="29" t="s">
        <v>90</v>
      </c>
      <c r="C111" s="42">
        <v>0</v>
      </c>
      <c r="D111" s="42"/>
      <c r="E111" s="25">
        <f t="shared" si="737"/>
        <v>0</v>
      </c>
      <c r="F111" s="42">
        <v>0</v>
      </c>
      <c r="G111" s="42"/>
      <c r="H111" s="25">
        <f t="shared" si="713"/>
        <v>0</v>
      </c>
      <c r="I111" s="42">
        <v>0</v>
      </c>
      <c r="J111" s="42"/>
      <c r="K111" s="25">
        <f t="shared" si="715"/>
        <v>0</v>
      </c>
      <c r="L111" s="42">
        <v>0</v>
      </c>
      <c r="M111" s="42"/>
      <c r="N111" s="25">
        <f t="shared" si="717"/>
        <v>0</v>
      </c>
      <c r="O111" s="42">
        <v>0</v>
      </c>
      <c r="P111" s="42"/>
      <c r="Q111" s="25">
        <f t="shared" si="719"/>
        <v>0</v>
      </c>
      <c r="R111" s="42">
        <v>0</v>
      </c>
      <c r="S111" s="42"/>
      <c r="T111" s="25">
        <f t="shared" si="721"/>
        <v>0</v>
      </c>
      <c r="U111" s="42">
        <v>0</v>
      </c>
      <c r="V111" s="42"/>
      <c r="W111" s="25">
        <f t="shared" si="723"/>
        <v>0</v>
      </c>
      <c r="X111" s="42">
        <v>0</v>
      </c>
      <c r="Y111" s="42"/>
      <c r="Z111" s="25">
        <f t="shared" si="725"/>
        <v>0</v>
      </c>
      <c r="AA111" s="42">
        <v>0</v>
      </c>
      <c r="AB111" s="42"/>
      <c r="AC111" s="25">
        <f t="shared" si="727"/>
        <v>0</v>
      </c>
      <c r="AD111" s="42">
        <v>0</v>
      </c>
      <c r="AE111" s="42"/>
      <c r="AF111" s="25">
        <f t="shared" si="729"/>
        <v>0</v>
      </c>
      <c r="AG111" s="42">
        <v>0</v>
      </c>
      <c r="AH111" s="42"/>
      <c r="AI111" s="25">
        <f t="shared" si="731"/>
        <v>0</v>
      </c>
      <c r="AJ111" s="42">
        <v>0</v>
      </c>
      <c r="AK111" s="42"/>
      <c r="AL111" s="25">
        <f t="shared" si="733"/>
        <v>0</v>
      </c>
      <c r="AM111" s="26">
        <f t="shared" si="760"/>
        <v>0</v>
      </c>
      <c r="AN111" s="42">
        <f t="shared" si="761"/>
        <v>0</v>
      </c>
      <c r="AO111" s="63">
        <f t="shared" si="762"/>
        <v>0</v>
      </c>
    </row>
    <row r="112" spans="1:41" s="8" customFormat="1" outlineLevel="1" x14ac:dyDescent="0.3">
      <c r="A112" s="17"/>
      <c r="B112" s="18" t="s">
        <v>102</v>
      </c>
      <c r="C112" s="19"/>
      <c r="D112" s="19"/>
      <c r="E112" s="25">
        <f t="shared" si="737"/>
        <v>0</v>
      </c>
      <c r="F112" s="19"/>
      <c r="G112" s="19"/>
      <c r="H112" s="25">
        <f t="shared" si="713"/>
        <v>0</v>
      </c>
      <c r="I112" s="19"/>
      <c r="J112" s="19"/>
      <c r="K112" s="25">
        <f t="shared" si="715"/>
        <v>0</v>
      </c>
      <c r="L112" s="19"/>
      <c r="M112" s="19"/>
      <c r="N112" s="25">
        <f t="shared" si="717"/>
        <v>0</v>
      </c>
      <c r="O112" s="19"/>
      <c r="P112" s="19"/>
      <c r="Q112" s="25">
        <f t="shared" si="719"/>
        <v>0</v>
      </c>
      <c r="R112" s="19"/>
      <c r="S112" s="19"/>
      <c r="T112" s="25">
        <f t="shared" si="721"/>
        <v>0</v>
      </c>
      <c r="U112" s="19"/>
      <c r="V112" s="19"/>
      <c r="W112" s="25">
        <f t="shared" si="723"/>
        <v>0</v>
      </c>
      <c r="X112" s="19"/>
      <c r="Y112" s="19"/>
      <c r="Z112" s="25">
        <f t="shared" si="725"/>
        <v>0</v>
      </c>
      <c r="AA112" s="19"/>
      <c r="AB112" s="19"/>
      <c r="AC112" s="25">
        <f t="shared" si="727"/>
        <v>0</v>
      </c>
      <c r="AD112" s="19"/>
      <c r="AE112" s="19"/>
      <c r="AF112" s="25">
        <f t="shared" si="729"/>
        <v>0</v>
      </c>
      <c r="AG112" s="19"/>
      <c r="AH112" s="19"/>
      <c r="AI112" s="25">
        <f t="shared" si="731"/>
        <v>0</v>
      </c>
      <c r="AJ112" s="19"/>
      <c r="AK112" s="19"/>
      <c r="AL112" s="25">
        <f t="shared" si="733"/>
        <v>0</v>
      </c>
      <c r="AM112" s="26">
        <f t="shared" si="760"/>
        <v>0</v>
      </c>
      <c r="AN112" s="42">
        <f t="shared" si="761"/>
        <v>0</v>
      </c>
      <c r="AO112" s="63">
        <f t="shared" si="762"/>
        <v>0</v>
      </c>
    </row>
    <row r="113" spans="1:41" ht="15" outlineLevel="1" thickBot="1" x14ac:dyDescent="0.35">
      <c r="A113" s="57"/>
      <c r="B113" s="105" t="s">
        <v>102</v>
      </c>
      <c r="C113" s="105"/>
      <c r="D113" s="105"/>
      <c r="E113" s="64">
        <f t="shared" si="737"/>
        <v>0</v>
      </c>
      <c r="F113" s="105"/>
      <c r="G113" s="105"/>
      <c r="H113" s="64">
        <f t="shared" si="713"/>
        <v>0</v>
      </c>
      <c r="I113" s="105"/>
      <c r="J113" s="105"/>
      <c r="K113" s="64">
        <f t="shared" si="715"/>
        <v>0</v>
      </c>
      <c r="L113" s="105"/>
      <c r="M113" s="105"/>
      <c r="N113" s="64">
        <f t="shared" si="717"/>
        <v>0</v>
      </c>
      <c r="O113" s="105"/>
      <c r="P113" s="105"/>
      <c r="Q113" s="64">
        <f t="shared" si="719"/>
        <v>0</v>
      </c>
      <c r="R113" s="105"/>
      <c r="S113" s="105"/>
      <c r="T113" s="64">
        <f t="shared" si="721"/>
        <v>0</v>
      </c>
      <c r="U113" s="105"/>
      <c r="V113" s="105"/>
      <c r="W113" s="64">
        <f t="shared" si="723"/>
        <v>0</v>
      </c>
      <c r="X113" s="105"/>
      <c r="Y113" s="105"/>
      <c r="Z113" s="64">
        <f t="shared" si="725"/>
        <v>0</v>
      </c>
      <c r="AA113" s="105"/>
      <c r="AB113" s="105"/>
      <c r="AC113" s="64">
        <f t="shared" si="727"/>
        <v>0</v>
      </c>
      <c r="AD113" s="105"/>
      <c r="AE113" s="105"/>
      <c r="AF113" s="64">
        <f t="shared" si="729"/>
        <v>0</v>
      </c>
      <c r="AG113" s="105"/>
      <c r="AH113" s="105"/>
      <c r="AI113" s="64">
        <f t="shared" si="731"/>
        <v>0</v>
      </c>
      <c r="AJ113" s="105"/>
      <c r="AK113" s="105"/>
      <c r="AL113" s="64">
        <f t="shared" si="733"/>
        <v>0</v>
      </c>
      <c r="AM113" s="104">
        <f t="shared" si="760"/>
        <v>0</v>
      </c>
      <c r="AN113" s="62">
        <f t="shared" si="761"/>
        <v>0</v>
      </c>
      <c r="AO113" s="65">
        <f t="shared" si="762"/>
        <v>0</v>
      </c>
    </row>
    <row r="115" spans="1:41" ht="15" thickBot="1" x14ac:dyDescent="0.35"/>
    <row r="116" spans="1:41" s="6" customFormat="1" ht="22.5" customHeight="1" x14ac:dyDescent="0.3">
      <c r="A116" s="225" t="s">
        <v>105</v>
      </c>
      <c r="B116" s="226"/>
      <c r="C116" s="223" t="s">
        <v>0</v>
      </c>
      <c r="D116" s="223"/>
      <c r="E116" s="223"/>
      <c r="F116" s="223" t="s">
        <v>1</v>
      </c>
      <c r="G116" s="223"/>
      <c r="H116" s="223"/>
      <c r="I116" s="223" t="s">
        <v>2</v>
      </c>
      <c r="J116" s="223"/>
      <c r="K116" s="223"/>
      <c r="L116" s="223" t="s">
        <v>3</v>
      </c>
      <c r="M116" s="223"/>
      <c r="N116" s="223"/>
      <c r="O116" s="223" t="s">
        <v>4</v>
      </c>
      <c r="P116" s="223"/>
      <c r="Q116" s="223"/>
      <c r="R116" s="223" t="s">
        <v>5</v>
      </c>
      <c r="S116" s="223"/>
      <c r="T116" s="223"/>
      <c r="U116" s="223" t="s">
        <v>6</v>
      </c>
      <c r="V116" s="223"/>
      <c r="W116" s="223"/>
      <c r="X116" s="223" t="s">
        <v>7</v>
      </c>
      <c r="Y116" s="223"/>
      <c r="Z116" s="223"/>
      <c r="AA116" s="223" t="s">
        <v>8</v>
      </c>
      <c r="AB116" s="223"/>
      <c r="AC116" s="223"/>
      <c r="AD116" s="223" t="s">
        <v>9</v>
      </c>
      <c r="AE116" s="223"/>
      <c r="AF116" s="223"/>
      <c r="AG116" s="223" t="s">
        <v>10</v>
      </c>
      <c r="AH116" s="223"/>
      <c r="AI116" s="223"/>
      <c r="AJ116" s="223" t="s">
        <v>11</v>
      </c>
      <c r="AK116" s="223"/>
      <c r="AL116" s="223"/>
      <c r="AM116" s="223" t="s">
        <v>23</v>
      </c>
      <c r="AN116" s="223"/>
      <c r="AO116" s="224"/>
    </row>
    <row r="117" spans="1:41" s="32" customFormat="1" ht="20.25" customHeight="1" thickBot="1" x14ac:dyDescent="0.25">
      <c r="A117" s="227"/>
      <c r="B117" s="228"/>
      <c r="C117" s="30" t="s">
        <v>20</v>
      </c>
      <c r="D117" s="30" t="s">
        <v>21</v>
      </c>
      <c r="E117" s="113" t="s">
        <v>22</v>
      </c>
      <c r="F117" s="30" t="s">
        <v>20</v>
      </c>
      <c r="G117" s="30" t="s">
        <v>21</v>
      </c>
      <c r="H117" s="113" t="s">
        <v>22</v>
      </c>
      <c r="I117" s="30" t="s">
        <v>20</v>
      </c>
      <c r="J117" s="30" t="s">
        <v>21</v>
      </c>
      <c r="K117" s="113" t="s">
        <v>22</v>
      </c>
      <c r="L117" s="30" t="s">
        <v>20</v>
      </c>
      <c r="M117" s="30" t="s">
        <v>21</v>
      </c>
      <c r="N117" s="113" t="s">
        <v>22</v>
      </c>
      <c r="O117" s="30" t="s">
        <v>20</v>
      </c>
      <c r="P117" s="30" t="s">
        <v>21</v>
      </c>
      <c r="Q117" s="113" t="s">
        <v>22</v>
      </c>
      <c r="R117" s="30" t="s">
        <v>20</v>
      </c>
      <c r="S117" s="30" t="s">
        <v>21</v>
      </c>
      <c r="T117" s="113" t="s">
        <v>22</v>
      </c>
      <c r="U117" s="30" t="s">
        <v>20</v>
      </c>
      <c r="V117" s="30" t="s">
        <v>21</v>
      </c>
      <c r="W117" s="113" t="s">
        <v>22</v>
      </c>
      <c r="X117" s="30" t="s">
        <v>20</v>
      </c>
      <c r="Y117" s="30" t="s">
        <v>21</v>
      </c>
      <c r="Z117" s="113" t="s">
        <v>22</v>
      </c>
      <c r="AA117" s="30" t="s">
        <v>20</v>
      </c>
      <c r="AB117" s="30" t="s">
        <v>21</v>
      </c>
      <c r="AC117" s="113" t="s">
        <v>22</v>
      </c>
      <c r="AD117" s="30" t="s">
        <v>20</v>
      </c>
      <c r="AE117" s="30" t="s">
        <v>21</v>
      </c>
      <c r="AF117" s="113" t="s">
        <v>22</v>
      </c>
      <c r="AG117" s="30" t="s">
        <v>20</v>
      </c>
      <c r="AH117" s="30" t="s">
        <v>21</v>
      </c>
      <c r="AI117" s="113" t="s">
        <v>22</v>
      </c>
      <c r="AJ117" s="30" t="s">
        <v>20</v>
      </c>
      <c r="AK117" s="30" t="s">
        <v>21</v>
      </c>
      <c r="AL117" s="113" t="s">
        <v>22</v>
      </c>
      <c r="AM117" s="30" t="s">
        <v>20</v>
      </c>
      <c r="AN117" s="30" t="s">
        <v>21</v>
      </c>
      <c r="AO117" s="31" t="s">
        <v>22</v>
      </c>
    </row>
    <row r="118" spans="1:41" s="8" customFormat="1" ht="36" customHeight="1" x14ac:dyDescent="0.3">
      <c r="A118" s="53"/>
      <c r="B118" s="118" t="s">
        <v>106</v>
      </c>
      <c r="C118" s="55">
        <f>SUM(C119,C122,C125,C127,C130)</f>
        <v>64085.19733333333</v>
      </c>
      <c r="D118" s="55">
        <f>SUM(D119,D122,D125,D127,D130)</f>
        <v>0</v>
      </c>
      <c r="E118" s="111">
        <f t="shared" ref="E118:E127" si="763">D118-C118</f>
        <v>-64085.19733333333</v>
      </c>
      <c r="F118" s="55">
        <f t="shared" ref="F118:G118" si="764">SUM(F119,F122,F125,F127,F130)</f>
        <v>4985.1973333333335</v>
      </c>
      <c r="G118" s="55">
        <f t="shared" si="764"/>
        <v>0</v>
      </c>
      <c r="H118" s="111">
        <f t="shared" ref="H118:H119" si="765">G118-F118</f>
        <v>-4985.1973333333335</v>
      </c>
      <c r="I118" s="55">
        <f t="shared" ref="I118:J118" si="766">SUM(I119,I122,I125,I127,I130)</f>
        <v>4985.1973333333335</v>
      </c>
      <c r="J118" s="55">
        <f t="shared" si="766"/>
        <v>0</v>
      </c>
      <c r="K118" s="111">
        <f t="shared" ref="K118:K119" si="767">J118-I118</f>
        <v>-4985.1973333333335</v>
      </c>
      <c r="L118" s="55">
        <f t="shared" ref="L118:M118" si="768">SUM(L119,L122,L125,L127,L130)</f>
        <v>4985.1973333333335</v>
      </c>
      <c r="M118" s="55">
        <f t="shared" si="768"/>
        <v>0</v>
      </c>
      <c r="N118" s="111">
        <f t="shared" ref="N118:N119" si="769">M118-L118</f>
        <v>-4985.1973333333335</v>
      </c>
      <c r="O118" s="55">
        <f t="shared" ref="O118:P118" si="770">SUM(O119,O122,O125,O127,O130)</f>
        <v>4985.1973333333335</v>
      </c>
      <c r="P118" s="55">
        <f t="shared" si="770"/>
        <v>0</v>
      </c>
      <c r="Q118" s="111">
        <f t="shared" ref="Q118:Q119" si="771">P118-O118</f>
        <v>-4985.1973333333335</v>
      </c>
      <c r="R118" s="55">
        <f t="shared" ref="R118:S118" si="772">SUM(R119,R122,R125,R127,R130)</f>
        <v>4985.1973333333335</v>
      </c>
      <c r="S118" s="55">
        <f t="shared" si="772"/>
        <v>0</v>
      </c>
      <c r="T118" s="111">
        <f t="shared" ref="T118:T119" si="773">S118-R118</f>
        <v>-4985.1973333333335</v>
      </c>
      <c r="U118" s="55">
        <f t="shared" ref="U118:V118" si="774">SUM(U119,U122,U125,U127,U130)</f>
        <v>4985.1973333333335</v>
      </c>
      <c r="V118" s="55">
        <f t="shared" si="774"/>
        <v>0</v>
      </c>
      <c r="W118" s="111">
        <f t="shared" ref="W118:W119" si="775">V118-U118</f>
        <v>-4985.1973333333335</v>
      </c>
      <c r="X118" s="55">
        <f t="shared" ref="X118:Y118" si="776">SUM(X119,X122,X125,X127,X130)</f>
        <v>4985.1973333333335</v>
      </c>
      <c r="Y118" s="55">
        <f t="shared" si="776"/>
        <v>0</v>
      </c>
      <c r="Z118" s="111">
        <f t="shared" ref="Z118:Z119" si="777">Y118-X118</f>
        <v>-4985.1973333333335</v>
      </c>
      <c r="AA118" s="55">
        <f t="shared" ref="AA118:AB118" si="778">SUM(AA119,AA122,AA125,AA127,AA130)</f>
        <v>4385.1973333333335</v>
      </c>
      <c r="AB118" s="55">
        <f t="shared" si="778"/>
        <v>0</v>
      </c>
      <c r="AC118" s="111">
        <f t="shared" ref="AC118:AC119" si="779">AB118-AA118</f>
        <v>-4385.1973333333335</v>
      </c>
      <c r="AD118" s="55">
        <f t="shared" ref="AD118:AE118" si="780">SUM(AD119,AD122,AD125,AD127,AD130)</f>
        <v>4385.1973333333335</v>
      </c>
      <c r="AE118" s="55">
        <f t="shared" si="780"/>
        <v>0</v>
      </c>
      <c r="AF118" s="111">
        <f t="shared" ref="AF118:AF119" si="781">AE118-AD118</f>
        <v>-4385.1973333333335</v>
      </c>
      <c r="AG118" s="55">
        <f t="shared" ref="AG118:AH118" si="782">SUM(AG119,AG122,AG125,AG127,AG130)</f>
        <v>4385.1973333333335</v>
      </c>
      <c r="AH118" s="55">
        <f t="shared" si="782"/>
        <v>0</v>
      </c>
      <c r="AI118" s="111">
        <f t="shared" ref="AI118:AI119" si="783">AH118-AG118</f>
        <v>-4385.1973333333335</v>
      </c>
      <c r="AJ118" s="55">
        <f t="shared" ref="AJ118:AK118" si="784">SUM(AJ119,AJ122,AJ125,AJ127,AJ130)</f>
        <v>4385.1973333333335</v>
      </c>
      <c r="AK118" s="55">
        <f t="shared" si="784"/>
        <v>0</v>
      </c>
      <c r="AL118" s="111">
        <f t="shared" ref="AL118:AL119" si="785">AK118-AJ118</f>
        <v>-4385.1973333333335</v>
      </c>
      <c r="AM118" s="55">
        <f t="shared" ref="AM118:AM139" si="786">SUM(C118,F118,I118,L118,O118,R118,U118,X118,AA118,AD118,AG118,AJ118)</f>
        <v>116522.36799999996</v>
      </c>
      <c r="AN118" s="55">
        <f t="shared" ref="AN118:AN139" si="787">SUM(D118,G118,J118,M118,P118,S118,V118,Y118,AB118,AE118,AH118,AK118)</f>
        <v>0</v>
      </c>
      <c r="AO118" s="116">
        <f t="shared" ref="AO118:AO139" si="788">AN118-AM118</f>
        <v>-116522.36799999996</v>
      </c>
    </row>
    <row r="119" spans="1:41" s="60" customFormat="1" ht="16.2" hidden="1" outlineLevel="1" x14ac:dyDescent="0.3">
      <c r="A119" s="212">
        <v>1</v>
      </c>
      <c r="B119" s="119" t="s">
        <v>107</v>
      </c>
      <c r="C119" s="120">
        <f>SUM(C120:C121)</f>
        <v>3123.1973333333331</v>
      </c>
      <c r="D119" s="120">
        <f>SUM(D120:D121)</f>
        <v>0</v>
      </c>
      <c r="E119" s="121">
        <f t="shared" si="763"/>
        <v>-3123.1973333333331</v>
      </c>
      <c r="F119" s="120">
        <f t="shared" ref="F119:G119" si="789">SUM(F120:F121)</f>
        <v>3123.1973333333331</v>
      </c>
      <c r="G119" s="120">
        <f t="shared" si="789"/>
        <v>0</v>
      </c>
      <c r="H119" s="121">
        <f t="shared" si="765"/>
        <v>-3123.1973333333331</v>
      </c>
      <c r="I119" s="120">
        <f t="shared" ref="I119:J119" si="790">SUM(I120:I121)</f>
        <v>3123.1973333333331</v>
      </c>
      <c r="J119" s="120">
        <f t="shared" si="790"/>
        <v>0</v>
      </c>
      <c r="K119" s="121">
        <f t="shared" si="767"/>
        <v>-3123.1973333333331</v>
      </c>
      <c r="L119" s="120">
        <f t="shared" ref="L119:M119" si="791">SUM(L120:L121)</f>
        <v>3123.1973333333331</v>
      </c>
      <c r="M119" s="120">
        <f t="shared" si="791"/>
        <v>0</v>
      </c>
      <c r="N119" s="121">
        <f t="shared" si="769"/>
        <v>-3123.1973333333331</v>
      </c>
      <c r="O119" s="120">
        <f t="shared" ref="O119:P119" si="792">SUM(O120:O121)</f>
        <v>3123.1973333333331</v>
      </c>
      <c r="P119" s="120">
        <f t="shared" si="792"/>
        <v>0</v>
      </c>
      <c r="Q119" s="121">
        <f t="shared" si="771"/>
        <v>-3123.1973333333331</v>
      </c>
      <c r="R119" s="120">
        <f t="shared" ref="R119:S119" si="793">SUM(R120:R121)</f>
        <v>3123.1973333333331</v>
      </c>
      <c r="S119" s="120">
        <f t="shared" si="793"/>
        <v>0</v>
      </c>
      <c r="T119" s="121">
        <f t="shared" si="773"/>
        <v>-3123.1973333333331</v>
      </c>
      <c r="U119" s="120">
        <f t="shared" ref="U119:V119" si="794">SUM(U120:U121)</f>
        <v>3123.1973333333331</v>
      </c>
      <c r="V119" s="120">
        <f t="shared" si="794"/>
        <v>0</v>
      </c>
      <c r="W119" s="121">
        <f t="shared" si="775"/>
        <v>-3123.1973333333331</v>
      </c>
      <c r="X119" s="120">
        <f t="shared" ref="X119:Y119" si="795">SUM(X120:X121)</f>
        <v>3123.1973333333331</v>
      </c>
      <c r="Y119" s="120">
        <f t="shared" si="795"/>
        <v>0</v>
      </c>
      <c r="Z119" s="121">
        <f t="shared" si="777"/>
        <v>-3123.1973333333331</v>
      </c>
      <c r="AA119" s="120">
        <f t="shared" ref="AA119:AB119" si="796">SUM(AA120:AA121)</f>
        <v>3123.1973333333331</v>
      </c>
      <c r="AB119" s="120">
        <f t="shared" si="796"/>
        <v>0</v>
      </c>
      <c r="AC119" s="121">
        <f t="shared" si="779"/>
        <v>-3123.1973333333331</v>
      </c>
      <c r="AD119" s="120">
        <f t="shared" ref="AD119:AE119" si="797">SUM(AD120:AD121)</f>
        <v>3123.1973333333331</v>
      </c>
      <c r="AE119" s="120">
        <f t="shared" si="797"/>
        <v>0</v>
      </c>
      <c r="AF119" s="121">
        <f t="shared" si="781"/>
        <v>-3123.1973333333331</v>
      </c>
      <c r="AG119" s="120">
        <f t="shared" ref="AG119:AH119" si="798">SUM(AG120:AG121)</f>
        <v>3123.1973333333331</v>
      </c>
      <c r="AH119" s="120">
        <f t="shared" si="798"/>
        <v>0</v>
      </c>
      <c r="AI119" s="121">
        <f t="shared" si="783"/>
        <v>-3123.1973333333331</v>
      </c>
      <c r="AJ119" s="120">
        <f t="shared" ref="AJ119:AK119" si="799">SUM(AJ120:AJ121)</f>
        <v>3123.1973333333331</v>
      </c>
      <c r="AK119" s="120">
        <f t="shared" si="799"/>
        <v>0</v>
      </c>
      <c r="AL119" s="121">
        <f t="shared" si="785"/>
        <v>-3123.1973333333331</v>
      </c>
      <c r="AM119" s="120">
        <f>SUM(C119,F119,I119,L119,O119,R119,U119,X119,AA119,AD119,AG119,AJ119)</f>
        <v>37478.367999999995</v>
      </c>
      <c r="AN119" s="120">
        <f t="shared" si="787"/>
        <v>0</v>
      </c>
      <c r="AO119" s="122">
        <f t="shared" si="788"/>
        <v>-37478.367999999995</v>
      </c>
    </row>
    <row r="120" spans="1:41" hidden="1" outlineLevel="1" x14ac:dyDescent="0.3">
      <c r="A120" s="29"/>
      <c r="B120" s="29" t="s">
        <v>122</v>
      </c>
      <c r="C120" s="42">
        <v>1726.5986666666665</v>
      </c>
      <c r="D120" s="42"/>
      <c r="E120" s="25">
        <f t="shared" si="763"/>
        <v>-1726.5986666666665</v>
      </c>
      <c r="F120" s="42">
        <v>1726.5986666666665</v>
      </c>
      <c r="G120" s="42"/>
      <c r="H120" s="25">
        <f t="shared" ref="H120:H139" si="800">G120-F120</f>
        <v>-1726.5986666666665</v>
      </c>
      <c r="I120" s="42">
        <v>1726.5986666666665</v>
      </c>
      <c r="J120" s="42"/>
      <c r="K120" s="25">
        <f t="shared" ref="K120:K139" si="801">J120-I120</f>
        <v>-1726.5986666666665</v>
      </c>
      <c r="L120" s="42">
        <v>1726.5986666666665</v>
      </c>
      <c r="M120" s="42"/>
      <c r="N120" s="25">
        <f t="shared" ref="N120:N139" si="802">M120-L120</f>
        <v>-1726.5986666666665</v>
      </c>
      <c r="O120" s="42">
        <v>1726.5986666666665</v>
      </c>
      <c r="P120" s="42"/>
      <c r="Q120" s="25">
        <f t="shared" ref="Q120:Q139" si="803">P120-O120</f>
        <v>-1726.5986666666665</v>
      </c>
      <c r="R120" s="42">
        <v>1726.5986666666665</v>
      </c>
      <c r="S120" s="42"/>
      <c r="T120" s="25">
        <f t="shared" ref="T120:T139" si="804">S120-R120</f>
        <v>-1726.5986666666665</v>
      </c>
      <c r="U120" s="42">
        <v>1726.5986666666665</v>
      </c>
      <c r="V120" s="42"/>
      <c r="W120" s="25">
        <f t="shared" ref="W120:W139" si="805">V120-U120</f>
        <v>-1726.5986666666665</v>
      </c>
      <c r="X120" s="42">
        <v>1726.5986666666665</v>
      </c>
      <c r="Y120" s="42"/>
      <c r="Z120" s="25">
        <f t="shared" ref="Z120:Z139" si="806">Y120-X120</f>
        <v>-1726.5986666666665</v>
      </c>
      <c r="AA120" s="42">
        <v>1726.5986666666665</v>
      </c>
      <c r="AB120" s="42"/>
      <c r="AC120" s="25">
        <f t="shared" ref="AC120:AC139" si="807">AB120-AA120</f>
        <v>-1726.5986666666665</v>
      </c>
      <c r="AD120" s="42">
        <v>1726.5986666666665</v>
      </c>
      <c r="AE120" s="42"/>
      <c r="AF120" s="25">
        <f t="shared" ref="AF120:AF139" si="808">AE120-AD120</f>
        <v>-1726.5986666666665</v>
      </c>
      <c r="AG120" s="42">
        <v>1726.5986666666665</v>
      </c>
      <c r="AH120" s="42"/>
      <c r="AI120" s="25">
        <f t="shared" ref="AI120:AI139" si="809">AH120-AG120</f>
        <v>-1726.5986666666665</v>
      </c>
      <c r="AJ120" s="42">
        <v>1726.5986666666665</v>
      </c>
      <c r="AK120" s="42"/>
      <c r="AL120" s="25">
        <f t="shared" ref="AL120:AL139" si="810">AK120-AJ120</f>
        <v>-1726.5986666666665</v>
      </c>
      <c r="AM120" s="26">
        <f t="shared" si="786"/>
        <v>20719.183999999994</v>
      </c>
      <c r="AN120" s="42">
        <f t="shared" si="787"/>
        <v>0</v>
      </c>
      <c r="AO120" s="63">
        <f t="shared" si="788"/>
        <v>-20719.183999999994</v>
      </c>
    </row>
    <row r="121" spans="1:41" hidden="1" outlineLevel="1" x14ac:dyDescent="0.3">
      <c r="A121" s="29"/>
      <c r="B121" s="29" t="s">
        <v>123</v>
      </c>
      <c r="C121" s="42">
        <v>1396.5986666666665</v>
      </c>
      <c r="D121" s="42"/>
      <c r="E121" s="25">
        <f t="shared" si="763"/>
        <v>-1396.5986666666665</v>
      </c>
      <c r="F121" s="42">
        <v>1396.5986666666665</v>
      </c>
      <c r="G121" s="42"/>
      <c r="H121" s="25">
        <f t="shared" si="800"/>
        <v>-1396.5986666666665</v>
      </c>
      <c r="I121" s="42">
        <v>1396.5986666666665</v>
      </c>
      <c r="J121" s="42"/>
      <c r="K121" s="25">
        <f t="shared" si="801"/>
        <v>-1396.5986666666665</v>
      </c>
      <c r="L121" s="42">
        <v>1396.5986666666665</v>
      </c>
      <c r="M121" s="42"/>
      <c r="N121" s="25">
        <f t="shared" si="802"/>
        <v>-1396.5986666666665</v>
      </c>
      <c r="O121" s="42">
        <v>1396.5986666666665</v>
      </c>
      <c r="P121" s="42"/>
      <c r="Q121" s="25">
        <f t="shared" si="803"/>
        <v>-1396.5986666666665</v>
      </c>
      <c r="R121" s="42">
        <v>1396.5986666666665</v>
      </c>
      <c r="S121" s="42"/>
      <c r="T121" s="25">
        <f t="shared" si="804"/>
        <v>-1396.5986666666665</v>
      </c>
      <c r="U121" s="42">
        <v>1396.5986666666665</v>
      </c>
      <c r="V121" s="42"/>
      <c r="W121" s="25">
        <f t="shared" si="805"/>
        <v>-1396.5986666666665</v>
      </c>
      <c r="X121" s="42">
        <v>1396.5986666666665</v>
      </c>
      <c r="Y121" s="42"/>
      <c r="Z121" s="25">
        <f t="shared" si="806"/>
        <v>-1396.5986666666665</v>
      </c>
      <c r="AA121" s="42">
        <v>1396.5986666666665</v>
      </c>
      <c r="AB121" s="42"/>
      <c r="AC121" s="25">
        <f t="shared" si="807"/>
        <v>-1396.5986666666665</v>
      </c>
      <c r="AD121" s="42">
        <v>1396.5986666666665</v>
      </c>
      <c r="AE121" s="42"/>
      <c r="AF121" s="25">
        <f t="shared" si="808"/>
        <v>-1396.5986666666665</v>
      </c>
      <c r="AG121" s="42">
        <v>1396.5986666666665</v>
      </c>
      <c r="AH121" s="42"/>
      <c r="AI121" s="25">
        <f t="shared" si="809"/>
        <v>-1396.5986666666665</v>
      </c>
      <c r="AJ121" s="42">
        <v>1396.5986666666665</v>
      </c>
      <c r="AK121" s="42"/>
      <c r="AL121" s="25">
        <f t="shared" si="810"/>
        <v>-1396.5986666666665</v>
      </c>
      <c r="AM121" s="26">
        <f t="shared" ref="AM121" si="811">SUM(C121,F121,I121,L121,O121,R121,U121,X121,AA121,AD121,AG121,AJ121)</f>
        <v>16759.183999999997</v>
      </c>
      <c r="AN121" s="42">
        <f t="shared" ref="AN121" si="812">SUM(D121,G121,J121,M121,P121,S121,V121,Y121,AB121,AE121,AH121,AK121)</f>
        <v>0</v>
      </c>
      <c r="AO121" s="63">
        <f t="shared" ref="AO121" si="813">AN121-AM121</f>
        <v>-16759.183999999997</v>
      </c>
    </row>
    <row r="122" spans="1:41" s="60" customFormat="1" ht="16.2" hidden="1" outlineLevel="1" x14ac:dyDescent="0.3">
      <c r="A122" s="212">
        <v>2</v>
      </c>
      <c r="B122" s="119" t="s">
        <v>126</v>
      </c>
      <c r="C122" s="120">
        <f>SUM(C123:C124)</f>
        <v>55500</v>
      </c>
      <c r="D122" s="120">
        <f>SUM(D123:D124)</f>
        <v>0</v>
      </c>
      <c r="E122" s="121">
        <f t="shared" si="763"/>
        <v>-55500</v>
      </c>
      <c r="F122" s="120">
        <f t="shared" ref="F122:G122" si="814">SUM(F123:F124)</f>
        <v>0</v>
      </c>
      <c r="G122" s="120">
        <f t="shared" si="814"/>
        <v>0</v>
      </c>
      <c r="H122" s="121">
        <f t="shared" si="800"/>
        <v>0</v>
      </c>
      <c r="I122" s="120">
        <f t="shared" ref="I122:J122" si="815">SUM(I123:I124)</f>
        <v>0</v>
      </c>
      <c r="J122" s="120">
        <f t="shared" si="815"/>
        <v>0</v>
      </c>
      <c r="K122" s="121">
        <f t="shared" si="801"/>
        <v>0</v>
      </c>
      <c r="L122" s="120">
        <f t="shared" ref="L122:M122" si="816">SUM(L123:L124)</f>
        <v>0</v>
      </c>
      <c r="M122" s="120">
        <f t="shared" si="816"/>
        <v>0</v>
      </c>
      <c r="N122" s="121">
        <f t="shared" si="802"/>
        <v>0</v>
      </c>
      <c r="O122" s="120">
        <f t="shared" ref="O122:P122" si="817">SUM(O123:O124)</f>
        <v>0</v>
      </c>
      <c r="P122" s="120">
        <f t="shared" si="817"/>
        <v>0</v>
      </c>
      <c r="Q122" s="121">
        <f t="shared" si="803"/>
        <v>0</v>
      </c>
      <c r="R122" s="120">
        <f t="shared" ref="R122:S122" si="818">SUM(R123:R124)</f>
        <v>0</v>
      </c>
      <c r="S122" s="120">
        <f t="shared" si="818"/>
        <v>0</v>
      </c>
      <c r="T122" s="121">
        <f t="shared" si="804"/>
        <v>0</v>
      </c>
      <c r="U122" s="120">
        <f t="shared" ref="U122:V122" si="819">SUM(U123:U124)</f>
        <v>0</v>
      </c>
      <c r="V122" s="120">
        <f t="shared" si="819"/>
        <v>0</v>
      </c>
      <c r="W122" s="121">
        <f t="shared" si="805"/>
        <v>0</v>
      </c>
      <c r="X122" s="120">
        <f t="shared" ref="X122:Y122" si="820">SUM(X123:X124)</f>
        <v>0</v>
      </c>
      <c r="Y122" s="120">
        <f t="shared" si="820"/>
        <v>0</v>
      </c>
      <c r="Z122" s="121">
        <f t="shared" si="806"/>
        <v>0</v>
      </c>
      <c r="AA122" s="120">
        <f t="shared" ref="AA122:AB122" si="821">SUM(AA123:AA124)</f>
        <v>0</v>
      </c>
      <c r="AB122" s="120">
        <f t="shared" si="821"/>
        <v>0</v>
      </c>
      <c r="AC122" s="121">
        <f t="shared" si="807"/>
        <v>0</v>
      </c>
      <c r="AD122" s="120">
        <f t="shared" ref="AD122:AE122" si="822">SUM(AD123:AD124)</f>
        <v>0</v>
      </c>
      <c r="AE122" s="120">
        <f t="shared" si="822"/>
        <v>0</v>
      </c>
      <c r="AF122" s="121">
        <f t="shared" si="808"/>
        <v>0</v>
      </c>
      <c r="AG122" s="120">
        <f t="shared" ref="AG122:AH122" si="823">SUM(AG123:AG124)</f>
        <v>0</v>
      </c>
      <c r="AH122" s="120">
        <f t="shared" si="823"/>
        <v>0</v>
      </c>
      <c r="AI122" s="121">
        <f t="shared" si="809"/>
        <v>0</v>
      </c>
      <c r="AJ122" s="120">
        <f t="shared" ref="AJ122:AK122" si="824">SUM(AJ123:AJ124)</f>
        <v>0</v>
      </c>
      <c r="AK122" s="120">
        <f t="shared" si="824"/>
        <v>0</v>
      </c>
      <c r="AL122" s="121">
        <f t="shared" si="810"/>
        <v>0</v>
      </c>
      <c r="AM122" s="120">
        <f t="shared" ref="AM122:AM124" si="825">SUM(C122,F122,I122,L122,O122,R122,U122,X122,AA122,AD122,AG122,AJ122)</f>
        <v>55500</v>
      </c>
      <c r="AN122" s="120">
        <f t="shared" ref="AN122:AN124" si="826">SUM(D122,G122,J122,M122,P122,S122,V122,Y122,AB122,AE122,AH122,AK122)</f>
        <v>0</v>
      </c>
      <c r="AO122" s="122">
        <f t="shared" ref="AO122:AO124" si="827">AN122-AM122</f>
        <v>-55500</v>
      </c>
    </row>
    <row r="123" spans="1:41" hidden="1" outlineLevel="1" x14ac:dyDescent="0.3">
      <c r="A123" s="12"/>
      <c r="B123" s="43" t="s">
        <v>127</v>
      </c>
      <c r="C123" s="42">
        <v>54000</v>
      </c>
      <c r="D123" s="42"/>
      <c r="E123" s="25">
        <f t="shared" si="763"/>
        <v>-54000</v>
      </c>
      <c r="F123" s="42"/>
      <c r="G123" s="42"/>
      <c r="H123" s="25"/>
      <c r="I123" s="42"/>
      <c r="J123" s="42"/>
      <c r="K123" s="25"/>
      <c r="L123" s="42"/>
      <c r="M123" s="42"/>
      <c r="N123" s="25"/>
      <c r="O123" s="42"/>
      <c r="P123" s="42"/>
      <c r="Q123" s="25"/>
      <c r="R123" s="42"/>
      <c r="S123" s="42"/>
      <c r="T123" s="25"/>
      <c r="U123" s="42"/>
      <c r="V123" s="42"/>
      <c r="W123" s="25"/>
      <c r="X123" s="42"/>
      <c r="Y123" s="42"/>
      <c r="Z123" s="25"/>
      <c r="AA123" s="42"/>
      <c r="AB123" s="42"/>
      <c r="AC123" s="25"/>
      <c r="AD123" s="42"/>
      <c r="AE123" s="42"/>
      <c r="AF123" s="25"/>
      <c r="AG123" s="42"/>
      <c r="AH123" s="42"/>
      <c r="AI123" s="25"/>
      <c r="AJ123" s="42"/>
      <c r="AK123" s="42"/>
      <c r="AL123" s="25"/>
      <c r="AM123" s="26">
        <f t="shared" si="825"/>
        <v>54000</v>
      </c>
      <c r="AN123" s="42">
        <f t="shared" si="826"/>
        <v>0</v>
      </c>
      <c r="AO123" s="63">
        <f t="shared" si="827"/>
        <v>-54000</v>
      </c>
    </row>
    <row r="124" spans="1:41" hidden="1" outlineLevel="1" x14ac:dyDescent="0.3">
      <c r="A124" s="12"/>
      <c r="B124" s="43" t="s">
        <v>128</v>
      </c>
      <c r="C124" s="42">
        <v>1500</v>
      </c>
      <c r="D124" s="42"/>
      <c r="E124" s="25">
        <f t="shared" si="763"/>
        <v>-1500</v>
      </c>
      <c r="F124" s="42"/>
      <c r="G124" s="42"/>
      <c r="H124" s="25"/>
      <c r="I124" s="42"/>
      <c r="J124" s="42"/>
      <c r="K124" s="25"/>
      <c r="L124" s="42"/>
      <c r="M124" s="42"/>
      <c r="N124" s="25"/>
      <c r="O124" s="42"/>
      <c r="P124" s="42"/>
      <c r="Q124" s="25"/>
      <c r="R124" s="42"/>
      <c r="S124" s="42"/>
      <c r="T124" s="25"/>
      <c r="U124" s="42"/>
      <c r="V124" s="42"/>
      <c r="W124" s="25"/>
      <c r="X124" s="42"/>
      <c r="Y124" s="42"/>
      <c r="Z124" s="25"/>
      <c r="AA124" s="42"/>
      <c r="AB124" s="42"/>
      <c r="AC124" s="25"/>
      <c r="AD124" s="42"/>
      <c r="AE124" s="42"/>
      <c r="AF124" s="25"/>
      <c r="AG124" s="42"/>
      <c r="AH124" s="42"/>
      <c r="AI124" s="25"/>
      <c r="AJ124" s="42"/>
      <c r="AK124" s="42"/>
      <c r="AL124" s="25"/>
      <c r="AM124" s="26">
        <f t="shared" si="825"/>
        <v>1500</v>
      </c>
      <c r="AN124" s="42">
        <f t="shared" si="826"/>
        <v>0</v>
      </c>
      <c r="AO124" s="63">
        <f t="shared" si="827"/>
        <v>-1500</v>
      </c>
    </row>
    <row r="125" spans="1:41" s="60" customFormat="1" ht="16.2" hidden="1" outlineLevel="1" x14ac:dyDescent="0.3">
      <c r="A125" s="212">
        <v>3</v>
      </c>
      <c r="B125" s="119" t="s">
        <v>130</v>
      </c>
      <c r="C125" s="120">
        <f>SUM(C126)</f>
        <v>2400</v>
      </c>
      <c r="D125" s="120">
        <f>SUM(D126)</f>
        <v>0</v>
      </c>
      <c r="E125" s="121">
        <f t="shared" si="763"/>
        <v>-2400</v>
      </c>
      <c r="F125" s="120">
        <f t="shared" ref="F125:G125" si="828">SUM(F126)</f>
        <v>0</v>
      </c>
      <c r="G125" s="120">
        <f t="shared" si="828"/>
        <v>0</v>
      </c>
      <c r="H125" s="121">
        <f t="shared" ref="H125" si="829">G125-F125</f>
        <v>0</v>
      </c>
      <c r="I125" s="120">
        <f t="shared" ref="I125:J125" si="830">SUM(I126)</f>
        <v>0</v>
      </c>
      <c r="J125" s="120">
        <f t="shared" si="830"/>
        <v>0</v>
      </c>
      <c r="K125" s="121">
        <f t="shared" ref="K125" si="831">J125-I125</f>
        <v>0</v>
      </c>
      <c r="L125" s="120">
        <f t="shared" ref="L125:M125" si="832">SUM(L126)</f>
        <v>0</v>
      </c>
      <c r="M125" s="120">
        <f t="shared" si="832"/>
        <v>0</v>
      </c>
      <c r="N125" s="121">
        <f t="shared" ref="N125" si="833">M125-L125</f>
        <v>0</v>
      </c>
      <c r="O125" s="120">
        <f t="shared" ref="O125:P125" si="834">SUM(O126)</f>
        <v>0</v>
      </c>
      <c r="P125" s="120">
        <f t="shared" si="834"/>
        <v>0</v>
      </c>
      <c r="Q125" s="121">
        <f t="shared" ref="Q125" si="835">P125-O125</f>
        <v>0</v>
      </c>
      <c r="R125" s="120">
        <f t="shared" ref="R125:S125" si="836">SUM(R126)</f>
        <v>0</v>
      </c>
      <c r="S125" s="120">
        <f t="shared" si="836"/>
        <v>0</v>
      </c>
      <c r="T125" s="121">
        <f t="shared" ref="T125" si="837">S125-R125</f>
        <v>0</v>
      </c>
      <c r="U125" s="120">
        <f t="shared" ref="U125:V125" si="838">SUM(U126)</f>
        <v>0</v>
      </c>
      <c r="V125" s="120">
        <f t="shared" si="838"/>
        <v>0</v>
      </c>
      <c r="W125" s="121">
        <f t="shared" ref="W125" si="839">V125-U125</f>
        <v>0</v>
      </c>
      <c r="X125" s="120">
        <f t="shared" ref="X125:Y125" si="840">SUM(X126)</f>
        <v>0</v>
      </c>
      <c r="Y125" s="120">
        <f t="shared" si="840"/>
        <v>0</v>
      </c>
      <c r="Z125" s="121">
        <f t="shared" ref="Z125" si="841">Y125-X125</f>
        <v>0</v>
      </c>
      <c r="AA125" s="120">
        <f t="shared" ref="AA125:AB125" si="842">SUM(AA126)</f>
        <v>0</v>
      </c>
      <c r="AB125" s="120">
        <f t="shared" si="842"/>
        <v>0</v>
      </c>
      <c r="AC125" s="121">
        <f t="shared" ref="AC125" si="843">AB125-AA125</f>
        <v>0</v>
      </c>
      <c r="AD125" s="120">
        <f t="shared" ref="AD125:AE125" si="844">SUM(AD126)</f>
        <v>0</v>
      </c>
      <c r="AE125" s="120">
        <f t="shared" si="844"/>
        <v>0</v>
      </c>
      <c r="AF125" s="121">
        <f t="shared" ref="AF125" si="845">AE125-AD125</f>
        <v>0</v>
      </c>
      <c r="AG125" s="120">
        <f t="shared" ref="AG125:AH125" si="846">SUM(AG126)</f>
        <v>0</v>
      </c>
      <c r="AH125" s="120">
        <f t="shared" si="846"/>
        <v>0</v>
      </c>
      <c r="AI125" s="121">
        <f t="shared" ref="AI125" si="847">AH125-AG125</f>
        <v>0</v>
      </c>
      <c r="AJ125" s="120">
        <f t="shared" ref="AJ125:AK125" si="848">SUM(AJ126)</f>
        <v>0</v>
      </c>
      <c r="AK125" s="120">
        <f t="shared" si="848"/>
        <v>0</v>
      </c>
      <c r="AL125" s="121">
        <f t="shared" ref="AL125" si="849">AK125-AJ125</f>
        <v>0</v>
      </c>
      <c r="AM125" s="120">
        <f t="shared" ref="AM125:AM126" si="850">SUM(C125,F125,I125,L125,O125,R125,U125,X125,AA125,AD125,AG125,AJ125)</f>
        <v>2400</v>
      </c>
      <c r="AN125" s="120">
        <f t="shared" ref="AN125:AN126" si="851">SUM(D125,G125,J125,M125,P125,S125,V125,Y125,AB125,AE125,AH125,AK125)</f>
        <v>0</v>
      </c>
      <c r="AO125" s="122">
        <f t="shared" ref="AO125:AO126" si="852">AN125-AM125</f>
        <v>-2400</v>
      </c>
    </row>
    <row r="126" spans="1:41" hidden="1" outlineLevel="1" x14ac:dyDescent="0.3">
      <c r="A126" s="12"/>
      <c r="B126" s="43" t="s">
        <v>131</v>
      </c>
      <c r="C126" s="42">
        <v>2400</v>
      </c>
      <c r="D126" s="42"/>
      <c r="E126" s="25">
        <f t="shared" si="763"/>
        <v>-2400</v>
      </c>
      <c r="F126" s="42"/>
      <c r="G126" s="42"/>
      <c r="H126" s="25"/>
      <c r="I126" s="42"/>
      <c r="J126" s="42"/>
      <c r="K126" s="25"/>
      <c r="L126" s="42"/>
      <c r="M126" s="42"/>
      <c r="N126" s="25"/>
      <c r="O126" s="42"/>
      <c r="P126" s="42"/>
      <c r="Q126" s="25"/>
      <c r="R126" s="42"/>
      <c r="S126" s="42"/>
      <c r="T126" s="25"/>
      <c r="U126" s="42"/>
      <c r="V126" s="42"/>
      <c r="W126" s="25"/>
      <c r="X126" s="42"/>
      <c r="Y126" s="42"/>
      <c r="Z126" s="25"/>
      <c r="AA126" s="42"/>
      <c r="AB126" s="42"/>
      <c r="AC126" s="25"/>
      <c r="AD126" s="42"/>
      <c r="AE126" s="42"/>
      <c r="AF126" s="25"/>
      <c r="AG126" s="42"/>
      <c r="AH126" s="42"/>
      <c r="AI126" s="25"/>
      <c r="AJ126" s="42"/>
      <c r="AK126" s="42"/>
      <c r="AL126" s="25"/>
      <c r="AM126" s="26">
        <f t="shared" si="850"/>
        <v>2400</v>
      </c>
      <c r="AN126" s="42">
        <f t="shared" si="851"/>
        <v>0</v>
      </c>
      <c r="AO126" s="63">
        <f t="shared" si="852"/>
        <v>-2400</v>
      </c>
    </row>
    <row r="127" spans="1:41" s="60" customFormat="1" ht="16.2" hidden="1" outlineLevel="1" x14ac:dyDescent="0.3">
      <c r="A127" s="212">
        <v>4</v>
      </c>
      <c r="B127" s="119" t="s">
        <v>135</v>
      </c>
      <c r="C127" s="120">
        <f>SUM(C128:C129)</f>
        <v>1200</v>
      </c>
      <c r="D127" s="120">
        <f>SUM(D128:D129)</f>
        <v>0</v>
      </c>
      <c r="E127" s="121">
        <f t="shared" si="763"/>
        <v>-1200</v>
      </c>
      <c r="F127" s="120">
        <f t="shared" ref="F127:G127" si="853">SUM(F128:F129)</f>
        <v>600</v>
      </c>
      <c r="G127" s="120">
        <f t="shared" si="853"/>
        <v>0</v>
      </c>
      <c r="H127" s="121">
        <f t="shared" ref="H127" si="854">G127-F127</f>
        <v>-600</v>
      </c>
      <c r="I127" s="120">
        <f t="shared" ref="I127:J127" si="855">SUM(I128:I129)</f>
        <v>600</v>
      </c>
      <c r="J127" s="120">
        <f t="shared" si="855"/>
        <v>0</v>
      </c>
      <c r="K127" s="121">
        <f t="shared" ref="K127" si="856">J127-I127</f>
        <v>-600</v>
      </c>
      <c r="L127" s="120">
        <f t="shared" ref="L127:M127" si="857">SUM(L128:L129)</f>
        <v>600</v>
      </c>
      <c r="M127" s="120">
        <f t="shared" si="857"/>
        <v>0</v>
      </c>
      <c r="N127" s="121">
        <f t="shared" ref="N127" si="858">M127-L127</f>
        <v>-600</v>
      </c>
      <c r="O127" s="120">
        <f t="shared" ref="O127:P127" si="859">SUM(O128:O129)</f>
        <v>600</v>
      </c>
      <c r="P127" s="120">
        <f t="shared" si="859"/>
        <v>0</v>
      </c>
      <c r="Q127" s="121">
        <f t="shared" ref="Q127" si="860">P127-O127</f>
        <v>-600</v>
      </c>
      <c r="R127" s="120">
        <f t="shared" ref="R127:S127" si="861">SUM(R128:R129)</f>
        <v>600</v>
      </c>
      <c r="S127" s="120">
        <f t="shared" si="861"/>
        <v>0</v>
      </c>
      <c r="T127" s="121">
        <f t="shared" ref="T127" si="862">S127-R127</f>
        <v>-600</v>
      </c>
      <c r="U127" s="120">
        <f t="shared" ref="U127:V127" si="863">SUM(U128:U129)</f>
        <v>600</v>
      </c>
      <c r="V127" s="120">
        <f t="shared" si="863"/>
        <v>0</v>
      </c>
      <c r="W127" s="121">
        <f t="shared" ref="W127" si="864">V127-U127</f>
        <v>-600</v>
      </c>
      <c r="X127" s="120">
        <f t="shared" ref="X127:Y127" si="865">SUM(X128:X129)</f>
        <v>600</v>
      </c>
      <c r="Y127" s="120">
        <f t="shared" si="865"/>
        <v>0</v>
      </c>
      <c r="Z127" s="121">
        <f t="shared" ref="Z127" si="866">Y127-X127</f>
        <v>-600</v>
      </c>
      <c r="AA127" s="120">
        <f t="shared" ref="AA127:AB127" si="867">SUM(AA128:AA129)</f>
        <v>0</v>
      </c>
      <c r="AB127" s="120">
        <f t="shared" si="867"/>
        <v>0</v>
      </c>
      <c r="AC127" s="121">
        <f t="shared" ref="AC127" si="868">AB127-AA127</f>
        <v>0</v>
      </c>
      <c r="AD127" s="120">
        <f t="shared" ref="AD127:AE127" si="869">SUM(AD128:AD129)</f>
        <v>0</v>
      </c>
      <c r="AE127" s="120">
        <f t="shared" si="869"/>
        <v>0</v>
      </c>
      <c r="AF127" s="121">
        <f t="shared" ref="AF127" si="870">AE127-AD127</f>
        <v>0</v>
      </c>
      <c r="AG127" s="120">
        <f t="shared" ref="AG127:AH127" si="871">SUM(AG128:AG129)</f>
        <v>0</v>
      </c>
      <c r="AH127" s="120">
        <f t="shared" si="871"/>
        <v>0</v>
      </c>
      <c r="AI127" s="121">
        <f t="shared" ref="AI127" si="872">AH127-AG127</f>
        <v>0</v>
      </c>
      <c r="AJ127" s="120">
        <f t="shared" ref="AJ127:AK127" si="873">SUM(AJ128:AJ129)</f>
        <v>0</v>
      </c>
      <c r="AK127" s="120">
        <f t="shared" si="873"/>
        <v>0</v>
      </c>
      <c r="AL127" s="121">
        <f t="shared" ref="AL127" si="874">AK127-AJ127</f>
        <v>0</v>
      </c>
      <c r="AM127" s="120">
        <f t="shared" ref="AM127" si="875">SUM(C127,F127,I127,L127,O127,R127,U127,X127,AA127,AD127,AG127,AJ127)</f>
        <v>5400</v>
      </c>
      <c r="AN127" s="120">
        <f t="shared" ref="AN127" si="876">SUM(D127,G127,J127,M127,P127,S127,V127,Y127,AB127,AE127,AH127,AK127)</f>
        <v>0</v>
      </c>
      <c r="AO127" s="122">
        <f t="shared" ref="AO127" si="877">AN127-AM127</f>
        <v>-5400</v>
      </c>
    </row>
    <row r="128" spans="1:41" hidden="1" outlineLevel="1" x14ac:dyDescent="0.3">
      <c r="A128" s="12"/>
      <c r="B128" s="43" t="s">
        <v>136</v>
      </c>
      <c r="C128" s="42">
        <v>600</v>
      </c>
      <c r="D128" s="42"/>
      <c r="E128" s="25">
        <f t="shared" ref="E128:E139" si="878">D128-C128</f>
        <v>-600</v>
      </c>
      <c r="F128" s="42">
        <v>0</v>
      </c>
      <c r="G128" s="42"/>
      <c r="H128" s="25">
        <f t="shared" ref="H128:H129" si="879">G128-F128</f>
        <v>0</v>
      </c>
      <c r="I128" s="42">
        <v>0</v>
      </c>
      <c r="J128" s="42"/>
      <c r="K128" s="25">
        <f t="shared" ref="K128:K130" si="880">J128-I128</f>
        <v>0</v>
      </c>
      <c r="L128" s="42">
        <v>0</v>
      </c>
      <c r="M128" s="42"/>
      <c r="N128" s="25">
        <f t="shared" ref="N128:N130" si="881">M128-L128</f>
        <v>0</v>
      </c>
      <c r="O128" s="42">
        <v>0</v>
      </c>
      <c r="P128" s="42"/>
      <c r="Q128" s="25">
        <f t="shared" ref="Q128:Q130" si="882">P128-O128</f>
        <v>0</v>
      </c>
      <c r="R128" s="42">
        <v>0</v>
      </c>
      <c r="S128" s="42"/>
      <c r="T128" s="25">
        <f t="shared" ref="T128:T130" si="883">S128-R128</f>
        <v>0</v>
      </c>
      <c r="U128" s="42">
        <v>0</v>
      </c>
      <c r="V128" s="42"/>
      <c r="W128" s="25">
        <f t="shared" ref="W128:W130" si="884">V128-U128</f>
        <v>0</v>
      </c>
      <c r="X128" s="42">
        <v>0</v>
      </c>
      <c r="Y128" s="42"/>
      <c r="Z128" s="25">
        <f t="shared" ref="Z128:Z130" si="885">Y128-X128</f>
        <v>0</v>
      </c>
      <c r="AA128" s="42">
        <v>0</v>
      </c>
      <c r="AB128" s="42"/>
      <c r="AC128" s="25">
        <f t="shared" ref="AC128:AC130" si="886">AB128-AA128</f>
        <v>0</v>
      </c>
      <c r="AD128" s="42">
        <v>0</v>
      </c>
      <c r="AE128" s="42"/>
      <c r="AF128" s="25">
        <f t="shared" ref="AF128:AF130" si="887">AE128-AD128</f>
        <v>0</v>
      </c>
      <c r="AG128" s="42">
        <v>0</v>
      </c>
      <c r="AH128" s="42"/>
      <c r="AI128" s="25">
        <f t="shared" ref="AI128:AI130" si="888">AH128-AG128</f>
        <v>0</v>
      </c>
      <c r="AJ128" s="42">
        <v>0</v>
      </c>
      <c r="AK128" s="42"/>
      <c r="AL128" s="25">
        <f t="shared" ref="AL128:AL130" si="889">AK128-AJ128</f>
        <v>0</v>
      </c>
      <c r="AM128" s="26">
        <f t="shared" ref="AM128:AM129" si="890">SUM(C128,F128,I128,L128,O128,R128,U128,X128,AA128,AD128,AG128,AJ128)</f>
        <v>600</v>
      </c>
      <c r="AN128" s="42">
        <f t="shared" ref="AN128:AN129" si="891">SUM(D128,G128,J128,M128,P128,S128,V128,Y128,AB128,AE128,AH128,AK128)</f>
        <v>0</v>
      </c>
      <c r="AO128" s="63">
        <f t="shared" ref="AO128:AO129" si="892">AN128-AM128</f>
        <v>-600</v>
      </c>
    </row>
    <row r="129" spans="1:41" hidden="1" outlineLevel="1" x14ac:dyDescent="0.3">
      <c r="A129" s="12"/>
      <c r="B129" s="43" t="s">
        <v>160</v>
      </c>
      <c r="C129" s="42">
        <v>600</v>
      </c>
      <c r="D129" s="42"/>
      <c r="E129" s="25">
        <f t="shared" si="878"/>
        <v>-600</v>
      </c>
      <c r="F129" s="42">
        <v>600</v>
      </c>
      <c r="G129" s="42"/>
      <c r="H129" s="25">
        <f t="shared" si="879"/>
        <v>-600</v>
      </c>
      <c r="I129" s="42">
        <v>600</v>
      </c>
      <c r="J129" s="42"/>
      <c r="K129" s="25">
        <f t="shared" si="880"/>
        <v>-600</v>
      </c>
      <c r="L129" s="42">
        <v>600</v>
      </c>
      <c r="M129" s="42"/>
      <c r="N129" s="25">
        <f t="shared" si="881"/>
        <v>-600</v>
      </c>
      <c r="O129" s="42">
        <v>600</v>
      </c>
      <c r="P129" s="42"/>
      <c r="Q129" s="25">
        <f t="shared" si="882"/>
        <v>-600</v>
      </c>
      <c r="R129" s="42">
        <v>600</v>
      </c>
      <c r="S129" s="42"/>
      <c r="T129" s="25">
        <f t="shared" si="883"/>
        <v>-600</v>
      </c>
      <c r="U129" s="42">
        <v>600</v>
      </c>
      <c r="V129" s="42"/>
      <c r="W129" s="25">
        <f t="shared" si="884"/>
        <v>-600</v>
      </c>
      <c r="X129" s="42">
        <v>600</v>
      </c>
      <c r="Y129" s="42"/>
      <c r="Z129" s="25">
        <f t="shared" si="885"/>
        <v>-600</v>
      </c>
      <c r="AA129" s="42">
        <v>0</v>
      </c>
      <c r="AB129" s="42"/>
      <c r="AC129" s="25">
        <f t="shared" si="886"/>
        <v>0</v>
      </c>
      <c r="AD129" s="42">
        <v>0</v>
      </c>
      <c r="AE129" s="42"/>
      <c r="AF129" s="25">
        <f t="shared" si="887"/>
        <v>0</v>
      </c>
      <c r="AG129" s="42">
        <v>0</v>
      </c>
      <c r="AH129" s="42"/>
      <c r="AI129" s="25">
        <f t="shared" si="888"/>
        <v>0</v>
      </c>
      <c r="AJ129" s="42">
        <v>0</v>
      </c>
      <c r="AK129" s="42"/>
      <c r="AL129" s="25">
        <f t="shared" si="889"/>
        <v>0</v>
      </c>
      <c r="AM129" s="26">
        <f t="shared" si="890"/>
        <v>4800</v>
      </c>
      <c r="AN129" s="42">
        <f t="shared" si="891"/>
        <v>0</v>
      </c>
      <c r="AO129" s="63">
        <f t="shared" si="892"/>
        <v>-4800</v>
      </c>
    </row>
    <row r="130" spans="1:41" s="60" customFormat="1" ht="16.2" hidden="1" outlineLevel="1" x14ac:dyDescent="0.3">
      <c r="A130" s="212">
        <v>5</v>
      </c>
      <c r="B130" s="119" t="s">
        <v>139</v>
      </c>
      <c r="C130" s="120">
        <f>SUM(C131:C139)</f>
        <v>1862</v>
      </c>
      <c r="D130" s="120">
        <f>SUM(D131:D139)</f>
        <v>0</v>
      </c>
      <c r="E130" s="121">
        <f>D130-C130</f>
        <v>-1862</v>
      </c>
      <c r="F130" s="120">
        <f>SUM(F131:F139)</f>
        <v>1262</v>
      </c>
      <c r="G130" s="120">
        <f>SUM(G131:G139)</f>
        <v>0</v>
      </c>
      <c r="H130" s="121">
        <f>G130-F130</f>
        <v>-1262</v>
      </c>
      <c r="I130" s="120">
        <f t="shared" ref="I130:J130" si="893">SUM(I131:I139)</f>
        <v>1262</v>
      </c>
      <c r="J130" s="120">
        <f t="shared" si="893"/>
        <v>0</v>
      </c>
      <c r="K130" s="121">
        <f t="shared" si="880"/>
        <v>-1262</v>
      </c>
      <c r="L130" s="120">
        <f t="shared" ref="L130:M130" si="894">SUM(L131:L139)</f>
        <v>1262</v>
      </c>
      <c r="M130" s="120">
        <f t="shared" si="894"/>
        <v>0</v>
      </c>
      <c r="N130" s="121">
        <f t="shared" si="881"/>
        <v>-1262</v>
      </c>
      <c r="O130" s="120">
        <f t="shared" ref="O130:P130" si="895">SUM(O131:O139)</f>
        <v>1262</v>
      </c>
      <c r="P130" s="120">
        <f t="shared" si="895"/>
        <v>0</v>
      </c>
      <c r="Q130" s="121">
        <f t="shared" si="882"/>
        <v>-1262</v>
      </c>
      <c r="R130" s="120">
        <f t="shared" ref="R130:S130" si="896">SUM(R131:R139)</f>
        <v>1262</v>
      </c>
      <c r="S130" s="120">
        <f t="shared" si="896"/>
        <v>0</v>
      </c>
      <c r="T130" s="121">
        <f t="shared" si="883"/>
        <v>-1262</v>
      </c>
      <c r="U130" s="120">
        <f t="shared" ref="U130:V130" si="897">SUM(U131:U139)</f>
        <v>1262</v>
      </c>
      <c r="V130" s="120">
        <f t="shared" si="897"/>
        <v>0</v>
      </c>
      <c r="W130" s="121">
        <f t="shared" si="884"/>
        <v>-1262</v>
      </c>
      <c r="X130" s="120">
        <f t="shared" ref="X130:Y130" si="898">SUM(X131:X139)</f>
        <v>1262</v>
      </c>
      <c r="Y130" s="120">
        <f t="shared" si="898"/>
        <v>0</v>
      </c>
      <c r="Z130" s="121">
        <f t="shared" si="885"/>
        <v>-1262</v>
      </c>
      <c r="AA130" s="120">
        <f t="shared" ref="AA130:AB130" si="899">SUM(AA131:AA139)</f>
        <v>1262</v>
      </c>
      <c r="AB130" s="120">
        <f t="shared" si="899"/>
        <v>0</v>
      </c>
      <c r="AC130" s="121">
        <f t="shared" si="886"/>
        <v>-1262</v>
      </c>
      <c r="AD130" s="120">
        <f t="shared" ref="AD130:AE130" si="900">SUM(AD131:AD139)</f>
        <v>1262</v>
      </c>
      <c r="AE130" s="120">
        <f t="shared" si="900"/>
        <v>0</v>
      </c>
      <c r="AF130" s="121">
        <f t="shared" si="887"/>
        <v>-1262</v>
      </c>
      <c r="AG130" s="120">
        <f t="shared" ref="AG130:AH130" si="901">SUM(AG131:AG139)</f>
        <v>1262</v>
      </c>
      <c r="AH130" s="120">
        <f t="shared" si="901"/>
        <v>0</v>
      </c>
      <c r="AI130" s="121">
        <f t="shared" si="888"/>
        <v>-1262</v>
      </c>
      <c r="AJ130" s="120">
        <f>SUM(AJ131:AJ139)</f>
        <v>1262</v>
      </c>
      <c r="AK130" s="120">
        <f t="shared" ref="AK130" si="902">SUM(AK131:AK139)</f>
        <v>0</v>
      </c>
      <c r="AL130" s="121">
        <f t="shared" si="889"/>
        <v>-1262</v>
      </c>
      <c r="AM130" s="120">
        <f>SUM(C130,F130,I130,L130,O130,R130,U130,X130,AA130,AD130,AG130,AJ130)</f>
        <v>15744</v>
      </c>
      <c r="AN130" s="120">
        <f t="shared" ref="AN130" si="903">SUM(D130,G130,J130,M130,P130,S130,V130,Y130,AB130,AE130,AH130,AK130)</f>
        <v>0</v>
      </c>
      <c r="AO130" s="122">
        <f t="shared" ref="AO130" si="904">AN130-AM130</f>
        <v>-15744</v>
      </c>
    </row>
    <row r="131" spans="1:41" s="8" customFormat="1" hidden="1" outlineLevel="1" x14ac:dyDescent="0.3">
      <c r="A131" s="17"/>
      <c r="B131" s="217" t="s">
        <v>140</v>
      </c>
      <c r="C131" s="19">
        <v>600</v>
      </c>
      <c r="D131" s="19"/>
      <c r="E131" s="25">
        <f t="shared" si="878"/>
        <v>-600</v>
      </c>
      <c r="F131" s="19"/>
      <c r="G131" s="19"/>
      <c r="H131" s="25">
        <f t="shared" si="800"/>
        <v>0</v>
      </c>
      <c r="I131" s="19"/>
      <c r="J131" s="19"/>
      <c r="K131" s="25">
        <f t="shared" si="801"/>
        <v>0</v>
      </c>
      <c r="L131" s="19"/>
      <c r="M131" s="19"/>
      <c r="N131" s="25">
        <f t="shared" si="802"/>
        <v>0</v>
      </c>
      <c r="O131" s="19"/>
      <c r="P131" s="19"/>
      <c r="Q131" s="25">
        <f t="shared" si="803"/>
        <v>0</v>
      </c>
      <c r="R131" s="19"/>
      <c r="S131" s="19"/>
      <c r="T131" s="25">
        <f t="shared" si="804"/>
        <v>0</v>
      </c>
      <c r="U131" s="19"/>
      <c r="V131" s="19"/>
      <c r="W131" s="25">
        <f t="shared" si="805"/>
        <v>0</v>
      </c>
      <c r="X131" s="19"/>
      <c r="Y131" s="19"/>
      <c r="Z131" s="25">
        <f t="shared" si="806"/>
        <v>0</v>
      </c>
      <c r="AA131" s="19"/>
      <c r="AB131" s="19"/>
      <c r="AC131" s="25">
        <f t="shared" si="807"/>
        <v>0</v>
      </c>
      <c r="AD131" s="19"/>
      <c r="AE131" s="19"/>
      <c r="AF131" s="25">
        <f t="shared" si="808"/>
        <v>0</v>
      </c>
      <c r="AG131" s="19"/>
      <c r="AH131" s="19"/>
      <c r="AI131" s="25">
        <f t="shared" si="809"/>
        <v>0</v>
      </c>
      <c r="AJ131" s="19"/>
      <c r="AK131" s="19"/>
      <c r="AL131" s="25">
        <f t="shared" si="810"/>
        <v>0</v>
      </c>
      <c r="AM131" s="26">
        <f t="shared" si="786"/>
        <v>600</v>
      </c>
      <c r="AN131" s="42">
        <f t="shared" si="787"/>
        <v>0</v>
      </c>
      <c r="AO131" s="63">
        <f t="shared" si="788"/>
        <v>-600</v>
      </c>
    </row>
    <row r="132" spans="1:41" s="8" customFormat="1" ht="28.8" hidden="1" outlineLevel="1" x14ac:dyDescent="0.3">
      <c r="A132" s="215"/>
      <c r="B132" s="217" t="s">
        <v>141</v>
      </c>
      <c r="C132" s="216">
        <v>360</v>
      </c>
      <c r="D132" s="216"/>
      <c r="E132" s="25">
        <f t="shared" si="878"/>
        <v>-360</v>
      </c>
      <c r="F132" s="216">
        <v>360</v>
      </c>
      <c r="G132" s="216"/>
      <c r="H132" s="25">
        <f t="shared" si="800"/>
        <v>-360</v>
      </c>
      <c r="I132" s="216">
        <v>360</v>
      </c>
      <c r="J132" s="216"/>
      <c r="K132" s="25">
        <f t="shared" si="801"/>
        <v>-360</v>
      </c>
      <c r="L132" s="216">
        <v>360</v>
      </c>
      <c r="M132" s="216"/>
      <c r="N132" s="25">
        <f t="shared" si="802"/>
        <v>-360</v>
      </c>
      <c r="O132" s="216">
        <v>360</v>
      </c>
      <c r="P132" s="216"/>
      <c r="Q132" s="25">
        <f t="shared" si="803"/>
        <v>-360</v>
      </c>
      <c r="R132" s="216">
        <v>360</v>
      </c>
      <c r="S132" s="216"/>
      <c r="T132" s="25">
        <f t="shared" si="804"/>
        <v>-360</v>
      </c>
      <c r="U132" s="216">
        <v>360</v>
      </c>
      <c r="V132" s="216"/>
      <c r="W132" s="25">
        <f t="shared" si="805"/>
        <v>-360</v>
      </c>
      <c r="X132" s="216">
        <v>360</v>
      </c>
      <c r="Y132" s="216"/>
      <c r="Z132" s="25">
        <f t="shared" si="806"/>
        <v>-360</v>
      </c>
      <c r="AA132" s="216">
        <v>360</v>
      </c>
      <c r="AB132" s="216"/>
      <c r="AC132" s="25">
        <f t="shared" si="807"/>
        <v>-360</v>
      </c>
      <c r="AD132" s="216">
        <v>360</v>
      </c>
      <c r="AE132" s="216"/>
      <c r="AF132" s="25">
        <f t="shared" si="808"/>
        <v>-360</v>
      </c>
      <c r="AG132" s="216">
        <v>360</v>
      </c>
      <c r="AH132" s="216"/>
      <c r="AI132" s="25">
        <f t="shared" si="809"/>
        <v>-360</v>
      </c>
      <c r="AJ132" s="216">
        <v>360</v>
      </c>
      <c r="AK132" s="216"/>
      <c r="AL132" s="25">
        <f t="shared" si="810"/>
        <v>-360</v>
      </c>
      <c r="AM132" s="26">
        <f t="shared" ref="AM132:AM138" si="905">SUM(C132,F132,I132,L132,O132,R132,U132,X132,AA132,AD132,AG132,AJ132)</f>
        <v>4320</v>
      </c>
      <c r="AN132" s="42">
        <f t="shared" ref="AN132:AN138" si="906">SUM(D132,G132,J132,M132,P132,S132,V132,Y132,AB132,AE132,AH132,AK132)</f>
        <v>0</v>
      </c>
      <c r="AO132" s="63">
        <f t="shared" ref="AO132:AO138" si="907">AN132-AM132</f>
        <v>-4320</v>
      </c>
    </row>
    <row r="133" spans="1:41" s="8" customFormat="1" hidden="1" outlineLevel="1" x14ac:dyDescent="0.3">
      <c r="A133" s="215"/>
      <c r="B133" s="217" t="s">
        <v>142</v>
      </c>
      <c r="C133" s="216">
        <v>24</v>
      </c>
      <c r="D133" s="216"/>
      <c r="E133" s="25">
        <f t="shared" si="878"/>
        <v>-24</v>
      </c>
      <c r="F133" s="216">
        <v>24</v>
      </c>
      <c r="G133" s="216"/>
      <c r="H133" s="25">
        <f t="shared" si="800"/>
        <v>-24</v>
      </c>
      <c r="I133" s="216">
        <v>24</v>
      </c>
      <c r="J133" s="216"/>
      <c r="K133" s="25">
        <f t="shared" si="801"/>
        <v>-24</v>
      </c>
      <c r="L133" s="216">
        <v>24</v>
      </c>
      <c r="M133" s="216"/>
      <c r="N133" s="25">
        <f t="shared" si="802"/>
        <v>-24</v>
      </c>
      <c r="O133" s="216">
        <v>24</v>
      </c>
      <c r="P133" s="216"/>
      <c r="Q133" s="25">
        <f t="shared" si="803"/>
        <v>-24</v>
      </c>
      <c r="R133" s="216">
        <v>24</v>
      </c>
      <c r="S133" s="216"/>
      <c r="T133" s="25">
        <f t="shared" si="804"/>
        <v>-24</v>
      </c>
      <c r="U133" s="216">
        <v>24</v>
      </c>
      <c r="V133" s="216"/>
      <c r="W133" s="25">
        <f t="shared" si="805"/>
        <v>-24</v>
      </c>
      <c r="X133" s="216">
        <v>24</v>
      </c>
      <c r="Y133" s="216"/>
      <c r="Z133" s="25">
        <f t="shared" si="806"/>
        <v>-24</v>
      </c>
      <c r="AA133" s="216">
        <v>24</v>
      </c>
      <c r="AB133" s="216"/>
      <c r="AC133" s="25">
        <f t="shared" si="807"/>
        <v>-24</v>
      </c>
      <c r="AD133" s="216">
        <v>24</v>
      </c>
      <c r="AE133" s="216"/>
      <c r="AF133" s="25">
        <f t="shared" si="808"/>
        <v>-24</v>
      </c>
      <c r="AG133" s="216">
        <v>24</v>
      </c>
      <c r="AH133" s="216"/>
      <c r="AI133" s="25">
        <f t="shared" si="809"/>
        <v>-24</v>
      </c>
      <c r="AJ133" s="216">
        <v>24</v>
      </c>
      <c r="AK133" s="216"/>
      <c r="AL133" s="25">
        <f t="shared" si="810"/>
        <v>-24</v>
      </c>
      <c r="AM133" s="26">
        <f t="shared" si="905"/>
        <v>288</v>
      </c>
      <c r="AN133" s="42">
        <f t="shared" si="906"/>
        <v>0</v>
      </c>
      <c r="AO133" s="63">
        <f t="shared" si="907"/>
        <v>-288</v>
      </c>
    </row>
    <row r="134" spans="1:41" s="8" customFormat="1" hidden="1" outlineLevel="1" x14ac:dyDescent="0.3">
      <c r="A134" s="215"/>
      <c r="B134" s="217" t="s">
        <v>143</v>
      </c>
      <c r="C134" s="216">
        <v>24</v>
      </c>
      <c r="D134" s="216"/>
      <c r="E134" s="25">
        <f t="shared" si="878"/>
        <v>-24</v>
      </c>
      <c r="F134" s="216">
        <v>24</v>
      </c>
      <c r="G134" s="216"/>
      <c r="H134" s="25">
        <f t="shared" si="800"/>
        <v>-24</v>
      </c>
      <c r="I134" s="216">
        <v>24</v>
      </c>
      <c r="J134" s="216"/>
      <c r="K134" s="25">
        <f t="shared" si="801"/>
        <v>-24</v>
      </c>
      <c r="L134" s="216">
        <v>24</v>
      </c>
      <c r="M134" s="216"/>
      <c r="N134" s="25">
        <f t="shared" si="802"/>
        <v>-24</v>
      </c>
      <c r="O134" s="216">
        <v>24</v>
      </c>
      <c r="P134" s="216"/>
      <c r="Q134" s="25">
        <f t="shared" si="803"/>
        <v>-24</v>
      </c>
      <c r="R134" s="216">
        <v>24</v>
      </c>
      <c r="S134" s="216"/>
      <c r="T134" s="25">
        <f t="shared" si="804"/>
        <v>-24</v>
      </c>
      <c r="U134" s="216">
        <v>24</v>
      </c>
      <c r="V134" s="216"/>
      <c r="W134" s="25">
        <f t="shared" si="805"/>
        <v>-24</v>
      </c>
      <c r="X134" s="216">
        <v>24</v>
      </c>
      <c r="Y134" s="216"/>
      <c r="Z134" s="25">
        <f t="shared" si="806"/>
        <v>-24</v>
      </c>
      <c r="AA134" s="216">
        <v>24</v>
      </c>
      <c r="AB134" s="216"/>
      <c r="AC134" s="25">
        <f t="shared" si="807"/>
        <v>-24</v>
      </c>
      <c r="AD134" s="216">
        <v>24</v>
      </c>
      <c r="AE134" s="216"/>
      <c r="AF134" s="25">
        <f t="shared" si="808"/>
        <v>-24</v>
      </c>
      <c r="AG134" s="216">
        <v>24</v>
      </c>
      <c r="AH134" s="216"/>
      <c r="AI134" s="25">
        <f t="shared" si="809"/>
        <v>-24</v>
      </c>
      <c r="AJ134" s="216">
        <v>24</v>
      </c>
      <c r="AK134" s="216"/>
      <c r="AL134" s="25">
        <f t="shared" si="810"/>
        <v>-24</v>
      </c>
      <c r="AM134" s="26">
        <f t="shared" si="905"/>
        <v>288</v>
      </c>
      <c r="AN134" s="42">
        <f t="shared" si="906"/>
        <v>0</v>
      </c>
      <c r="AO134" s="63">
        <f t="shared" si="907"/>
        <v>-288</v>
      </c>
    </row>
    <row r="135" spans="1:41" s="8" customFormat="1" ht="28.8" hidden="1" outlineLevel="1" x14ac:dyDescent="0.3">
      <c r="A135" s="215"/>
      <c r="B135" s="217" t="s">
        <v>144</v>
      </c>
      <c r="C135" s="216">
        <v>24</v>
      </c>
      <c r="D135" s="216"/>
      <c r="E135" s="25">
        <f t="shared" si="878"/>
        <v>-24</v>
      </c>
      <c r="F135" s="216">
        <v>24</v>
      </c>
      <c r="G135" s="216"/>
      <c r="H135" s="25">
        <f t="shared" si="800"/>
        <v>-24</v>
      </c>
      <c r="I135" s="216">
        <v>24</v>
      </c>
      <c r="J135" s="216"/>
      <c r="K135" s="25">
        <f t="shared" si="801"/>
        <v>-24</v>
      </c>
      <c r="L135" s="216">
        <v>24</v>
      </c>
      <c r="M135" s="216"/>
      <c r="N135" s="25">
        <f t="shared" si="802"/>
        <v>-24</v>
      </c>
      <c r="O135" s="216">
        <v>24</v>
      </c>
      <c r="P135" s="216"/>
      <c r="Q135" s="25">
        <f t="shared" si="803"/>
        <v>-24</v>
      </c>
      <c r="R135" s="216">
        <v>24</v>
      </c>
      <c r="S135" s="216"/>
      <c r="T135" s="25">
        <f t="shared" si="804"/>
        <v>-24</v>
      </c>
      <c r="U135" s="216">
        <v>24</v>
      </c>
      <c r="V135" s="216"/>
      <c r="W135" s="25">
        <f t="shared" si="805"/>
        <v>-24</v>
      </c>
      <c r="X135" s="216">
        <v>24</v>
      </c>
      <c r="Y135" s="216"/>
      <c r="Z135" s="25">
        <f t="shared" si="806"/>
        <v>-24</v>
      </c>
      <c r="AA135" s="216">
        <v>24</v>
      </c>
      <c r="AB135" s="216"/>
      <c r="AC135" s="25">
        <f t="shared" si="807"/>
        <v>-24</v>
      </c>
      <c r="AD135" s="216">
        <v>24</v>
      </c>
      <c r="AE135" s="216"/>
      <c r="AF135" s="25">
        <f t="shared" si="808"/>
        <v>-24</v>
      </c>
      <c r="AG135" s="216">
        <v>24</v>
      </c>
      <c r="AH135" s="216"/>
      <c r="AI135" s="25">
        <f t="shared" si="809"/>
        <v>-24</v>
      </c>
      <c r="AJ135" s="216">
        <v>24</v>
      </c>
      <c r="AK135" s="216"/>
      <c r="AL135" s="25">
        <f t="shared" si="810"/>
        <v>-24</v>
      </c>
      <c r="AM135" s="26">
        <f t="shared" si="905"/>
        <v>288</v>
      </c>
      <c r="AN135" s="42">
        <f t="shared" si="906"/>
        <v>0</v>
      </c>
      <c r="AO135" s="63">
        <f t="shared" si="907"/>
        <v>-288</v>
      </c>
    </row>
    <row r="136" spans="1:41" s="8" customFormat="1" hidden="1" outlineLevel="1" x14ac:dyDescent="0.3">
      <c r="A136" s="215"/>
      <c r="B136" s="217" t="s">
        <v>145</v>
      </c>
      <c r="C136" s="216">
        <v>30</v>
      </c>
      <c r="D136" s="216"/>
      <c r="E136" s="25">
        <f t="shared" si="878"/>
        <v>-30</v>
      </c>
      <c r="F136" s="216">
        <v>30</v>
      </c>
      <c r="G136" s="216"/>
      <c r="H136" s="25">
        <f t="shared" si="800"/>
        <v>-30</v>
      </c>
      <c r="I136" s="216">
        <v>30</v>
      </c>
      <c r="J136" s="216"/>
      <c r="K136" s="25">
        <f t="shared" si="801"/>
        <v>-30</v>
      </c>
      <c r="L136" s="216">
        <v>30</v>
      </c>
      <c r="M136" s="216"/>
      <c r="N136" s="25">
        <f t="shared" si="802"/>
        <v>-30</v>
      </c>
      <c r="O136" s="216">
        <v>30</v>
      </c>
      <c r="P136" s="216"/>
      <c r="Q136" s="25">
        <f t="shared" si="803"/>
        <v>-30</v>
      </c>
      <c r="R136" s="216">
        <v>30</v>
      </c>
      <c r="S136" s="216"/>
      <c r="T136" s="25">
        <f t="shared" si="804"/>
        <v>-30</v>
      </c>
      <c r="U136" s="216">
        <v>30</v>
      </c>
      <c r="V136" s="216"/>
      <c r="W136" s="25">
        <f t="shared" si="805"/>
        <v>-30</v>
      </c>
      <c r="X136" s="216">
        <v>30</v>
      </c>
      <c r="Y136" s="216"/>
      <c r="Z136" s="25">
        <f t="shared" si="806"/>
        <v>-30</v>
      </c>
      <c r="AA136" s="216">
        <v>30</v>
      </c>
      <c r="AB136" s="216"/>
      <c r="AC136" s="25">
        <f t="shared" si="807"/>
        <v>-30</v>
      </c>
      <c r="AD136" s="216">
        <v>30</v>
      </c>
      <c r="AE136" s="216"/>
      <c r="AF136" s="25">
        <f t="shared" si="808"/>
        <v>-30</v>
      </c>
      <c r="AG136" s="216">
        <v>30</v>
      </c>
      <c r="AH136" s="216"/>
      <c r="AI136" s="25">
        <f t="shared" si="809"/>
        <v>-30</v>
      </c>
      <c r="AJ136" s="216">
        <v>30</v>
      </c>
      <c r="AK136" s="216"/>
      <c r="AL136" s="25">
        <f t="shared" si="810"/>
        <v>-30</v>
      </c>
      <c r="AM136" s="26">
        <f t="shared" si="905"/>
        <v>360</v>
      </c>
      <c r="AN136" s="42">
        <f t="shared" si="906"/>
        <v>0</v>
      </c>
      <c r="AO136" s="63">
        <f t="shared" si="907"/>
        <v>-360</v>
      </c>
    </row>
    <row r="137" spans="1:41" s="8" customFormat="1" hidden="1" outlineLevel="1" x14ac:dyDescent="0.3">
      <c r="A137" s="215"/>
      <c r="B137" s="217" t="s">
        <v>148</v>
      </c>
      <c r="C137" s="216">
        <v>800</v>
      </c>
      <c r="D137" s="216"/>
      <c r="E137" s="25">
        <f t="shared" si="878"/>
        <v>-800</v>
      </c>
      <c r="F137" s="216">
        <v>800</v>
      </c>
      <c r="G137" s="216"/>
      <c r="H137" s="25">
        <f t="shared" si="800"/>
        <v>-800</v>
      </c>
      <c r="I137" s="216">
        <v>800</v>
      </c>
      <c r="J137" s="216"/>
      <c r="K137" s="25">
        <f t="shared" si="801"/>
        <v>-800</v>
      </c>
      <c r="L137" s="216">
        <v>800</v>
      </c>
      <c r="M137" s="216"/>
      <c r="N137" s="25">
        <f t="shared" si="802"/>
        <v>-800</v>
      </c>
      <c r="O137" s="216">
        <v>800</v>
      </c>
      <c r="P137" s="216"/>
      <c r="Q137" s="25">
        <f t="shared" si="803"/>
        <v>-800</v>
      </c>
      <c r="R137" s="216">
        <v>800</v>
      </c>
      <c r="S137" s="216"/>
      <c r="T137" s="25">
        <f t="shared" si="804"/>
        <v>-800</v>
      </c>
      <c r="U137" s="216">
        <v>800</v>
      </c>
      <c r="V137" s="216"/>
      <c r="W137" s="25">
        <f t="shared" si="805"/>
        <v>-800</v>
      </c>
      <c r="X137" s="216">
        <v>800</v>
      </c>
      <c r="Y137" s="216"/>
      <c r="Z137" s="25">
        <f t="shared" si="806"/>
        <v>-800</v>
      </c>
      <c r="AA137" s="216">
        <v>800</v>
      </c>
      <c r="AB137" s="216"/>
      <c r="AC137" s="25">
        <f t="shared" si="807"/>
        <v>-800</v>
      </c>
      <c r="AD137" s="216">
        <v>800</v>
      </c>
      <c r="AE137" s="216"/>
      <c r="AF137" s="25">
        <f t="shared" si="808"/>
        <v>-800</v>
      </c>
      <c r="AG137" s="216">
        <v>800</v>
      </c>
      <c r="AH137" s="216"/>
      <c r="AI137" s="25">
        <f t="shared" si="809"/>
        <v>-800</v>
      </c>
      <c r="AJ137" s="216">
        <v>800</v>
      </c>
      <c r="AK137" s="216"/>
      <c r="AL137" s="25">
        <f t="shared" si="810"/>
        <v>-800</v>
      </c>
      <c r="AM137" s="26">
        <f t="shared" si="905"/>
        <v>9600</v>
      </c>
      <c r="AN137" s="42">
        <f t="shared" si="906"/>
        <v>0</v>
      </c>
      <c r="AO137" s="63">
        <f t="shared" si="907"/>
        <v>-9600</v>
      </c>
    </row>
    <row r="138" spans="1:41" s="8" customFormat="1" hidden="1" outlineLevel="1" x14ac:dyDescent="0.3">
      <c r="A138" s="215"/>
      <c r="B138" s="217" t="s">
        <v>102</v>
      </c>
      <c r="C138" s="216"/>
      <c r="D138" s="216"/>
      <c r="E138" s="25">
        <f t="shared" si="878"/>
        <v>0</v>
      </c>
      <c r="F138" s="216"/>
      <c r="G138" s="216"/>
      <c r="H138" s="25">
        <f t="shared" si="800"/>
        <v>0</v>
      </c>
      <c r="I138" s="216"/>
      <c r="J138" s="216"/>
      <c r="K138" s="25">
        <f t="shared" si="801"/>
        <v>0</v>
      </c>
      <c r="L138" s="216"/>
      <c r="M138" s="216"/>
      <c r="N138" s="25">
        <f t="shared" si="802"/>
        <v>0</v>
      </c>
      <c r="O138" s="216"/>
      <c r="P138" s="216"/>
      <c r="Q138" s="25">
        <f t="shared" si="803"/>
        <v>0</v>
      </c>
      <c r="R138" s="216"/>
      <c r="S138" s="216"/>
      <c r="T138" s="25">
        <f t="shared" si="804"/>
        <v>0</v>
      </c>
      <c r="U138" s="216"/>
      <c r="V138" s="216"/>
      <c r="W138" s="25">
        <f t="shared" si="805"/>
        <v>0</v>
      </c>
      <c r="X138" s="216"/>
      <c r="Y138" s="216"/>
      <c r="Z138" s="25">
        <f t="shared" si="806"/>
        <v>0</v>
      </c>
      <c r="AA138" s="216"/>
      <c r="AB138" s="216"/>
      <c r="AC138" s="25">
        <f t="shared" si="807"/>
        <v>0</v>
      </c>
      <c r="AD138" s="216"/>
      <c r="AE138" s="216"/>
      <c r="AF138" s="25">
        <f t="shared" si="808"/>
        <v>0</v>
      </c>
      <c r="AG138" s="216"/>
      <c r="AH138" s="216"/>
      <c r="AI138" s="25">
        <f t="shared" si="809"/>
        <v>0</v>
      </c>
      <c r="AJ138" s="216"/>
      <c r="AK138" s="216"/>
      <c r="AL138" s="25">
        <f t="shared" si="810"/>
        <v>0</v>
      </c>
      <c r="AM138" s="26">
        <f t="shared" si="905"/>
        <v>0</v>
      </c>
      <c r="AN138" s="42">
        <f t="shared" si="906"/>
        <v>0</v>
      </c>
      <c r="AO138" s="63">
        <f t="shared" si="907"/>
        <v>0</v>
      </c>
    </row>
    <row r="139" spans="1:41" ht="15" hidden="1" outlineLevel="1" thickBot="1" x14ac:dyDescent="0.35">
      <c r="A139" s="57"/>
      <c r="B139" s="114" t="s">
        <v>102</v>
      </c>
      <c r="C139" s="105"/>
      <c r="D139" s="105"/>
      <c r="E139" s="64">
        <f t="shared" si="878"/>
        <v>0</v>
      </c>
      <c r="F139" s="105"/>
      <c r="G139" s="105"/>
      <c r="H139" s="64">
        <f t="shared" si="800"/>
        <v>0</v>
      </c>
      <c r="I139" s="105"/>
      <c r="J139" s="105"/>
      <c r="K139" s="64">
        <f t="shared" si="801"/>
        <v>0</v>
      </c>
      <c r="L139" s="105"/>
      <c r="M139" s="105"/>
      <c r="N139" s="64">
        <f t="shared" si="802"/>
        <v>0</v>
      </c>
      <c r="O139" s="105"/>
      <c r="P139" s="105"/>
      <c r="Q139" s="64">
        <f t="shared" si="803"/>
        <v>0</v>
      </c>
      <c r="R139" s="105"/>
      <c r="S139" s="105"/>
      <c r="T139" s="64">
        <f t="shared" si="804"/>
        <v>0</v>
      </c>
      <c r="U139" s="105"/>
      <c r="V139" s="105"/>
      <c r="W139" s="64">
        <f t="shared" si="805"/>
        <v>0</v>
      </c>
      <c r="X139" s="105"/>
      <c r="Y139" s="105"/>
      <c r="Z139" s="64">
        <f t="shared" si="806"/>
        <v>0</v>
      </c>
      <c r="AA139" s="105"/>
      <c r="AB139" s="105"/>
      <c r="AC139" s="64">
        <f t="shared" si="807"/>
        <v>0</v>
      </c>
      <c r="AD139" s="105"/>
      <c r="AE139" s="105"/>
      <c r="AF139" s="64">
        <f t="shared" si="808"/>
        <v>0</v>
      </c>
      <c r="AG139" s="105"/>
      <c r="AH139" s="105"/>
      <c r="AI139" s="64">
        <f t="shared" si="809"/>
        <v>0</v>
      </c>
      <c r="AJ139" s="105"/>
      <c r="AK139" s="105"/>
      <c r="AL139" s="64">
        <f t="shared" si="810"/>
        <v>0</v>
      </c>
      <c r="AM139" s="104">
        <f t="shared" si="786"/>
        <v>0</v>
      </c>
      <c r="AN139" s="62">
        <f t="shared" si="787"/>
        <v>0</v>
      </c>
      <c r="AO139" s="65">
        <f t="shared" si="788"/>
        <v>0</v>
      </c>
    </row>
    <row r="140" spans="1:41" collapsed="1" x14ac:dyDescent="0.3"/>
  </sheetData>
  <mergeCells count="85">
    <mergeCell ref="AD19:AF19"/>
    <mergeCell ref="AG19:AI19"/>
    <mergeCell ref="AJ19:AL19"/>
    <mergeCell ref="AM19:AO19"/>
    <mergeCell ref="L19:N19"/>
    <mergeCell ref="O19:Q19"/>
    <mergeCell ref="R19:T19"/>
    <mergeCell ref="U19:W19"/>
    <mergeCell ref="X19:Z19"/>
    <mergeCell ref="AA19:AC19"/>
    <mergeCell ref="AD2:AF2"/>
    <mergeCell ref="AG2:AI2"/>
    <mergeCell ref="AJ2:AL2"/>
    <mergeCell ref="AM2:AO2"/>
    <mergeCell ref="L2:N2"/>
    <mergeCell ref="O2:Q2"/>
    <mergeCell ref="R2:T2"/>
    <mergeCell ref="U2:W2"/>
    <mergeCell ref="X2:Z2"/>
    <mergeCell ref="A19:B20"/>
    <mergeCell ref="A50:B51"/>
    <mergeCell ref="C50:E50"/>
    <mergeCell ref="F50:H50"/>
    <mergeCell ref="AA2:AC2"/>
    <mergeCell ref="A2:A3"/>
    <mergeCell ref="B2:B3"/>
    <mergeCell ref="C2:E2"/>
    <mergeCell ref="F2:H2"/>
    <mergeCell ref="I2:K2"/>
    <mergeCell ref="C19:E19"/>
    <mergeCell ref="F19:H19"/>
    <mergeCell ref="I19:K19"/>
    <mergeCell ref="AA50:AC50"/>
    <mergeCell ref="AD50:AF50"/>
    <mergeCell ref="AG50:AI50"/>
    <mergeCell ref="AJ50:AL50"/>
    <mergeCell ref="I50:K50"/>
    <mergeCell ref="L50:N50"/>
    <mergeCell ref="O50:Q50"/>
    <mergeCell ref="R50:T50"/>
    <mergeCell ref="U50:W50"/>
    <mergeCell ref="AM50:AO50"/>
    <mergeCell ref="A94:B95"/>
    <mergeCell ref="C94:E94"/>
    <mergeCell ref="F94:H94"/>
    <mergeCell ref="I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AJ94:AL94"/>
    <mergeCell ref="AM94:AO94"/>
    <mergeCell ref="X50:Z50"/>
    <mergeCell ref="A103:B104"/>
    <mergeCell ref="C103:E103"/>
    <mergeCell ref="F103:H103"/>
    <mergeCell ref="I103:K103"/>
    <mergeCell ref="L103:N103"/>
    <mergeCell ref="O103:Q103"/>
    <mergeCell ref="R103:T103"/>
    <mergeCell ref="U103:W103"/>
    <mergeCell ref="X103:Z103"/>
    <mergeCell ref="AA103:AC103"/>
    <mergeCell ref="O116:Q116"/>
    <mergeCell ref="R116:T116"/>
    <mergeCell ref="U116:W116"/>
    <mergeCell ref="X116:Z116"/>
    <mergeCell ref="AA116:AC116"/>
    <mergeCell ref="A116:B117"/>
    <mergeCell ref="C116:E116"/>
    <mergeCell ref="F116:H116"/>
    <mergeCell ref="I116:K116"/>
    <mergeCell ref="L116:N116"/>
    <mergeCell ref="AJ116:AL116"/>
    <mergeCell ref="AM116:AO116"/>
    <mergeCell ref="AD103:AF103"/>
    <mergeCell ref="AG103:AI103"/>
    <mergeCell ref="AJ103:AL103"/>
    <mergeCell ref="AM103:AO103"/>
    <mergeCell ref="AD116:AF116"/>
    <mergeCell ref="AG116:AI1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topLeftCell="A49" zoomScale="80" zoomScaleNormal="80" workbookViewId="0">
      <selection activeCell="F69" sqref="F69"/>
    </sheetView>
  </sheetViews>
  <sheetFormatPr defaultRowHeight="14.4" x14ac:dyDescent="0.3"/>
  <cols>
    <col min="1" max="1" width="7.5546875" customWidth="1"/>
    <col min="2" max="2" width="27.88671875" customWidth="1"/>
    <col min="3" max="14" width="12.5546875" customWidth="1"/>
    <col min="15" max="15" width="10.5546875" bestFit="1" customWidth="1"/>
    <col min="16" max="19" width="12.5546875" customWidth="1"/>
    <col min="20" max="20" width="11.44140625" bestFit="1" customWidth="1"/>
    <col min="21" max="21" width="10.5546875" bestFit="1" customWidth="1"/>
    <col min="22" max="22" width="6" bestFit="1" customWidth="1"/>
    <col min="23" max="23" width="11.44140625" bestFit="1" customWidth="1"/>
    <col min="24" max="24" width="10.5546875" bestFit="1" customWidth="1"/>
    <col min="25" max="25" width="6" bestFit="1" customWidth="1"/>
    <col min="26" max="26" width="11.44140625" bestFit="1" customWidth="1"/>
    <col min="27" max="27" width="10.5546875" bestFit="1" customWidth="1"/>
    <col min="28" max="28" width="6" bestFit="1" customWidth="1"/>
    <col min="29" max="29" width="11.44140625" bestFit="1" customWidth="1"/>
    <col min="30" max="30" width="10.5546875" bestFit="1" customWidth="1"/>
    <col min="31" max="31" width="6" bestFit="1" customWidth="1"/>
    <col min="32" max="32" width="11.44140625" bestFit="1" customWidth="1"/>
    <col min="33" max="33" width="10.5546875" bestFit="1" customWidth="1"/>
    <col min="34" max="34" width="6" bestFit="1" customWidth="1"/>
    <col min="35" max="35" width="11.44140625" bestFit="1" customWidth="1"/>
    <col min="36" max="36" width="10.5546875" bestFit="1" customWidth="1"/>
    <col min="37" max="37" width="6" bestFit="1" customWidth="1"/>
    <col min="38" max="38" width="11.44140625" bestFit="1" customWidth="1"/>
    <col min="39" max="39" width="12.109375" bestFit="1" customWidth="1"/>
    <col min="41" max="41" width="13" bestFit="1" customWidth="1"/>
  </cols>
  <sheetData>
    <row r="1" spans="1:41" ht="27.6" x14ac:dyDescent="0.45">
      <c r="A1" s="260" t="s">
        <v>13</v>
      </c>
      <c r="B1" s="260"/>
      <c r="C1" s="260"/>
      <c r="D1" s="260"/>
      <c r="E1" s="260"/>
      <c r="F1" s="260"/>
    </row>
    <row r="2" spans="1:41" ht="15" thickBot="1" x14ac:dyDescent="0.35"/>
    <row r="3" spans="1:41" ht="35.25" customHeight="1" x14ac:dyDescent="0.3">
      <c r="A3" s="261" t="s">
        <v>17</v>
      </c>
      <c r="B3" s="263" t="s">
        <v>64</v>
      </c>
      <c r="C3" s="256" t="s">
        <v>0</v>
      </c>
      <c r="D3" s="257"/>
      <c r="E3" s="258"/>
      <c r="F3" s="256" t="s">
        <v>1</v>
      </c>
      <c r="G3" s="257"/>
      <c r="H3" s="258"/>
      <c r="I3" s="256" t="s">
        <v>2</v>
      </c>
      <c r="J3" s="257"/>
      <c r="K3" s="258"/>
      <c r="L3" s="256" t="s">
        <v>3</v>
      </c>
      <c r="M3" s="257"/>
      <c r="N3" s="258"/>
      <c r="O3" s="256" t="s">
        <v>4</v>
      </c>
      <c r="P3" s="257"/>
      <c r="Q3" s="258"/>
      <c r="R3" s="256" t="s">
        <v>5</v>
      </c>
      <c r="S3" s="257"/>
      <c r="T3" s="258"/>
      <c r="U3" s="256" t="s">
        <v>6</v>
      </c>
      <c r="V3" s="257"/>
      <c r="W3" s="258"/>
      <c r="X3" s="256" t="s">
        <v>7</v>
      </c>
      <c r="Y3" s="257"/>
      <c r="Z3" s="258"/>
      <c r="AA3" s="256" t="s">
        <v>8</v>
      </c>
      <c r="AB3" s="257"/>
      <c r="AC3" s="258"/>
      <c r="AD3" s="256" t="s">
        <v>9</v>
      </c>
      <c r="AE3" s="257"/>
      <c r="AF3" s="258"/>
      <c r="AG3" s="256" t="s">
        <v>10</v>
      </c>
      <c r="AH3" s="257"/>
      <c r="AI3" s="258"/>
      <c r="AJ3" s="256" t="s">
        <v>11</v>
      </c>
      <c r="AK3" s="257"/>
      <c r="AL3" s="258"/>
      <c r="AM3" s="256" t="s">
        <v>23</v>
      </c>
      <c r="AN3" s="257"/>
      <c r="AO3" s="258"/>
    </row>
    <row r="4" spans="1:41" ht="24" customHeight="1" x14ac:dyDescent="0.3">
      <c r="A4" s="262"/>
      <c r="B4" s="264"/>
      <c r="C4" s="68" t="s">
        <v>20</v>
      </c>
      <c r="D4" s="69" t="s">
        <v>21</v>
      </c>
      <c r="E4" s="70" t="s">
        <v>22</v>
      </c>
      <c r="F4" s="68" t="s">
        <v>20</v>
      </c>
      <c r="G4" s="69" t="s">
        <v>21</v>
      </c>
      <c r="H4" s="70" t="s">
        <v>22</v>
      </c>
      <c r="I4" s="68" t="s">
        <v>20</v>
      </c>
      <c r="J4" s="69" t="s">
        <v>21</v>
      </c>
      <c r="K4" s="70" t="s">
        <v>22</v>
      </c>
      <c r="L4" s="68" t="s">
        <v>20</v>
      </c>
      <c r="M4" s="69" t="s">
        <v>21</v>
      </c>
      <c r="N4" s="70" t="s">
        <v>22</v>
      </c>
      <c r="O4" s="68" t="s">
        <v>20</v>
      </c>
      <c r="P4" s="69" t="s">
        <v>21</v>
      </c>
      <c r="Q4" s="70" t="s">
        <v>22</v>
      </c>
      <c r="R4" s="68" t="s">
        <v>20</v>
      </c>
      <c r="S4" s="69" t="s">
        <v>21</v>
      </c>
      <c r="T4" s="70" t="s">
        <v>22</v>
      </c>
      <c r="U4" s="68" t="s">
        <v>20</v>
      </c>
      <c r="V4" s="69" t="s">
        <v>21</v>
      </c>
      <c r="W4" s="70" t="s">
        <v>22</v>
      </c>
      <c r="X4" s="68" t="s">
        <v>20</v>
      </c>
      <c r="Y4" s="69" t="s">
        <v>21</v>
      </c>
      <c r="Z4" s="70" t="s">
        <v>22</v>
      </c>
      <c r="AA4" s="68" t="s">
        <v>20</v>
      </c>
      <c r="AB4" s="69" t="s">
        <v>21</v>
      </c>
      <c r="AC4" s="70" t="s">
        <v>22</v>
      </c>
      <c r="AD4" s="68" t="s">
        <v>20</v>
      </c>
      <c r="AE4" s="69" t="s">
        <v>21</v>
      </c>
      <c r="AF4" s="70" t="s">
        <v>22</v>
      </c>
      <c r="AG4" s="68" t="s">
        <v>20</v>
      </c>
      <c r="AH4" s="69" t="s">
        <v>21</v>
      </c>
      <c r="AI4" s="70" t="s">
        <v>22</v>
      </c>
      <c r="AJ4" s="68" t="s">
        <v>20</v>
      </c>
      <c r="AK4" s="69" t="s">
        <v>21</v>
      </c>
      <c r="AL4" s="70" t="s">
        <v>22</v>
      </c>
      <c r="AM4" s="68" t="s">
        <v>20</v>
      </c>
      <c r="AN4" s="69" t="s">
        <v>21</v>
      </c>
      <c r="AO4" s="70" t="s">
        <v>22</v>
      </c>
    </row>
    <row r="5" spans="1:41" ht="20.399999999999999" thickBot="1" x14ac:dyDescent="0.45">
      <c r="A5" s="71">
        <v>1</v>
      </c>
      <c r="B5" s="71" t="s">
        <v>19</v>
      </c>
      <c r="C5" s="72">
        <f>C6+C14</f>
        <v>11241.624</v>
      </c>
      <c r="D5" s="72">
        <f t="shared" ref="D5:AL5" si="0">D6+D14</f>
        <v>0</v>
      </c>
      <c r="E5" s="72">
        <f t="shared" si="0"/>
        <v>-11241.624</v>
      </c>
      <c r="F5" s="72">
        <f t="shared" si="0"/>
        <v>11241.624</v>
      </c>
      <c r="G5" s="72">
        <f t="shared" si="0"/>
        <v>0</v>
      </c>
      <c r="H5" s="72">
        <f t="shared" si="0"/>
        <v>-11241.624</v>
      </c>
      <c r="I5" s="72">
        <f t="shared" si="0"/>
        <v>16179.636</v>
      </c>
      <c r="J5" s="72">
        <f t="shared" si="0"/>
        <v>0</v>
      </c>
      <c r="K5" s="72">
        <f t="shared" si="0"/>
        <v>-16179.636</v>
      </c>
      <c r="L5" s="72">
        <f t="shared" si="0"/>
        <v>16179.636</v>
      </c>
      <c r="M5" s="72">
        <f t="shared" si="0"/>
        <v>0</v>
      </c>
      <c r="N5" s="72">
        <f t="shared" si="0"/>
        <v>-16179.636</v>
      </c>
      <c r="O5" s="72">
        <f t="shared" si="0"/>
        <v>16179.636</v>
      </c>
      <c r="P5" s="72">
        <f t="shared" si="0"/>
        <v>0</v>
      </c>
      <c r="Q5" s="72">
        <f t="shared" si="0"/>
        <v>-16179.636</v>
      </c>
      <c r="R5" s="72">
        <f t="shared" si="0"/>
        <v>16179.636</v>
      </c>
      <c r="S5" s="72">
        <f t="shared" si="0"/>
        <v>0</v>
      </c>
      <c r="T5" s="72">
        <f t="shared" si="0"/>
        <v>-16179.636</v>
      </c>
      <c r="U5" s="72">
        <f t="shared" si="0"/>
        <v>16179.636</v>
      </c>
      <c r="V5" s="72">
        <f t="shared" si="0"/>
        <v>0</v>
      </c>
      <c r="W5" s="72">
        <f t="shared" si="0"/>
        <v>-16179.636</v>
      </c>
      <c r="X5" s="72">
        <f t="shared" si="0"/>
        <v>16179.636</v>
      </c>
      <c r="Y5" s="72">
        <f t="shared" si="0"/>
        <v>0</v>
      </c>
      <c r="Z5" s="72">
        <f t="shared" si="0"/>
        <v>-16179.636</v>
      </c>
      <c r="AA5" s="72">
        <f t="shared" si="0"/>
        <v>16179.636</v>
      </c>
      <c r="AB5" s="72">
        <f t="shared" si="0"/>
        <v>0</v>
      </c>
      <c r="AC5" s="72">
        <f t="shared" si="0"/>
        <v>-16179.636</v>
      </c>
      <c r="AD5" s="72">
        <f t="shared" si="0"/>
        <v>16179.636</v>
      </c>
      <c r="AE5" s="72">
        <f t="shared" si="0"/>
        <v>0</v>
      </c>
      <c r="AF5" s="72">
        <f t="shared" si="0"/>
        <v>-16179.636</v>
      </c>
      <c r="AG5" s="72">
        <f t="shared" si="0"/>
        <v>16179.636</v>
      </c>
      <c r="AH5" s="72">
        <f t="shared" si="0"/>
        <v>0</v>
      </c>
      <c r="AI5" s="72">
        <f t="shared" si="0"/>
        <v>-16179.636</v>
      </c>
      <c r="AJ5" s="72">
        <f t="shared" si="0"/>
        <v>16179.636</v>
      </c>
      <c r="AK5" s="72">
        <f t="shared" si="0"/>
        <v>0</v>
      </c>
      <c r="AL5" s="72">
        <f t="shared" si="0"/>
        <v>-16179.636</v>
      </c>
      <c r="AM5" s="72">
        <f>C5+F5+I5+L5+O5+R5+U5+X5+AA5+AD5+AG5+AJ5</f>
        <v>184279.60800000001</v>
      </c>
      <c r="AN5" s="71"/>
      <c r="AO5" s="72">
        <f t="shared" ref="AO5" si="1">AO6+AO14</f>
        <v>-184279.60800000001</v>
      </c>
    </row>
    <row r="6" spans="1:41" s="38" customFormat="1" ht="18.600000000000001" thickTop="1" x14ac:dyDescent="0.35">
      <c r="A6" s="38">
        <v>1</v>
      </c>
      <c r="B6" s="38" t="s">
        <v>39</v>
      </c>
      <c r="C6" s="39">
        <f>SUM(C7:C12)</f>
        <v>10200</v>
      </c>
      <c r="D6" s="39">
        <f t="shared" ref="D6:AL6" si="2">SUM(D7:D12)</f>
        <v>0</v>
      </c>
      <c r="E6" s="39">
        <f t="shared" si="2"/>
        <v>-10200</v>
      </c>
      <c r="F6" s="39">
        <f t="shared" si="2"/>
        <v>10200</v>
      </c>
      <c r="G6" s="39">
        <f t="shared" si="2"/>
        <v>0</v>
      </c>
      <c r="H6" s="39">
        <f t="shared" si="2"/>
        <v>-10200</v>
      </c>
      <c r="I6" s="39">
        <f t="shared" si="2"/>
        <v>14700</v>
      </c>
      <c r="J6" s="39">
        <f t="shared" si="2"/>
        <v>0</v>
      </c>
      <c r="K6" s="39">
        <f t="shared" si="2"/>
        <v>-14700</v>
      </c>
      <c r="L6" s="39">
        <f t="shared" si="2"/>
        <v>14700</v>
      </c>
      <c r="M6" s="39">
        <f t="shared" si="2"/>
        <v>0</v>
      </c>
      <c r="N6" s="39">
        <f t="shared" si="2"/>
        <v>-14700</v>
      </c>
      <c r="O6" s="39">
        <f t="shared" si="2"/>
        <v>14700</v>
      </c>
      <c r="P6" s="39">
        <f t="shared" si="2"/>
        <v>0</v>
      </c>
      <c r="Q6" s="39">
        <f t="shared" si="2"/>
        <v>-14700</v>
      </c>
      <c r="R6" s="39">
        <f t="shared" si="2"/>
        <v>14700</v>
      </c>
      <c r="S6" s="39">
        <f t="shared" si="2"/>
        <v>0</v>
      </c>
      <c r="T6" s="39">
        <f t="shared" si="2"/>
        <v>-14700</v>
      </c>
      <c r="U6" s="39">
        <f t="shared" si="2"/>
        <v>14700</v>
      </c>
      <c r="V6" s="39">
        <f t="shared" si="2"/>
        <v>0</v>
      </c>
      <c r="W6" s="39">
        <f t="shared" si="2"/>
        <v>-14700</v>
      </c>
      <c r="X6" s="39">
        <f t="shared" si="2"/>
        <v>14700</v>
      </c>
      <c r="Y6" s="39">
        <f t="shared" si="2"/>
        <v>0</v>
      </c>
      <c r="Z6" s="39">
        <f t="shared" si="2"/>
        <v>-14700</v>
      </c>
      <c r="AA6" s="39">
        <f t="shared" si="2"/>
        <v>14700</v>
      </c>
      <c r="AB6" s="39">
        <f t="shared" si="2"/>
        <v>0</v>
      </c>
      <c r="AC6" s="39">
        <f t="shared" si="2"/>
        <v>-14700</v>
      </c>
      <c r="AD6" s="39">
        <f t="shared" si="2"/>
        <v>14700</v>
      </c>
      <c r="AE6" s="39">
        <f t="shared" si="2"/>
        <v>0</v>
      </c>
      <c r="AF6" s="39">
        <f t="shared" si="2"/>
        <v>-14700</v>
      </c>
      <c r="AG6" s="39">
        <f t="shared" si="2"/>
        <v>14700</v>
      </c>
      <c r="AH6" s="39">
        <f t="shared" si="2"/>
        <v>0</v>
      </c>
      <c r="AI6" s="39">
        <f t="shared" si="2"/>
        <v>-14700</v>
      </c>
      <c r="AJ6" s="39">
        <f t="shared" si="2"/>
        <v>14700</v>
      </c>
      <c r="AK6" s="39">
        <f t="shared" si="2"/>
        <v>0</v>
      </c>
      <c r="AL6" s="39">
        <f t="shared" si="2"/>
        <v>-14700</v>
      </c>
      <c r="AM6" s="39">
        <f t="shared" ref="AM6:AM14" si="3">C6+F6+I6+L6+O6+R6+U6+X6+AA6+AD6+AG6+AJ6</f>
        <v>167400</v>
      </c>
      <c r="AO6" s="39">
        <f t="shared" ref="AO6" si="4">SUM(AO7:AO12)</f>
        <v>-167400</v>
      </c>
    </row>
    <row r="7" spans="1:41" s="4" customFormat="1" x14ac:dyDescent="0.3">
      <c r="B7" s="4" t="s">
        <v>14</v>
      </c>
      <c r="C7" s="40">
        <f>D33</f>
        <v>5000</v>
      </c>
      <c r="E7" s="40">
        <f>D7-C7</f>
        <v>-5000</v>
      </c>
      <c r="F7" s="40">
        <v>5000</v>
      </c>
      <c r="H7" s="40">
        <f t="shared" ref="H7:H12" si="5">G7-F7</f>
        <v>-5000</v>
      </c>
      <c r="I7" s="40">
        <v>5000</v>
      </c>
      <c r="K7" s="40">
        <f t="shared" ref="K7:K12" si="6">J7-I7</f>
        <v>-5000</v>
      </c>
      <c r="L7" s="40">
        <v>5000</v>
      </c>
      <c r="N7" s="40">
        <f t="shared" ref="N7:N12" si="7">M7-L7</f>
        <v>-5000</v>
      </c>
      <c r="O7" s="40">
        <v>5000</v>
      </c>
      <c r="Q7" s="40">
        <f t="shared" ref="Q7:Q12" si="8">P7-O7</f>
        <v>-5000</v>
      </c>
      <c r="R7" s="40">
        <v>5000</v>
      </c>
      <c r="T7" s="40">
        <f t="shared" ref="T7:T12" si="9">S7-R7</f>
        <v>-5000</v>
      </c>
      <c r="U7" s="40">
        <v>5000</v>
      </c>
      <c r="W7" s="40">
        <f t="shared" ref="W7:W12" si="10">V7-U7</f>
        <v>-5000</v>
      </c>
      <c r="X7" s="40">
        <v>5000</v>
      </c>
      <c r="Z7" s="40">
        <f t="shared" ref="Z7:Z12" si="11">Y7-X7</f>
        <v>-5000</v>
      </c>
      <c r="AA7" s="40">
        <v>5000</v>
      </c>
      <c r="AC7" s="40">
        <f t="shared" ref="AC7:AC12" si="12">AB7-AA7</f>
        <v>-5000</v>
      </c>
      <c r="AD7" s="40">
        <v>5000</v>
      </c>
      <c r="AF7" s="40">
        <f t="shared" ref="AF7:AF12" si="13">AE7-AD7</f>
        <v>-5000</v>
      </c>
      <c r="AG7" s="40">
        <v>5000</v>
      </c>
      <c r="AI7" s="40">
        <f t="shared" ref="AI7:AI12" si="14">AH7-AG7</f>
        <v>-5000</v>
      </c>
      <c r="AJ7" s="40">
        <v>5000</v>
      </c>
      <c r="AL7" s="40">
        <f t="shared" ref="AL7:AL12" si="15">AK7-AJ7</f>
        <v>-5000</v>
      </c>
      <c r="AM7" s="40">
        <f t="shared" si="3"/>
        <v>60000</v>
      </c>
      <c r="AO7" s="40">
        <f t="shared" ref="AO7:AO12" si="16">AN7-AM7</f>
        <v>-60000</v>
      </c>
    </row>
    <row r="8" spans="1:41" s="4" customFormat="1" x14ac:dyDescent="0.3">
      <c r="B8" s="4" t="s">
        <v>15</v>
      </c>
      <c r="C8" s="40">
        <f>F33</f>
        <v>2500</v>
      </c>
      <c r="E8" s="40">
        <f t="shared" ref="E8:E14" si="17">D8-C8</f>
        <v>-2500</v>
      </c>
      <c r="F8" s="40">
        <v>2500</v>
      </c>
      <c r="H8" s="40">
        <f t="shared" si="5"/>
        <v>-2500</v>
      </c>
      <c r="I8" s="40">
        <v>2500</v>
      </c>
      <c r="K8" s="40">
        <f t="shared" si="6"/>
        <v>-2500</v>
      </c>
      <c r="L8" s="40">
        <v>2500</v>
      </c>
      <c r="N8" s="40">
        <f t="shared" si="7"/>
        <v>-2500</v>
      </c>
      <c r="O8" s="40">
        <v>2500</v>
      </c>
      <c r="Q8" s="40">
        <f t="shared" si="8"/>
        <v>-2500</v>
      </c>
      <c r="R8" s="40">
        <v>2500</v>
      </c>
      <c r="T8" s="40">
        <f t="shared" si="9"/>
        <v>-2500</v>
      </c>
      <c r="U8" s="40">
        <v>2500</v>
      </c>
      <c r="W8" s="40">
        <f t="shared" si="10"/>
        <v>-2500</v>
      </c>
      <c r="X8" s="40">
        <v>2500</v>
      </c>
      <c r="Z8" s="40">
        <f t="shared" si="11"/>
        <v>-2500</v>
      </c>
      <c r="AA8" s="40">
        <v>2500</v>
      </c>
      <c r="AC8" s="40">
        <f t="shared" si="12"/>
        <v>-2500</v>
      </c>
      <c r="AD8" s="40">
        <v>2500</v>
      </c>
      <c r="AF8" s="40">
        <f t="shared" si="13"/>
        <v>-2500</v>
      </c>
      <c r="AG8" s="40">
        <v>2500</v>
      </c>
      <c r="AI8" s="40">
        <f t="shared" si="14"/>
        <v>-2500</v>
      </c>
      <c r="AJ8" s="40">
        <v>2500</v>
      </c>
      <c r="AL8" s="40">
        <f t="shared" si="15"/>
        <v>-2500</v>
      </c>
      <c r="AM8" s="40">
        <f t="shared" si="3"/>
        <v>30000</v>
      </c>
      <c r="AO8" s="40">
        <f t="shared" si="16"/>
        <v>-30000</v>
      </c>
    </row>
    <row r="9" spans="1:41" s="4" customFormat="1" x14ac:dyDescent="0.3">
      <c r="B9" s="4" t="s">
        <v>25</v>
      </c>
      <c r="C9" s="40">
        <f>H33</f>
        <v>1200</v>
      </c>
      <c r="E9" s="40">
        <f t="shared" si="17"/>
        <v>-1200</v>
      </c>
      <c r="F9" s="40">
        <v>1200</v>
      </c>
      <c r="H9" s="40">
        <f t="shared" si="5"/>
        <v>-1200</v>
      </c>
      <c r="I9" s="40">
        <v>1200</v>
      </c>
      <c r="K9" s="40">
        <f t="shared" si="6"/>
        <v>-1200</v>
      </c>
      <c r="L9" s="40">
        <v>1200</v>
      </c>
      <c r="N9" s="40">
        <f t="shared" si="7"/>
        <v>-1200</v>
      </c>
      <c r="O9" s="40">
        <v>1200</v>
      </c>
      <c r="Q9" s="40">
        <f t="shared" si="8"/>
        <v>-1200</v>
      </c>
      <c r="R9" s="40">
        <v>1200</v>
      </c>
      <c r="T9" s="40">
        <f t="shared" si="9"/>
        <v>-1200</v>
      </c>
      <c r="U9" s="40">
        <v>1200</v>
      </c>
      <c r="W9" s="40">
        <f t="shared" si="10"/>
        <v>-1200</v>
      </c>
      <c r="X9" s="40">
        <v>1200</v>
      </c>
      <c r="Z9" s="40">
        <f t="shared" si="11"/>
        <v>-1200</v>
      </c>
      <c r="AA9" s="40">
        <v>1200</v>
      </c>
      <c r="AC9" s="40">
        <f t="shared" si="12"/>
        <v>-1200</v>
      </c>
      <c r="AD9" s="40">
        <v>1200</v>
      </c>
      <c r="AF9" s="40">
        <f t="shared" si="13"/>
        <v>-1200</v>
      </c>
      <c r="AG9" s="40">
        <v>1200</v>
      </c>
      <c r="AI9" s="40">
        <f t="shared" si="14"/>
        <v>-1200</v>
      </c>
      <c r="AJ9" s="40">
        <v>1200</v>
      </c>
      <c r="AL9" s="40">
        <f t="shared" si="15"/>
        <v>-1200</v>
      </c>
      <c r="AM9" s="40">
        <f t="shared" si="3"/>
        <v>14400</v>
      </c>
      <c r="AO9" s="40">
        <f t="shared" si="16"/>
        <v>-14400</v>
      </c>
    </row>
    <row r="10" spans="1:41" s="4" customFormat="1" x14ac:dyDescent="0.3">
      <c r="B10" s="4" t="s">
        <v>26</v>
      </c>
      <c r="C10" s="40">
        <f>J33</f>
        <v>1500</v>
      </c>
      <c r="E10" s="40">
        <f t="shared" si="17"/>
        <v>-1500</v>
      </c>
      <c r="F10" s="40">
        <v>1500</v>
      </c>
      <c r="H10" s="40">
        <f t="shared" si="5"/>
        <v>-1500</v>
      </c>
      <c r="I10" s="40">
        <v>1500</v>
      </c>
      <c r="K10" s="40">
        <f t="shared" si="6"/>
        <v>-1500</v>
      </c>
      <c r="L10" s="40">
        <v>1500</v>
      </c>
      <c r="N10" s="40">
        <f t="shared" si="7"/>
        <v>-1500</v>
      </c>
      <c r="O10" s="40">
        <v>1500</v>
      </c>
      <c r="Q10" s="40">
        <f t="shared" si="8"/>
        <v>-1500</v>
      </c>
      <c r="R10" s="40">
        <v>1500</v>
      </c>
      <c r="T10" s="40">
        <f t="shared" si="9"/>
        <v>-1500</v>
      </c>
      <c r="U10" s="40">
        <v>1500</v>
      </c>
      <c r="W10" s="40">
        <f t="shared" si="10"/>
        <v>-1500</v>
      </c>
      <c r="X10" s="40">
        <v>1500</v>
      </c>
      <c r="Z10" s="40">
        <f t="shared" si="11"/>
        <v>-1500</v>
      </c>
      <c r="AA10" s="40">
        <v>1500</v>
      </c>
      <c r="AC10" s="40">
        <f t="shared" si="12"/>
        <v>-1500</v>
      </c>
      <c r="AD10" s="40">
        <v>1500</v>
      </c>
      <c r="AF10" s="40">
        <f t="shared" si="13"/>
        <v>-1500</v>
      </c>
      <c r="AG10" s="40">
        <v>1500</v>
      </c>
      <c r="AI10" s="40">
        <f t="shared" si="14"/>
        <v>-1500</v>
      </c>
      <c r="AJ10" s="40">
        <v>1500</v>
      </c>
      <c r="AL10" s="40">
        <f t="shared" si="15"/>
        <v>-1500</v>
      </c>
      <c r="AM10" s="40">
        <f t="shared" si="3"/>
        <v>18000</v>
      </c>
      <c r="AO10" s="40">
        <f t="shared" si="16"/>
        <v>-18000</v>
      </c>
    </row>
    <row r="11" spans="1:41" s="4" customFormat="1" x14ac:dyDescent="0.3">
      <c r="B11" s="4" t="s">
        <v>63</v>
      </c>
      <c r="C11" s="40"/>
      <c r="E11" s="40">
        <f t="shared" si="17"/>
        <v>0</v>
      </c>
      <c r="F11" s="40"/>
      <c r="H11" s="40">
        <f t="shared" si="5"/>
        <v>0</v>
      </c>
      <c r="I11" s="40">
        <v>2000</v>
      </c>
      <c r="K11" s="40">
        <f t="shared" si="6"/>
        <v>-2000</v>
      </c>
      <c r="L11" s="40">
        <v>2000</v>
      </c>
      <c r="N11" s="40">
        <f t="shared" si="7"/>
        <v>-2000</v>
      </c>
      <c r="O11" s="40">
        <v>2000</v>
      </c>
      <c r="Q11" s="40">
        <f t="shared" si="8"/>
        <v>-2000</v>
      </c>
      <c r="R11" s="40">
        <v>2000</v>
      </c>
      <c r="T11" s="40">
        <f t="shared" si="9"/>
        <v>-2000</v>
      </c>
      <c r="U11" s="40">
        <v>2000</v>
      </c>
      <c r="W11" s="40">
        <f t="shared" si="10"/>
        <v>-2000</v>
      </c>
      <c r="X11" s="40">
        <v>2000</v>
      </c>
      <c r="Z11" s="40">
        <f t="shared" si="11"/>
        <v>-2000</v>
      </c>
      <c r="AA11" s="40">
        <v>2000</v>
      </c>
      <c r="AC11" s="40">
        <f t="shared" si="12"/>
        <v>-2000</v>
      </c>
      <c r="AD11" s="40">
        <v>2000</v>
      </c>
      <c r="AF11" s="40">
        <f t="shared" si="13"/>
        <v>-2000</v>
      </c>
      <c r="AG11" s="40">
        <v>2000</v>
      </c>
      <c r="AI11" s="40">
        <f t="shared" si="14"/>
        <v>-2000</v>
      </c>
      <c r="AJ11" s="40">
        <v>2000</v>
      </c>
      <c r="AL11" s="40">
        <f t="shared" si="15"/>
        <v>-2000</v>
      </c>
      <c r="AM11" s="40">
        <f t="shared" si="3"/>
        <v>20000</v>
      </c>
      <c r="AO11" s="40">
        <f t="shared" si="16"/>
        <v>-20000</v>
      </c>
    </row>
    <row r="12" spans="1:41" s="4" customFormat="1" x14ac:dyDescent="0.3">
      <c r="B12" s="4" t="s">
        <v>62</v>
      </c>
      <c r="C12" s="40"/>
      <c r="E12" s="40">
        <f t="shared" si="17"/>
        <v>0</v>
      </c>
      <c r="F12" s="40"/>
      <c r="H12" s="40">
        <f t="shared" si="5"/>
        <v>0</v>
      </c>
      <c r="I12" s="40">
        <v>2500</v>
      </c>
      <c r="K12" s="40">
        <f t="shared" si="6"/>
        <v>-2500</v>
      </c>
      <c r="L12" s="40">
        <v>2500</v>
      </c>
      <c r="N12" s="40">
        <f t="shared" si="7"/>
        <v>-2500</v>
      </c>
      <c r="O12" s="40">
        <v>2500</v>
      </c>
      <c r="Q12" s="40">
        <f t="shared" si="8"/>
        <v>-2500</v>
      </c>
      <c r="R12" s="40">
        <v>2500</v>
      </c>
      <c r="T12" s="40">
        <f t="shared" si="9"/>
        <v>-2500</v>
      </c>
      <c r="U12" s="40">
        <v>2500</v>
      </c>
      <c r="W12" s="40">
        <f t="shared" si="10"/>
        <v>-2500</v>
      </c>
      <c r="X12" s="40">
        <v>2500</v>
      </c>
      <c r="Z12" s="40">
        <f t="shared" si="11"/>
        <v>-2500</v>
      </c>
      <c r="AA12" s="40">
        <v>2500</v>
      </c>
      <c r="AC12" s="40">
        <f t="shared" si="12"/>
        <v>-2500</v>
      </c>
      <c r="AD12" s="40">
        <v>2500</v>
      </c>
      <c r="AF12" s="40">
        <f t="shared" si="13"/>
        <v>-2500</v>
      </c>
      <c r="AG12" s="40">
        <v>2500</v>
      </c>
      <c r="AI12" s="40">
        <f t="shared" si="14"/>
        <v>-2500</v>
      </c>
      <c r="AJ12" s="40">
        <v>2500</v>
      </c>
      <c r="AL12" s="40">
        <f t="shared" si="15"/>
        <v>-2500</v>
      </c>
      <c r="AM12" s="40">
        <f t="shared" si="3"/>
        <v>25000</v>
      </c>
      <c r="AO12" s="40">
        <f t="shared" si="16"/>
        <v>-25000</v>
      </c>
    </row>
    <row r="13" spans="1:41" x14ac:dyDescent="0.3">
      <c r="E13" s="40"/>
      <c r="AM13">
        <f t="shared" si="3"/>
        <v>0</v>
      </c>
    </row>
    <row r="14" spans="1:41" s="38" customFormat="1" ht="18" x14ac:dyDescent="0.35">
      <c r="A14" s="38">
        <v>2</v>
      </c>
      <c r="B14" s="38" t="s">
        <v>40</v>
      </c>
      <c r="C14" s="39">
        <f>D41+F41+H41+J41</f>
        <v>1041.624</v>
      </c>
      <c r="E14" s="41">
        <f t="shared" si="17"/>
        <v>-1041.624</v>
      </c>
      <c r="F14" s="39">
        <v>1041.624</v>
      </c>
      <c r="H14" s="41">
        <f t="shared" ref="H14" si="18">G14-F14</f>
        <v>-1041.624</v>
      </c>
      <c r="I14" s="39">
        <v>1479.6360000000002</v>
      </c>
      <c r="K14" s="41">
        <f t="shared" ref="K14" si="19">J14-I14</f>
        <v>-1479.6360000000002</v>
      </c>
      <c r="L14" s="39">
        <v>1479.6360000000002</v>
      </c>
      <c r="N14" s="41">
        <f t="shared" ref="N14" si="20">M14-L14</f>
        <v>-1479.6360000000002</v>
      </c>
      <c r="O14" s="39">
        <v>1479.6360000000002</v>
      </c>
      <c r="Q14" s="41">
        <f t="shared" ref="Q14" si="21">P14-O14</f>
        <v>-1479.6360000000002</v>
      </c>
      <c r="R14" s="39">
        <v>1479.6360000000002</v>
      </c>
      <c r="T14" s="41">
        <f t="shared" ref="T14" si="22">S14-R14</f>
        <v>-1479.6360000000002</v>
      </c>
      <c r="U14" s="39">
        <v>1479.6360000000002</v>
      </c>
      <c r="W14" s="41">
        <f t="shared" ref="W14" si="23">V14-U14</f>
        <v>-1479.6360000000002</v>
      </c>
      <c r="X14" s="39">
        <v>1479.6360000000002</v>
      </c>
      <c r="Z14" s="41">
        <f t="shared" ref="Z14" si="24">Y14-X14</f>
        <v>-1479.6360000000002</v>
      </c>
      <c r="AA14" s="39">
        <v>1479.6360000000002</v>
      </c>
      <c r="AC14" s="41">
        <f t="shared" ref="AC14" si="25">AB14-AA14</f>
        <v>-1479.6360000000002</v>
      </c>
      <c r="AD14" s="39">
        <v>1479.6360000000002</v>
      </c>
      <c r="AF14" s="41">
        <f t="shared" ref="AF14" si="26">AE14-AD14</f>
        <v>-1479.6360000000002</v>
      </c>
      <c r="AG14" s="39">
        <v>1479.6360000000002</v>
      </c>
      <c r="AI14" s="41">
        <f t="shared" ref="AI14" si="27">AH14-AG14</f>
        <v>-1479.6360000000002</v>
      </c>
      <c r="AJ14" s="39">
        <v>1479.6360000000002</v>
      </c>
      <c r="AL14" s="41">
        <f t="shared" ref="AL14" si="28">AK14-AJ14</f>
        <v>-1479.6360000000002</v>
      </c>
      <c r="AM14" s="39">
        <f t="shared" si="3"/>
        <v>16879.608000000004</v>
      </c>
      <c r="AO14" s="41">
        <f t="shared" ref="AO14" si="29">AN14-AM14</f>
        <v>-16879.608000000004</v>
      </c>
    </row>
    <row r="16" spans="1:41" ht="20.399999999999999" thickBot="1" x14ac:dyDescent="0.45">
      <c r="A16" s="71">
        <v>2</v>
      </c>
      <c r="B16" s="71" t="s">
        <v>24</v>
      </c>
      <c r="C16" s="72">
        <f>C17+C21</f>
        <v>4500</v>
      </c>
      <c r="D16" s="72">
        <f>D17+D21</f>
        <v>0</v>
      </c>
      <c r="E16" s="72">
        <f>E17+E21</f>
        <v>-4500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>
        <f>U17+U21</f>
        <v>4500</v>
      </c>
      <c r="V16" s="72">
        <f>V17+V21</f>
        <v>0</v>
      </c>
      <c r="W16" s="72">
        <f>W17+W21</f>
        <v>-4500</v>
      </c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>
        <f>AM17+AM21</f>
        <v>9000</v>
      </c>
      <c r="AN16" s="72">
        <f>AN17+AN21</f>
        <v>0</v>
      </c>
      <c r="AO16" s="72">
        <f>AO17+AO21</f>
        <v>-9000</v>
      </c>
    </row>
    <row r="17" spans="1:41" s="38" customFormat="1" ht="18.600000000000001" thickTop="1" x14ac:dyDescent="0.35">
      <c r="A17" s="38">
        <v>1</v>
      </c>
      <c r="B17" s="38" t="s">
        <v>39</v>
      </c>
      <c r="C17" s="39">
        <f>SUM(C18:C19)</f>
        <v>4500</v>
      </c>
      <c r="D17" s="39">
        <f>SUM(D18:D19)</f>
        <v>0</v>
      </c>
      <c r="E17" s="39">
        <f>SUM(E18:E19)</f>
        <v>-4500</v>
      </c>
      <c r="U17" s="39">
        <f>SUM(U18:U19)</f>
        <v>4500</v>
      </c>
      <c r="V17" s="39">
        <f>SUM(V18:V19)</f>
        <v>0</v>
      </c>
      <c r="W17" s="39">
        <f>SUM(W18:W19)</f>
        <v>-4500</v>
      </c>
      <c r="AM17" s="39">
        <f>SUM(AM18:AM19)</f>
        <v>9000</v>
      </c>
      <c r="AN17" s="39">
        <f>SUM(AN18:AN19)</f>
        <v>0</v>
      </c>
      <c r="AO17" s="39">
        <f>SUM(AO18:AO19)</f>
        <v>-9000</v>
      </c>
    </row>
    <row r="18" spans="1:41" s="4" customFormat="1" x14ac:dyDescent="0.3">
      <c r="B18" s="4" t="s">
        <v>29</v>
      </c>
      <c r="C18" s="40">
        <f>Q33</f>
        <v>3000</v>
      </c>
      <c r="E18" s="40">
        <f t="shared" ref="E18:E19" si="30">D18-C18</f>
        <v>-3000</v>
      </c>
      <c r="U18" s="40">
        <v>3000</v>
      </c>
      <c r="W18" s="40">
        <f t="shared" ref="W18:W19" si="31">V18-U18</f>
        <v>-3000</v>
      </c>
      <c r="AM18" s="40">
        <f t="shared" ref="AM18:AM19" si="32">C18+F18+I18+L18+O18+R18+U18+X18+AA18+AD18+AG18+AJ18</f>
        <v>6000</v>
      </c>
      <c r="AO18" s="40">
        <f t="shared" ref="AO18:AO19" si="33">AN18-AM18</f>
        <v>-6000</v>
      </c>
    </row>
    <row r="19" spans="1:41" s="4" customFormat="1" x14ac:dyDescent="0.3">
      <c r="B19" s="4" t="s">
        <v>15</v>
      </c>
      <c r="C19" s="40">
        <f>S33</f>
        <v>1500</v>
      </c>
      <c r="E19" s="40">
        <f t="shared" si="30"/>
        <v>-1500</v>
      </c>
      <c r="U19" s="40">
        <v>1500</v>
      </c>
      <c r="W19" s="40">
        <f t="shared" si="31"/>
        <v>-1500</v>
      </c>
      <c r="AM19" s="40">
        <f t="shared" si="32"/>
        <v>3000</v>
      </c>
      <c r="AO19" s="40">
        <f t="shared" si="33"/>
        <v>-3000</v>
      </c>
    </row>
    <row r="21" spans="1:41" s="38" customFormat="1" ht="18" x14ac:dyDescent="0.35">
      <c r="A21" s="38">
        <v>2</v>
      </c>
      <c r="B21" s="38" t="s">
        <v>40</v>
      </c>
      <c r="C21" s="39">
        <f>Q41+S41</f>
        <v>0</v>
      </c>
      <c r="E21" s="39">
        <f>D21-C21</f>
        <v>0</v>
      </c>
      <c r="U21" s="39">
        <f>AI41+AK41</f>
        <v>0</v>
      </c>
      <c r="W21" s="39">
        <f>V21-U21</f>
        <v>0</v>
      </c>
      <c r="AM21" s="39">
        <f t="shared" ref="AM21" si="34">C21+F21+I21+L21+O21+R21+U21+X21+AA21+AD21+AG21+AJ21</f>
        <v>0</v>
      </c>
      <c r="AO21" s="41">
        <f t="shared" ref="AO21" si="35">AN21-AM21</f>
        <v>0</v>
      </c>
    </row>
    <row r="24" spans="1:41" ht="15" thickBot="1" x14ac:dyDescent="0.35"/>
    <row r="25" spans="1:41" x14ac:dyDescent="0.3">
      <c r="A25" s="241" t="s">
        <v>151</v>
      </c>
      <c r="B25" s="242"/>
      <c r="C25" s="243"/>
    </row>
    <row r="26" spans="1:41" ht="15" thickBot="1" x14ac:dyDescent="0.35">
      <c r="A26" s="244"/>
      <c r="B26" s="245"/>
      <c r="C26" s="246"/>
    </row>
    <row r="28" spans="1:41" ht="15.6" x14ac:dyDescent="0.3">
      <c r="B28" s="1" t="s">
        <v>65</v>
      </c>
      <c r="D28" s="73"/>
    </row>
    <row r="30" spans="1:41" ht="22.5" customHeight="1" thickBot="1" x14ac:dyDescent="0.45">
      <c r="B30" s="1"/>
      <c r="C30" s="259" t="s">
        <v>19</v>
      </c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P30" s="259" t="s">
        <v>24</v>
      </c>
      <c r="Q30" s="259"/>
      <c r="R30" s="259"/>
      <c r="S30" s="259"/>
    </row>
    <row r="31" spans="1:41" ht="22.8" thickTop="1" x14ac:dyDescent="0.35">
      <c r="C31" s="252" t="s">
        <v>14</v>
      </c>
      <c r="D31" s="253"/>
      <c r="E31" s="252" t="s">
        <v>15</v>
      </c>
      <c r="F31" s="253"/>
      <c r="G31" s="252" t="s">
        <v>25</v>
      </c>
      <c r="H31" s="253"/>
      <c r="I31" s="254" t="s">
        <v>26</v>
      </c>
      <c r="J31" s="255"/>
      <c r="K31" s="252" t="s">
        <v>27</v>
      </c>
      <c r="L31" s="253"/>
      <c r="M31" s="250" t="s">
        <v>28</v>
      </c>
      <c r="N31" s="251"/>
      <c r="P31" s="250" t="s">
        <v>29</v>
      </c>
      <c r="Q31" s="251"/>
      <c r="R31" s="250" t="s">
        <v>15</v>
      </c>
      <c r="S31" s="251"/>
    </row>
    <row r="32" spans="1:41" ht="15" thickBot="1" x14ac:dyDescent="0.35">
      <c r="C32" s="74" t="s">
        <v>66</v>
      </c>
      <c r="D32" s="75" t="s">
        <v>67</v>
      </c>
      <c r="E32" s="74" t="s">
        <v>66</v>
      </c>
      <c r="F32" s="75" t="s">
        <v>67</v>
      </c>
      <c r="G32" s="74" t="s">
        <v>66</v>
      </c>
      <c r="H32" s="75" t="s">
        <v>67</v>
      </c>
      <c r="I32" s="74" t="s">
        <v>66</v>
      </c>
      <c r="J32" s="75" t="s">
        <v>67</v>
      </c>
      <c r="K32" s="74" t="s">
        <v>66</v>
      </c>
      <c r="L32" s="75" t="s">
        <v>67</v>
      </c>
      <c r="M32" s="74" t="s">
        <v>66</v>
      </c>
      <c r="N32" s="75" t="s">
        <v>67</v>
      </c>
      <c r="P32" s="74" t="s">
        <v>66</v>
      </c>
      <c r="Q32" s="75" t="s">
        <v>68</v>
      </c>
      <c r="R32" s="74" t="s">
        <v>66</v>
      </c>
      <c r="S32" s="75" t="s">
        <v>68</v>
      </c>
    </row>
    <row r="33" spans="1:19" x14ac:dyDescent="0.3">
      <c r="A33" s="76">
        <v>1</v>
      </c>
      <c r="B33" s="77" t="s">
        <v>69</v>
      </c>
      <c r="C33" s="78">
        <v>60000</v>
      </c>
      <c r="D33" s="79">
        <f>C33/12</f>
        <v>5000</v>
      </c>
      <c r="E33" s="78">
        <v>30000</v>
      </c>
      <c r="F33" s="79">
        <f>E33/12</f>
        <v>2500</v>
      </c>
      <c r="G33" s="78">
        <v>14400</v>
      </c>
      <c r="H33" s="79">
        <f>G33/12</f>
        <v>1200</v>
      </c>
      <c r="I33" s="78">
        <v>18000</v>
      </c>
      <c r="J33" s="79">
        <f>I33/12</f>
        <v>1500</v>
      </c>
      <c r="K33" s="78">
        <v>24000</v>
      </c>
      <c r="L33" s="79">
        <f>K33/12</f>
        <v>2000</v>
      </c>
      <c r="M33" s="78">
        <v>30000</v>
      </c>
      <c r="N33" s="79">
        <f>M33/12</f>
        <v>2500</v>
      </c>
      <c r="P33" s="80">
        <v>6000</v>
      </c>
      <c r="Q33" s="79">
        <f>P33/2</f>
        <v>3000</v>
      </c>
      <c r="R33" s="78">
        <v>3000</v>
      </c>
      <c r="S33" s="79">
        <f>R33/2</f>
        <v>1500</v>
      </c>
    </row>
    <row r="34" spans="1:19" x14ac:dyDescent="0.3">
      <c r="A34" s="81">
        <v>2</v>
      </c>
      <c r="B34" s="82" t="s">
        <v>70</v>
      </c>
      <c r="C34" s="83">
        <v>10000</v>
      </c>
      <c r="D34" s="84">
        <f t="shared" ref="D34:F41" si="36">C34/12</f>
        <v>833.33333333333337</v>
      </c>
      <c r="E34" s="83">
        <v>10000</v>
      </c>
      <c r="F34" s="84">
        <f t="shared" si="36"/>
        <v>833.33333333333337</v>
      </c>
      <c r="G34" s="83">
        <v>10000</v>
      </c>
      <c r="H34" s="84">
        <f t="shared" ref="H34:H39" si="37">G34/12</f>
        <v>833.33333333333337</v>
      </c>
      <c r="I34" s="83">
        <v>10000</v>
      </c>
      <c r="J34" s="84">
        <f t="shared" ref="J34:J39" si="38">I34/12</f>
        <v>833.33333333333337</v>
      </c>
      <c r="K34" s="83">
        <v>10000</v>
      </c>
      <c r="L34" s="84">
        <f t="shared" ref="L34:N39" si="39">K34/12</f>
        <v>833.33333333333337</v>
      </c>
      <c r="M34" s="83">
        <v>10000</v>
      </c>
      <c r="N34" s="84">
        <f t="shared" si="39"/>
        <v>833.33333333333337</v>
      </c>
      <c r="P34" s="85">
        <v>10000</v>
      </c>
      <c r="Q34" s="84">
        <f t="shared" ref="Q34:Q41" si="40">P34/2</f>
        <v>5000</v>
      </c>
      <c r="R34" s="83">
        <v>10000</v>
      </c>
      <c r="S34" s="84">
        <f t="shared" ref="S34:S41" si="41">R34/2</f>
        <v>5000</v>
      </c>
    </row>
    <row r="35" spans="1:19" x14ac:dyDescent="0.3">
      <c r="A35" s="81">
        <v>3</v>
      </c>
      <c r="B35" s="82" t="s">
        <v>71</v>
      </c>
      <c r="C35" s="83">
        <f>C33-C34</f>
        <v>50000</v>
      </c>
      <c r="D35" s="84">
        <f t="shared" si="36"/>
        <v>4166.666666666667</v>
      </c>
      <c r="E35" s="83">
        <f>E33-E34</f>
        <v>20000</v>
      </c>
      <c r="F35" s="84">
        <f t="shared" si="36"/>
        <v>1666.6666666666667</v>
      </c>
      <c r="G35" s="83">
        <f>G33-G34</f>
        <v>4400</v>
      </c>
      <c r="H35" s="84">
        <f t="shared" si="37"/>
        <v>366.66666666666669</v>
      </c>
      <c r="I35" s="83">
        <f>I33-I34</f>
        <v>8000</v>
      </c>
      <c r="J35" s="84">
        <f t="shared" si="38"/>
        <v>666.66666666666663</v>
      </c>
      <c r="K35" s="83">
        <f>K33-K34</f>
        <v>14000</v>
      </c>
      <c r="L35" s="84">
        <f t="shared" si="39"/>
        <v>1166.6666666666667</v>
      </c>
      <c r="M35" s="83">
        <f>M33-M34</f>
        <v>20000</v>
      </c>
      <c r="N35" s="84">
        <f t="shared" si="39"/>
        <v>1666.6666666666667</v>
      </c>
      <c r="P35" s="85">
        <v>0</v>
      </c>
      <c r="Q35" s="84">
        <f t="shared" si="40"/>
        <v>0</v>
      </c>
      <c r="R35" s="83">
        <v>0</v>
      </c>
      <c r="S35" s="84">
        <f t="shared" si="41"/>
        <v>0</v>
      </c>
    </row>
    <row r="36" spans="1:19" x14ac:dyDescent="0.3">
      <c r="A36" s="86">
        <v>4</v>
      </c>
      <c r="B36" s="87" t="s">
        <v>72</v>
      </c>
      <c r="C36" s="88">
        <f>(31865*0.2)+(C35-31865)*0.4</f>
        <v>13627</v>
      </c>
      <c r="D36" s="89">
        <f t="shared" si="36"/>
        <v>1135.5833333333333</v>
      </c>
      <c r="E36" s="88">
        <f>E35*0.2</f>
        <v>4000</v>
      </c>
      <c r="F36" s="89">
        <f t="shared" si="36"/>
        <v>333.33333333333331</v>
      </c>
      <c r="G36" s="88">
        <f>G35*0.2</f>
        <v>880</v>
      </c>
      <c r="H36" s="89">
        <f t="shared" si="37"/>
        <v>73.333333333333329</v>
      </c>
      <c r="I36" s="88">
        <f>I35*0.2</f>
        <v>1600</v>
      </c>
      <c r="J36" s="89">
        <f t="shared" si="38"/>
        <v>133.33333333333334</v>
      </c>
      <c r="K36" s="88">
        <f>K35*0.2</f>
        <v>2800</v>
      </c>
      <c r="L36" s="89">
        <f t="shared" si="39"/>
        <v>233.33333333333334</v>
      </c>
      <c r="M36" s="88">
        <f>(31865*0.2)+(M35-31865)*0.4</f>
        <v>1627</v>
      </c>
      <c r="N36" s="89">
        <f t="shared" si="39"/>
        <v>135.58333333333334</v>
      </c>
      <c r="P36" s="90">
        <v>0</v>
      </c>
      <c r="Q36" s="89">
        <f t="shared" si="40"/>
        <v>0</v>
      </c>
      <c r="R36" s="88">
        <v>0</v>
      </c>
      <c r="S36" s="89">
        <f t="shared" si="41"/>
        <v>0</v>
      </c>
    </row>
    <row r="37" spans="1:19" x14ac:dyDescent="0.3">
      <c r="A37" s="86">
        <v>5</v>
      </c>
      <c r="B37" s="87" t="s">
        <v>73</v>
      </c>
      <c r="C37" s="88">
        <f>((C33/52-805)*0.02+(805-153)*0.12)*52</f>
        <v>4431.28</v>
      </c>
      <c r="D37" s="89">
        <f t="shared" si="36"/>
        <v>369.27333333333331</v>
      </c>
      <c r="E37" s="88">
        <f>((E33/52)-153)*0.12*52</f>
        <v>2645.2799999999997</v>
      </c>
      <c r="F37" s="89">
        <f t="shared" si="36"/>
        <v>220.43999999999997</v>
      </c>
      <c r="G37" s="88">
        <f>((G33/52)-153)*0.12*52</f>
        <v>773.27999999999986</v>
      </c>
      <c r="H37" s="89">
        <f t="shared" si="37"/>
        <v>64.439999999999984</v>
      </c>
      <c r="I37" s="88">
        <f>((I33/52)-153)*0.12*52</f>
        <v>1205.2799999999997</v>
      </c>
      <c r="J37" s="89">
        <f t="shared" si="38"/>
        <v>100.43999999999998</v>
      </c>
      <c r="K37" s="88">
        <f>((K33/52)-153)*0.12*52</f>
        <v>1925.2800000000002</v>
      </c>
      <c r="L37" s="89">
        <f t="shared" si="39"/>
        <v>160.44000000000003</v>
      </c>
      <c r="M37" s="88">
        <f>((M33/52-805)*0.02+(805-153)*0.12)*52</f>
        <v>3831.2799999999997</v>
      </c>
      <c r="N37" s="89">
        <f t="shared" si="39"/>
        <v>319.27333333333331</v>
      </c>
      <c r="P37" s="90">
        <v>0</v>
      </c>
      <c r="Q37" s="89">
        <f t="shared" si="40"/>
        <v>0</v>
      </c>
      <c r="R37" s="88">
        <v>0</v>
      </c>
      <c r="S37" s="89">
        <f t="shared" si="41"/>
        <v>0</v>
      </c>
    </row>
    <row r="38" spans="1:19" x14ac:dyDescent="0.3">
      <c r="A38" s="81">
        <v>6</v>
      </c>
      <c r="B38" s="82" t="s">
        <v>74</v>
      </c>
      <c r="C38" s="83">
        <f>C37+C36</f>
        <v>18058.28</v>
      </c>
      <c r="D38" s="84">
        <f t="shared" si="36"/>
        <v>1504.8566666666666</v>
      </c>
      <c r="E38" s="83">
        <f>E37+E36</f>
        <v>6645.28</v>
      </c>
      <c r="F38" s="84">
        <f t="shared" si="36"/>
        <v>553.77333333333331</v>
      </c>
      <c r="G38" s="83">
        <f>G37+G36</f>
        <v>1653.2799999999997</v>
      </c>
      <c r="H38" s="84">
        <f t="shared" si="37"/>
        <v>137.77333333333331</v>
      </c>
      <c r="I38" s="83">
        <f>I37+I36</f>
        <v>2805.2799999999997</v>
      </c>
      <c r="J38" s="84">
        <f t="shared" si="38"/>
        <v>233.77333333333331</v>
      </c>
      <c r="K38" s="83">
        <f>K37+K36</f>
        <v>4725.2800000000007</v>
      </c>
      <c r="L38" s="84">
        <f t="shared" si="39"/>
        <v>393.77333333333337</v>
      </c>
      <c r="M38" s="83">
        <f>M37+M36</f>
        <v>5458.28</v>
      </c>
      <c r="N38" s="84">
        <f t="shared" si="39"/>
        <v>454.85666666666663</v>
      </c>
      <c r="P38" s="85">
        <f>P37+P36</f>
        <v>0</v>
      </c>
      <c r="Q38" s="84">
        <f t="shared" si="40"/>
        <v>0</v>
      </c>
      <c r="R38" s="83">
        <v>0</v>
      </c>
      <c r="S38" s="84">
        <f t="shared" si="41"/>
        <v>0</v>
      </c>
    </row>
    <row r="39" spans="1:19" x14ac:dyDescent="0.3">
      <c r="A39" s="81">
        <v>7</v>
      </c>
      <c r="B39" s="82" t="s">
        <v>75</v>
      </c>
      <c r="C39" s="83">
        <f>C33-C38</f>
        <v>41941.72</v>
      </c>
      <c r="D39" s="84">
        <f t="shared" si="36"/>
        <v>3495.1433333333334</v>
      </c>
      <c r="E39" s="83">
        <f>E33-E38</f>
        <v>23354.720000000001</v>
      </c>
      <c r="F39" s="84">
        <f t="shared" si="36"/>
        <v>1946.2266666666667</v>
      </c>
      <c r="G39" s="83">
        <f>G33-G38</f>
        <v>12746.720000000001</v>
      </c>
      <c r="H39" s="84">
        <f t="shared" si="37"/>
        <v>1062.2266666666667</v>
      </c>
      <c r="I39" s="83">
        <f>I33-I38</f>
        <v>15194.720000000001</v>
      </c>
      <c r="J39" s="84">
        <f t="shared" si="38"/>
        <v>1266.2266666666667</v>
      </c>
      <c r="K39" s="83">
        <f>K33-K38</f>
        <v>19274.72</v>
      </c>
      <c r="L39" s="84">
        <f t="shared" si="39"/>
        <v>1606.2266666666667</v>
      </c>
      <c r="M39" s="83">
        <f>M33-M38</f>
        <v>24541.72</v>
      </c>
      <c r="N39" s="84">
        <f t="shared" si="39"/>
        <v>2045.1433333333334</v>
      </c>
      <c r="P39" s="85">
        <f>P33-P38</f>
        <v>6000</v>
      </c>
      <c r="Q39" s="84">
        <f t="shared" si="40"/>
        <v>3000</v>
      </c>
      <c r="R39" s="83">
        <f>R33-R38</f>
        <v>3000</v>
      </c>
      <c r="S39" s="84">
        <f t="shared" si="41"/>
        <v>1500</v>
      </c>
    </row>
    <row r="40" spans="1:19" ht="15" thickBot="1" x14ac:dyDescent="0.35">
      <c r="A40" s="91"/>
      <c r="B40" s="92"/>
      <c r="C40" s="93"/>
      <c r="D40" s="94"/>
      <c r="E40" s="93"/>
      <c r="F40" s="94"/>
      <c r="G40" s="93"/>
      <c r="H40" s="94"/>
      <c r="I40" s="93"/>
      <c r="J40" s="94"/>
      <c r="K40" s="93"/>
      <c r="L40" s="94"/>
      <c r="M40" s="93"/>
      <c r="N40" s="94"/>
      <c r="P40" s="95"/>
      <c r="Q40" s="94">
        <f t="shared" si="40"/>
        <v>0</v>
      </c>
      <c r="R40" s="93"/>
      <c r="S40" s="94">
        <f t="shared" si="41"/>
        <v>0</v>
      </c>
    </row>
    <row r="41" spans="1:19" s="100" customFormat="1" ht="26.25" customHeight="1" thickBot="1" x14ac:dyDescent="0.35">
      <c r="A41" s="96">
        <v>1</v>
      </c>
      <c r="B41" s="97" t="s">
        <v>76</v>
      </c>
      <c r="C41" s="98">
        <f>(C33-7956)*0.138</f>
        <v>7182.072000000001</v>
      </c>
      <c r="D41" s="99">
        <f t="shared" si="36"/>
        <v>598.50600000000009</v>
      </c>
      <c r="E41" s="98">
        <f>(E33-7956)*0.138</f>
        <v>3042.0720000000001</v>
      </c>
      <c r="F41" s="99">
        <f t="shared" si="36"/>
        <v>253.506</v>
      </c>
      <c r="G41" s="98">
        <f>(G33-7956)*0.138</f>
        <v>889.27200000000005</v>
      </c>
      <c r="H41" s="99">
        <f t="shared" ref="H41" si="42">G41/12</f>
        <v>74.106000000000009</v>
      </c>
      <c r="I41" s="98">
        <f>(I33-7956)*0.138</f>
        <v>1386.0720000000001</v>
      </c>
      <c r="J41" s="99">
        <f t="shared" ref="J41" si="43">I41/12</f>
        <v>115.50600000000001</v>
      </c>
      <c r="K41" s="98">
        <f>(K33-7956)*0.138</f>
        <v>2214.0720000000001</v>
      </c>
      <c r="L41" s="99">
        <f t="shared" ref="L41:N41" si="44">K41/12</f>
        <v>184.506</v>
      </c>
      <c r="M41" s="98">
        <f>(M33-7956)*0.138</f>
        <v>3042.0720000000001</v>
      </c>
      <c r="N41" s="99">
        <f t="shared" si="44"/>
        <v>253.506</v>
      </c>
      <c r="P41" s="101">
        <v>0</v>
      </c>
      <c r="Q41" s="99">
        <f t="shared" si="40"/>
        <v>0</v>
      </c>
      <c r="R41" s="98">
        <v>0</v>
      </c>
      <c r="S41" s="99">
        <f t="shared" si="41"/>
        <v>0</v>
      </c>
    </row>
    <row r="42" spans="1:19" x14ac:dyDescent="0.3">
      <c r="F42" s="102"/>
    </row>
    <row r="43" spans="1:19" ht="15.6" x14ac:dyDescent="0.3">
      <c r="A43" s="240" t="s">
        <v>72</v>
      </c>
      <c r="B43" s="240"/>
      <c r="C43" s="240"/>
      <c r="D43" s="240"/>
      <c r="E43" s="240"/>
      <c r="G43" s="103"/>
    </row>
    <row r="44" spans="1:19" x14ac:dyDescent="0.3">
      <c r="A44" s="239" t="s">
        <v>77</v>
      </c>
      <c r="B44" s="239"/>
      <c r="C44" s="239"/>
      <c r="D44" s="239"/>
      <c r="E44" s="239"/>
      <c r="K44" s="103"/>
      <c r="P44" s="103"/>
    </row>
    <row r="45" spans="1:19" x14ac:dyDescent="0.3">
      <c r="A45" s="239" t="s">
        <v>78</v>
      </c>
      <c r="B45" s="239"/>
      <c r="C45" s="239"/>
      <c r="D45" s="239"/>
      <c r="E45" s="239"/>
    </row>
    <row r="46" spans="1:19" x14ac:dyDescent="0.3">
      <c r="A46" s="239" t="s">
        <v>79</v>
      </c>
      <c r="B46" s="239"/>
      <c r="C46" s="239"/>
      <c r="D46" s="239"/>
      <c r="E46" s="239"/>
    </row>
    <row r="47" spans="1:19" x14ac:dyDescent="0.3">
      <c r="A47" s="239"/>
      <c r="B47" s="239"/>
      <c r="C47" s="239"/>
      <c r="D47" s="239"/>
      <c r="E47" s="239"/>
    </row>
    <row r="48" spans="1:19" ht="15.6" x14ac:dyDescent="0.3">
      <c r="A48" s="240" t="s">
        <v>73</v>
      </c>
      <c r="B48" s="240"/>
      <c r="C48" s="240"/>
      <c r="D48" s="240"/>
      <c r="E48" s="240"/>
    </row>
    <row r="49" spans="1:6" x14ac:dyDescent="0.3">
      <c r="A49" s="249" t="s">
        <v>80</v>
      </c>
      <c r="B49" s="249"/>
      <c r="C49" s="249"/>
      <c r="D49" s="249"/>
      <c r="E49" s="249"/>
    </row>
    <row r="50" spans="1:6" x14ac:dyDescent="0.3">
      <c r="A50" s="239" t="s">
        <v>81</v>
      </c>
      <c r="B50" s="239"/>
      <c r="C50" s="239"/>
      <c r="D50" s="239"/>
      <c r="E50" s="239"/>
    </row>
    <row r="51" spans="1:6" x14ac:dyDescent="0.3">
      <c r="A51" s="239" t="s">
        <v>82</v>
      </c>
      <c r="B51" s="239"/>
      <c r="C51" s="239"/>
      <c r="D51" s="239"/>
      <c r="E51" s="239"/>
    </row>
    <row r="52" spans="1:6" x14ac:dyDescent="0.3">
      <c r="A52" s="239" t="s">
        <v>83</v>
      </c>
      <c r="B52" s="239"/>
      <c r="C52" s="239"/>
      <c r="D52" s="239"/>
      <c r="E52" s="239"/>
    </row>
    <row r="53" spans="1:6" x14ac:dyDescent="0.3">
      <c r="A53" s="239"/>
      <c r="B53" s="239"/>
      <c r="C53" s="239"/>
      <c r="D53" s="239"/>
      <c r="E53" s="239"/>
    </row>
    <row r="54" spans="1:6" ht="15.6" x14ac:dyDescent="0.3">
      <c r="A54" s="240" t="s">
        <v>76</v>
      </c>
      <c r="B54" s="240"/>
      <c r="C54" s="240"/>
      <c r="D54" s="240"/>
      <c r="E54" s="240"/>
    </row>
    <row r="55" spans="1:6" x14ac:dyDescent="0.3">
      <c r="A55" s="239" t="s">
        <v>84</v>
      </c>
      <c r="B55" s="239"/>
      <c r="C55" s="239"/>
      <c r="D55" s="239"/>
      <c r="E55" s="239"/>
    </row>
    <row r="58" spans="1:6" ht="15" thickBot="1" x14ac:dyDescent="0.35"/>
    <row r="59" spans="1:6" x14ac:dyDescent="0.3">
      <c r="A59" s="241" t="s">
        <v>152</v>
      </c>
      <c r="B59" s="242"/>
      <c r="C59" s="243"/>
    </row>
    <row r="60" spans="1:6" ht="15" thickBot="1" x14ac:dyDescent="0.35">
      <c r="A60" s="244"/>
      <c r="B60" s="245"/>
      <c r="C60" s="246"/>
    </row>
    <row r="62" spans="1:6" ht="15" thickBot="1" x14ac:dyDescent="0.35"/>
    <row r="63" spans="1:6" ht="22.2" x14ac:dyDescent="0.35">
      <c r="C63" s="247" t="s">
        <v>122</v>
      </c>
      <c r="D63" s="248"/>
      <c r="E63" s="247" t="s">
        <v>123</v>
      </c>
      <c r="F63" s="248"/>
    </row>
    <row r="64" spans="1:6" ht="15" thickBot="1" x14ac:dyDescent="0.35">
      <c r="C64" s="74" t="s">
        <v>153</v>
      </c>
      <c r="D64" s="198" t="s">
        <v>154</v>
      </c>
      <c r="E64" s="74" t="s">
        <v>153</v>
      </c>
      <c r="F64" s="198" t="s">
        <v>154</v>
      </c>
    </row>
    <row r="65" spans="1:6" x14ac:dyDescent="0.3">
      <c r="A65" s="199">
        <v>1</v>
      </c>
      <c r="B65" s="200" t="s">
        <v>155</v>
      </c>
      <c r="C65" s="201">
        <v>2500</v>
      </c>
      <c r="D65" s="202">
        <f>C65*0.6</f>
        <v>1500</v>
      </c>
      <c r="E65" s="201">
        <v>2000</v>
      </c>
      <c r="F65" s="203">
        <f>E65*0.6</f>
        <v>1200</v>
      </c>
    </row>
    <row r="66" spans="1:6" x14ac:dyDescent="0.3">
      <c r="A66" s="204">
        <v>2</v>
      </c>
      <c r="B66" s="205" t="s">
        <v>156</v>
      </c>
      <c r="C66" s="206">
        <f>1218/13.5</f>
        <v>90.222222222222229</v>
      </c>
      <c r="D66" s="207">
        <f t="shared" ref="D66:F69" si="45">C66*0.6</f>
        <v>54.133333333333333</v>
      </c>
      <c r="E66" s="206">
        <f>1218/13.5</f>
        <v>90.222222222222229</v>
      </c>
      <c r="F66" s="207">
        <f t="shared" si="45"/>
        <v>54.133333333333333</v>
      </c>
    </row>
    <row r="67" spans="1:6" x14ac:dyDescent="0.3">
      <c r="A67" s="204">
        <v>3</v>
      </c>
      <c r="B67" s="205" t="s">
        <v>157</v>
      </c>
      <c r="C67" s="206">
        <f>(C66*0.185)+(C66*0.33)</f>
        <v>46.464444444444453</v>
      </c>
      <c r="D67" s="207">
        <f t="shared" si="45"/>
        <v>27.878666666666671</v>
      </c>
      <c r="E67" s="206">
        <f>(E66*0.185)+(E66*0.33)</f>
        <v>46.464444444444453</v>
      </c>
      <c r="F67" s="207">
        <f t="shared" si="45"/>
        <v>27.878666666666671</v>
      </c>
    </row>
    <row r="68" spans="1:6" x14ac:dyDescent="0.3">
      <c r="A68" s="204">
        <v>4</v>
      </c>
      <c r="B68" s="205" t="s">
        <v>158</v>
      </c>
      <c r="C68" s="206">
        <f>(C65-C66)*10%</f>
        <v>240.97777777777779</v>
      </c>
      <c r="D68" s="207">
        <f t="shared" si="45"/>
        <v>144.58666666666667</v>
      </c>
      <c r="E68" s="206">
        <f>(E65-E66)*10%</f>
        <v>190.97777777777779</v>
      </c>
      <c r="F68" s="207">
        <f t="shared" si="45"/>
        <v>114.58666666666667</v>
      </c>
    </row>
    <row r="69" spans="1:6" ht="15" thickBot="1" x14ac:dyDescent="0.35">
      <c r="A69" s="208">
        <v>5</v>
      </c>
      <c r="B69" s="209" t="s">
        <v>159</v>
      </c>
      <c r="C69" s="210">
        <f>SUM(C65:C68)</f>
        <v>2877.6644444444441</v>
      </c>
      <c r="D69" s="211">
        <f t="shared" si="45"/>
        <v>1726.5986666666665</v>
      </c>
      <c r="E69" s="210">
        <f>SUM(E65:E68)</f>
        <v>2327.6644444444441</v>
      </c>
      <c r="F69" s="211">
        <f t="shared" si="45"/>
        <v>1396.5986666666665</v>
      </c>
    </row>
    <row r="73" spans="1:6" x14ac:dyDescent="0.3">
      <c r="B73" t="s">
        <v>122</v>
      </c>
    </row>
    <row r="74" spans="1:6" x14ac:dyDescent="0.3">
      <c r="B74" t="s">
        <v>123</v>
      </c>
    </row>
  </sheetData>
  <mergeCells count="43">
    <mergeCell ref="A1:F1"/>
    <mergeCell ref="A3:A4"/>
    <mergeCell ref="B3:B4"/>
    <mergeCell ref="C3:E3"/>
    <mergeCell ref="F3:H3"/>
    <mergeCell ref="AD3:AF3"/>
    <mergeCell ref="AG3:AI3"/>
    <mergeCell ref="AJ3:AL3"/>
    <mergeCell ref="AM3:AO3"/>
    <mergeCell ref="C30:N30"/>
    <mergeCell ref="P30:S30"/>
    <mergeCell ref="L3:N3"/>
    <mergeCell ref="O3:Q3"/>
    <mergeCell ref="R3:T3"/>
    <mergeCell ref="U3:W3"/>
    <mergeCell ref="X3:Z3"/>
    <mergeCell ref="AA3:AC3"/>
    <mergeCell ref="I3:K3"/>
    <mergeCell ref="P31:Q31"/>
    <mergeCell ref="R31:S31"/>
    <mergeCell ref="A43:E43"/>
    <mergeCell ref="A44:E44"/>
    <mergeCell ref="A45:E45"/>
    <mergeCell ref="C31:D31"/>
    <mergeCell ref="E31:F31"/>
    <mergeCell ref="G31:H31"/>
    <mergeCell ref="I31:J31"/>
    <mergeCell ref="K31:L31"/>
    <mergeCell ref="M31:N31"/>
    <mergeCell ref="C63:D63"/>
    <mergeCell ref="E63:F63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25:C26"/>
    <mergeCell ref="A59:C60"/>
    <mergeCell ref="A46:E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activeCell="K10" sqref="K10:K30"/>
    </sheetView>
  </sheetViews>
  <sheetFormatPr defaultRowHeight="13.2" x14ac:dyDescent="0.3"/>
  <cols>
    <col min="1" max="1" width="3.5546875" style="176" customWidth="1"/>
    <col min="2" max="2" width="5.33203125" style="136" customWidth="1"/>
    <col min="3" max="3" width="16.5546875" style="195" customWidth="1"/>
    <col min="4" max="4" width="9.109375" style="195"/>
    <col min="5" max="5" width="7.109375" style="195" customWidth="1"/>
    <col min="6" max="6" width="13.44140625" style="195" customWidth="1"/>
    <col min="7" max="7" width="2.88671875" style="195" customWidth="1"/>
    <col min="8" max="8" width="14.6640625" style="195" customWidth="1"/>
    <col min="9" max="9" width="12.44140625" style="196" customWidth="1"/>
    <col min="10" max="10" width="19" style="197" customWidth="1"/>
    <col min="11" max="11" width="9.88671875" style="142" bestFit="1" customWidth="1"/>
    <col min="12" max="256" width="9.109375" style="179"/>
    <col min="257" max="257" width="3.5546875" style="179" customWidth="1"/>
    <col min="258" max="258" width="5.33203125" style="179" customWidth="1"/>
    <col min="259" max="259" width="16.5546875" style="179" customWidth="1"/>
    <col min="260" max="260" width="9.109375" style="179"/>
    <col min="261" max="261" width="7.109375" style="179" customWidth="1"/>
    <col min="262" max="262" width="13.44140625" style="179" customWidth="1"/>
    <col min="263" max="263" width="9.88671875" style="179" bestFit="1" customWidth="1"/>
    <col min="264" max="264" width="37" style="179" customWidth="1"/>
    <col min="265" max="265" width="20" style="179" customWidth="1"/>
    <col min="266" max="266" width="18.5546875" style="179" customWidth="1"/>
    <col min="267" max="512" width="9.109375" style="179"/>
    <col min="513" max="513" width="3.5546875" style="179" customWidth="1"/>
    <col min="514" max="514" width="5.33203125" style="179" customWidth="1"/>
    <col min="515" max="515" width="16.5546875" style="179" customWidth="1"/>
    <col min="516" max="516" width="9.109375" style="179"/>
    <col min="517" max="517" width="7.109375" style="179" customWidth="1"/>
    <col min="518" max="518" width="13.44140625" style="179" customWidth="1"/>
    <col min="519" max="519" width="9.88671875" style="179" bestFit="1" customWidth="1"/>
    <col min="520" max="520" width="37" style="179" customWidth="1"/>
    <col min="521" max="521" width="20" style="179" customWidth="1"/>
    <col min="522" max="522" width="18.5546875" style="179" customWidth="1"/>
    <col min="523" max="768" width="9.109375" style="179"/>
    <col min="769" max="769" width="3.5546875" style="179" customWidth="1"/>
    <col min="770" max="770" width="5.33203125" style="179" customWidth="1"/>
    <col min="771" max="771" width="16.5546875" style="179" customWidth="1"/>
    <col min="772" max="772" width="9.109375" style="179"/>
    <col min="773" max="773" width="7.109375" style="179" customWidth="1"/>
    <col min="774" max="774" width="13.44140625" style="179" customWidth="1"/>
    <col min="775" max="775" width="9.88671875" style="179" bestFit="1" customWidth="1"/>
    <col min="776" max="776" width="37" style="179" customWidth="1"/>
    <col min="777" max="777" width="20" style="179" customWidth="1"/>
    <col min="778" max="778" width="18.5546875" style="179" customWidth="1"/>
    <col min="779" max="1024" width="9.109375" style="179"/>
    <col min="1025" max="1025" width="3.5546875" style="179" customWidth="1"/>
    <col min="1026" max="1026" width="5.33203125" style="179" customWidth="1"/>
    <col min="1027" max="1027" width="16.5546875" style="179" customWidth="1"/>
    <col min="1028" max="1028" width="9.109375" style="179"/>
    <col min="1029" max="1029" width="7.109375" style="179" customWidth="1"/>
    <col min="1030" max="1030" width="13.44140625" style="179" customWidth="1"/>
    <col min="1031" max="1031" width="9.88671875" style="179" bestFit="1" customWidth="1"/>
    <col min="1032" max="1032" width="37" style="179" customWidth="1"/>
    <col min="1033" max="1033" width="20" style="179" customWidth="1"/>
    <col min="1034" max="1034" width="18.5546875" style="179" customWidth="1"/>
    <col min="1035" max="1280" width="9.109375" style="179"/>
    <col min="1281" max="1281" width="3.5546875" style="179" customWidth="1"/>
    <col min="1282" max="1282" width="5.33203125" style="179" customWidth="1"/>
    <col min="1283" max="1283" width="16.5546875" style="179" customWidth="1"/>
    <col min="1284" max="1284" width="9.109375" style="179"/>
    <col min="1285" max="1285" width="7.109375" style="179" customWidth="1"/>
    <col min="1286" max="1286" width="13.44140625" style="179" customWidth="1"/>
    <col min="1287" max="1287" width="9.88671875" style="179" bestFit="1" customWidth="1"/>
    <col min="1288" max="1288" width="37" style="179" customWidth="1"/>
    <col min="1289" max="1289" width="20" style="179" customWidth="1"/>
    <col min="1290" max="1290" width="18.5546875" style="179" customWidth="1"/>
    <col min="1291" max="1536" width="9.109375" style="179"/>
    <col min="1537" max="1537" width="3.5546875" style="179" customWidth="1"/>
    <col min="1538" max="1538" width="5.33203125" style="179" customWidth="1"/>
    <col min="1539" max="1539" width="16.5546875" style="179" customWidth="1"/>
    <col min="1540" max="1540" width="9.109375" style="179"/>
    <col min="1541" max="1541" width="7.109375" style="179" customWidth="1"/>
    <col min="1542" max="1542" width="13.44140625" style="179" customWidth="1"/>
    <col min="1543" max="1543" width="9.88671875" style="179" bestFit="1" customWidth="1"/>
    <col min="1544" max="1544" width="37" style="179" customWidth="1"/>
    <col min="1545" max="1545" width="20" style="179" customWidth="1"/>
    <col min="1546" max="1546" width="18.5546875" style="179" customWidth="1"/>
    <col min="1547" max="1792" width="9.109375" style="179"/>
    <col min="1793" max="1793" width="3.5546875" style="179" customWidth="1"/>
    <col min="1794" max="1794" width="5.33203125" style="179" customWidth="1"/>
    <col min="1795" max="1795" width="16.5546875" style="179" customWidth="1"/>
    <col min="1796" max="1796" width="9.109375" style="179"/>
    <col min="1797" max="1797" width="7.109375" style="179" customWidth="1"/>
    <col min="1798" max="1798" width="13.44140625" style="179" customWidth="1"/>
    <col min="1799" max="1799" width="9.88671875" style="179" bestFit="1" customWidth="1"/>
    <col min="1800" max="1800" width="37" style="179" customWidth="1"/>
    <col min="1801" max="1801" width="20" style="179" customWidth="1"/>
    <col min="1802" max="1802" width="18.5546875" style="179" customWidth="1"/>
    <col min="1803" max="2048" width="9.109375" style="179"/>
    <col min="2049" max="2049" width="3.5546875" style="179" customWidth="1"/>
    <col min="2050" max="2050" width="5.33203125" style="179" customWidth="1"/>
    <col min="2051" max="2051" width="16.5546875" style="179" customWidth="1"/>
    <col min="2052" max="2052" width="9.109375" style="179"/>
    <col min="2053" max="2053" width="7.109375" style="179" customWidth="1"/>
    <col min="2054" max="2054" width="13.44140625" style="179" customWidth="1"/>
    <col min="2055" max="2055" width="9.88671875" style="179" bestFit="1" customWidth="1"/>
    <col min="2056" max="2056" width="37" style="179" customWidth="1"/>
    <col min="2057" max="2057" width="20" style="179" customWidth="1"/>
    <col min="2058" max="2058" width="18.5546875" style="179" customWidth="1"/>
    <col min="2059" max="2304" width="9.109375" style="179"/>
    <col min="2305" max="2305" width="3.5546875" style="179" customWidth="1"/>
    <col min="2306" max="2306" width="5.33203125" style="179" customWidth="1"/>
    <col min="2307" max="2307" width="16.5546875" style="179" customWidth="1"/>
    <col min="2308" max="2308" width="9.109375" style="179"/>
    <col min="2309" max="2309" width="7.109375" style="179" customWidth="1"/>
    <col min="2310" max="2310" width="13.44140625" style="179" customWidth="1"/>
    <col min="2311" max="2311" width="9.88671875" style="179" bestFit="1" customWidth="1"/>
    <col min="2312" max="2312" width="37" style="179" customWidth="1"/>
    <col min="2313" max="2313" width="20" style="179" customWidth="1"/>
    <col min="2314" max="2314" width="18.5546875" style="179" customWidth="1"/>
    <col min="2315" max="2560" width="9.109375" style="179"/>
    <col min="2561" max="2561" width="3.5546875" style="179" customWidth="1"/>
    <col min="2562" max="2562" width="5.33203125" style="179" customWidth="1"/>
    <col min="2563" max="2563" width="16.5546875" style="179" customWidth="1"/>
    <col min="2564" max="2564" width="9.109375" style="179"/>
    <col min="2565" max="2565" width="7.109375" style="179" customWidth="1"/>
    <col min="2566" max="2566" width="13.44140625" style="179" customWidth="1"/>
    <col min="2567" max="2567" width="9.88671875" style="179" bestFit="1" customWidth="1"/>
    <col min="2568" max="2568" width="37" style="179" customWidth="1"/>
    <col min="2569" max="2569" width="20" style="179" customWidth="1"/>
    <col min="2570" max="2570" width="18.5546875" style="179" customWidth="1"/>
    <col min="2571" max="2816" width="9.109375" style="179"/>
    <col min="2817" max="2817" width="3.5546875" style="179" customWidth="1"/>
    <col min="2818" max="2818" width="5.33203125" style="179" customWidth="1"/>
    <col min="2819" max="2819" width="16.5546875" style="179" customWidth="1"/>
    <col min="2820" max="2820" width="9.109375" style="179"/>
    <col min="2821" max="2821" width="7.109375" style="179" customWidth="1"/>
    <col min="2822" max="2822" width="13.44140625" style="179" customWidth="1"/>
    <col min="2823" max="2823" width="9.88671875" style="179" bestFit="1" customWidth="1"/>
    <col min="2824" max="2824" width="37" style="179" customWidth="1"/>
    <col min="2825" max="2825" width="20" style="179" customWidth="1"/>
    <col min="2826" max="2826" width="18.5546875" style="179" customWidth="1"/>
    <col min="2827" max="3072" width="9.109375" style="179"/>
    <col min="3073" max="3073" width="3.5546875" style="179" customWidth="1"/>
    <col min="3074" max="3074" width="5.33203125" style="179" customWidth="1"/>
    <col min="3075" max="3075" width="16.5546875" style="179" customWidth="1"/>
    <col min="3076" max="3076" width="9.109375" style="179"/>
    <col min="3077" max="3077" width="7.109375" style="179" customWidth="1"/>
    <col min="3078" max="3078" width="13.44140625" style="179" customWidth="1"/>
    <col min="3079" max="3079" width="9.88671875" style="179" bestFit="1" customWidth="1"/>
    <col min="3080" max="3080" width="37" style="179" customWidth="1"/>
    <col min="3081" max="3081" width="20" style="179" customWidth="1"/>
    <col min="3082" max="3082" width="18.5546875" style="179" customWidth="1"/>
    <col min="3083" max="3328" width="9.109375" style="179"/>
    <col min="3329" max="3329" width="3.5546875" style="179" customWidth="1"/>
    <col min="3330" max="3330" width="5.33203125" style="179" customWidth="1"/>
    <col min="3331" max="3331" width="16.5546875" style="179" customWidth="1"/>
    <col min="3332" max="3332" width="9.109375" style="179"/>
    <col min="3333" max="3333" width="7.109375" style="179" customWidth="1"/>
    <col min="3334" max="3334" width="13.44140625" style="179" customWidth="1"/>
    <col min="3335" max="3335" width="9.88671875" style="179" bestFit="1" customWidth="1"/>
    <col min="3336" max="3336" width="37" style="179" customWidth="1"/>
    <col min="3337" max="3337" width="20" style="179" customWidth="1"/>
    <col min="3338" max="3338" width="18.5546875" style="179" customWidth="1"/>
    <col min="3339" max="3584" width="9.109375" style="179"/>
    <col min="3585" max="3585" width="3.5546875" style="179" customWidth="1"/>
    <col min="3586" max="3586" width="5.33203125" style="179" customWidth="1"/>
    <col min="3587" max="3587" width="16.5546875" style="179" customWidth="1"/>
    <col min="3588" max="3588" width="9.109375" style="179"/>
    <col min="3589" max="3589" width="7.109375" style="179" customWidth="1"/>
    <col min="3590" max="3590" width="13.44140625" style="179" customWidth="1"/>
    <col min="3591" max="3591" width="9.88671875" style="179" bestFit="1" customWidth="1"/>
    <col min="3592" max="3592" width="37" style="179" customWidth="1"/>
    <col min="3593" max="3593" width="20" style="179" customWidth="1"/>
    <col min="3594" max="3594" width="18.5546875" style="179" customWidth="1"/>
    <col min="3595" max="3840" width="9.109375" style="179"/>
    <col min="3841" max="3841" width="3.5546875" style="179" customWidth="1"/>
    <col min="3842" max="3842" width="5.33203125" style="179" customWidth="1"/>
    <col min="3843" max="3843" width="16.5546875" style="179" customWidth="1"/>
    <col min="3844" max="3844" width="9.109375" style="179"/>
    <col min="3845" max="3845" width="7.109375" style="179" customWidth="1"/>
    <col min="3846" max="3846" width="13.44140625" style="179" customWidth="1"/>
    <col min="3847" max="3847" width="9.88671875" style="179" bestFit="1" customWidth="1"/>
    <col min="3848" max="3848" width="37" style="179" customWidth="1"/>
    <col min="3849" max="3849" width="20" style="179" customWidth="1"/>
    <col min="3850" max="3850" width="18.5546875" style="179" customWidth="1"/>
    <col min="3851" max="4096" width="9.109375" style="179"/>
    <col min="4097" max="4097" width="3.5546875" style="179" customWidth="1"/>
    <col min="4098" max="4098" width="5.33203125" style="179" customWidth="1"/>
    <col min="4099" max="4099" width="16.5546875" style="179" customWidth="1"/>
    <col min="4100" max="4100" width="9.109375" style="179"/>
    <col min="4101" max="4101" width="7.109375" style="179" customWidth="1"/>
    <col min="4102" max="4102" width="13.44140625" style="179" customWidth="1"/>
    <col min="4103" max="4103" width="9.88671875" style="179" bestFit="1" customWidth="1"/>
    <col min="4104" max="4104" width="37" style="179" customWidth="1"/>
    <col min="4105" max="4105" width="20" style="179" customWidth="1"/>
    <col min="4106" max="4106" width="18.5546875" style="179" customWidth="1"/>
    <col min="4107" max="4352" width="9.109375" style="179"/>
    <col min="4353" max="4353" width="3.5546875" style="179" customWidth="1"/>
    <col min="4354" max="4354" width="5.33203125" style="179" customWidth="1"/>
    <col min="4355" max="4355" width="16.5546875" style="179" customWidth="1"/>
    <col min="4356" max="4356" width="9.109375" style="179"/>
    <col min="4357" max="4357" width="7.109375" style="179" customWidth="1"/>
    <col min="4358" max="4358" width="13.44140625" style="179" customWidth="1"/>
    <col min="4359" max="4359" width="9.88671875" style="179" bestFit="1" customWidth="1"/>
    <col min="4360" max="4360" width="37" style="179" customWidth="1"/>
    <col min="4361" max="4361" width="20" style="179" customWidth="1"/>
    <col min="4362" max="4362" width="18.5546875" style="179" customWidth="1"/>
    <col min="4363" max="4608" width="9.109375" style="179"/>
    <col min="4609" max="4609" width="3.5546875" style="179" customWidth="1"/>
    <col min="4610" max="4610" width="5.33203125" style="179" customWidth="1"/>
    <col min="4611" max="4611" width="16.5546875" style="179" customWidth="1"/>
    <col min="4612" max="4612" width="9.109375" style="179"/>
    <col min="4613" max="4613" width="7.109375" style="179" customWidth="1"/>
    <col min="4614" max="4614" width="13.44140625" style="179" customWidth="1"/>
    <col min="4615" max="4615" width="9.88671875" style="179" bestFit="1" customWidth="1"/>
    <col min="4616" max="4616" width="37" style="179" customWidth="1"/>
    <col min="4617" max="4617" width="20" style="179" customWidth="1"/>
    <col min="4618" max="4618" width="18.5546875" style="179" customWidth="1"/>
    <col min="4619" max="4864" width="9.109375" style="179"/>
    <col min="4865" max="4865" width="3.5546875" style="179" customWidth="1"/>
    <col min="4866" max="4866" width="5.33203125" style="179" customWidth="1"/>
    <col min="4867" max="4867" width="16.5546875" style="179" customWidth="1"/>
    <col min="4868" max="4868" width="9.109375" style="179"/>
    <col min="4869" max="4869" width="7.109375" style="179" customWidth="1"/>
    <col min="4870" max="4870" width="13.44140625" style="179" customWidth="1"/>
    <col min="4871" max="4871" width="9.88671875" style="179" bestFit="1" customWidth="1"/>
    <col min="4872" max="4872" width="37" style="179" customWidth="1"/>
    <col min="4873" max="4873" width="20" style="179" customWidth="1"/>
    <col min="4874" max="4874" width="18.5546875" style="179" customWidth="1"/>
    <col min="4875" max="5120" width="9.109375" style="179"/>
    <col min="5121" max="5121" width="3.5546875" style="179" customWidth="1"/>
    <col min="5122" max="5122" width="5.33203125" style="179" customWidth="1"/>
    <col min="5123" max="5123" width="16.5546875" style="179" customWidth="1"/>
    <col min="5124" max="5124" width="9.109375" style="179"/>
    <col min="5125" max="5125" width="7.109375" style="179" customWidth="1"/>
    <col min="5126" max="5126" width="13.44140625" style="179" customWidth="1"/>
    <col min="5127" max="5127" width="9.88671875" style="179" bestFit="1" customWidth="1"/>
    <col min="5128" max="5128" width="37" style="179" customWidth="1"/>
    <col min="5129" max="5129" width="20" style="179" customWidth="1"/>
    <col min="5130" max="5130" width="18.5546875" style="179" customWidth="1"/>
    <col min="5131" max="5376" width="9.109375" style="179"/>
    <col min="5377" max="5377" width="3.5546875" style="179" customWidth="1"/>
    <col min="5378" max="5378" width="5.33203125" style="179" customWidth="1"/>
    <col min="5379" max="5379" width="16.5546875" style="179" customWidth="1"/>
    <col min="5380" max="5380" width="9.109375" style="179"/>
    <col min="5381" max="5381" width="7.109375" style="179" customWidth="1"/>
    <col min="5382" max="5382" width="13.44140625" style="179" customWidth="1"/>
    <col min="5383" max="5383" width="9.88671875" style="179" bestFit="1" customWidth="1"/>
    <col min="5384" max="5384" width="37" style="179" customWidth="1"/>
    <col min="5385" max="5385" width="20" style="179" customWidth="1"/>
    <col min="5386" max="5386" width="18.5546875" style="179" customWidth="1"/>
    <col min="5387" max="5632" width="9.109375" style="179"/>
    <col min="5633" max="5633" width="3.5546875" style="179" customWidth="1"/>
    <col min="5634" max="5634" width="5.33203125" style="179" customWidth="1"/>
    <col min="5635" max="5635" width="16.5546875" style="179" customWidth="1"/>
    <col min="5636" max="5636" width="9.109375" style="179"/>
    <col min="5637" max="5637" width="7.109375" style="179" customWidth="1"/>
    <col min="5638" max="5638" width="13.44140625" style="179" customWidth="1"/>
    <col min="5639" max="5639" width="9.88671875" style="179" bestFit="1" customWidth="1"/>
    <col min="5640" max="5640" width="37" style="179" customWidth="1"/>
    <col min="5641" max="5641" width="20" style="179" customWidth="1"/>
    <col min="5642" max="5642" width="18.5546875" style="179" customWidth="1"/>
    <col min="5643" max="5888" width="9.109375" style="179"/>
    <col min="5889" max="5889" width="3.5546875" style="179" customWidth="1"/>
    <col min="5890" max="5890" width="5.33203125" style="179" customWidth="1"/>
    <col min="5891" max="5891" width="16.5546875" style="179" customWidth="1"/>
    <col min="5892" max="5892" width="9.109375" style="179"/>
    <col min="5893" max="5893" width="7.109375" style="179" customWidth="1"/>
    <col min="5894" max="5894" width="13.44140625" style="179" customWidth="1"/>
    <col min="5895" max="5895" width="9.88671875" style="179" bestFit="1" customWidth="1"/>
    <col min="5896" max="5896" width="37" style="179" customWidth="1"/>
    <col min="5897" max="5897" width="20" style="179" customWidth="1"/>
    <col min="5898" max="5898" width="18.5546875" style="179" customWidth="1"/>
    <col min="5899" max="6144" width="9.109375" style="179"/>
    <col min="6145" max="6145" width="3.5546875" style="179" customWidth="1"/>
    <col min="6146" max="6146" width="5.33203125" style="179" customWidth="1"/>
    <col min="6147" max="6147" width="16.5546875" style="179" customWidth="1"/>
    <col min="6148" max="6148" width="9.109375" style="179"/>
    <col min="6149" max="6149" width="7.109375" style="179" customWidth="1"/>
    <col min="6150" max="6150" width="13.44140625" style="179" customWidth="1"/>
    <col min="6151" max="6151" width="9.88671875" style="179" bestFit="1" customWidth="1"/>
    <col min="6152" max="6152" width="37" style="179" customWidth="1"/>
    <col min="6153" max="6153" width="20" style="179" customWidth="1"/>
    <col min="6154" max="6154" width="18.5546875" style="179" customWidth="1"/>
    <col min="6155" max="6400" width="9.109375" style="179"/>
    <col min="6401" max="6401" width="3.5546875" style="179" customWidth="1"/>
    <col min="6402" max="6402" width="5.33203125" style="179" customWidth="1"/>
    <col min="6403" max="6403" width="16.5546875" style="179" customWidth="1"/>
    <col min="6404" max="6404" width="9.109375" style="179"/>
    <col min="6405" max="6405" width="7.109375" style="179" customWidth="1"/>
    <col min="6406" max="6406" width="13.44140625" style="179" customWidth="1"/>
    <col min="6407" max="6407" width="9.88671875" style="179" bestFit="1" customWidth="1"/>
    <col min="6408" max="6408" width="37" style="179" customWidth="1"/>
    <col min="6409" max="6409" width="20" style="179" customWidth="1"/>
    <col min="6410" max="6410" width="18.5546875" style="179" customWidth="1"/>
    <col min="6411" max="6656" width="9.109375" style="179"/>
    <col min="6657" max="6657" width="3.5546875" style="179" customWidth="1"/>
    <col min="6658" max="6658" width="5.33203125" style="179" customWidth="1"/>
    <col min="6659" max="6659" width="16.5546875" style="179" customWidth="1"/>
    <col min="6660" max="6660" width="9.109375" style="179"/>
    <col min="6661" max="6661" width="7.109375" style="179" customWidth="1"/>
    <col min="6662" max="6662" width="13.44140625" style="179" customWidth="1"/>
    <col min="6663" max="6663" width="9.88671875" style="179" bestFit="1" customWidth="1"/>
    <col min="6664" max="6664" width="37" style="179" customWidth="1"/>
    <col min="6665" max="6665" width="20" style="179" customWidth="1"/>
    <col min="6666" max="6666" width="18.5546875" style="179" customWidth="1"/>
    <col min="6667" max="6912" width="9.109375" style="179"/>
    <col min="6913" max="6913" width="3.5546875" style="179" customWidth="1"/>
    <col min="6914" max="6914" width="5.33203125" style="179" customWidth="1"/>
    <col min="6915" max="6915" width="16.5546875" style="179" customWidth="1"/>
    <col min="6916" max="6916" width="9.109375" style="179"/>
    <col min="6917" max="6917" width="7.109375" style="179" customWidth="1"/>
    <col min="6918" max="6918" width="13.44140625" style="179" customWidth="1"/>
    <col min="6919" max="6919" width="9.88671875" style="179" bestFit="1" customWidth="1"/>
    <col min="6920" max="6920" width="37" style="179" customWidth="1"/>
    <col min="6921" max="6921" width="20" style="179" customWidth="1"/>
    <col min="6922" max="6922" width="18.5546875" style="179" customWidth="1"/>
    <col min="6923" max="7168" width="9.109375" style="179"/>
    <col min="7169" max="7169" width="3.5546875" style="179" customWidth="1"/>
    <col min="7170" max="7170" width="5.33203125" style="179" customWidth="1"/>
    <col min="7171" max="7171" width="16.5546875" style="179" customWidth="1"/>
    <col min="7172" max="7172" width="9.109375" style="179"/>
    <col min="7173" max="7173" width="7.109375" style="179" customWidth="1"/>
    <col min="7174" max="7174" width="13.44140625" style="179" customWidth="1"/>
    <col min="7175" max="7175" width="9.88671875" style="179" bestFit="1" customWidth="1"/>
    <col min="7176" max="7176" width="37" style="179" customWidth="1"/>
    <col min="7177" max="7177" width="20" style="179" customWidth="1"/>
    <col min="7178" max="7178" width="18.5546875" style="179" customWidth="1"/>
    <col min="7179" max="7424" width="9.109375" style="179"/>
    <col min="7425" max="7425" width="3.5546875" style="179" customWidth="1"/>
    <col min="7426" max="7426" width="5.33203125" style="179" customWidth="1"/>
    <col min="7427" max="7427" width="16.5546875" style="179" customWidth="1"/>
    <col min="7428" max="7428" width="9.109375" style="179"/>
    <col min="7429" max="7429" width="7.109375" style="179" customWidth="1"/>
    <col min="7430" max="7430" width="13.44140625" style="179" customWidth="1"/>
    <col min="7431" max="7431" width="9.88671875" style="179" bestFit="1" customWidth="1"/>
    <col min="7432" max="7432" width="37" style="179" customWidth="1"/>
    <col min="7433" max="7433" width="20" style="179" customWidth="1"/>
    <col min="7434" max="7434" width="18.5546875" style="179" customWidth="1"/>
    <col min="7435" max="7680" width="9.109375" style="179"/>
    <col min="7681" max="7681" width="3.5546875" style="179" customWidth="1"/>
    <col min="7682" max="7682" width="5.33203125" style="179" customWidth="1"/>
    <col min="7683" max="7683" width="16.5546875" style="179" customWidth="1"/>
    <col min="7684" max="7684" width="9.109375" style="179"/>
    <col min="7685" max="7685" width="7.109375" style="179" customWidth="1"/>
    <col min="7686" max="7686" width="13.44140625" style="179" customWidth="1"/>
    <col min="7687" max="7687" width="9.88671875" style="179" bestFit="1" customWidth="1"/>
    <col min="7688" max="7688" width="37" style="179" customWidth="1"/>
    <col min="7689" max="7689" width="20" style="179" customWidth="1"/>
    <col min="7690" max="7690" width="18.5546875" style="179" customWidth="1"/>
    <col min="7691" max="7936" width="9.109375" style="179"/>
    <col min="7937" max="7937" width="3.5546875" style="179" customWidth="1"/>
    <col min="7938" max="7938" width="5.33203125" style="179" customWidth="1"/>
    <col min="7939" max="7939" width="16.5546875" style="179" customWidth="1"/>
    <col min="7940" max="7940" width="9.109375" style="179"/>
    <col min="7941" max="7941" width="7.109375" style="179" customWidth="1"/>
    <col min="7942" max="7942" width="13.44140625" style="179" customWidth="1"/>
    <col min="7943" max="7943" width="9.88671875" style="179" bestFit="1" customWidth="1"/>
    <col min="7944" max="7944" width="37" style="179" customWidth="1"/>
    <col min="7945" max="7945" width="20" style="179" customWidth="1"/>
    <col min="7946" max="7946" width="18.5546875" style="179" customWidth="1"/>
    <col min="7947" max="8192" width="9.109375" style="179"/>
    <col min="8193" max="8193" width="3.5546875" style="179" customWidth="1"/>
    <col min="8194" max="8194" width="5.33203125" style="179" customWidth="1"/>
    <col min="8195" max="8195" width="16.5546875" style="179" customWidth="1"/>
    <col min="8196" max="8196" width="9.109375" style="179"/>
    <col min="8197" max="8197" width="7.109375" style="179" customWidth="1"/>
    <col min="8198" max="8198" width="13.44140625" style="179" customWidth="1"/>
    <col min="8199" max="8199" width="9.88671875" style="179" bestFit="1" customWidth="1"/>
    <col min="8200" max="8200" width="37" style="179" customWidth="1"/>
    <col min="8201" max="8201" width="20" style="179" customWidth="1"/>
    <col min="8202" max="8202" width="18.5546875" style="179" customWidth="1"/>
    <col min="8203" max="8448" width="9.109375" style="179"/>
    <col min="8449" max="8449" width="3.5546875" style="179" customWidth="1"/>
    <col min="8450" max="8450" width="5.33203125" style="179" customWidth="1"/>
    <col min="8451" max="8451" width="16.5546875" style="179" customWidth="1"/>
    <col min="8452" max="8452" width="9.109375" style="179"/>
    <col min="8453" max="8453" width="7.109375" style="179" customWidth="1"/>
    <col min="8454" max="8454" width="13.44140625" style="179" customWidth="1"/>
    <col min="8455" max="8455" width="9.88671875" style="179" bestFit="1" customWidth="1"/>
    <col min="8456" max="8456" width="37" style="179" customWidth="1"/>
    <col min="8457" max="8457" width="20" style="179" customWidth="1"/>
    <col min="8458" max="8458" width="18.5546875" style="179" customWidth="1"/>
    <col min="8459" max="8704" width="9.109375" style="179"/>
    <col min="8705" max="8705" width="3.5546875" style="179" customWidth="1"/>
    <col min="8706" max="8706" width="5.33203125" style="179" customWidth="1"/>
    <col min="8707" max="8707" width="16.5546875" style="179" customWidth="1"/>
    <col min="8708" max="8708" width="9.109375" style="179"/>
    <col min="8709" max="8709" width="7.109375" style="179" customWidth="1"/>
    <col min="8710" max="8710" width="13.44140625" style="179" customWidth="1"/>
    <col min="8711" max="8711" width="9.88671875" style="179" bestFit="1" customWidth="1"/>
    <col min="8712" max="8712" width="37" style="179" customWidth="1"/>
    <col min="8713" max="8713" width="20" style="179" customWidth="1"/>
    <col min="8714" max="8714" width="18.5546875" style="179" customWidth="1"/>
    <col min="8715" max="8960" width="9.109375" style="179"/>
    <col min="8961" max="8961" width="3.5546875" style="179" customWidth="1"/>
    <col min="8962" max="8962" width="5.33203125" style="179" customWidth="1"/>
    <col min="8963" max="8963" width="16.5546875" style="179" customWidth="1"/>
    <col min="8964" max="8964" width="9.109375" style="179"/>
    <col min="8965" max="8965" width="7.109375" style="179" customWidth="1"/>
    <col min="8966" max="8966" width="13.44140625" style="179" customWidth="1"/>
    <col min="8967" max="8967" width="9.88671875" style="179" bestFit="1" customWidth="1"/>
    <col min="8968" max="8968" width="37" style="179" customWidth="1"/>
    <col min="8969" max="8969" width="20" style="179" customWidth="1"/>
    <col min="8970" max="8970" width="18.5546875" style="179" customWidth="1"/>
    <col min="8971" max="9216" width="9.109375" style="179"/>
    <col min="9217" max="9217" width="3.5546875" style="179" customWidth="1"/>
    <col min="9218" max="9218" width="5.33203125" style="179" customWidth="1"/>
    <col min="9219" max="9219" width="16.5546875" style="179" customWidth="1"/>
    <col min="9220" max="9220" width="9.109375" style="179"/>
    <col min="9221" max="9221" width="7.109375" style="179" customWidth="1"/>
    <col min="9222" max="9222" width="13.44140625" style="179" customWidth="1"/>
    <col min="9223" max="9223" width="9.88671875" style="179" bestFit="1" customWidth="1"/>
    <col min="9224" max="9224" width="37" style="179" customWidth="1"/>
    <col min="9225" max="9225" width="20" style="179" customWidth="1"/>
    <col min="9226" max="9226" width="18.5546875" style="179" customWidth="1"/>
    <col min="9227" max="9472" width="9.109375" style="179"/>
    <col min="9473" max="9473" width="3.5546875" style="179" customWidth="1"/>
    <col min="9474" max="9474" width="5.33203125" style="179" customWidth="1"/>
    <col min="9475" max="9475" width="16.5546875" style="179" customWidth="1"/>
    <col min="9476" max="9476" width="9.109375" style="179"/>
    <col min="9477" max="9477" width="7.109375" style="179" customWidth="1"/>
    <col min="9478" max="9478" width="13.44140625" style="179" customWidth="1"/>
    <col min="9479" max="9479" width="9.88671875" style="179" bestFit="1" customWidth="1"/>
    <col min="9480" max="9480" width="37" style="179" customWidth="1"/>
    <col min="9481" max="9481" width="20" style="179" customWidth="1"/>
    <col min="9482" max="9482" width="18.5546875" style="179" customWidth="1"/>
    <col min="9483" max="9728" width="9.109375" style="179"/>
    <col min="9729" max="9729" width="3.5546875" style="179" customWidth="1"/>
    <col min="9730" max="9730" width="5.33203125" style="179" customWidth="1"/>
    <col min="9731" max="9731" width="16.5546875" style="179" customWidth="1"/>
    <col min="9732" max="9732" width="9.109375" style="179"/>
    <col min="9733" max="9733" width="7.109375" style="179" customWidth="1"/>
    <col min="9734" max="9734" width="13.44140625" style="179" customWidth="1"/>
    <col min="9735" max="9735" width="9.88671875" style="179" bestFit="1" customWidth="1"/>
    <col min="9736" max="9736" width="37" style="179" customWidth="1"/>
    <col min="9737" max="9737" width="20" style="179" customWidth="1"/>
    <col min="9738" max="9738" width="18.5546875" style="179" customWidth="1"/>
    <col min="9739" max="9984" width="9.109375" style="179"/>
    <col min="9985" max="9985" width="3.5546875" style="179" customWidth="1"/>
    <col min="9986" max="9986" width="5.33203125" style="179" customWidth="1"/>
    <col min="9987" max="9987" width="16.5546875" style="179" customWidth="1"/>
    <col min="9988" max="9988" width="9.109375" style="179"/>
    <col min="9989" max="9989" width="7.109375" style="179" customWidth="1"/>
    <col min="9990" max="9990" width="13.44140625" style="179" customWidth="1"/>
    <col min="9991" max="9991" width="9.88671875" style="179" bestFit="1" customWidth="1"/>
    <col min="9992" max="9992" width="37" style="179" customWidth="1"/>
    <col min="9993" max="9993" width="20" style="179" customWidth="1"/>
    <col min="9994" max="9994" width="18.5546875" style="179" customWidth="1"/>
    <col min="9995" max="10240" width="9.109375" style="179"/>
    <col min="10241" max="10241" width="3.5546875" style="179" customWidth="1"/>
    <col min="10242" max="10242" width="5.33203125" style="179" customWidth="1"/>
    <col min="10243" max="10243" width="16.5546875" style="179" customWidth="1"/>
    <col min="10244" max="10244" width="9.109375" style="179"/>
    <col min="10245" max="10245" width="7.109375" style="179" customWidth="1"/>
    <col min="10246" max="10246" width="13.44140625" style="179" customWidth="1"/>
    <col min="10247" max="10247" width="9.88671875" style="179" bestFit="1" customWidth="1"/>
    <col min="10248" max="10248" width="37" style="179" customWidth="1"/>
    <col min="10249" max="10249" width="20" style="179" customWidth="1"/>
    <col min="10250" max="10250" width="18.5546875" style="179" customWidth="1"/>
    <col min="10251" max="10496" width="9.109375" style="179"/>
    <col min="10497" max="10497" width="3.5546875" style="179" customWidth="1"/>
    <col min="10498" max="10498" width="5.33203125" style="179" customWidth="1"/>
    <col min="10499" max="10499" width="16.5546875" style="179" customWidth="1"/>
    <col min="10500" max="10500" width="9.109375" style="179"/>
    <col min="10501" max="10501" width="7.109375" style="179" customWidth="1"/>
    <col min="10502" max="10502" width="13.44140625" style="179" customWidth="1"/>
    <col min="10503" max="10503" width="9.88671875" style="179" bestFit="1" customWidth="1"/>
    <col min="10504" max="10504" width="37" style="179" customWidth="1"/>
    <col min="10505" max="10505" width="20" style="179" customWidth="1"/>
    <col min="10506" max="10506" width="18.5546875" style="179" customWidth="1"/>
    <col min="10507" max="10752" width="9.109375" style="179"/>
    <col min="10753" max="10753" width="3.5546875" style="179" customWidth="1"/>
    <col min="10754" max="10754" width="5.33203125" style="179" customWidth="1"/>
    <col min="10755" max="10755" width="16.5546875" style="179" customWidth="1"/>
    <col min="10756" max="10756" width="9.109375" style="179"/>
    <col min="10757" max="10757" width="7.109375" style="179" customWidth="1"/>
    <col min="10758" max="10758" width="13.44140625" style="179" customWidth="1"/>
    <col min="10759" max="10759" width="9.88671875" style="179" bestFit="1" customWidth="1"/>
    <col min="10760" max="10760" width="37" style="179" customWidth="1"/>
    <col min="10761" max="10761" width="20" style="179" customWidth="1"/>
    <col min="10762" max="10762" width="18.5546875" style="179" customWidth="1"/>
    <col min="10763" max="11008" width="9.109375" style="179"/>
    <col min="11009" max="11009" width="3.5546875" style="179" customWidth="1"/>
    <col min="11010" max="11010" width="5.33203125" style="179" customWidth="1"/>
    <col min="11011" max="11011" width="16.5546875" style="179" customWidth="1"/>
    <col min="11012" max="11012" width="9.109375" style="179"/>
    <col min="11013" max="11013" width="7.109375" style="179" customWidth="1"/>
    <col min="11014" max="11014" width="13.44140625" style="179" customWidth="1"/>
    <col min="11015" max="11015" width="9.88671875" style="179" bestFit="1" customWidth="1"/>
    <col min="11016" max="11016" width="37" style="179" customWidth="1"/>
    <col min="11017" max="11017" width="20" style="179" customWidth="1"/>
    <col min="11018" max="11018" width="18.5546875" style="179" customWidth="1"/>
    <col min="11019" max="11264" width="9.109375" style="179"/>
    <col min="11265" max="11265" width="3.5546875" style="179" customWidth="1"/>
    <col min="11266" max="11266" width="5.33203125" style="179" customWidth="1"/>
    <col min="11267" max="11267" width="16.5546875" style="179" customWidth="1"/>
    <col min="11268" max="11268" width="9.109375" style="179"/>
    <col min="11269" max="11269" width="7.109375" style="179" customWidth="1"/>
    <col min="11270" max="11270" width="13.44140625" style="179" customWidth="1"/>
    <col min="11271" max="11271" width="9.88671875" style="179" bestFit="1" customWidth="1"/>
    <col min="11272" max="11272" width="37" style="179" customWidth="1"/>
    <col min="11273" max="11273" width="20" style="179" customWidth="1"/>
    <col min="11274" max="11274" width="18.5546875" style="179" customWidth="1"/>
    <col min="11275" max="11520" width="9.109375" style="179"/>
    <col min="11521" max="11521" width="3.5546875" style="179" customWidth="1"/>
    <col min="11522" max="11522" width="5.33203125" style="179" customWidth="1"/>
    <col min="11523" max="11523" width="16.5546875" style="179" customWidth="1"/>
    <col min="11524" max="11524" width="9.109375" style="179"/>
    <col min="11525" max="11525" width="7.109375" style="179" customWidth="1"/>
    <col min="11526" max="11526" width="13.44140625" style="179" customWidth="1"/>
    <col min="11527" max="11527" width="9.88671875" style="179" bestFit="1" customWidth="1"/>
    <col min="11528" max="11528" width="37" style="179" customWidth="1"/>
    <col min="11529" max="11529" width="20" style="179" customWidth="1"/>
    <col min="11530" max="11530" width="18.5546875" style="179" customWidth="1"/>
    <col min="11531" max="11776" width="9.109375" style="179"/>
    <col min="11777" max="11777" width="3.5546875" style="179" customWidth="1"/>
    <col min="11778" max="11778" width="5.33203125" style="179" customWidth="1"/>
    <col min="11779" max="11779" width="16.5546875" style="179" customWidth="1"/>
    <col min="11780" max="11780" width="9.109375" style="179"/>
    <col min="11781" max="11781" width="7.109375" style="179" customWidth="1"/>
    <col min="11782" max="11782" width="13.44140625" style="179" customWidth="1"/>
    <col min="11783" max="11783" width="9.88671875" style="179" bestFit="1" customWidth="1"/>
    <col min="11784" max="11784" width="37" style="179" customWidth="1"/>
    <col min="11785" max="11785" width="20" style="179" customWidth="1"/>
    <col min="11786" max="11786" width="18.5546875" style="179" customWidth="1"/>
    <col min="11787" max="12032" width="9.109375" style="179"/>
    <col min="12033" max="12033" width="3.5546875" style="179" customWidth="1"/>
    <col min="12034" max="12034" width="5.33203125" style="179" customWidth="1"/>
    <col min="12035" max="12035" width="16.5546875" style="179" customWidth="1"/>
    <col min="12036" max="12036" width="9.109375" style="179"/>
    <col min="12037" max="12037" width="7.109375" style="179" customWidth="1"/>
    <col min="12038" max="12038" width="13.44140625" style="179" customWidth="1"/>
    <col min="12039" max="12039" width="9.88671875" style="179" bestFit="1" customWidth="1"/>
    <col min="12040" max="12040" width="37" style="179" customWidth="1"/>
    <col min="12041" max="12041" width="20" style="179" customWidth="1"/>
    <col min="12042" max="12042" width="18.5546875" style="179" customWidth="1"/>
    <col min="12043" max="12288" width="9.109375" style="179"/>
    <col min="12289" max="12289" width="3.5546875" style="179" customWidth="1"/>
    <col min="12290" max="12290" width="5.33203125" style="179" customWidth="1"/>
    <col min="12291" max="12291" width="16.5546875" style="179" customWidth="1"/>
    <col min="12292" max="12292" width="9.109375" style="179"/>
    <col min="12293" max="12293" width="7.109375" style="179" customWidth="1"/>
    <col min="12294" max="12294" width="13.44140625" style="179" customWidth="1"/>
    <col min="12295" max="12295" width="9.88671875" style="179" bestFit="1" customWidth="1"/>
    <col min="12296" max="12296" width="37" style="179" customWidth="1"/>
    <col min="12297" max="12297" width="20" style="179" customWidth="1"/>
    <col min="12298" max="12298" width="18.5546875" style="179" customWidth="1"/>
    <col min="12299" max="12544" width="9.109375" style="179"/>
    <col min="12545" max="12545" width="3.5546875" style="179" customWidth="1"/>
    <col min="12546" max="12546" width="5.33203125" style="179" customWidth="1"/>
    <col min="12547" max="12547" width="16.5546875" style="179" customWidth="1"/>
    <col min="12548" max="12548" width="9.109375" style="179"/>
    <col min="12549" max="12549" width="7.109375" style="179" customWidth="1"/>
    <col min="12550" max="12550" width="13.44140625" style="179" customWidth="1"/>
    <col min="12551" max="12551" width="9.88671875" style="179" bestFit="1" customWidth="1"/>
    <col min="12552" max="12552" width="37" style="179" customWidth="1"/>
    <col min="12553" max="12553" width="20" style="179" customWidth="1"/>
    <col min="12554" max="12554" width="18.5546875" style="179" customWidth="1"/>
    <col min="12555" max="12800" width="9.109375" style="179"/>
    <col min="12801" max="12801" width="3.5546875" style="179" customWidth="1"/>
    <col min="12802" max="12802" width="5.33203125" style="179" customWidth="1"/>
    <col min="12803" max="12803" width="16.5546875" style="179" customWidth="1"/>
    <col min="12804" max="12804" width="9.109375" style="179"/>
    <col min="12805" max="12805" width="7.109375" style="179" customWidth="1"/>
    <col min="12806" max="12806" width="13.44140625" style="179" customWidth="1"/>
    <col min="12807" max="12807" width="9.88671875" style="179" bestFit="1" customWidth="1"/>
    <col min="12808" max="12808" width="37" style="179" customWidth="1"/>
    <col min="12809" max="12809" width="20" style="179" customWidth="1"/>
    <col min="12810" max="12810" width="18.5546875" style="179" customWidth="1"/>
    <col min="12811" max="13056" width="9.109375" style="179"/>
    <col min="13057" max="13057" width="3.5546875" style="179" customWidth="1"/>
    <col min="13058" max="13058" width="5.33203125" style="179" customWidth="1"/>
    <col min="13059" max="13059" width="16.5546875" style="179" customWidth="1"/>
    <col min="13060" max="13060" width="9.109375" style="179"/>
    <col min="13061" max="13061" width="7.109375" style="179" customWidth="1"/>
    <col min="13062" max="13062" width="13.44140625" style="179" customWidth="1"/>
    <col min="13063" max="13063" width="9.88671875" style="179" bestFit="1" customWidth="1"/>
    <col min="13064" max="13064" width="37" style="179" customWidth="1"/>
    <col min="13065" max="13065" width="20" style="179" customWidth="1"/>
    <col min="13066" max="13066" width="18.5546875" style="179" customWidth="1"/>
    <col min="13067" max="13312" width="9.109375" style="179"/>
    <col min="13313" max="13313" width="3.5546875" style="179" customWidth="1"/>
    <col min="13314" max="13314" width="5.33203125" style="179" customWidth="1"/>
    <col min="13315" max="13315" width="16.5546875" style="179" customWidth="1"/>
    <col min="13316" max="13316" width="9.109375" style="179"/>
    <col min="13317" max="13317" width="7.109375" style="179" customWidth="1"/>
    <col min="13318" max="13318" width="13.44140625" style="179" customWidth="1"/>
    <col min="13319" max="13319" width="9.88671875" style="179" bestFit="1" customWidth="1"/>
    <col min="13320" max="13320" width="37" style="179" customWidth="1"/>
    <col min="13321" max="13321" width="20" style="179" customWidth="1"/>
    <col min="13322" max="13322" width="18.5546875" style="179" customWidth="1"/>
    <col min="13323" max="13568" width="9.109375" style="179"/>
    <col min="13569" max="13569" width="3.5546875" style="179" customWidth="1"/>
    <col min="13570" max="13570" width="5.33203125" style="179" customWidth="1"/>
    <col min="13571" max="13571" width="16.5546875" style="179" customWidth="1"/>
    <col min="13572" max="13572" width="9.109375" style="179"/>
    <col min="13573" max="13573" width="7.109375" style="179" customWidth="1"/>
    <col min="13574" max="13574" width="13.44140625" style="179" customWidth="1"/>
    <col min="13575" max="13575" width="9.88671875" style="179" bestFit="1" customWidth="1"/>
    <col min="13576" max="13576" width="37" style="179" customWidth="1"/>
    <col min="13577" max="13577" width="20" style="179" customWidth="1"/>
    <col min="13578" max="13578" width="18.5546875" style="179" customWidth="1"/>
    <col min="13579" max="13824" width="9.109375" style="179"/>
    <col min="13825" max="13825" width="3.5546875" style="179" customWidth="1"/>
    <col min="13826" max="13826" width="5.33203125" style="179" customWidth="1"/>
    <col min="13827" max="13827" width="16.5546875" style="179" customWidth="1"/>
    <col min="13828" max="13828" width="9.109375" style="179"/>
    <col min="13829" max="13829" width="7.109375" style="179" customWidth="1"/>
    <col min="13830" max="13830" width="13.44140625" style="179" customWidth="1"/>
    <col min="13831" max="13831" width="9.88671875" style="179" bestFit="1" customWidth="1"/>
    <col min="13832" max="13832" width="37" style="179" customWidth="1"/>
    <col min="13833" max="13833" width="20" style="179" customWidth="1"/>
    <col min="13834" max="13834" width="18.5546875" style="179" customWidth="1"/>
    <col min="13835" max="14080" width="9.109375" style="179"/>
    <col min="14081" max="14081" width="3.5546875" style="179" customWidth="1"/>
    <col min="14082" max="14082" width="5.33203125" style="179" customWidth="1"/>
    <col min="14083" max="14083" width="16.5546875" style="179" customWidth="1"/>
    <col min="14084" max="14084" width="9.109375" style="179"/>
    <col min="14085" max="14085" width="7.109375" style="179" customWidth="1"/>
    <col min="14086" max="14086" width="13.44140625" style="179" customWidth="1"/>
    <col min="14087" max="14087" width="9.88671875" style="179" bestFit="1" customWidth="1"/>
    <col min="14088" max="14088" width="37" style="179" customWidth="1"/>
    <col min="14089" max="14089" width="20" style="179" customWidth="1"/>
    <col min="14090" max="14090" width="18.5546875" style="179" customWidth="1"/>
    <col min="14091" max="14336" width="9.109375" style="179"/>
    <col min="14337" max="14337" width="3.5546875" style="179" customWidth="1"/>
    <col min="14338" max="14338" width="5.33203125" style="179" customWidth="1"/>
    <col min="14339" max="14339" width="16.5546875" style="179" customWidth="1"/>
    <col min="14340" max="14340" width="9.109375" style="179"/>
    <col min="14341" max="14341" width="7.109375" style="179" customWidth="1"/>
    <col min="14342" max="14342" width="13.44140625" style="179" customWidth="1"/>
    <col min="14343" max="14343" width="9.88671875" style="179" bestFit="1" customWidth="1"/>
    <col min="14344" max="14344" width="37" style="179" customWidth="1"/>
    <col min="14345" max="14345" width="20" style="179" customWidth="1"/>
    <col min="14346" max="14346" width="18.5546875" style="179" customWidth="1"/>
    <col min="14347" max="14592" width="9.109375" style="179"/>
    <col min="14593" max="14593" width="3.5546875" style="179" customWidth="1"/>
    <col min="14594" max="14594" width="5.33203125" style="179" customWidth="1"/>
    <col min="14595" max="14595" width="16.5546875" style="179" customWidth="1"/>
    <col min="14596" max="14596" width="9.109375" style="179"/>
    <col min="14597" max="14597" width="7.109375" style="179" customWidth="1"/>
    <col min="14598" max="14598" width="13.44140625" style="179" customWidth="1"/>
    <col min="14599" max="14599" width="9.88671875" style="179" bestFit="1" customWidth="1"/>
    <col min="14600" max="14600" width="37" style="179" customWidth="1"/>
    <col min="14601" max="14601" width="20" style="179" customWidth="1"/>
    <col min="14602" max="14602" width="18.5546875" style="179" customWidth="1"/>
    <col min="14603" max="14848" width="9.109375" style="179"/>
    <col min="14849" max="14849" width="3.5546875" style="179" customWidth="1"/>
    <col min="14850" max="14850" width="5.33203125" style="179" customWidth="1"/>
    <col min="14851" max="14851" width="16.5546875" style="179" customWidth="1"/>
    <col min="14852" max="14852" width="9.109375" style="179"/>
    <col min="14853" max="14853" width="7.109375" style="179" customWidth="1"/>
    <col min="14854" max="14854" width="13.44140625" style="179" customWidth="1"/>
    <col min="14855" max="14855" width="9.88671875" style="179" bestFit="1" customWidth="1"/>
    <col min="14856" max="14856" width="37" style="179" customWidth="1"/>
    <col min="14857" max="14857" width="20" style="179" customWidth="1"/>
    <col min="14858" max="14858" width="18.5546875" style="179" customWidth="1"/>
    <col min="14859" max="15104" width="9.109375" style="179"/>
    <col min="15105" max="15105" width="3.5546875" style="179" customWidth="1"/>
    <col min="15106" max="15106" width="5.33203125" style="179" customWidth="1"/>
    <col min="15107" max="15107" width="16.5546875" style="179" customWidth="1"/>
    <col min="15108" max="15108" width="9.109375" style="179"/>
    <col min="15109" max="15109" width="7.109375" style="179" customWidth="1"/>
    <col min="15110" max="15110" width="13.44140625" style="179" customWidth="1"/>
    <col min="15111" max="15111" width="9.88671875" style="179" bestFit="1" customWidth="1"/>
    <col min="15112" max="15112" width="37" style="179" customWidth="1"/>
    <col min="15113" max="15113" width="20" style="179" customWidth="1"/>
    <col min="15114" max="15114" width="18.5546875" style="179" customWidth="1"/>
    <col min="15115" max="15360" width="9.109375" style="179"/>
    <col min="15361" max="15361" width="3.5546875" style="179" customWidth="1"/>
    <col min="15362" max="15362" width="5.33203125" style="179" customWidth="1"/>
    <col min="15363" max="15363" width="16.5546875" style="179" customWidth="1"/>
    <col min="15364" max="15364" width="9.109375" style="179"/>
    <col min="15365" max="15365" width="7.109375" style="179" customWidth="1"/>
    <col min="15366" max="15366" width="13.44140625" style="179" customWidth="1"/>
    <col min="15367" max="15367" width="9.88671875" style="179" bestFit="1" customWidth="1"/>
    <col min="15368" max="15368" width="37" style="179" customWidth="1"/>
    <col min="15369" max="15369" width="20" style="179" customWidth="1"/>
    <col min="15370" max="15370" width="18.5546875" style="179" customWidth="1"/>
    <col min="15371" max="15616" width="9.109375" style="179"/>
    <col min="15617" max="15617" width="3.5546875" style="179" customWidth="1"/>
    <col min="15618" max="15618" width="5.33203125" style="179" customWidth="1"/>
    <col min="15619" max="15619" width="16.5546875" style="179" customWidth="1"/>
    <col min="15620" max="15620" width="9.109375" style="179"/>
    <col min="15621" max="15621" width="7.109375" style="179" customWidth="1"/>
    <col min="15622" max="15622" width="13.44140625" style="179" customWidth="1"/>
    <col min="15623" max="15623" width="9.88671875" style="179" bestFit="1" customWidth="1"/>
    <col min="15624" max="15624" width="37" style="179" customWidth="1"/>
    <col min="15625" max="15625" width="20" style="179" customWidth="1"/>
    <col min="15626" max="15626" width="18.5546875" style="179" customWidth="1"/>
    <col min="15627" max="15872" width="9.109375" style="179"/>
    <col min="15873" max="15873" width="3.5546875" style="179" customWidth="1"/>
    <col min="15874" max="15874" width="5.33203125" style="179" customWidth="1"/>
    <col min="15875" max="15875" width="16.5546875" style="179" customWidth="1"/>
    <col min="15876" max="15876" width="9.109375" style="179"/>
    <col min="15877" max="15877" width="7.109375" style="179" customWidth="1"/>
    <col min="15878" max="15878" width="13.44140625" style="179" customWidth="1"/>
    <col min="15879" max="15879" width="9.88671875" style="179" bestFit="1" customWidth="1"/>
    <col min="15880" max="15880" width="37" style="179" customWidth="1"/>
    <col min="15881" max="15881" width="20" style="179" customWidth="1"/>
    <col min="15882" max="15882" width="18.5546875" style="179" customWidth="1"/>
    <col min="15883" max="16128" width="9.109375" style="179"/>
    <col min="16129" max="16129" width="3.5546875" style="179" customWidth="1"/>
    <col min="16130" max="16130" width="5.33203125" style="179" customWidth="1"/>
    <col min="16131" max="16131" width="16.5546875" style="179" customWidth="1"/>
    <col min="16132" max="16132" width="9.109375" style="179"/>
    <col min="16133" max="16133" width="7.109375" style="179" customWidth="1"/>
    <col min="16134" max="16134" width="13.44140625" style="179" customWidth="1"/>
    <col min="16135" max="16135" width="9.88671875" style="179" bestFit="1" customWidth="1"/>
    <col min="16136" max="16136" width="37" style="179" customWidth="1"/>
    <col min="16137" max="16137" width="20" style="179" customWidth="1"/>
    <col min="16138" max="16138" width="18.5546875" style="179" customWidth="1"/>
    <col min="16139" max="16384" width="9.109375" style="179"/>
  </cols>
  <sheetData>
    <row r="1" spans="1:11" s="128" customFormat="1" ht="9" customHeight="1" x14ac:dyDescent="0.3">
      <c r="A1" s="123"/>
      <c r="B1" s="292"/>
      <c r="C1" s="292"/>
      <c r="D1" s="292"/>
      <c r="E1" s="124"/>
      <c r="F1" s="124"/>
      <c r="G1" s="125"/>
      <c r="H1" s="125"/>
      <c r="I1" s="126" t="s">
        <v>108</v>
      </c>
      <c r="J1" s="127" t="s">
        <v>109</v>
      </c>
      <c r="K1" s="125"/>
    </row>
    <row r="2" spans="1:11" s="128" customFormat="1" ht="9" customHeight="1" x14ac:dyDescent="0.3">
      <c r="A2" s="123"/>
      <c r="B2" s="292"/>
      <c r="C2" s="292"/>
      <c r="D2" s="292"/>
      <c r="E2" s="124"/>
      <c r="F2" s="124"/>
      <c r="G2" s="125"/>
      <c r="H2" s="125"/>
      <c r="I2" s="126" t="s">
        <v>110</v>
      </c>
      <c r="J2" s="127" t="s">
        <v>111</v>
      </c>
      <c r="K2" s="125"/>
    </row>
    <row r="3" spans="1:11" s="128" customFormat="1" ht="9" customHeight="1" x14ac:dyDescent="0.3">
      <c r="A3" s="123"/>
      <c r="B3" s="292"/>
      <c r="C3" s="292"/>
      <c r="D3" s="292"/>
      <c r="E3" s="124"/>
      <c r="F3" s="124"/>
      <c r="G3" s="125"/>
      <c r="H3" s="125"/>
      <c r="I3" s="126" t="s">
        <v>112</v>
      </c>
      <c r="J3" s="127" t="s">
        <v>113</v>
      </c>
      <c r="K3" s="125"/>
    </row>
    <row r="4" spans="1:11" s="128" customFormat="1" ht="9" customHeight="1" x14ac:dyDescent="0.3">
      <c r="A4" s="123"/>
      <c r="B4" s="129"/>
      <c r="C4" s="130"/>
      <c r="D4" s="130"/>
      <c r="E4" s="124"/>
      <c r="F4" s="131"/>
      <c r="G4" s="132"/>
      <c r="H4" s="132"/>
      <c r="I4" s="133" t="s">
        <v>114</v>
      </c>
      <c r="J4" s="134">
        <v>41883</v>
      </c>
      <c r="K4" s="125"/>
    </row>
    <row r="5" spans="1:11" s="140" customFormat="1" ht="9" customHeight="1" x14ac:dyDescent="0.3">
      <c r="A5" s="135"/>
      <c r="B5" s="136"/>
      <c r="C5" s="137"/>
      <c r="D5" s="137"/>
      <c r="E5" s="137"/>
      <c r="F5" s="137"/>
      <c r="G5" s="137"/>
      <c r="H5" s="137"/>
      <c r="I5" s="137"/>
      <c r="J5" s="138"/>
      <c r="K5" s="139"/>
    </row>
    <row r="6" spans="1:11" s="142" customFormat="1" ht="13.5" customHeight="1" x14ac:dyDescent="0.3">
      <c r="A6" s="141"/>
      <c r="B6" s="293" t="s">
        <v>115</v>
      </c>
      <c r="C6" s="293"/>
      <c r="D6" s="293"/>
      <c r="E6" s="293"/>
      <c r="F6" s="293"/>
      <c r="G6" s="293"/>
      <c r="H6" s="293"/>
      <c r="I6" s="293"/>
      <c r="J6" s="293"/>
    </row>
    <row r="7" spans="1:11" s="142" customFormat="1" ht="6.75" customHeight="1" thickBot="1" x14ac:dyDescent="0.35">
      <c r="A7" s="141"/>
      <c r="B7" s="294"/>
      <c r="C7" s="294"/>
      <c r="D7" s="294"/>
      <c r="E7" s="294"/>
      <c r="F7" s="294"/>
      <c r="G7" s="294"/>
      <c r="H7" s="294"/>
      <c r="I7" s="294"/>
      <c r="J7" s="294"/>
    </row>
    <row r="8" spans="1:11" s="147" customFormat="1" ht="27" customHeight="1" thickBot="1" x14ac:dyDescent="0.35">
      <c r="A8" s="143" t="s">
        <v>116</v>
      </c>
      <c r="B8" s="295" t="s">
        <v>117</v>
      </c>
      <c r="C8" s="295"/>
      <c r="D8" s="295"/>
      <c r="E8" s="295"/>
      <c r="F8" s="295"/>
      <c r="G8" s="295"/>
      <c r="H8" s="144" t="s">
        <v>118</v>
      </c>
      <c r="I8" s="144" t="s">
        <v>119</v>
      </c>
      <c r="J8" s="145" t="s">
        <v>120</v>
      </c>
      <c r="K8" s="146"/>
    </row>
    <row r="9" spans="1:11" s="150" customFormat="1" ht="12.75" customHeight="1" x14ac:dyDescent="0.3">
      <c r="A9" s="148">
        <v>1</v>
      </c>
      <c r="B9" s="269" t="s">
        <v>121</v>
      </c>
      <c r="C9" s="269"/>
      <c r="D9" s="269"/>
      <c r="E9" s="269"/>
      <c r="F9" s="269"/>
      <c r="G9" s="269"/>
      <c r="H9" s="269"/>
      <c r="I9" s="269"/>
      <c r="J9" s="270"/>
      <c r="K9" s="149"/>
    </row>
    <row r="10" spans="1:11" s="157" customFormat="1" ht="11.4" x14ac:dyDescent="0.3">
      <c r="A10" s="151"/>
      <c r="B10" s="152"/>
      <c r="C10" s="271" t="s">
        <v>122</v>
      </c>
      <c r="D10" s="271"/>
      <c r="E10" s="271"/>
      <c r="F10" s="271"/>
      <c r="G10" s="271"/>
      <c r="H10" s="153">
        <v>2500</v>
      </c>
      <c r="I10" s="154">
        <v>1</v>
      </c>
      <c r="J10" s="155">
        <f t="shared" ref="J10:J11" si="0">SUM(H10*I10)</f>
        <v>2500</v>
      </c>
      <c r="K10" s="213">
        <f t="shared" ref="K10:K11" si="1">H10*0.6</f>
        <v>1500</v>
      </c>
    </row>
    <row r="11" spans="1:11" s="157" customFormat="1" ht="11.4" x14ac:dyDescent="0.3">
      <c r="A11" s="151"/>
      <c r="B11" s="152"/>
      <c r="C11" s="271" t="s">
        <v>123</v>
      </c>
      <c r="D11" s="271"/>
      <c r="E11" s="271"/>
      <c r="F11" s="271"/>
      <c r="G11" s="271"/>
      <c r="H11" s="153">
        <v>2000</v>
      </c>
      <c r="I11" s="154">
        <v>1</v>
      </c>
      <c r="J11" s="155">
        <f t="shared" si="0"/>
        <v>2000</v>
      </c>
      <c r="K11" s="213">
        <f t="shared" si="1"/>
        <v>1200</v>
      </c>
    </row>
    <row r="12" spans="1:11" s="157" customFormat="1" ht="11.4" x14ac:dyDescent="0.3">
      <c r="A12" s="281"/>
      <c r="B12" s="282"/>
      <c r="C12" s="282"/>
      <c r="D12" s="282"/>
      <c r="E12" s="282"/>
      <c r="F12" s="282"/>
      <c r="G12" s="282"/>
      <c r="H12" s="282"/>
      <c r="I12" s="282"/>
      <c r="J12" s="283"/>
    </row>
    <row r="13" spans="1:11" s="160" customFormat="1" ht="12" x14ac:dyDescent="0.3">
      <c r="A13" s="158"/>
      <c r="B13" s="280" t="s">
        <v>124</v>
      </c>
      <c r="C13" s="280"/>
      <c r="D13" s="280"/>
      <c r="E13" s="280"/>
      <c r="F13" s="280"/>
      <c r="G13" s="280"/>
      <c r="H13" s="280"/>
      <c r="I13" s="280"/>
      <c r="J13" s="159">
        <f>SUM(J10:J12)</f>
        <v>4500</v>
      </c>
      <c r="K13" s="156"/>
    </row>
    <row r="14" spans="1:11" s="160" customFormat="1" ht="12" x14ac:dyDescent="0.3">
      <c r="A14" s="158"/>
      <c r="B14" s="280" t="s">
        <v>125</v>
      </c>
      <c r="C14" s="280"/>
      <c r="D14" s="280"/>
      <c r="E14" s="280"/>
      <c r="F14" s="280"/>
      <c r="G14" s="280"/>
      <c r="H14" s="280"/>
      <c r="I14" s="280"/>
      <c r="J14" s="159">
        <f>SUM(J13*12)</f>
        <v>54000</v>
      </c>
      <c r="K14" s="156"/>
    </row>
    <row r="15" spans="1:11" s="160" customFormat="1" ht="12" x14ac:dyDescent="0.3">
      <c r="A15" s="161"/>
      <c r="B15" s="162"/>
      <c r="C15" s="163"/>
      <c r="D15" s="163"/>
      <c r="E15" s="163"/>
      <c r="F15" s="163"/>
      <c r="G15" s="163"/>
      <c r="H15" s="163"/>
      <c r="I15" s="163"/>
      <c r="J15" s="164"/>
      <c r="K15" s="156"/>
    </row>
    <row r="16" spans="1:11" s="160" customFormat="1" ht="12.75" customHeight="1" x14ac:dyDescent="0.3">
      <c r="A16" s="158">
        <v>2</v>
      </c>
      <c r="B16" s="287" t="s">
        <v>126</v>
      </c>
      <c r="C16" s="287"/>
      <c r="D16" s="287"/>
      <c r="E16" s="287"/>
      <c r="F16" s="287"/>
      <c r="G16" s="287"/>
      <c r="H16" s="287"/>
      <c r="I16" s="287"/>
      <c r="J16" s="288"/>
      <c r="K16" s="156"/>
    </row>
    <row r="17" spans="1:12" s="157" customFormat="1" ht="11.4" x14ac:dyDescent="0.3">
      <c r="A17" s="151"/>
      <c r="B17" s="152"/>
      <c r="C17" s="271" t="s">
        <v>127</v>
      </c>
      <c r="D17" s="271"/>
      <c r="E17" s="271"/>
      <c r="F17" s="271"/>
      <c r="G17" s="271"/>
      <c r="H17" s="153">
        <v>90000</v>
      </c>
      <c r="I17" s="154">
        <v>1</v>
      </c>
      <c r="J17" s="155">
        <f>SUM(H17*I17)</f>
        <v>90000</v>
      </c>
      <c r="K17" s="213">
        <f>H17*0.6</f>
        <v>54000</v>
      </c>
    </row>
    <row r="18" spans="1:12" s="157" customFormat="1" ht="11.4" x14ac:dyDescent="0.3">
      <c r="A18" s="151"/>
      <c r="B18" s="152"/>
      <c r="C18" s="271" t="s">
        <v>128</v>
      </c>
      <c r="D18" s="271"/>
      <c r="E18" s="271"/>
      <c r="F18" s="271"/>
      <c r="G18" s="271"/>
      <c r="H18" s="153">
        <v>2500</v>
      </c>
      <c r="I18" s="154">
        <v>1</v>
      </c>
      <c r="J18" s="155">
        <f>SUM(H18*I18)</f>
        <v>2500</v>
      </c>
      <c r="K18" s="213">
        <f>H18*0.6</f>
        <v>1500</v>
      </c>
    </row>
    <row r="19" spans="1:12" s="157" customFormat="1" ht="12.75" customHeight="1" x14ac:dyDescent="0.3">
      <c r="A19" s="151"/>
      <c r="B19" s="152"/>
      <c r="C19" s="272"/>
      <c r="D19" s="272"/>
      <c r="E19" s="272"/>
      <c r="F19" s="272"/>
      <c r="G19" s="272"/>
      <c r="H19" s="272"/>
      <c r="I19" s="272"/>
      <c r="J19" s="273"/>
    </row>
    <row r="20" spans="1:12" s="160" customFormat="1" ht="12" x14ac:dyDescent="0.3">
      <c r="A20" s="158"/>
      <c r="B20" s="280" t="s">
        <v>129</v>
      </c>
      <c r="C20" s="280"/>
      <c r="D20" s="280"/>
      <c r="E20" s="280"/>
      <c r="F20" s="280"/>
      <c r="G20" s="280"/>
      <c r="H20" s="280"/>
      <c r="I20" s="280"/>
      <c r="J20" s="159">
        <f>SUM(J17:J18)</f>
        <v>92500</v>
      </c>
      <c r="K20" s="156"/>
    </row>
    <row r="21" spans="1:12" s="160" customFormat="1" ht="12" x14ac:dyDescent="0.3">
      <c r="A21" s="289"/>
      <c r="B21" s="290"/>
      <c r="C21" s="290"/>
      <c r="D21" s="290"/>
      <c r="E21" s="290"/>
      <c r="F21" s="290"/>
      <c r="G21" s="290"/>
      <c r="H21" s="290"/>
      <c r="I21" s="290"/>
      <c r="J21" s="291"/>
      <c r="K21" s="156"/>
    </row>
    <row r="22" spans="1:12" s="160" customFormat="1" ht="12.75" customHeight="1" x14ac:dyDescent="0.3">
      <c r="A22" s="158">
        <v>3</v>
      </c>
      <c r="B22" s="287" t="s">
        <v>130</v>
      </c>
      <c r="C22" s="287"/>
      <c r="D22" s="287"/>
      <c r="E22" s="287"/>
      <c r="F22" s="287"/>
      <c r="G22" s="287"/>
      <c r="H22" s="287"/>
      <c r="I22" s="287"/>
      <c r="J22" s="288"/>
      <c r="K22" s="156"/>
    </row>
    <row r="23" spans="1:12" s="157" customFormat="1" ht="11.4" x14ac:dyDescent="0.3">
      <c r="A23" s="151"/>
      <c r="B23" s="152"/>
      <c r="C23" s="271" t="s">
        <v>131</v>
      </c>
      <c r="D23" s="271"/>
      <c r="E23" s="271"/>
      <c r="F23" s="271"/>
      <c r="G23" s="271"/>
      <c r="H23" s="153">
        <v>4000</v>
      </c>
      <c r="I23" s="154">
        <v>1</v>
      </c>
      <c r="J23" s="155">
        <f>SUM(H23*I23)</f>
        <v>4000</v>
      </c>
      <c r="K23" s="213">
        <f>H23*0.6</f>
        <v>2400</v>
      </c>
    </row>
    <row r="24" spans="1:12" s="157" customFormat="1" ht="11.4" x14ac:dyDescent="0.3">
      <c r="A24" s="151"/>
      <c r="B24" s="152"/>
      <c r="C24" s="275" t="s">
        <v>132</v>
      </c>
      <c r="D24" s="276"/>
      <c r="E24" s="276"/>
      <c r="F24" s="276"/>
      <c r="G24" s="277"/>
      <c r="H24" s="153">
        <v>0</v>
      </c>
      <c r="I24" s="154">
        <v>1</v>
      </c>
      <c r="J24" s="155">
        <f t="shared" ref="J24:J25" si="2">SUM(H24*I24)</f>
        <v>0</v>
      </c>
    </row>
    <row r="25" spans="1:12" s="157" customFormat="1" ht="11.4" x14ac:dyDescent="0.3">
      <c r="A25" s="151"/>
      <c r="B25" s="152"/>
      <c r="C25" s="275" t="s">
        <v>133</v>
      </c>
      <c r="D25" s="276"/>
      <c r="E25" s="276"/>
      <c r="F25" s="276"/>
      <c r="G25" s="277"/>
      <c r="H25" s="153">
        <v>0</v>
      </c>
      <c r="I25" s="154">
        <v>1</v>
      </c>
      <c r="J25" s="155">
        <f t="shared" si="2"/>
        <v>0</v>
      </c>
    </row>
    <row r="26" spans="1:12" s="157" customFormat="1" ht="12.75" customHeight="1" x14ac:dyDescent="0.3">
      <c r="A26" s="151"/>
      <c r="B26" s="152"/>
      <c r="C26" s="272"/>
      <c r="D26" s="272"/>
      <c r="E26" s="272"/>
      <c r="F26" s="272"/>
      <c r="G26" s="272"/>
      <c r="H26" s="272"/>
      <c r="I26" s="272"/>
      <c r="J26" s="273"/>
    </row>
    <row r="27" spans="1:12" s="160" customFormat="1" ht="12" x14ac:dyDescent="0.3">
      <c r="A27" s="158"/>
      <c r="B27" s="280" t="s">
        <v>134</v>
      </c>
      <c r="C27" s="280"/>
      <c r="D27" s="280"/>
      <c r="E27" s="280"/>
      <c r="F27" s="280"/>
      <c r="G27" s="280"/>
      <c r="H27" s="280"/>
      <c r="I27" s="280"/>
      <c r="J27" s="159">
        <f>SUM(J23:J23)</f>
        <v>4000</v>
      </c>
      <c r="K27" s="156"/>
    </row>
    <row r="28" spans="1:12" s="160" customFormat="1" ht="12" x14ac:dyDescent="0.3">
      <c r="A28" s="161"/>
      <c r="B28" s="163"/>
      <c r="C28" s="163"/>
      <c r="D28" s="163"/>
      <c r="E28" s="163"/>
      <c r="F28" s="163"/>
      <c r="G28" s="163"/>
      <c r="H28" s="163"/>
      <c r="I28" s="163"/>
      <c r="J28" s="164"/>
      <c r="K28" s="156"/>
    </row>
    <row r="29" spans="1:12" s="160" customFormat="1" ht="12.75" customHeight="1" x14ac:dyDescent="0.3">
      <c r="A29" s="158">
        <v>4</v>
      </c>
      <c r="B29" s="287" t="s">
        <v>135</v>
      </c>
      <c r="C29" s="287"/>
      <c r="D29" s="287"/>
      <c r="E29" s="287"/>
      <c r="F29" s="287"/>
      <c r="G29" s="287"/>
      <c r="H29" s="287"/>
      <c r="I29" s="287"/>
      <c r="J29" s="288"/>
      <c r="K29" s="156"/>
    </row>
    <row r="30" spans="1:12" s="157" customFormat="1" ht="11.4" x14ac:dyDescent="0.3">
      <c r="A30" s="151"/>
      <c r="B30" s="152"/>
      <c r="C30" s="271" t="s">
        <v>136</v>
      </c>
      <c r="D30" s="271"/>
      <c r="E30" s="271"/>
      <c r="F30" s="271"/>
      <c r="G30" s="271"/>
      <c r="H30" s="153">
        <v>1000</v>
      </c>
      <c r="I30" s="154">
        <v>1</v>
      </c>
      <c r="J30" s="155">
        <f>SUM(H30*I30)</f>
        <v>1000</v>
      </c>
      <c r="K30" s="213">
        <f t="shared" ref="K30:K31" si="3">H30*0.6</f>
        <v>600</v>
      </c>
    </row>
    <row r="31" spans="1:12" s="157" customFormat="1" ht="11.4" x14ac:dyDescent="0.3">
      <c r="A31" s="151"/>
      <c r="B31" s="152"/>
      <c r="C31" s="275" t="s">
        <v>137</v>
      </c>
      <c r="D31" s="276"/>
      <c r="E31" s="276"/>
      <c r="F31" s="276"/>
      <c r="G31" s="277"/>
      <c r="H31" s="153">
        <v>1000</v>
      </c>
      <c r="I31" s="154">
        <v>8</v>
      </c>
      <c r="J31" s="155">
        <f t="shared" ref="J31" si="4">SUM(H31*I31)</f>
        <v>8000</v>
      </c>
      <c r="K31" s="213">
        <f t="shared" si="3"/>
        <v>600</v>
      </c>
      <c r="L31" s="214">
        <f>I31*K31</f>
        <v>4800</v>
      </c>
    </row>
    <row r="32" spans="1:12" s="157" customFormat="1" ht="12.75" customHeight="1" x14ac:dyDescent="0.3">
      <c r="A32" s="151"/>
      <c r="B32" s="152"/>
      <c r="C32" s="272"/>
      <c r="D32" s="272"/>
      <c r="E32" s="272"/>
      <c r="F32" s="272"/>
      <c r="G32" s="272"/>
      <c r="H32" s="272"/>
      <c r="I32" s="272"/>
      <c r="J32" s="273"/>
    </row>
    <row r="33" spans="1:12" s="160" customFormat="1" ht="12" x14ac:dyDescent="0.3">
      <c r="A33" s="158"/>
      <c r="B33" s="280" t="s">
        <v>138</v>
      </c>
      <c r="C33" s="280"/>
      <c r="D33" s="280"/>
      <c r="E33" s="280"/>
      <c r="F33" s="280"/>
      <c r="G33" s="280"/>
      <c r="H33" s="280"/>
      <c r="I33" s="280"/>
      <c r="J33" s="159">
        <f>SUM(J30:J31)</f>
        <v>9000</v>
      </c>
      <c r="K33" s="156"/>
    </row>
    <row r="34" spans="1:12" s="166" customFormat="1" ht="11.4" x14ac:dyDescent="0.3">
      <c r="A34" s="281"/>
      <c r="B34" s="282"/>
      <c r="C34" s="282"/>
      <c r="D34" s="282"/>
      <c r="E34" s="282"/>
      <c r="F34" s="282"/>
      <c r="G34" s="282"/>
      <c r="H34" s="282"/>
      <c r="I34" s="282"/>
      <c r="J34" s="283"/>
      <c r="K34" s="165"/>
    </row>
    <row r="35" spans="1:12" s="160" customFormat="1" ht="12" x14ac:dyDescent="0.3">
      <c r="A35" s="158">
        <v>5</v>
      </c>
      <c r="B35" s="284" t="s">
        <v>139</v>
      </c>
      <c r="C35" s="285"/>
      <c r="D35" s="285"/>
      <c r="E35" s="285"/>
      <c r="F35" s="285"/>
      <c r="G35" s="285"/>
      <c r="H35" s="285"/>
      <c r="I35" s="285"/>
      <c r="J35" s="286"/>
      <c r="K35" s="156"/>
    </row>
    <row r="36" spans="1:12" s="157" customFormat="1" ht="11.4" x14ac:dyDescent="0.3">
      <c r="A36" s="151"/>
      <c r="B36" s="152"/>
      <c r="C36" s="275" t="s">
        <v>140</v>
      </c>
      <c r="D36" s="276"/>
      <c r="E36" s="276"/>
      <c r="F36" s="276"/>
      <c r="G36" s="277"/>
      <c r="H36" s="153">
        <v>1000</v>
      </c>
      <c r="I36" s="154">
        <v>1</v>
      </c>
      <c r="J36" s="155">
        <f t="shared" ref="J36:J41" si="5">SUM(H36*I36)</f>
        <v>1000</v>
      </c>
      <c r="K36" s="213">
        <f t="shared" ref="K36:K41" si="6">H36*0.6</f>
        <v>600</v>
      </c>
      <c r="L36" s="214">
        <f t="shared" ref="L36:L41" si="7">I36*K36</f>
        <v>600</v>
      </c>
    </row>
    <row r="37" spans="1:12" s="157" customFormat="1" ht="11.4" x14ac:dyDescent="0.3">
      <c r="A37" s="151"/>
      <c r="B37" s="152"/>
      <c r="C37" s="275" t="s">
        <v>141</v>
      </c>
      <c r="D37" s="276"/>
      <c r="E37" s="276"/>
      <c r="F37" s="276"/>
      <c r="G37" s="277"/>
      <c r="H37" s="153">
        <v>600</v>
      </c>
      <c r="I37" s="154">
        <v>12</v>
      </c>
      <c r="J37" s="155">
        <f t="shared" si="5"/>
        <v>7200</v>
      </c>
      <c r="K37" s="213">
        <f t="shared" si="6"/>
        <v>360</v>
      </c>
      <c r="L37" s="214">
        <f t="shared" si="7"/>
        <v>4320</v>
      </c>
    </row>
    <row r="38" spans="1:12" s="157" customFormat="1" ht="11.4" x14ac:dyDescent="0.3">
      <c r="A38" s="151"/>
      <c r="B38" s="152"/>
      <c r="C38" s="271" t="s">
        <v>142</v>
      </c>
      <c r="D38" s="271"/>
      <c r="E38" s="271"/>
      <c r="F38" s="271"/>
      <c r="G38" s="271"/>
      <c r="H38" s="153">
        <v>40</v>
      </c>
      <c r="I38" s="154">
        <v>12</v>
      </c>
      <c r="J38" s="155">
        <f t="shared" si="5"/>
        <v>480</v>
      </c>
      <c r="K38" s="213">
        <f t="shared" si="6"/>
        <v>24</v>
      </c>
      <c r="L38" s="214">
        <f t="shared" si="7"/>
        <v>288</v>
      </c>
    </row>
    <row r="39" spans="1:12" s="157" customFormat="1" ht="11.4" x14ac:dyDescent="0.3">
      <c r="A39" s="151"/>
      <c r="B39" s="152"/>
      <c r="C39" s="271" t="s">
        <v>143</v>
      </c>
      <c r="D39" s="271"/>
      <c r="E39" s="271"/>
      <c r="F39" s="271"/>
      <c r="G39" s="271"/>
      <c r="H39" s="153">
        <v>40</v>
      </c>
      <c r="I39" s="154">
        <v>12</v>
      </c>
      <c r="J39" s="155">
        <f t="shared" si="5"/>
        <v>480</v>
      </c>
      <c r="K39" s="213">
        <f t="shared" si="6"/>
        <v>24</v>
      </c>
      <c r="L39" s="214">
        <f t="shared" si="7"/>
        <v>288</v>
      </c>
    </row>
    <row r="40" spans="1:12" s="157" customFormat="1" ht="11.4" x14ac:dyDescent="0.3">
      <c r="A40" s="151"/>
      <c r="B40" s="152"/>
      <c r="C40" s="271" t="s">
        <v>144</v>
      </c>
      <c r="D40" s="271"/>
      <c r="E40" s="271"/>
      <c r="F40" s="271"/>
      <c r="G40" s="271"/>
      <c r="H40" s="153">
        <v>40</v>
      </c>
      <c r="I40" s="154">
        <v>12</v>
      </c>
      <c r="J40" s="155">
        <f t="shared" si="5"/>
        <v>480</v>
      </c>
      <c r="K40" s="213">
        <f t="shared" si="6"/>
        <v>24</v>
      </c>
      <c r="L40" s="214">
        <f t="shared" si="7"/>
        <v>288</v>
      </c>
    </row>
    <row r="41" spans="1:12" s="157" customFormat="1" ht="11.4" x14ac:dyDescent="0.3">
      <c r="A41" s="151"/>
      <c r="B41" s="152"/>
      <c r="C41" s="275" t="s">
        <v>145</v>
      </c>
      <c r="D41" s="276"/>
      <c r="E41" s="276"/>
      <c r="F41" s="276"/>
      <c r="G41" s="277"/>
      <c r="H41" s="153">
        <v>50</v>
      </c>
      <c r="I41" s="154">
        <v>12</v>
      </c>
      <c r="J41" s="155">
        <f t="shared" si="5"/>
        <v>600</v>
      </c>
      <c r="K41" s="213">
        <f t="shared" si="6"/>
        <v>30</v>
      </c>
      <c r="L41" s="214">
        <f t="shared" si="7"/>
        <v>360</v>
      </c>
    </row>
    <row r="42" spans="1:12" s="157" customFormat="1" ht="12.75" customHeight="1" x14ac:dyDescent="0.3">
      <c r="A42" s="167"/>
      <c r="B42" s="168"/>
      <c r="C42" s="278"/>
      <c r="D42" s="278"/>
      <c r="E42" s="278"/>
      <c r="F42" s="278"/>
      <c r="G42" s="278"/>
      <c r="H42" s="278"/>
      <c r="I42" s="278"/>
      <c r="J42" s="279"/>
    </row>
    <row r="43" spans="1:12" s="160" customFormat="1" ht="12" x14ac:dyDescent="0.3">
      <c r="A43" s="169"/>
      <c r="B43" s="265" t="s">
        <v>146</v>
      </c>
      <c r="C43" s="265"/>
      <c r="D43" s="265"/>
      <c r="E43" s="265"/>
      <c r="F43" s="265"/>
      <c r="G43" s="265"/>
      <c r="H43" s="265"/>
      <c r="I43" s="265"/>
      <c r="J43" s="170">
        <f>SUM(J36:J41)</f>
        <v>10240</v>
      </c>
      <c r="K43" s="156"/>
    </row>
    <row r="44" spans="1:12" s="160" customFormat="1" ht="12" x14ac:dyDescent="0.3">
      <c r="A44" s="266"/>
      <c r="B44" s="267"/>
      <c r="C44" s="267"/>
      <c r="D44" s="267"/>
      <c r="E44" s="267"/>
      <c r="F44" s="267"/>
      <c r="G44" s="267"/>
      <c r="H44" s="267"/>
      <c r="I44" s="267"/>
      <c r="J44" s="268"/>
      <c r="K44" s="156"/>
    </row>
    <row r="45" spans="1:12" s="160" customFormat="1" ht="12.75" customHeight="1" x14ac:dyDescent="0.3">
      <c r="A45" s="148">
        <v>6</v>
      </c>
      <c r="B45" s="269" t="s">
        <v>147</v>
      </c>
      <c r="C45" s="269"/>
      <c r="D45" s="269"/>
      <c r="E45" s="269"/>
      <c r="F45" s="269"/>
      <c r="G45" s="269"/>
      <c r="H45" s="269"/>
      <c r="I45" s="269"/>
      <c r="J45" s="270"/>
      <c r="K45" s="156"/>
    </row>
    <row r="46" spans="1:12" s="157" customFormat="1" ht="11.4" x14ac:dyDescent="0.3">
      <c r="A46" s="151"/>
      <c r="B46" s="152"/>
      <c r="C46" s="271" t="s">
        <v>148</v>
      </c>
      <c r="D46" s="271"/>
      <c r="E46" s="271"/>
      <c r="F46" s="271"/>
      <c r="G46" s="271"/>
      <c r="H46" s="153">
        <v>16000</v>
      </c>
      <c r="I46" s="154">
        <v>1</v>
      </c>
      <c r="J46" s="155">
        <f>SUM(H46*I46)</f>
        <v>16000</v>
      </c>
      <c r="K46" s="213">
        <f t="shared" ref="K46" si="8">H46*0.6</f>
        <v>9600</v>
      </c>
    </row>
    <row r="47" spans="1:12" s="157" customFormat="1" ht="12.75" customHeight="1" x14ac:dyDescent="0.3">
      <c r="A47" s="151"/>
      <c r="B47" s="152"/>
      <c r="C47" s="272"/>
      <c r="D47" s="272"/>
      <c r="E47" s="272"/>
      <c r="F47" s="272"/>
      <c r="G47" s="272"/>
      <c r="H47" s="272"/>
      <c r="I47" s="272"/>
      <c r="J47" s="273"/>
      <c r="K47" s="157">
        <f>K46/12</f>
        <v>800</v>
      </c>
    </row>
    <row r="48" spans="1:12" s="160" customFormat="1" ht="12.6" thickBot="1" x14ac:dyDescent="0.35">
      <c r="A48" s="171"/>
      <c r="B48" s="274" t="s">
        <v>149</v>
      </c>
      <c r="C48" s="274"/>
      <c r="D48" s="274"/>
      <c r="E48" s="274"/>
      <c r="F48" s="274"/>
      <c r="G48" s="274"/>
      <c r="H48" s="274"/>
      <c r="I48" s="274"/>
      <c r="J48" s="172">
        <f>SUM(J46:J46)</f>
        <v>16000</v>
      </c>
      <c r="K48" s="156"/>
    </row>
    <row r="49" spans="1:11" s="160" customFormat="1" ht="12" x14ac:dyDescent="0.3">
      <c r="A49" s="173"/>
      <c r="B49" s="174"/>
      <c r="C49" s="174"/>
      <c r="D49" s="174"/>
      <c r="E49" s="174"/>
      <c r="F49" s="174"/>
      <c r="G49" s="174"/>
      <c r="H49" s="174"/>
      <c r="I49" s="174"/>
      <c r="J49" s="175"/>
      <c r="K49" s="156"/>
    </row>
    <row r="50" spans="1:11" ht="13.8" thickBot="1" x14ac:dyDescent="0.35">
      <c r="B50" s="177"/>
      <c r="C50" s="178"/>
      <c r="D50" s="178"/>
      <c r="E50" s="178"/>
      <c r="F50" s="178"/>
      <c r="G50" s="178"/>
      <c r="H50" s="178"/>
      <c r="I50" s="137"/>
      <c r="J50" s="138"/>
      <c r="K50" s="139"/>
    </row>
    <row r="51" spans="1:11" x14ac:dyDescent="0.3">
      <c r="A51" s="180"/>
      <c r="B51" s="181"/>
      <c r="C51" s="182"/>
      <c r="D51" s="182"/>
      <c r="E51" s="182"/>
      <c r="F51" s="182"/>
      <c r="G51" s="182"/>
      <c r="H51" s="182"/>
      <c r="I51" s="183"/>
      <c r="J51" s="184"/>
    </row>
    <row r="52" spans="1:11" x14ac:dyDescent="0.3">
      <c r="A52" s="185"/>
      <c r="B52" s="186" t="s">
        <v>150</v>
      </c>
      <c r="C52" s="187"/>
      <c r="D52" s="187"/>
      <c r="E52" s="187"/>
      <c r="F52" s="187"/>
      <c r="G52" s="187"/>
      <c r="H52" s="187"/>
      <c r="I52" s="188"/>
      <c r="J52" s="189">
        <f>SUM(J43+J27+J20+J14+J33)</f>
        <v>169740</v>
      </c>
      <c r="K52" s="139"/>
    </row>
    <row r="53" spans="1:11" ht="13.8" thickBot="1" x14ac:dyDescent="0.35">
      <c r="A53" s="190"/>
      <c r="B53" s="191"/>
      <c r="C53" s="192"/>
      <c r="D53" s="192"/>
      <c r="E53" s="192"/>
      <c r="F53" s="192"/>
      <c r="G53" s="192"/>
      <c r="H53" s="192"/>
      <c r="I53" s="193"/>
      <c r="J53" s="194"/>
    </row>
  </sheetData>
  <mergeCells count="42">
    <mergeCell ref="C10:G10"/>
    <mergeCell ref="B1:D3"/>
    <mergeCell ref="B6:J6"/>
    <mergeCell ref="B7:J7"/>
    <mergeCell ref="B8:G8"/>
    <mergeCell ref="B9:J9"/>
    <mergeCell ref="C23:G23"/>
    <mergeCell ref="C11:G11"/>
    <mergeCell ref="A12:J12"/>
    <mergeCell ref="B13:I13"/>
    <mergeCell ref="B14:I14"/>
    <mergeCell ref="B16:J16"/>
    <mergeCell ref="C17:G17"/>
    <mergeCell ref="C18:G18"/>
    <mergeCell ref="C19:J19"/>
    <mergeCell ref="B20:I20"/>
    <mergeCell ref="A21:J21"/>
    <mergeCell ref="B22:J22"/>
    <mergeCell ref="C36:G36"/>
    <mergeCell ref="C24:G24"/>
    <mergeCell ref="C25:G25"/>
    <mergeCell ref="C26:J26"/>
    <mergeCell ref="B27:I27"/>
    <mergeCell ref="B29:J29"/>
    <mergeCell ref="C30:G30"/>
    <mergeCell ref="C31:G31"/>
    <mergeCell ref="C32:J32"/>
    <mergeCell ref="B33:I33"/>
    <mergeCell ref="A34:J34"/>
    <mergeCell ref="B35:J35"/>
    <mergeCell ref="B48:I48"/>
    <mergeCell ref="C37:G37"/>
    <mergeCell ref="C38:G38"/>
    <mergeCell ref="C39:G39"/>
    <mergeCell ref="C40:G40"/>
    <mergeCell ref="C41:G41"/>
    <mergeCell ref="C42:J42"/>
    <mergeCell ref="B43:I43"/>
    <mergeCell ref="A44:J44"/>
    <mergeCell ref="B45:J45"/>
    <mergeCell ref="C46:G46"/>
    <mergeCell ref="C47:J47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 по проектам</vt:lpstr>
      <vt:lpstr>Sal</vt:lpstr>
      <vt:lpstr>Kiev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</dc:creator>
  <cp:lastModifiedBy>user</cp:lastModifiedBy>
  <dcterms:created xsi:type="dcterms:W3CDTF">2014-07-28T19:25:52Z</dcterms:created>
  <dcterms:modified xsi:type="dcterms:W3CDTF">2020-02-05T22:54:34Z</dcterms:modified>
</cp:coreProperties>
</file>