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Я Салон красоты" sheetId="1" r:id="rId4"/>
    <sheet state="visible" name="СЯ Автосервис" sheetId="2" r:id="rId5"/>
    <sheet state="visible" name="СЯ Косметологический салон" sheetId="3" r:id="rId6"/>
    <sheet state="visible" name="СЯ Аренда авто" sheetId="4" r:id="rId7"/>
    <sheet state="visible" name="СЯ Кафе" sheetId="5" r:id="rId8"/>
    <sheet state="visible" name="СЯ Гостиницы" sheetId="6" r:id="rId9"/>
    <sheet state="visible" name="СЯ Охранный бизнес" sheetId="7" r:id="rId10"/>
    <sheet state="visible" name="СЯ Строительная компания" sheetId="8" r:id="rId11"/>
  </sheets>
  <definedNames>
    <definedName hidden="1" localSheetId="0" name="_xlnm._FilterDatabase">'СЯ Салон красоты'!$A$1:$D$1067</definedName>
    <definedName hidden="1" localSheetId="1" name="_xlnm._FilterDatabase">'СЯ Автосервис'!$A$1:$D$1048</definedName>
    <definedName hidden="1" localSheetId="2" name="_xlnm._FilterDatabase">'СЯ Косметологический салон'!$A$1:$D$1063</definedName>
    <definedName hidden="1" localSheetId="3" name="_xlnm._FilterDatabase">'СЯ Аренда авто'!$A$1:$D$1092</definedName>
    <definedName hidden="1" localSheetId="4" name="_xlnm._FilterDatabase">'СЯ Кафе'!$A$1:$D$953</definedName>
    <definedName hidden="1" localSheetId="5" name="_xlnm._FilterDatabase">'СЯ Гостиницы'!$A$1:$D$4168</definedName>
    <definedName hidden="1" localSheetId="6" name="_xlnm._FilterDatabase">'СЯ Охранный бизнес'!$A$1:$D$1113</definedName>
    <definedName hidden="1" localSheetId="7" name="_xlnm._FilterDatabase">'СЯ Строительная компания'!$A$1:$D$1095</definedName>
  </definedNames>
  <calcPr/>
</workbook>
</file>

<file path=xl/sharedStrings.xml><?xml version="1.0" encoding="utf-8"?>
<sst xmlns="http://schemas.openxmlformats.org/spreadsheetml/2006/main" count="3614" uniqueCount="1771">
  <si>
    <t>Перевод</t>
  </si>
  <si>
    <t>Запрос</t>
  </si>
  <si>
    <t>Частота</t>
  </si>
  <si>
    <t>Группа</t>
  </si>
  <si>
    <t>nagelstudio</t>
  </si>
  <si>
    <t>Ногтевые студии и салоны</t>
  </si>
  <si>
    <t>nägel studio</t>
  </si>
  <si>
    <t>Маникюр, дизайн и покрытие ногтей</t>
  </si>
  <si>
    <t>nagelstudio münchen</t>
  </si>
  <si>
    <t>münchen nagelstudio</t>
  </si>
  <si>
    <t>nagel studio münchen</t>
  </si>
  <si>
    <t>nagelstudio munchen</t>
  </si>
  <si>
    <t>fußpflege</t>
  </si>
  <si>
    <t>Педикюр и уход за ногами</t>
  </si>
  <si>
    <t>pediküre</t>
  </si>
  <si>
    <t>pediküre münchen</t>
  </si>
  <si>
    <t>nagelstudio in der nähe</t>
  </si>
  <si>
    <t>medizinische fußpflege münchen</t>
  </si>
  <si>
    <t>nagelstudio in meiner nähe</t>
  </si>
  <si>
    <t>nagelstudios in der nähe</t>
  </si>
  <si>
    <t>münchen pediküre</t>
  </si>
  <si>
    <t>babyboomer nagel</t>
  </si>
  <si>
    <t>münchen medizinische fußpflege</t>
  </si>
  <si>
    <t>kosmetikstudio</t>
  </si>
  <si>
    <t>Косметология и красота</t>
  </si>
  <si>
    <t>kosmetikstudio münchen</t>
  </si>
  <si>
    <t>münchen kosmetikstudio</t>
  </si>
  <si>
    <t>kosmetik studios münchen</t>
  </si>
  <si>
    <t>maniküre</t>
  </si>
  <si>
    <t>Маникюр и уход за руками</t>
  </si>
  <si>
    <t>fußpflege münchen</t>
  </si>
  <si>
    <t>münchen fusspflege</t>
  </si>
  <si>
    <t>shellac nägel</t>
  </si>
  <si>
    <t>schellack nägel</t>
  </si>
  <si>
    <t>schellack für nägel</t>
  </si>
  <si>
    <t>nägel mit shellac</t>
  </si>
  <si>
    <t>shellac für nägel</t>
  </si>
  <si>
    <t>münchen kosmetik</t>
  </si>
  <si>
    <t>kosmetik munchen</t>
  </si>
  <si>
    <t>maniküre münchen</t>
  </si>
  <si>
    <t>fingernagel</t>
  </si>
  <si>
    <t>münchen maniküre</t>
  </si>
  <si>
    <t>schönheitssalon</t>
  </si>
  <si>
    <t>fußpflege in der nähe</t>
  </si>
  <si>
    <t>new hair sendlinger straße</t>
  </si>
  <si>
    <t>Парикмахерские и уход за волосами</t>
  </si>
  <si>
    <t>nagel weiß</t>
  </si>
  <si>
    <t>weiß nägel</t>
  </si>
  <si>
    <t>medizinische fußpflege in der nähe</t>
  </si>
  <si>
    <t>beauty salon</t>
  </si>
  <si>
    <t>kosmetikstudio in der nähe</t>
  </si>
  <si>
    <t>kosmetik in meiner nähe</t>
  </si>
  <si>
    <t>nails münchen</t>
  </si>
  <si>
    <t>coco nails stachus</t>
  </si>
  <si>
    <t>kosmetikerin münchen</t>
  </si>
  <si>
    <t>münchen kosmetikerin</t>
  </si>
  <si>
    <t>pediküre in meiner nähe</t>
  </si>
  <si>
    <t>nagel studio</t>
  </si>
  <si>
    <t>nagelstudio near me</t>
  </si>
  <si>
    <t>glam beauty nails</t>
  </si>
  <si>
    <t>glam nails münchen</t>
  </si>
  <si>
    <t>fußpflege in meiner nähe</t>
  </si>
  <si>
    <t>nagelstudio stachus</t>
  </si>
  <si>
    <t>nagelstudio trudering</t>
  </si>
  <si>
    <t>nagelstudio schwabing</t>
  </si>
  <si>
    <t>nagelstudio moosach</t>
  </si>
  <si>
    <t>be nails munich</t>
  </si>
  <si>
    <t>luxus nails</t>
  </si>
  <si>
    <t>nail salon münchen</t>
  </si>
  <si>
    <t>nagel studio schwabing</t>
  </si>
  <si>
    <t>chrom nägel</t>
  </si>
  <si>
    <t>french maniküre</t>
  </si>
  <si>
    <t>nägel münchen</t>
  </si>
  <si>
    <t>nagel babyboomer</t>
  </si>
  <si>
    <t>glam nails isartor</t>
  </si>
  <si>
    <t>nagelstudio münchner freiheit</t>
  </si>
  <si>
    <t>münchen nägel</t>
  </si>
  <si>
    <t>nägel schön</t>
  </si>
  <si>
    <t>podologie in meiner nähe</t>
  </si>
  <si>
    <t>schöne nagel</t>
  </si>
  <si>
    <t>kosmetik in der nähe</t>
  </si>
  <si>
    <t>pediküre in der nähe</t>
  </si>
  <si>
    <t>nagelstudio sendling</t>
  </si>
  <si>
    <t>medizinische fußpflege münchen ost</t>
  </si>
  <si>
    <t>fusspflege trudering</t>
  </si>
  <si>
    <t>kurze gel nägel</t>
  </si>
  <si>
    <t>friseursalon in der nähe</t>
  </si>
  <si>
    <t>nails &amp; beauty</t>
  </si>
  <si>
    <t>friseursalon in meiner nähe</t>
  </si>
  <si>
    <t>nagelpflege</t>
  </si>
  <si>
    <t>maniküre in meiner nähe</t>
  </si>
  <si>
    <t>naturnägel</t>
  </si>
  <si>
    <t>maniküre pediküre münchen</t>
  </si>
  <si>
    <t>natürliche nägel</t>
  </si>
  <si>
    <t>gelnägel münchen</t>
  </si>
  <si>
    <t>bestes nagelstudio münchen</t>
  </si>
  <si>
    <t>nagelstudio münchen billig</t>
  </si>
  <si>
    <t>new nails münchen</t>
  </si>
  <si>
    <t>nagelstudio bogenhausen</t>
  </si>
  <si>
    <t>billige nagelstudios münchen</t>
  </si>
  <si>
    <t>billiges nagelstudio münchen</t>
  </si>
  <si>
    <t>fingernagel weiß</t>
  </si>
  <si>
    <t>form nägel</t>
  </si>
  <si>
    <t>fußpflege schwabing</t>
  </si>
  <si>
    <t>gold nails münchner freiheit</t>
  </si>
  <si>
    <t>hauptbahnhof münchen nagelstudio</t>
  </si>
  <si>
    <t>münchen maniküre pediküre</t>
  </si>
  <si>
    <t>nagelstudio berg am laim</t>
  </si>
  <si>
    <t>nagelstudio hauptbahnhof münchen</t>
  </si>
  <si>
    <t>nagelstudio münchen hauptbahnhof</t>
  </si>
  <si>
    <t>nagelstudio ostbahnhof</t>
  </si>
  <si>
    <t>pediküre maniküre münchen</t>
  </si>
  <si>
    <t>med fusspflege</t>
  </si>
  <si>
    <t>kosmetikstudio in meiner nähe</t>
  </si>
  <si>
    <t>günstige friseure in der nähe</t>
  </si>
  <si>
    <t>friseure ohne termin in der nähe</t>
  </si>
  <si>
    <t>kosmetikstudio münchen ost</t>
  </si>
  <si>
    <t>brüchige nägel</t>
  </si>
  <si>
    <t>japanische maniküre</t>
  </si>
  <si>
    <t>mobile fußpflege</t>
  </si>
  <si>
    <t>shellac maniküre</t>
  </si>
  <si>
    <t>nägel natur</t>
  </si>
  <si>
    <t>maniküre mit shellac</t>
  </si>
  <si>
    <t>nägel french weiß</t>
  </si>
  <si>
    <t>glam nails schwabing</t>
  </si>
  <si>
    <t>nagelstudio münchen innenstadt</t>
  </si>
  <si>
    <t>pediküre schwabing</t>
  </si>
  <si>
    <t>russische maniküre münchen</t>
  </si>
  <si>
    <t>medizinische fußpflege in meiner nähe</t>
  </si>
  <si>
    <t>nagelstudio münchen günstig</t>
  </si>
  <si>
    <t>nagelstudio münchen in der nähe</t>
  </si>
  <si>
    <t>günstiges nagelstudio münchen</t>
  </si>
  <si>
    <t>berry nails moosach</t>
  </si>
  <si>
    <t>french glitzer nägel</t>
  </si>
  <si>
    <t>japanisches maniküre</t>
  </si>
  <si>
    <t>lange nagel</t>
  </si>
  <si>
    <t>maniküre mit schellack</t>
  </si>
  <si>
    <t>münchen nagelstudio günstig</t>
  </si>
  <si>
    <t>nagelstudio günstig münchen</t>
  </si>
  <si>
    <t>nagelstudio innenstadt münchen</t>
  </si>
  <si>
    <t>nagelstudio milbertshofen</t>
  </si>
  <si>
    <t>künstlich nägel</t>
  </si>
  <si>
    <t>kosmetik trudering</t>
  </si>
  <si>
    <t>kosmetik studio near me</t>
  </si>
  <si>
    <t>kosmetikstudio münchen maxvorstadt naturkosmetikstudio seelenwellness</t>
  </si>
  <si>
    <t>kosmetikstudio near me</t>
  </si>
  <si>
    <t>nägel machen</t>
  </si>
  <si>
    <t>maniküre in der nähe</t>
  </si>
  <si>
    <t>russische maniküre</t>
  </si>
  <si>
    <t>nägel in der nähe</t>
  </si>
  <si>
    <t>french nails füße</t>
  </si>
  <si>
    <t>pediküre münchen schwabing</t>
  </si>
  <si>
    <t>nagel machen</t>
  </si>
  <si>
    <t>french fußnägel</t>
  </si>
  <si>
    <t>nägel machen münchen</t>
  </si>
  <si>
    <t>nagelstudio hauptbahnhof</t>
  </si>
  <si>
    <t>nagelstudio maxvorstadt</t>
  </si>
  <si>
    <t>babyboomer glitzer ausgefallen nageldesign</t>
  </si>
  <si>
    <t>fusspflege bogenhausen</t>
  </si>
  <si>
    <t>fusspflege laim</t>
  </si>
  <si>
    <t>fusspflege sendling</t>
  </si>
  <si>
    <t>hauptbahnhof nagelstudio</t>
  </si>
  <si>
    <t>med fusspflege münchen</t>
  </si>
  <si>
    <t>medizinische fusspflege schwabing</t>
  </si>
  <si>
    <t>medizinische fusspflege trudering</t>
  </si>
  <si>
    <t>nagelstudio westpark</t>
  </si>
  <si>
    <t>pediküre schwabing münchen</t>
  </si>
  <si>
    <t>westpark nagelstudio</t>
  </si>
  <si>
    <t>nagelstudio fürstenrieder str</t>
  </si>
  <si>
    <t>schönheitssalon in meiner nähe</t>
  </si>
  <si>
    <t>beauty &amp; nails</t>
  </si>
  <si>
    <t>kosmetik sendling</t>
  </si>
  <si>
    <t>maniküre pediküre</t>
  </si>
  <si>
    <t>nagelstudio in der nähe ohne termin</t>
  </si>
  <si>
    <t>neon nägel</t>
  </si>
  <si>
    <t>maniküre männer münchen</t>
  </si>
  <si>
    <t>japanische maniküre münchen</t>
  </si>
  <si>
    <t>männer maniküre münchen</t>
  </si>
  <si>
    <t>nageldesign weiß</t>
  </si>
  <si>
    <t>nagelstudio haidhausen</t>
  </si>
  <si>
    <t>gute nagelstudios münchen</t>
  </si>
  <si>
    <t>nagelstudio münchen schwabing</t>
  </si>
  <si>
    <t>nageldesign kurze nägel</t>
  </si>
  <si>
    <t>french nails lang</t>
  </si>
  <si>
    <t>fusspflege münchen ost</t>
  </si>
  <si>
    <t>gelnägel schön</t>
  </si>
  <si>
    <t>maniküre für männer münchen</t>
  </si>
  <si>
    <t>maniküre münchen männer</t>
  </si>
  <si>
    <t>maniküre oder pediküre</t>
  </si>
  <si>
    <t>medizinische fußpflege laim</t>
  </si>
  <si>
    <t>medizinische fußpflege sendling</t>
  </si>
  <si>
    <t>münchen maniküre männer</t>
  </si>
  <si>
    <t>nageldesign für kurze nägel</t>
  </si>
  <si>
    <t>nagelstudio giesing münchen</t>
  </si>
  <si>
    <t>nagelstudio harlaching</t>
  </si>
  <si>
    <t>nagelstudio hasenbergl</t>
  </si>
  <si>
    <t>nagelstudio lehel</t>
  </si>
  <si>
    <t>nagelstudio marienplatz münchen</t>
  </si>
  <si>
    <t>nagelstudio moosach münchen</t>
  </si>
  <si>
    <t>nagelstudio münchen giesing</t>
  </si>
  <si>
    <t>nagelstudio münchen marienplatz</t>
  </si>
  <si>
    <t>nagelstudio münchen moosach</t>
  </si>
  <si>
    <t>nagelstudio münchen stachus</t>
  </si>
  <si>
    <t>nagelstudio stachus münchen</t>
  </si>
  <si>
    <t>natur nägel</t>
  </si>
  <si>
    <t>podologie münchen preise</t>
  </si>
  <si>
    <t>mobile fußpflege für senioren</t>
  </si>
  <si>
    <t>podologe fußpflege</t>
  </si>
  <si>
    <t>schönheitssalon münchen</t>
  </si>
  <si>
    <t>luxe wimpernlifting</t>
  </si>
  <si>
    <t>kosmetikerin in der nähe</t>
  </si>
  <si>
    <t>beste kosmetikstudio münchen</t>
  </si>
  <si>
    <t>kosmetikstudio münchen schwabing</t>
  </si>
  <si>
    <t>kosmetikstudio schwabing</t>
  </si>
  <si>
    <t>bestes kosmetikstudio münchen</t>
  </si>
  <si>
    <t>kosmetikstudio trudering</t>
  </si>
  <si>
    <t>kosmetik harlaching</t>
  </si>
  <si>
    <t>kosmetik laim</t>
  </si>
  <si>
    <t>münchen schönheitssalon</t>
  </si>
  <si>
    <t>nageltisch mit absaugung</t>
  </si>
  <si>
    <t>nagelpflegeset</t>
  </si>
  <si>
    <t>zwilling nagelset</t>
  </si>
  <si>
    <t>absaugung nageltisch</t>
  </si>
  <si>
    <t>mobile fußpflege in der nähe</t>
  </si>
  <si>
    <t>nageltisch absaugung</t>
  </si>
  <si>
    <t>kosmetische fußpflege</t>
  </si>
  <si>
    <t>eingerissener nagel</t>
  </si>
  <si>
    <t>pediküre mit shellac</t>
  </si>
  <si>
    <t>pediküre männer münchen</t>
  </si>
  <si>
    <t>rollnagel</t>
  </si>
  <si>
    <t>männer pediküre münchen</t>
  </si>
  <si>
    <t>pflege nagelhaut</t>
  </si>
  <si>
    <t>french pediküre</t>
  </si>
  <si>
    <t>maniküre schwabing</t>
  </si>
  <si>
    <t>nagelstudio münchen preise</t>
  </si>
  <si>
    <t>nagelstudio münchen ohne termin</t>
  </si>
  <si>
    <t>zwillinge nagelset</t>
  </si>
  <si>
    <t>medizinische pediküre münchen</t>
  </si>
  <si>
    <t>nagelset von zwilling</t>
  </si>
  <si>
    <t>blauer zehennagel</t>
  </si>
  <si>
    <t>fusspflege haidhausen</t>
  </si>
  <si>
    <t>fusspflege münchen laim</t>
  </si>
  <si>
    <t>fusspflege münchen schwabing</t>
  </si>
  <si>
    <t>fußpflege kosmetik</t>
  </si>
  <si>
    <t>fußpflege laim münchen</t>
  </si>
  <si>
    <t>fußpflege münchen neuhausen</t>
  </si>
  <si>
    <t>isartor nagelstudio</t>
  </si>
  <si>
    <t>kaufland nagelstudio</t>
  </si>
  <si>
    <t>laim nagelstudio</t>
  </si>
  <si>
    <t>medizinische fußpflege bogenhausen</t>
  </si>
  <si>
    <t>medizinische fußpflege münchen laim</t>
  </si>
  <si>
    <t>moosach nagelstudio</t>
  </si>
  <si>
    <t>münchen nagelstudio ohne termin</t>
  </si>
  <si>
    <t>nagelstudio aubing</t>
  </si>
  <si>
    <t>nagelstudio feldmoching</t>
  </si>
  <si>
    <t>nagelstudio kaufland</t>
  </si>
  <si>
    <t>nagelstudio münchen laim</t>
  </si>
  <si>
    <t>nagelstudio münchen ostbahnhof</t>
  </si>
  <si>
    <t>nagelstudio münchen pasing</t>
  </si>
  <si>
    <t>nagelstudio obersendling</t>
  </si>
  <si>
    <t>nagelstudio ohne termin münchen</t>
  </si>
  <si>
    <t>nagelstudio ostbahnhof münchen</t>
  </si>
  <si>
    <t>nägel in meiner nähe</t>
  </si>
  <si>
    <t>pediküre bogenhausen</t>
  </si>
  <si>
    <t>pediküre für männer münchen</t>
  </si>
  <si>
    <t>pediküre giesing</t>
  </si>
  <si>
    <t>pediküre haidhausen</t>
  </si>
  <si>
    <t>pediküre mit french</t>
  </si>
  <si>
    <t>pediküre mit schellack</t>
  </si>
  <si>
    <t>pediküre sendling</t>
  </si>
  <si>
    <t>pediküre trudering</t>
  </si>
  <si>
    <t>med fußpflege in der nähe</t>
  </si>
  <si>
    <t>nägel gel oder acryl</t>
  </si>
  <si>
    <t>nagel studio kaufland</t>
  </si>
  <si>
    <t>nagelstudio unterföhring</t>
  </si>
  <si>
    <t>pediküre near me</t>
  </si>
  <si>
    <t>beauty studio</t>
  </si>
  <si>
    <t>kosmetiksalon</t>
  </si>
  <si>
    <t>kosmetik salon</t>
  </si>
  <si>
    <t>kosmetikbehandlung münchen</t>
  </si>
  <si>
    <t>gesichtsbehandlung kosmetik münchen</t>
  </si>
  <si>
    <t>kosmetiksalon münchen</t>
  </si>
  <si>
    <t>ethnic hair &amp; beauty salon</t>
  </si>
  <si>
    <t>kosmetik berg am laim</t>
  </si>
  <si>
    <t>kosmetik münchen neuhausen</t>
  </si>
  <si>
    <t>kosmetik salon münchen</t>
  </si>
  <si>
    <t>kosmetikstudio bogenhausen</t>
  </si>
  <si>
    <t>nageletui</t>
  </si>
  <si>
    <t>gel nagel</t>
  </si>
  <si>
    <t>nägel machen in der nähe</t>
  </si>
  <si>
    <t>pediküreset elektrisch</t>
  </si>
  <si>
    <t>fingernagel eingerissen</t>
  </si>
  <si>
    <t>maniküre männer</t>
  </si>
  <si>
    <t>babyboomer gelnägel</t>
  </si>
  <si>
    <t>maniküre und pediküre</t>
  </si>
  <si>
    <t>french nagel</t>
  </si>
  <si>
    <t>maniküre für männer</t>
  </si>
  <si>
    <t>weihnachtliche nägel</t>
  </si>
  <si>
    <t>französische maniküre</t>
  </si>
  <si>
    <t>pediküre shellac münchen</t>
  </si>
  <si>
    <t>pedikure</t>
  </si>
  <si>
    <t>Прочее</t>
  </si>
  <si>
    <t>pediküre und maniküre</t>
  </si>
  <si>
    <t>pediküre shellac</t>
  </si>
  <si>
    <t>nageldesign münchen</t>
  </si>
  <si>
    <t>shellac maniküre münchen</t>
  </si>
  <si>
    <t>french füsse</t>
  </si>
  <si>
    <t>fußpflege feldmoching</t>
  </si>
  <si>
    <t>fußpflege giesing münchen</t>
  </si>
  <si>
    <t>fußpflege münchen giesing</t>
  </si>
  <si>
    <t>manikure und pedikure</t>
  </si>
  <si>
    <t>maniküre bei männern</t>
  </si>
  <si>
    <t>maniküre laim</t>
  </si>
  <si>
    <t>maniküre shellac münchen</t>
  </si>
  <si>
    <t>medizinische fusspflege münchen schwabing</t>
  </si>
  <si>
    <t>medizinische fußpflege haidhausen</t>
  </si>
  <si>
    <t>medizinische fußpflege münchen sendling</t>
  </si>
  <si>
    <t>nageldesign 2021</t>
  </si>
  <si>
    <t>nageldesign natur</t>
  </si>
  <si>
    <t>nagelstudio harras münchen</t>
  </si>
  <si>
    <t>nagelstudio münchen neuhausen</t>
  </si>
  <si>
    <t>nagelstudio münchen sendling</t>
  </si>
  <si>
    <t>nagelstudio neuhausen münchen</t>
  </si>
  <si>
    <t>nagelstudio perlach</t>
  </si>
  <si>
    <t>nagelstudio schwanthalerhöhe</t>
  </si>
  <si>
    <t>nails moosach</t>
  </si>
  <si>
    <t>pediküre laim</t>
  </si>
  <si>
    <t>pediküre moosach</t>
  </si>
  <si>
    <t>pediküre schellack</t>
  </si>
  <si>
    <t>riem arcaden nägel</t>
  </si>
  <si>
    <t>shellac pediküre münchen</t>
  </si>
  <si>
    <t>fußpflege near me</t>
  </si>
  <si>
    <t>nagel machen in der nähe</t>
  </si>
  <si>
    <t>kosmetik für männer</t>
  </si>
  <si>
    <t>männerkosmetik münchen</t>
  </si>
  <si>
    <t>gesichtspflege münchen</t>
  </si>
  <si>
    <t>kosmetikstudio münchen innenstadt</t>
  </si>
  <si>
    <t>kosmetiker für männer</t>
  </si>
  <si>
    <t>kosmetik münchen schwabing</t>
  </si>
  <si>
    <t>friseure preise</t>
  </si>
  <si>
    <t>kosmetik unterföhring</t>
  </si>
  <si>
    <t>kosmetikstudio giesing</t>
  </si>
  <si>
    <t>kosmetikstudio haidhausen</t>
  </si>
  <si>
    <t>kosmetikstudio laim</t>
  </si>
  <si>
    <t>kosmetikstudio moosach</t>
  </si>
  <si>
    <t>kosmetikstudio münchen sendling</t>
  </si>
  <si>
    <t>maniküretisch</t>
  </si>
  <si>
    <t>nagelstudio preise</t>
  </si>
  <si>
    <t>medizinische pediküre</t>
  </si>
  <si>
    <t>nägel shellac</t>
  </si>
  <si>
    <t>nagelmodellage natur</t>
  </si>
  <si>
    <t>pediküre männer</t>
  </si>
  <si>
    <t>professionelle fußpflege</t>
  </si>
  <si>
    <t>nägel machen lassen</t>
  </si>
  <si>
    <t>pediküre für männer</t>
  </si>
  <si>
    <t>shellac pediküre</t>
  </si>
  <si>
    <t>bunte nägel</t>
  </si>
  <si>
    <t>maniküre münchen innenstadt</t>
  </si>
  <si>
    <t>beste pediküre münchen</t>
  </si>
  <si>
    <t>pediküre münchen innenstadt</t>
  </si>
  <si>
    <t>beste maniküre münchen</t>
  </si>
  <si>
    <t>shellac nägel münchen</t>
  </si>
  <si>
    <t>nageldesign einfach</t>
  </si>
  <si>
    <t>natürliche fingernägel</t>
  </si>
  <si>
    <t>männer pediküre</t>
  </si>
  <si>
    <t>babyboomer fingernägel</t>
  </si>
  <si>
    <t>maniküre münchen schwabing</t>
  </si>
  <si>
    <t>fußpflege milbertshofen</t>
  </si>
  <si>
    <t>fußpflege münchen innenstadt</t>
  </si>
  <si>
    <t>fußpflege münchen sendling</t>
  </si>
  <si>
    <t>fußpflege perlach</t>
  </si>
  <si>
    <t>fußpflege unterföhring</t>
  </si>
  <si>
    <t>günstige pediküre münchen</t>
  </si>
  <si>
    <t>hasenbergl nagelstudio</t>
  </si>
  <si>
    <t>manikureset</t>
  </si>
  <si>
    <t>maniküre bogenhausen</t>
  </si>
  <si>
    <t>maniküre trudering</t>
  </si>
  <si>
    <t>medizinische fußpflege feldmoching</t>
  </si>
  <si>
    <t>medizinische fußpflege hausbesuche münchen</t>
  </si>
  <si>
    <t>medizinische fußpflege münchen giesing</t>
  </si>
  <si>
    <t>nagel machen lassen</t>
  </si>
  <si>
    <t>nagel münchen</t>
  </si>
  <si>
    <t>nagelstudio forum schwanthalerhöhe</t>
  </si>
  <si>
    <t>nagelstudio fürstenried</t>
  </si>
  <si>
    <t>nagelstudio fürstenried west</t>
  </si>
  <si>
    <t>nagelstudio in münchen</t>
  </si>
  <si>
    <t>nagelstudio munich</t>
  </si>
  <si>
    <t>nagelstudio münchen harras</t>
  </si>
  <si>
    <t>nagelstudio münchen nord</t>
  </si>
  <si>
    <t>nagelstudio münchen ost</t>
  </si>
  <si>
    <t>nagelstudio nymphenburg</t>
  </si>
  <si>
    <t>nails in munich</t>
  </si>
  <si>
    <t>nails schwabing</t>
  </si>
  <si>
    <t>naturnägel kurz</t>
  </si>
  <si>
    <t>nägel moosach</t>
  </si>
  <si>
    <t>nägel riem arcaden</t>
  </si>
  <si>
    <t>pediküre french</t>
  </si>
  <si>
    <t>pediküre harlaching</t>
  </si>
  <si>
    <t>pediküre maxvorstadt</t>
  </si>
  <si>
    <t>pediküre münchen günstig</t>
  </si>
  <si>
    <t>pediküre münchen neuhausen</t>
  </si>
  <si>
    <t>pediküre neuhausen münchen</t>
  </si>
  <si>
    <t>fußcreme urea</t>
  </si>
  <si>
    <t>nails münchner freiheit</t>
  </si>
  <si>
    <t>nails riem arcaden</t>
  </si>
  <si>
    <t>riem arcaden nails</t>
  </si>
  <si>
    <t>beauty studio münchen</t>
  </si>
  <si>
    <t>kosmetik großhandel</t>
  </si>
  <si>
    <t>gesichtsbehandlung in der nähe</t>
  </si>
  <si>
    <t>gesichtsreinigung in der nähe</t>
  </si>
  <si>
    <t>kosmetikinstitut</t>
  </si>
  <si>
    <t>nails beauty</t>
  </si>
  <si>
    <t>kosmetikerin in meiner nähe</t>
  </si>
  <si>
    <t>kosmetikinstitut münchen</t>
  </si>
  <si>
    <t>beauty salon in meiner nähe</t>
  </si>
  <si>
    <t>beste kosmetikerin münchen</t>
  </si>
  <si>
    <t>kosmetik feldmoching</t>
  </si>
  <si>
    <t>kosmetik laim münchen</t>
  </si>
  <si>
    <t>kosmetik münchen innenstadt</t>
  </si>
  <si>
    <t>kosmetik münchen laim</t>
  </si>
  <si>
    <t>kosmetik style</t>
  </si>
  <si>
    <t>kosmetikerin trudering</t>
  </si>
  <si>
    <t>kosmetikstudio berg am laim</t>
  </si>
  <si>
    <t>kosmetikstudio giesing münchen</t>
  </si>
  <si>
    <t>kosmetikstudio marienplatz</t>
  </si>
  <si>
    <t>kosmetikstudio maxvorstadt</t>
  </si>
  <si>
    <t>kosmetikstudio münchen giesing</t>
  </si>
  <si>
    <t>kosmetikstudio münchen laim</t>
  </si>
  <si>
    <t>kosmetikstudio münchen neuhausen</t>
  </si>
  <si>
    <t>kosmetikstudio münchen nord</t>
  </si>
  <si>
    <t>naturkosmetik in meiner nähe</t>
  </si>
  <si>
    <t>nageletui zwilling</t>
  </si>
  <si>
    <t>alessandro nails</t>
  </si>
  <si>
    <t>nagelset zwilling</t>
  </si>
  <si>
    <t>fußpflegegeräte mit absaugung</t>
  </si>
  <si>
    <t>brüchige zehennägel</t>
  </si>
  <si>
    <t>baehr fußpflege</t>
  </si>
  <si>
    <t>brüchige nägel wechseljahre</t>
  </si>
  <si>
    <t>mobiles nagelstudio</t>
  </si>
  <si>
    <t>fußpflege preise</t>
  </si>
  <si>
    <t>nägel pflegen</t>
  </si>
  <si>
    <t>gel maniküre</t>
  </si>
  <si>
    <t>nagelpflege dm</t>
  </si>
  <si>
    <t>mobile fußpflege in meiner nähe</t>
  </si>
  <si>
    <t>nagelstudio ohne termin</t>
  </si>
  <si>
    <t>gesunde nägel</t>
  </si>
  <si>
    <t>nagel maniküre</t>
  </si>
  <si>
    <t>fuß pediküre</t>
  </si>
  <si>
    <t>gutes nagelstudio in der nähe</t>
  </si>
  <si>
    <t>nagel steinchen</t>
  </si>
  <si>
    <t>nagel verlängern</t>
  </si>
  <si>
    <t>fußpflege männer</t>
  </si>
  <si>
    <t>nagelstudio nähe</t>
  </si>
  <si>
    <t>preise für fußpflege in der nähe</t>
  </si>
  <si>
    <t>fingernägel pflegen</t>
  </si>
  <si>
    <t>künstliche fussnägel</t>
  </si>
  <si>
    <t>männer maniküre</t>
  </si>
  <si>
    <t>eingewachsene nägel</t>
  </si>
  <si>
    <t>medizinische nagelpflege</t>
  </si>
  <si>
    <t>nagelprothese</t>
  </si>
  <si>
    <t>nagelstudio preise in der nähe</t>
  </si>
  <si>
    <t>fußpflege für männer</t>
  </si>
  <si>
    <t>biab nägel</t>
  </si>
  <si>
    <t>pediküre gel</t>
  </si>
  <si>
    <t>nageldesign french zweifarbig</t>
  </si>
  <si>
    <t>pediküre mit gel</t>
  </si>
  <si>
    <t>nageldesign in der nähe</t>
  </si>
  <si>
    <t>gel pediküre</t>
  </si>
  <si>
    <t>fußpflege podologie</t>
  </si>
  <si>
    <t>pediküre maniküre</t>
  </si>
  <si>
    <t>maniküre nägel</t>
  </si>
  <si>
    <t>nägel babyboomer glitzer</t>
  </si>
  <si>
    <t>pflege für fingernägel</t>
  </si>
  <si>
    <t>maniküre herren münchen</t>
  </si>
  <si>
    <t>dm nagelpflege</t>
  </si>
  <si>
    <t>fußpflege baehr</t>
  </si>
  <si>
    <t>babyboomer glitzer nägel</t>
  </si>
  <si>
    <t>berg am laim nagelstudio</t>
  </si>
  <si>
    <t>dm nagelhautpflege</t>
  </si>
  <si>
    <t>elektrischer hornhautentferner scholl</t>
  </si>
  <si>
    <t>fingernägel natur</t>
  </si>
  <si>
    <t>fingernägel weich</t>
  </si>
  <si>
    <t>forum schwanthalerhöhe nagelstudio</t>
  </si>
  <si>
    <t>fussbad hornhaut</t>
  </si>
  <si>
    <t>fußnägel pflege</t>
  </si>
  <si>
    <t>fußpflege gehwol</t>
  </si>
  <si>
    <t>fußpflege maxvorstadt</t>
  </si>
  <si>
    <t>fußpflege münchen pasing</t>
  </si>
  <si>
    <t>fußpflege münchen trudering</t>
  </si>
  <si>
    <t>fußpflege obersendling</t>
  </si>
  <si>
    <t>herren maniküre münchen</t>
  </si>
  <si>
    <t>lange gelnägel</t>
  </si>
  <si>
    <t>manikure pedikure</t>
  </si>
  <si>
    <t>maniküre haidhausen</t>
  </si>
  <si>
    <t>maniküre mit gel</t>
  </si>
  <si>
    <t>maniküre sendling</t>
  </si>
  <si>
    <t>maniküre und pediküre münchen</t>
  </si>
  <si>
    <t>medizinische fußpflege münchen innenstadt</t>
  </si>
  <si>
    <t>medizinische fußpflege münchen pasing</t>
  </si>
  <si>
    <t>medizinische fußpflege perlach</t>
  </si>
  <si>
    <t>medizinische maniküre münchen</t>
  </si>
  <si>
    <t>mobile fußpflege münchen schwabing</t>
  </si>
  <si>
    <t>mobile medizinische fußpflege münchen</t>
  </si>
  <si>
    <t>mobiles nagelstudio münchen</t>
  </si>
  <si>
    <t>männer fußpflege</t>
  </si>
  <si>
    <t>nagel french design</t>
  </si>
  <si>
    <t>nagel pflegen</t>
  </si>
  <si>
    <t>nageldesign french glitzer</t>
  </si>
  <si>
    <t>nageldesign french weiß</t>
  </si>
  <si>
    <t>nageldesign schlicht kurz</t>
  </si>
  <si>
    <t>nageletuis zwilling</t>
  </si>
  <si>
    <t>nagelmodellage münchen</t>
  </si>
  <si>
    <t>nagelsalon münchen</t>
  </si>
  <si>
    <t>nagelstudio freimann</t>
  </si>
  <si>
    <t>nagelstudio glockenbach</t>
  </si>
  <si>
    <t>nagelstudio hadern</t>
  </si>
  <si>
    <t>nagelstudio im tal münchen</t>
  </si>
  <si>
    <t>nagelstudio meindlstraße münchen</t>
  </si>
  <si>
    <t>nagelstudio moosach bahnhof</t>
  </si>
  <si>
    <t>nagelstudio münchen berg am laim</t>
  </si>
  <si>
    <t>nagelstudio münchen bogenhausen</t>
  </si>
  <si>
    <t>nagelstudio münchen hbf</t>
  </si>
  <si>
    <t>nagelstudio münchen isartor</t>
  </si>
  <si>
    <t>nagelstudio münchen laimer platz</t>
  </si>
  <si>
    <t>nagelstudio münchen maxvorstadt</t>
  </si>
  <si>
    <t>nagelstudio münchen milbertshofen</t>
  </si>
  <si>
    <t>nagelstudio münchen solln</t>
  </si>
  <si>
    <t>nagelstudio münchen trudering</t>
  </si>
  <si>
    <t>nagelstudio plinganserstraße münchen</t>
  </si>
  <si>
    <t>nagelstudio riem</t>
  </si>
  <si>
    <t>nagelstudio riem arcaden preise</t>
  </si>
  <si>
    <t>nagelstudio rumfordstr münchen</t>
  </si>
  <si>
    <t>nagelstudio solln münchen</t>
  </si>
  <si>
    <t>nagelstudio tal münchen</t>
  </si>
  <si>
    <t>nagelstudio tegernsee</t>
  </si>
  <si>
    <t>nagelstudio waldtrudering</t>
  </si>
  <si>
    <t>nagelstudio westpark münchen</t>
  </si>
  <si>
    <t>nail babyboomer</t>
  </si>
  <si>
    <t>nails in münchen</t>
  </si>
  <si>
    <t>nails pasing arcaden</t>
  </si>
  <si>
    <t>nails trudering</t>
  </si>
  <si>
    <t>naturnagelverstärkung münchen</t>
  </si>
  <si>
    <t>natürliche nägel kurz</t>
  </si>
  <si>
    <t>nägel acryl natur</t>
  </si>
  <si>
    <t>nägel laim</t>
  </si>
  <si>
    <t>nägel marmor</t>
  </si>
  <si>
    <t>nägel pasing arcaden</t>
  </si>
  <si>
    <t>nägel trudering</t>
  </si>
  <si>
    <t>pasing arcaden nails</t>
  </si>
  <si>
    <t>pasing arcaden nägel</t>
  </si>
  <si>
    <t>pediküre berg am laim</t>
  </si>
  <si>
    <t>pediküre farbe</t>
  </si>
  <si>
    <t>pediküre lehel</t>
  </si>
  <si>
    <t>pediküre münchen giesing</t>
  </si>
  <si>
    <t>pediküre münchen haidhausen</t>
  </si>
  <si>
    <t>pediküre münchen laim</t>
  </si>
  <si>
    <t>pediküre münchen moosach</t>
  </si>
  <si>
    <t>pediküre münchen ost</t>
  </si>
  <si>
    <t>pediküre münchen sendling</t>
  </si>
  <si>
    <t>pediküre pasing arcaden</t>
  </si>
  <si>
    <t>pflege der fingernägel</t>
  </si>
  <si>
    <t>pflege füße</t>
  </si>
  <si>
    <t>pflege von fingernägeln</t>
  </si>
  <si>
    <t>podologie münchen laim</t>
  </si>
  <si>
    <t>professionelles nagelstudio laim</t>
  </si>
  <si>
    <t>professionelles nagelstudio münchen</t>
  </si>
  <si>
    <t>schulungen nails münchen</t>
  </si>
  <si>
    <t>schwabing nagelstudio</t>
  </si>
  <si>
    <t>sommer pediküre</t>
  </si>
  <si>
    <t>trudering nagelstudio</t>
  </si>
  <si>
    <t>zehennägel french</t>
  </si>
  <si>
    <t>fußpflegestuhl</t>
  </si>
  <si>
    <t>füße pflegen</t>
  </si>
  <si>
    <t>gehwol fußpflege</t>
  </si>
  <si>
    <t>fußpflege in der nähe ohne termin</t>
  </si>
  <si>
    <t>pediküre riem arcaden</t>
  </si>
  <si>
    <t>autowerkstatt</t>
  </si>
  <si>
    <t>Автосервисы и ремонт (общие запросы)</t>
  </si>
  <si>
    <t>auto werkstatt</t>
  </si>
  <si>
    <t>kfz werkstatt</t>
  </si>
  <si>
    <t>autowerkstatt in der nähe</t>
  </si>
  <si>
    <t>auto werkstatt in der nähe</t>
  </si>
  <si>
    <t>berliner abschleppdienst</t>
  </si>
  <si>
    <t>Эвакуация и помощь на дороге</t>
  </si>
  <si>
    <t>abschleppdienst berlin</t>
  </si>
  <si>
    <t>berlin abschleppdienst</t>
  </si>
  <si>
    <t>autowerkstatt berlin</t>
  </si>
  <si>
    <t>autowerkstatt in meiner nähe</t>
  </si>
  <si>
    <t>werkstatt in der nähe</t>
  </si>
  <si>
    <t>werkstätten in der nähe</t>
  </si>
  <si>
    <t>werkstatt berlin</t>
  </si>
  <si>
    <t>abschleppdienst</t>
  </si>
  <si>
    <t>vw werkstatt berlin</t>
  </si>
  <si>
    <t>werkstatt in meiner nähe</t>
  </si>
  <si>
    <t>reifendienst</t>
  </si>
  <si>
    <t>Шиномонтаж и обслуживание колёс</t>
  </si>
  <si>
    <t>kfz werkstatt berlin</t>
  </si>
  <si>
    <t>smart repair</t>
  </si>
  <si>
    <t>Марки автомобилей (специализированные сервисы)</t>
  </si>
  <si>
    <t>kfz werkstatt in der nähe</t>
  </si>
  <si>
    <t>kfz werkstatt in meiner nähe</t>
  </si>
  <si>
    <t>kfz werkstätte in meiner nähe</t>
  </si>
  <si>
    <t>reifenservice</t>
  </si>
  <si>
    <t>reifendienst in der nähe</t>
  </si>
  <si>
    <t>reifennotdienst in der nähe</t>
  </si>
  <si>
    <t>reifendienst berlin</t>
  </si>
  <si>
    <t>reifennotdienst berlin</t>
  </si>
  <si>
    <t>mercedes werkstatt berlin</t>
  </si>
  <si>
    <t>werkstatt vw</t>
  </si>
  <si>
    <t>vw werkstätte</t>
  </si>
  <si>
    <t>kompletträder</t>
  </si>
  <si>
    <t>auto kratzer entfernen</t>
  </si>
  <si>
    <t>Удаление царапин и покраска</t>
  </si>
  <si>
    <t>kratzer entfernen auto</t>
  </si>
  <si>
    <t>kratzer am auto entfernen</t>
  </si>
  <si>
    <t>kratzer auto entfernen</t>
  </si>
  <si>
    <t>bmw werkstatt berlin</t>
  </si>
  <si>
    <t>autowerkstatt spandau</t>
  </si>
  <si>
    <t>kfz teile mahlsdorf</t>
  </si>
  <si>
    <t>Запчасти и аксессуары</t>
  </si>
  <si>
    <t>kratzer im auto entfernen</t>
  </si>
  <si>
    <t>kratzer vom auto entfernen</t>
  </si>
  <si>
    <t>kratzer beim auto entfernen</t>
  </si>
  <si>
    <t>kratzer auf auto entfernen</t>
  </si>
  <si>
    <t>kratzer autotür entfernen</t>
  </si>
  <si>
    <t>kratzer entfernen am auto</t>
  </si>
  <si>
    <t>autoservice</t>
  </si>
  <si>
    <t>inspektion auto</t>
  </si>
  <si>
    <t>Техническое обслуживание (инспекция и ТО)</t>
  </si>
  <si>
    <t>vw werkstatt in der nähe</t>
  </si>
  <si>
    <t>auto inspektion</t>
  </si>
  <si>
    <t>karosseriewerkstatt</t>
  </si>
  <si>
    <t>lkw werkstatt</t>
  </si>
  <si>
    <t>kfz werkstatt spandau</t>
  </si>
  <si>
    <t>werkstatt spandau</t>
  </si>
  <si>
    <t>inspektion beim auto</t>
  </si>
  <si>
    <t>auto &amp; service</t>
  </si>
  <si>
    <t>berlin autoservice</t>
  </si>
  <si>
    <t>inspektion am auto</t>
  </si>
  <si>
    <t>pneuhage reifen und autoservice</t>
  </si>
  <si>
    <t>werkstatt mercedes</t>
  </si>
  <si>
    <t>mercedes werkstätten</t>
  </si>
  <si>
    <t>autoservice am potsdamer platz</t>
  </si>
  <si>
    <t>lackierung auto kosten</t>
  </si>
  <si>
    <t>abschleppen</t>
  </si>
  <si>
    <t>auto lackierung kosten</t>
  </si>
  <si>
    <t>abschlepp</t>
  </si>
  <si>
    <t>quick reifenwechsel</t>
  </si>
  <si>
    <t>kosten autolackierung</t>
  </si>
  <si>
    <t>kosten für eine autolackierung</t>
  </si>
  <si>
    <t>lackieren kosten auto</t>
  </si>
  <si>
    <t>reifenservice berlin</t>
  </si>
  <si>
    <t>reifenreparatur berlin</t>
  </si>
  <si>
    <t>auto reparatur</t>
  </si>
  <si>
    <t>ford werkstatt</t>
  </si>
  <si>
    <t>opel werkstatt in der nähe</t>
  </si>
  <si>
    <t>autoreparatur</t>
  </si>
  <si>
    <t>peugeot werkstatt berlin</t>
  </si>
  <si>
    <t>volvo werkstatt berlin</t>
  </si>
  <si>
    <t>steinschläge reparieren</t>
  </si>
  <si>
    <t>werkstatt ford</t>
  </si>
  <si>
    <t>werkstatt near me</t>
  </si>
  <si>
    <t>citroen werkstatt berlin</t>
  </si>
  <si>
    <t>reparatur auto</t>
  </si>
  <si>
    <t>autoreparaturen</t>
  </si>
  <si>
    <t>werkstatt opel</t>
  </si>
  <si>
    <t>werkstatt bmw</t>
  </si>
  <si>
    <t>kfz teile spandau</t>
  </si>
  <si>
    <t>auto klas</t>
  </si>
  <si>
    <t>autoservice zehlendorf</t>
  </si>
  <si>
    <t>kfz teile weissensee</t>
  </si>
  <si>
    <t>reparaturen am auto</t>
  </si>
  <si>
    <t>abschleppdienst in der nähe</t>
  </si>
  <si>
    <t>auto lackieren</t>
  </si>
  <si>
    <t>autolackierer</t>
  </si>
  <si>
    <t>abschleppen berlin</t>
  </si>
  <si>
    <t>berlin abschleppen</t>
  </si>
  <si>
    <t>inspektion auto kosten</t>
  </si>
  <si>
    <t>auto inspektion kosten</t>
  </si>
  <si>
    <t>werkstatt auto</t>
  </si>
  <si>
    <t>kosten inspektion auto</t>
  </si>
  <si>
    <t>toyota werkstatt berlin</t>
  </si>
  <si>
    <t>freie werkstatt berlin</t>
  </si>
  <si>
    <t>autowerkstatt zehlendorf</t>
  </si>
  <si>
    <t>autowerkstatt pankow</t>
  </si>
  <si>
    <t>autowerkstatt neukölln</t>
  </si>
  <si>
    <t>kosten autoinspektion</t>
  </si>
  <si>
    <t>autowerkstatt near me</t>
  </si>
  <si>
    <t>die werkstatt</t>
  </si>
  <si>
    <t>autowerkstatt köpenick</t>
  </si>
  <si>
    <t>premio reifendienst</t>
  </si>
  <si>
    <t>mietwerkstatt berlin</t>
  </si>
  <si>
    <t>auto kosten inspektion</t>
  </si>
  <si>
    <t>werkstatt neukölln</t>
  </si>
  <si>
    <t>mercedes werkstatt in der nähe</t>
  </si>
  <si>
    <t>skoda werkstatt</t>
  </si>
  <si>
    <t>lack kratzer entfernen</t>
  </si>
  <si>
    <t>kratzer im lack entfernen</t>
  </si>
  <si>
    <t>hyundai werkstatt berlin</t>
  </si>
  <si>
    <t>oldtimer werkstatt berlin</t>
  </si>
  <si>
    <t>ford werkstätten in der nähe</t>
  </si>
  <si>
    <t>autowerkstatt reinickendorf</t>
  </si>
  <si>
    <t>autowerkstatt marzahn</t>
  </si>
  <si>
    <t>autowerkstatt lichtenberg</t>
  </si>
  <si>
    <t>kratzer lack entfernen</t>
  </si>
  <si>
    <t>kfz werkstatt reinickendorf</t>
  </si>
  <si>
    <t>werkstatt skoda</t>
  </si>
  <si>
    <t>dobberkau werkstatt</t>
  </si>
  <si>
    <t>kratzer am lack entfernen</t>
  </si>
  <si>
    <t>kratzer auf lack entfernen</t>
  </si>
  <si>
    <t>kratzer entfernen lack</t>
  </si>
  <si>
    <t>autolackiererei in der nähe</t>
  </si>
  <si>
    <t>reifenreparatur</t>
  </si>
  <si>
    <t>reifendienst in meiner nähe</t>
  </si>
  <si>
    <t>reifenmontage berlin</t>
  </si>
  <si>
    <t>reifendienst reinickendorf</t>
  </si>
  <si>
    <t>skoda werkstatt in der nähe</t>
  </si>
  <si>
    <t>autodienst beyer</t>
  </si>
  <si>
    <t>škoda werkstatt in der nähe</t>
  </si>
  <si>
    <t>inspektion kosten</t>
  </si>
  <si>
    <t>smart repair kosten</t>
  </si>
  <si>
    <t>kosten inspektion</t>
  </si>
  <si>
    <t>kfz reparatur</t>
  </si>
  <si>
    <t>mercedes benz werkstatt berlin</t>
  </si>
  <si>
    <t>karosseriewerkstatt berlin</t>
  </si>
  <si>
    <t>autowerkstatt steglitz</t>
  </si>
  <si>
    <t>autowerkstatt charlottenburg</t>
  </si>
  <si>
    <t>audi werkstätten</t>
  </si>
  <si>
    <t>autowerkstatt tempelhof</t>
  </si>
  <si>
    <t>kfz werkstatt marzahn</t>
  </si>
  <si>
    <t>werkstatt reinickendorf</t>
  </si>
  <si>
    <t>kfz werkstatt pankow</t>
  </si>
  <si>
    <t>werkstatt marzahn</t>
  </si>
  <si>
    <t>freie bmw werkstatt berlin</t>
  </si>
  <si>
    <t>werkstatt lichtenberg</t>
  </si>
  <si>
    <t>autowerkstatt weißensee</t>
  </si>
  <si>
    <t>autowerkstatt kreuzberg</t>
  </si>
  <si>
    <t>kfz werkstatt köpenick</t>
  </si>
  <si>
    <t>kfz werkstatt neukölln</t>
  </si>
  <si>
    <t>kosten einer inspektion</t>
  </si>
  <si>
    <t>kosten für smart repair</t>
  </si>
  <si>
    <t>kreuzberg auto service</t>
  </si>
  <si>
    <t>werkstatt köpenick</t>
  </si>
  <si>
    <t>abschleppdienst kosten</t>
  </si>
  <si>
    <t>radwechsel</t>
  </si>
  <si>
    <t>auto abschleppen</t>
  </si>
  <si>
    <t>auto abschleppen kosten</t>
  </si>
  <si>
    <t>reifen werkstatt in der nähe</t>
  </si>
  <si>
    <t>kosten abschleppdienst</t>
  </si>
  <si>
    <t>reifenservice in meiner nähe</t>
  </si>
  <si>
    <t>abschleppen auto</t>
  </si>
  <si>
    <t>kosten auto abschleppen</t>
  </si>
  <si>
    <t>abschleppen auto kosten</t>
  </si>
  <si>
    <t>kosten für abschleppdienst</t>
  </si>
  <si>
    <t>kosten für auto abschleppen</t>
  </si>
  <si>
    <t>reifenwechsel spandau</t>
  </si>
  <si>
    <t>auto lackieren berlin</t>
  </si>
  <si>
    <t>auto lackierung berlin</t>
  </si>
  <si>
    <t>kia werkstatt in der nähe</t>
  </si>
  <si>
    <t>kfz werkstatt near me</t>
  </si>
  <si>
    <t>Волосы и парикмахерские услуги</t>
  </si>
  <si>
    <t>Косметическая продукция</t>
  </si>
  <si>
    <t>Косметические студии и салоны</t>
  </si>
  <si>
    <t>beauty salon münchen</t>
  </si>
  <si>
    <t>münchen beauty salon</t>
  </si>
  <si>
    <t>naturkosmetikstudio münchen</t>
  </si>
  <si>
    <t>pedikure münchen</t>
  </si>
  <si>
    <t>Маникюр, педикюр и ногти</t>
  </si>
  <si>
    <t>Мужская косметика и уход</t>
  </si>
  <si>
    <t>kosmetik männer münchen</t>
  </si>
  <si>
    <t>kosmetik für männer münchen</t>
  </si>
  <si>
    <t>Натуральная и органическая косметика</t>
  </si>
  <si>
    <t>körperhygiene</t>
  </si>
  <si>
    <t>roscha kosmetik</t>
  </si>
  <si>
    <t>Районы и локации в Мюнхене</t>
  </si>
  <si>
    <t>microdermabrasion münchen</t>
  </si>
  <si>
    <t>kosmetik bogenhausen</t>
  </si>
  <si>
    <t>kosmetik moosach</t>
  </si>
  <si>
    <t>kosmetik haidhausen</t>
  </si>
  <si>
    <t>kosmetik neuhausen münchen</t>
  </si>
  <si>
    <t>kosmetik nymphenburg</t>
  </si>
  <si>
    <t>cosmetic münchen</t>
  </si>
  <si>
    <t>schminkberatung münchen</t>
  </si>
  <si>
    <t>kosmetik aubing</t>
  </si>
  <si>
    <t>kosmetik hadern</t>
  </si>
  <si>
    <t>kosmetik maxvorstadt</t>
  </si>
  <si>
    <t>kosmetik milbertshofen</t>
  </si>
  <si>
    <t>gesichtsbehandlung münchen</t>
  </si>
  <si>
    <t>Уход за лицом и кожей</t>
  </si>
  <si>
    <t>münchen gesichtsbehandlung</t>
  </si>
  <si>
    <t>gesichtsbehandlung</t>
  </si>
  <si>
    <t>gesichtspflege männer</t>
  </si>
  <si>
    <t>männer gesichtspflege</t>
  </si>
  <si>
    <t>gesichtspflege für männer</t>
  </si>
  <si>
    <t>gesichtspflege für den mann</t>
  </si>
  <si>
    <t>medizinische kosmetik münchen</t>
  </si>
  <si>
    <t>gesichtspflege</t>
  </si>
  <si>
    <t>mobile fusspflege münchen</t>
  </si>
  <si>
    <t>trocken haut gesicht</t>
  </si>
  <si>
    <t>beste gesichtspflege</t>
  </si>
  <si>
    <t>aknebehandlung münchen</t>
  </si>
  <si>
    <t>körperpflege</t>
  </si>
  <si>
    <t>creme anti falten</t>
  </si>
  <si>
    <t>kosmetik gesichtsbehandlung</t>
  </si>
  <si>
    <t>gesichtsbehandlung kosmetik</t>
  </si>
  <si>
    <t>beste gesichtsbehandlung münchen</t>
  </si>
  <si>
    <t>ausreinigung gesicht</t>
  </si>
  <si>
    <t>ausreinigung gesicht münchen</t>
  </si>
  <si>
    <t>beste gesichtspflege für männer</t>
  </si>
  <si>
    <t>beste männer gesichtspflege</t>
  </si>
  <si>
    <t>professionelle gesichtsreinigung</t>
  </si>
  <si>
    <t>professionelle gesichtsreinigung münchen</t>
  </si>
  <si>
    <t>gesichtspflege frauen</t>
  </si>
  <si>
    <t>koreanische gesichtspflege</t>
  </si>
  <si>
    <t>gesichtsreinigung männer</t>
  </si>
  <si>
    <t>männer gesichtsreinigung</t>
  </si>
  <si>
    <t>gesichtsreinigung für männer</t>
  </si>
  <si>
    <t>fettige haut im gesicht</t>
  </si>
  <si>
    <t>fettige haut gesicht creme</t>
  </si>
  <si>
    <t>fettige haut gesichtspflege</t>
  </si>
  <si>
    <t>medizinische gesichtsreinigung münchen</t>
  </si>
  <si>
    <t>tiefenreinigung gesicht</t>
  </si>
  <si>
    <t>ultraschall gesichtsbehandlung</t>
  </si>
  <si>
    <t>laser gesichtsbehandlung</t>
  </si>
  <si>
    <t>gesicht ausreinigen</t>
  </si>
  <si>
    <t>haut ausreinigen</t>
  </si>
  <si>
    <t>gesicht ausreinigen münchen</t>
  </si>
  <si>
    <t>gesichtsbehandlung mit laser</t>
  </si>
  <si>
    <t>gesichtsbehandlung laser</t>
  </si>
  <si>
    <t>gesichtsbehandlung schwabing</t>
  </si>
  <si>
    <t>ausreinigung</t>
  </si>
  <si>
    <t>gesichtsbehandlung in meiner nähe</t>
  </si>
  <si>
    <t>kosmetik hautnah</t>
  </si>
  <si>
    <t>laser gesicht behandlung</t>
  </si>
  <si>
    <t>herren gesichtspflege</t>
  </si>
  <si>
    <t>gesichtspflege bei mischhaut</t>
  </si>
  <si>
    <t>gesichtsreinigung münchen preis</t>
  </si>
  <si>
    <t>medizinische kosmetikerin münchen</t>
  </si>
  <si>
    <t>körperpflege münchen</t>
  </si>
  <si>
    <t>gesichtspflege in meiner nähe</t>
  </si>
  <si>
    <t>gesichtsreinigung männer münchen</t>
  </si>
  <si>
    <t>körperpflege in meiner nähe</t>
  </si>
  <si>
    <t>billig mietwagen</t>
  </si>
  <si>
    <t>Недорогая аренда</t>
  </si>
  <si>
    <t>billiger mietwagen</t>
  </si>
  <si>
    <t>autovermietung</t>
  </si>
  <si>
    <t>Общие запросы по аренде авто</t>
  </si>
  <si>
    <t>mietwagen</t>
  </si>
  <si>
    <t>autovermieter</t>
  </si>
  <si>
    <t>auto mieten</t>
  </si>
  <si>
    <t>auto mieten münchen</t>
  </si>
  <si>
    <t>Аренда в Мюнхене</t>
  </si>
  <si>
    <t>autos mieten</t>
  </si>
  <si>
    <t>mieten auto</t>
  </si>
  <si>
    <t>miete auto</t>
  </si>
  <si>
    <t>miet auto</t>
  </si>
  <si>
    <t>auto zu mieten</t>
  </si>
  <si>
    <t>auto zum mieten</t>
  </si>
  <si>
    <t>auto münchen mieten</t>
  </si>
  <si>
    <t>mieten auto münchen</t>
  </si>
  <si>
    <t>miete auto münchen</t>
  </si>
  <si>
    <t>auto mie</t>
  </si>
  <si>
    <t>autovermietung münchen</t>
  </si>
  <si>
    <t>münchen autovermietung</t>
  </si>
  <si>
    <t>autovermietung munchen</t>
  </si>
  <si>
    <t>auto rent münchen</t>
  </si>
  <si>
    <t>mietwagen münchen</t>
  </si>
  <si>
    <t>münchen mietwagen</t>
  </si>
  <si>
    <t>mietwagen munchen</t>
  </si>
  <si>
    <t>mietwagen billiger</t>
  </si>
  <si>
    <t>mietwagen billig</t>
  </si>
  <si>
    <t>mietwagenbilliger</t>
  </si>
  <si>
    <t>mietauto billiger</t>
  </si>
  <si>
    <t>mietauto billig</t>
  </si>
  <si>
    <t>billigste mietwagen</t>
  </si>
  <si>
    <t>mietwagen sprinter münchen</t>
  </si>
  <si>
    <t>sprinter mieten</t>
  </si>
  <si>
    <t>Грузовой транспорт / фургоны</t>
  </si>
  <si>
    <t>mietwagen sprinter</t>
  </si>
  <si>
    <t>billiger mietwagen de</t>
  </si>
  <si>
    <t>langzeitmiete auto</t>
  </si>
  <si>
    <t>Долгосрочная аренда</t>
  </si>
  <si>
    <t>mietwagen vergleich</t>
  </si>
  <si>
    <t>Сравнение и страхование</t>
  </si>
  <si>
    <t>mietauto</t>
  </si>
  <si>
    <t>günstig auto mieten</t>
  </si>
  <si>
    <t>auto mieten günstig</t>
  </si>
  <si>
    <t>auto mieten münchen günstig</t>
  </si>
  <si>
    <t>günstig auto mieten münchen</t>
  </si>
  <si>
    <t>vergleich mietwagen</t>
  </si>
  <si>
    <t>autos günstig mieten</t>
  </si>
  <si>
    <t>auto mieten günstig münchen</t>
  </si>
  <si>
    <t>auto günstig mieten münchen</t>
  </si>
  <si>
    <t>günstig ein auto mieten</t>
  </si>
  <si>
    <t>mietwagenanbieter</t>
  </si>
  <si>
    <t>münchen auto mieten günstig</t>
  </si>
  <si>
    <t>günstig mieten auto</t>
  </si>
  <si>
    <t>auto mietung günstig</t>
  </si>
  <si>
    <t>leihwagen</t>
  </si>
  <si>
    <t>auto langzeitmiete</t>
  </si>
  <si>
    <t>autovermietung in der nähe</t>
  </si>
  <si>
    <t>Локальный поиск</t>
  </si>
  <si>
    <t>mietwagen günstig</t>
  </si>
  <si>
    <t>günstige mietwagen</t>
  </si>
  <si>
    <t>mietwagen günstiger</t>
  </si>
  <si>
    <t>mietauto günstig</t>
  </si>
  <si>
    <t>porsche mietwagen münchen</t>
  </si>
  <si>
    <t>9 sitze mieten</t>
  </si>
  <si>
    <t>autovermietung in meiner nähe</t>
  </si>
  <si>
    <t>billigermietwagen</t>
  </si>
  <si>
    <t>auto mieten privat</t>
  </si>
  <si>
    <t>Частная аренда</t>
  </si>
  <si>
    <t>billiger mietwagen gutschein</t>
  </si>
  <si>
    <t>privat auto mieten</t>
  </si>
  <si>
    <t>auto privat mieten</t>
  </si>
  <si>
    <t>leihwagen münchen</t>
  </si>
  <si>
    <t>auto von privat mieten</t>
  </si>
  <si>
    <t>gutschein billiger mietwagen</t>
  </si>
  <si>
    <t>auto mieten von privat</t>
  </si>
  <si>
    <t>auto mieten münchen privat</t>
  </si>
  <si>
    <t>porsche mietwagen</t>
  </si>
  <si>
    <t>Премиум и спорткары</t>
  </si>
  <si>
    <t>privat auto mieten münchen</t>
  </si>
  <si>
    <t>auto mieten privat münchen</t>
  </si>
  <si>
    <t>auto privat mieten münchen</t>
  </si>
  <si>
    <t>auto mieten von privat münchen</t>
  </si>
  <si>
    <t>mietwagen van</t>
  </si>
  <si>
    <t>mieten auto privat</t>
  </si>
  <si>
    <t>auto mieten in der nähe</t>
  </si>
  <si>
    <t>auto mieten für 99 euro im monat</t>
  </si>
  <si>
    <t>günstiger mietwagen</t>
  </si>
  <si>
    <t>sportwagen mieten</t>
  </si>
  <si>
    <t>mietauto münchen</t>
  </si>
  <si>
    <t>mietwagen 7 sitzer</t>
  </si>
  <si>
    <t>autovermietung münchen günstig</t>
  </si>
  <si>
    <t>günstige autovermietung münchen</t>
  </si>
  <si>
    <t>transport günstig mieten</t>
  </si>
  <si>
    <t>mietauto billiger de</t>
  </si>
  <si>
    <t>transport mieten günstig</t>
  </si>
  <si>
    <t>münchen mietauto</t>
  </si>
  <si>
    <t>mietwagen billig de</t>
  </si>
  <si>
    <t>günstig transport mieten</t>
  </si>
  <si>
    <t>mietwagen buchen</t>
  </si>
  <si>
    <t>mietwagen in der nähe</t>
  </si>
  <si>
    <t>langzeit auto mieten</t>
  </si>
  <si>
    <t>billig auto mieten</t>
  </si>
  <si>
    <t>autoverleih</t>
  </si>
  <si>
    <t>auto für einen monat mieten</t>
  </si>
  <si>
    <t>auto mieten für einen monat</t>
  </si>
  <si>
    <t>bmw mieten</t>
  </si>
  <si>
    <t>auto mieten monat</t>
  </si>
  <si>
    <t>auto billig mieten</t>
  </si>
  <si>
    <t>tesla mieten münchen</t>
  </si>
  <si>
    <t>auto mieten billig</t>
  </si>
  <si>
    <t>münchen auto mieten</t>
  </si>
  <si>
    <t>auto mieten ein monat</t>
  </si>
  <si>
    <t>auto für ein monat mieten</t>
  </si>
  <si>
    <t>auto leihen münchen</t>
  </si>
  <si>
    <t>auto einen monat mieten</t>
  </si>
  <si>
    <t>mietauto buchen</t>
  </si>
  <si>
    <t>automiete langzeit</t>
  </si>
  <si>
    <t>autoverleih münchen</t>
  </si>
  <si>
    <t>cabrio mieten münchen</t>
  </si>
  <si>
    <t>automieten billig</t>
  </si>
  <si>
    <t>billig mieten auto</t>
  </si>
  <si>
    <t>münchen auto leihen</t>
  </si>
  <si>
    <t>munchen auto mieten</t>
  </si>
  <si>
    <t>münchen autoverleih</t>
  </si>
  <si>
    <t>auto leihen billig</t>
  </si>
  <si>
    <t>billig ein auto mieten</t>
  </si>
  <si>
    <t>mietwagen cabrio münchen</t>
  </si>
  <si>
    <t>versicherung mietwagen</t>
  </si>
  <si>
    <t>miles sprinter mieten</t>
  </si>
  <si>
    <t>auto mieten für ein monat</t>
  </si>
  <si>
    <t>hochzeitsauto</t>
  </si>
  <si>
    <t>auto mieten einen monat</t>
  </si>
  <si>
    <t>auto ein monat mieten</t>
  </si>
  <si>
    <t>monat auto mieten</t>
  </si>
  <si>
    <t>auto für monat mieten</t>
  </si>
  <si>
    <t>café</t>
  </si>
  <si>
    <t>Общие запросы о кафе и кофе</t>
  </si>
  <si>
    <t>café in meiner nähe</t>
  </si>
  <si>
    <t>bäckerei in meiner nähe</t>
  </si>
  <si>
    <t>berliner cafes</t>
  </si>
  <si>
    <t>Кафе и пекарни в Берлине</t>
  </si>
  <si>
    <t>cafe ber</t>
  </si>
  <si>
    <t>berliner cafe</t>
  </si>
  <si>
    <t>konditorei</t>
  </si>
  <si>
    <t>Пекарни и кондитерские</t>
  </si>
  <si>
    <t>konditor</t>
  </si>
  <si>
    <t>frühstückslokal in meiner nähe</t>
  </si>
  <si>
    <t>frühstückslokale in meiner nähe</t>
  </si>
  <si>
    <t>kaffee in meiner nähe</t>
  </si>
  <si>
    <t>kaffeebar in meiner nähe</t>
  </si>
  <si>
    <t>café au lait</t>
  </si>
  <si>
    <t>cafe lait</t>
  </si>
  <si>
    <t>cafe o lait</t>
  </si>
  <si>
    <t>berlin bäckerei</t>
  </si>
  <si>
    <t>bäckerei berlin</t>
  </si>
  <si>
    <t>kaffee bar</t>
  </si>
  <si>
    <t>cafe kreuzberg</t>
  </si>
  <si>
    <t>café kreuzberg</t>
  </si>
  <si>
    <t>konditorei berlin</t>
  </si>
  <si>
    <t>berlin konditorei</t>
  </si>
  <si>
    <t>konditormeister berlin</t>
  </si>
  <si>
    <t>glutenfreie bäckerei berlin</t>
  </si>
  <si>
    <t>frühstückscafé berlin</t>
  </si>
  <si>
    <t>Завтраки и бранчи</t>
  </si>
  <si>
    <t>frühstücksangebot berlin</t>
  </si>
  <si>
    <t>bester kaffee</t>
  </si>
  <si>
    <t>Лучшие / популярные заведения</t>
  </si>
  <si>
    <t>kaffee im angebot</t>
  </si>
  <si>
    <t>kaffee angebot</t>
  </si>
  <si>
    <t>cafe bar</t>
  </si>
  <si>
    <t>angebot kaffee</t>
  </si>
  <si>
    <t>cafe alexanderplatz</t>
  </si>
  <si>
    <t>cafe am kudamm</t>
  </si>
  <si>
    <t>cafe kudamm</t>
  </si>
  <si>
    <t>café kranzler</t>
  </si>
  <si>
    <t>konditorei in meiner nähe</t>
  </si>
  <si>
    <t>alexanderplatz cafe</t>
  </si>
  <si>
    <t>kaffeehaus</t>
  </si>
  <si>
    <t>frühstücken steglitz</t>
  </si>
  <si>
    <t>cafe friedrichstraße</t>
  </si>
  <si>
    <t>cafes friedrichstraße</t>
  </si>
  <si>
    <t>café berlin</t>
  </si>
  <si>
    <t>cafe central</t>
  </si>
  <si>
    <t>frühstück café</t>
  </si>
  <si>
    <t>frühstück im café</t>
  </si>
  <si>
    <t>cafe frühstück</t>
  </si>
  <si>
    <t>frühstück cafe</t>
  </si>
  <si>
    <t>frühstück im cafe</t>
  </si>
  <si>
    <t>café frühstück</t>
  </si>
  <si>
    <t>berliner coffee</t>
  </si>
  <si>
    <t>cafe rosenthaler platz</t>
  </si>
  <si>
    <t>rosenthaler platz cafe</t>
  </si>
  <si>
    <t>konditorei in der nähe</t>
  </si>
  <si>
    <t>wiener kaffeehaus</t>
  </si>
  <si>
    <t>cafe lisboa</t>
  </si>
  <si>
    <t>konditor in der nähe</t>
  </si>
  <si>
    <t>kudamm cafes</t>
  </si>
  <si>
    <t>bäckerei spandau</t>
  </si>
  <si>
    <t>französische bäckerei berlin</t>
  </si>
  <si>
    <t>kudamm cafe</t>
  </si>
  <si>
    <t>kaffeebar</t>
  </si>
  <si>
    <t>beste bäckerei berlin</t>
  </si>
  <si>
    <t>patisserie in meiner nähe</t>
  </si>
  <si>
    <t>berliner kaffeehäuser</t>
  </si>
  <si>
    <t>cafe am alexanderplatz</t>
  </si>
  <si>
    <t>café alexanderplatz</t>
  </si>
  <si>
    <t>café am alexanderplatz</t>
  </si>
  <si>
    <t>friedrichstr cafe</t>
  </si>
  <si>
    <t>gemütliches café berlin</t>
  </si>
  <si>
    <t>cafe am gendarmenmarkt</t>
  </si>
  <si>
    <t>cafe am weissensee</t>
  </si>
  <si>
    <t>cafe gendarmenmarkt</t>
  </si>
  <si>
    <t>cafe ostkreuz</t>
  </si>
  <si>
    <t>cafes gendarmenmarkt</t>
  </si>
  <si>
    <t>café kubitza</t>
  </si>
  <si>
    <t>engelbecken cafe</t>
  </si>
  <si>
    <t>kaffeebar berlin</t>
  </si>
  <si>
    <t>kaffee bar berlin</t>
  </si>
  <si>
    <t>bäckerei neukölln</t>
  </si>
  <si>
    <t>cafe berlin frühstück</t>
  </si>
  <si>
    <t>cafe frühstück berlin</t>
  </si>
  <si>
    <t>frühstück cafe berlin</t>
  </si>
  <si>
    <t>brunch café</t>
  </si>
  <si>
    <t>café frühstück berlin</t>
  </si>
  <si>
    <t>cafe reichstag</t>
  </si>
  <si>
    <t>cafes ostkreuz</t>
  </si>
  <si>
    <t>boxhagener platz cafe</t>
  </si>
  <si>
    <t>cafe boxhagener platz</t>
  </si>
  <si>
    <t>cafe warschauer straße</t>
  </si>
  <si>
    <t>cafes boxhagener platz</t>
  </si>
  <si>
    <t>cafes warschauer straße</t>
  </si>
  <si>
    <t>bar cafe</t>
  </si>
  <si>
    <t>best konditorei berlin</t>
  </si>
  <si>
    <t>beste konditorei berlin</t>
  </si>
  <si>
    <t>bäckerei adlershof</t>
  </si>
  <si>
    <t>bäckerei lichtenberg</t>
  </si>
  <si>
    <t>bäckerei schöneberg</t>
  </si>
  <si>
    <t>kaffeebar prenzlauer berg</t>
  </si>
  <si>
    <t>berlin gaming cafe</t>
  </si>
  <si>
    <t>cafe am kurfürstendamm</t>
  </si>
  <si>
    <t>cafe bergmannstr</t>
  </si>
  <si>
    <t>cafe kurfürstendamm</t>
  </si>
  <si>
    <t>cafe mokannti</t>
  </si>
  <si>
    <t>cafes am kurfürstendamm</t>
  </si>
  <si>
    <t>cafes kurfürstendamm</t>
  </si>
  <si>
    <t>frühstückscafé in der nähe</t>
  </si>
  <si>
    <t>bäckerei berlin mitte</t>
  </si>
  <si>
    <t>bäckerei in der nähe von meinem standort</t>
  </si>
  <si>
    <t>leckeres frühstück</t>
  </si>
  <si>
    <t>leckeres zum frühstück</t>
  </si>
  <si>
    <t>frühstück lecker</t>
  </si>
  <si>
    <t>leckerstes frühstück</t>
  </si>
  <si>
    <t>bergmannstr cafe</t>
  </si>
  <si>
    <t>kaffee am kudamm</t>
  </si>
  <si>
    <t>bäckerei baumschulenweg</t>
  </si>
  <si>
    <t>bäckerei reinickendorf</t>
  </si>
  <si>
    <t>kaffeebar kreuzberg</t>
  </si>
  <si>
    <t>konditorei spandau</t>
  </si>
  <si>
    <t>brötchen in meiner nähe</t>
  </si>
  <si>
    <t>café bistro</t>
  </si>
  <si>
    <t>bäckerei hellersdorf</t>
  </si>
  <si>
    <t>bäckerei steinecke berlin</t>
  </si>
  <si>
    <t>bäckerei wiedemann berlin</t>
  </si>
  <si>
    <t>kaffee bar prenzlauer berg</t>
  </si>
  <si>
    <t>konditorei neukölln</t>
  </si>
  <si>
    <t>glutenfreie bäckerei in meiner nähe</t>
  </si>
  <si>
    <t>lecker frühstücken in berlin</t>
  </si>
  <si>
    <t>brunch cafe berlin</t>
  </si>
  <si>
    <t>bio bäcker in meiner nähe</t>
  </si>
  <si>
    <t>cafe oranienburger straße</t>
  </si>
  <si>
    <t>kurfürstendamm cafe</t>
  </si>
  <si>
    <t>hotel</t>
  </si>
  <si>
    <t>Общие запросы про отели и проживание</t>
  </si>
  <si>
    <t>hotel berlin</t>
  </si>
  <si>
    <t>Отели и хостелы в Берлине</t>
  </si>
  <si>
    <t>hotel in meiner nähe</t>
  </si>
  <si>
    <t>booking com berlin</t>
  </si>
  <si>
    <t>Путешествия и бронирование</t>
  </si>
  <si>
    <t>last minute urlaubsangebote</t>
  </si>
  <si>
    <t>check24 urlaubsangebote</t>
  </si>
  <si>
    <t>hotel berlin berlin</t>
  </si>
  <si>
    <t>hostel berlin</t>
  </si>
  <si>
    <t>hotel in der nähe</t>
  </si>
  <si>
    <t>unterkunft</t>
  </si>
  <si>
    <t>günstiges hotel berlin</t>
  </si>
  <si>
    <t>berlin hotel günstig</t>
  </si>
  <si>
    <t>hotel berlin günstig</t>
  </si>
  <si>
    <t>berlin günstige hotels</t>
  </si>
  <si>
    <t>hotel günstig berlin</t>
  </si>
  <si>
    <t>günstig berlin hotel</t>
  </si>
  <si>
    <t>günstige hotels berli</t>
  </si>
  <si>
    <t>Недорогие и бюджетные отели</t>
  </si>
  <si>
    <t>urlaubs buchen</t>
  </si>
  <si>
    <t>check24 hotel</t>
  </si>
  <si>
    <t>übernachtung</t>
  </si>
  <si>
    <t>hotel berlin mitte</t>
  </si>
  <si>
    <t>spa hotel</t>
  </si>
  <si>
    <t>Романтические и премиум отели</t>
  </si>
  <si>
    <t>berlin cheap hotel</t>
  </si>
  <si>
    <t>familienhotel</t>
  </si>
  <si>
    <t>boutique hotel</t>
  </si>
  <si>
    <t>check 24 pauschalreise</t>
  </si>
  <si>
    <t>hotel buchen</t>
  </si>
  <si>
    <t>buchen hotel</t>
  </si>
  <si>
    <t>hotels am potsdamer platz</t>
  </si>
  <si>
    <t>unterkunft berlin</t>
  </si>
  <si>
    <t>berlin unterkunft</t>
  </si>
  <si>
    <t>hostel berlin günstig</t>
  </si>
  <si>
    <t>berlin hostel günstig</t>
  </si>
  <si>
    <t>billige hotels berlin</t>
  </si>
  <si>
    <t>billig hotel berlin</t>
  </si>
  <si>
    <t>günstige hostels berlin</t>
  </si>
  <si>
    <t>charlottenburg hotel</t>
  </si>
  <si>
    <t>hostel günstig berlin</t>
  </si>
  <si>
    <t>günstig hostel berlin</t>
  </si>
  <si>
    <t>berlin hotels billig</t>
  </si>
  <si>
    <t>berlin billige hotel</t>
  </si>
  <si>
    <t>berlin günstiges hostel</t>
  </si>
  <si>
    <t>pauschalreise buchen</t>
  </si>
  <si>
    <t>hotel berlin charlottenburg</t>
  </si>
  <si>
    <t>select hotel berlin</t>
  </si>
  <si>
    <t>inn</t>
  </si>
  <si>
    <t>5 sterne hotel</t>
  </si>
  <si>
    <t>hotel berlin lichtenberg</t>
  </si>
  <si>
    <t>berlin charlottenburg hotel</t>
  </si>
  <si>
    <t>hotel köpenick</t>
  </si>
  <si>
    <t>hotel charlottenburg berlin</t>
  </si>
  <si>
    <t>berlin hotel charlottenburg</t>
  </si>
  <si>
    <t>berlin lichtenberg hotel</t>
  </si>
  <si>
    <t>köpenick hotel</t>
  </si>
  <si>
    <t>günstiges hotel</t>
  </si>
  <si>
    <t>günstige hotels</t>
  </si>
  <si>
    <t>romantik hotel</t>
  </si>
  <si>
    <t>hotel günstig</t>
  </si>
  <si>
    <t>motel berlin</t>
  </si>
  <si>
    <t>berlin spandau hotel</t>
  </si>
  <si>
    <t>prenzlauer berg hotel</t>
  </si>
  <si>
    <t>hotels prenzlauer berg</t>
  </si>
  <si>
    <t>hotel spandau berlin</t>
  </si>
  <si>
    <t>hotel karlshorst</t>
  </si>
  <si>
    <t>halbpension</t>
  </si>
  <si>
    <t>hotel berlin kreuzberg</t>
  </si>
  <si>
    <t>hotel kreuzberg</t>
  </si>
  <si>
    <t>hotel friedrichshain</t>
  </si>
  <si>
    <t>hotel kreuzberg berlin</t>
  </si>
  <si>
    <t>kreuzberg hotel</t>
  </si>
  <si>
    <t>friedrichshain hotel</t>
  </si>
  <si>
    <t>berlin wedding hotel</t>
  </si>
  <si>
    <t>steglitz hotel</t>
  </si>
  <si>
    <t>hostels in meiner nähe</t>
  </si>
  <si>
    <t>aparthotel</t>
  </si>
  <si>
    <t>berlin hotel buchen</t>
  </si>
  <si>
    <t>hotel buchen berlin</t>
  </si>
  <si>
    <t>günstige hotels in berlin</t>
  </si>
  <si>
    <t>hotel berlin buchen</t>
  </si>
  <si>
    <t>hotel berlin neukölln</t>
  </si>
  <si>
    <t>berlin hotel mit pool</t>
  </si>
  <si>
    <t>hotel berlin ostbahnhof</t>
  </si>
  <si>
    <t>hotel ostbahnhof berlin</t>
  </si>
  <si>
    <t>hotel berlin mit pool</t>
  </si>
  <si>
    <t>berlin ostbahnhof hotel</t>
  </si>
  <si>
    <t>hotel mit pool berlin</t>
  </si>
  <si>
    <t>hotel neukölln berlin</t>
  </si>
  <si>
    <t>hotel am ostbahnhof berlin</t>
  </si>
  <si>
    <t>ostbahnhof berlin hotel</t>
  </si>
  <si>
    <t>hotel günstig in berlin</t>
  </si>
  <si>
    <t>günstig hotels in berlin</t>
  </si>
  <si>
    <t>guenstiges hotel berlin</t>
  </si>
  <si>
    <t>günstiges hotels in berlin</t>
  </si>
  <si>
    <t>hotel berlin friedrichshain</t>
  </si>
  <si>
    <t>hotel berlin kurfürstendamm</t>
  </si>
  <si>
    <t>berlin hotel zentrum</t>
  </si>
  <si>
    <t>hotel berlin zentrum</t>
  </si>
  <si>
    <t>hotelzimmer berlin</t>
  </si>
  <si>
    <t>hotel berlin potsdamer platz</t>
  </si>
  <si>
    <t>hotel berlin mitte günstig</t>
  </si>
  <si>
    <t>hotels berlin mitte günstig</t>
  </si>
  <si>
    <t>berlin mitte hotel günstig</t>
  </si>
  <si>
    <t>berlin friedrichshain hotel</t>
  </si>
  <si>
    <t>hotel friedrichshain berlin</t>
  </si>
  <si>
    <t>berlin zentrum hotel</t>
  </si>
  <si>
    <t>berlin mitte hostel</t>
  </si>
  <si>
    <t>hotel kurfürstendamm berlin</t>
  </si>
  <si>
    <t>berlin hotel kudamm</t>
  </si>
  <si>
    <t>berlin hostel mitte</t>
  </si>
  <si>
    <t>berlin kurfürstendamm hotel</t>
  </si>
  <si>
    <t>hotel reinickendorf</t>
  </si>
  <si>
    <t>kudamm hotel berlin</t>
  </si>
  <si>
    <t>kudamm berlin hotel</t>
  </si>
  <si>
    <t>hotel lichtenberg</t>
  </si>
  <si>
    <t>hotel marzahn</t>
  </si>
  <si>
    <t>hotel alter markt köpenick</t>
  </si>
  <si>
    <t>hotel günstig berlin mitte</t>
  </si>
  <si>
    <t>berlin hotel mitte günstig</t>
  </si>
  <si>
    <t>berlin mitte günstige hotels</t>
  </si>
  <si>
    <t>hotel berlin günstig mitte</t>
  </si>
  <si>
    <t>berlin hotel günstig mitte</t>
  </si>
  <si>
    <t>aparthotel berlin</t>
  </si>
  <si>
    <t>spandau hotel</t>
  </si>
  <si>
    <t>berlin köpenick hotel</t>
  </si>
  <si>
    <t>berlin schöneberg hotel</t>
  </si>
  <si>
    <t>berlin steglitz hotel</t>
  </si>
  <si>
    <t>hotel gesundbrunnen</t>
  </si>
  <si>
    <t>romantik hotel berlin</t>
  </si>
  <si>
    <t>teuerstes hotel berlin</t>
  </si>
  <si>
    <t>love hotel berlin</t>
  </si>
  <si>
    <t>günstig hotel buchen</t>
  </si>
  <si>
    <t>hotels günstig buchen</t>
  </si>
  <si>
    <t>city hotel</t>
  </si>
  <si>
    <t>hotels buchen günstig</t>
  </si>
  <si>
    <t>hotel berlin prenzlauer berg</t>
  </si>
  <si>
    <t>hotel berlin tempelhof</t>
  </si>
  <si>
    <t>hotel hennigsdorf</t>
  </si>
  <si>
    <t>hostel kreuzberg</t>
  </si>
  <si>
    <t>hotel prenzlauer berg berlin</t>
  </si>
  <si>
    <t>hotel tempelhof berlin</t>
  </si>
  <si>
    <t>berlin prenzlauer berg hotel</t>
  </si>
  <si>
    <t>hotel in berlin alexanderplatz</t>
  </si>
  <si>
    <t>city hotel berlin</t>
  </si>
  <si>
    <t>hennigsdorf hotel</t>
  </si>
  <si>
    <t>berlin tiergarten hotel</t>
  </si>
  <si>
    <t>4 sterne hotel berlin</t>
  </si>
  <si>
    <t>hotel zehlendorf</t>
  </si>
  <si>
    <t>hotel tiergarten</t>
  </si>
  <si>
    <t>hotel berlin 4 sterne</t>
  </si>
  <si>
    <t>hostel neukölln</t>
  </si>
  <si>
    <t>doppelzimmer</t>
  </si>
  <si>
    <t>tiergarten berlin hotel</t>
  </si>
  <si>
    <t>hotelsuche</t>
  </si>
  <si>
    <t>erwachsenenhotel</t>
  </si>
  <si>
    <t>wellness in der nähe</t>
  </si>
  <si>
    <t>günstige hotels in der nähe</t>
  </si>
  <si>
    <t>hotel in der nähe günstig</t>
  </si>
  <si>
    <t>hotelbewertungen</t>
  </si>
  <si>
    <t>tageshotel berlin</t>
  </si>
  <si>
    <t>hostel friedrichshain</t>
  </si>
  <si>
    <t>hotel in berlin buchen</t>
  </si>
  <si>
    <t>hotels in berlin mitte günstig mit frühstück</t>
  </si>
  <si>
    <t>zimmer berlin</t>
  </si>
  <si>
    <t>hotel berlin günstig 2 personen</t>
  </si>
  <si>
    <t>hostel berlin kreuzberg</t>
  </si>
  <si>
    <t>beste hotels berlin</t>
  </si>
  <si>
    <t>holiday in berlin</t>
  </si>
  <si>
    <t>Международные и сетевые отели</t>
  </si>
  <si>
    <t>budget hotel berlin</t>
  </si>
  <si>
    <t>pauschalreisen berlin</t>
  </si>
  <si>
    <t>billige hotel berlin</t>
  </si>
  <si>
    <t>berlin hotel bahnhof</t>
  </si>
  <si>
    <t>berlin zimmer</t>
  </si>
  <si>
    <t>hotels am alexanderplatz berlin</t>
  </si>
  <si>
    <t>berlin hotel angebot</t>
  </si>
  <si>
    <t>hotel in berlin spandau</t>
  </si>
  <si>
    <t>hotel in köpenick</t>
  </si>
  <si>
    <t>günstiges hotel in berlin mitte mit frühstück</t>
  </si>
  <si>
    <t>hotel new york manhattan</t>
  </si>
  <si>
    <t>all inclusive hotel</t>
  </si>
  <si>
    <t>hotel nähe olympiastadion berlin</t>
  </si>
  <si>
    <t>berlin hotel günstig 2 personen</t>
  </si>
  <si>
    <t>hotel berlin friedrichstraße</t>
  </si>
  <si>
    <t>berlin city centre hotel</t>
  </si>
  <si>
    <t>hotel de deals</t>
  </si>
  <si>
    <t>hotel kleinmachnow</t>
  </si>
  <si>
    <t>berlin hotel nähe olympiastadion</t>
  </si>
  <si>
    <t>hotel in berlin charlottenburg</t>
  </si>
  <si>
    <t>hotel berlin zehlendorf</t>
  </si>
  <si>
    <t>hotel weißensee berlin</t>
  </si>
  <si>
    <t>city hostel berlin</t>
  </si>
  <si>
    <t>hotel nähe hauptbahnhof berlin</t>
  </si>
  <si>
    <t>premium hostel berlin</t>
  </si>
  <si>
    <t>5 sterne hotels berlin</t>
  </si>
  <si>
    <t>hotel berlin weissensee</t>
  </si>
  <si>
    <t>hostel berlin neukölln</t>
  </si>
  <si>
    <t>hotel karlshorst berlin</t>
  </si>
  <si>
    <t>preiswertes hotel berlin</t>
  </si>
  <si>
    <t>hotel berlin preiswert</t>
  </si>
  <si>
    <t>berlin preiswerte hotels</t>
  </si>
  <si>
    <t>berlin hotel preiswert</t>
  </si>
  <si>
    <t>hotel preiswert berlin</t>
  </si>
  <si>
    <t>motels in meiner nähe</t>
  </si>
  <si>
    <t>billig hotel</t>
  </si>
  <si>
    <t>billiger hotel</t>
  </si>
  <si>
    <t>bestes hotel berlin</t>
  </si>
  <si>
    <t>tageszimmer berlin</t>
  </si>
  <si>
    <t>besten hotels berlin</t>
  </si>
  <si>
    <t>gästehaus berlin</t>
  </si>
  <si>
    <t>günstige hotels berlin spandau</t>
  </si>
  <si>
    <t>sicherheitsdienst berlin</t>
  </si>
  <si>
    <t>Общие услуги безопасности</t>
  </si>
  <si>
    <t>security berlin</t>
  </si>
  <si>
    <t>sicherheitsfirmen berlin</t>
  </si>
  <si>
    <t>berlin sicherheitsdienst</t>
  </si>
  <si>
    <t>sicherheitsdienst</t>
  </si>
  <si>
    <t>personenschutz</t>
  </si>
  <si>
    <t>Персональная охрана</t>
  </si>
  <si>
    <t>security firmen berlin</t>
  </si>
  <si>
    <t>personenschutzer</t>
  </si>
  <si>
    <t>sicherheitsunternehmen berlin</t>
  </si>
  <si>
    <t>berlin sicherheitsfirma</t>
  </si>
  <si>
    <t>berliner sicherheitsdienst</t>
  </si>
  <si>
    <t>berliner sicherheitsfirmen</t>
  </si>
  <si>
    <t>personenschutz berlin</t>
  </si>
  <si>
    <t>objektschutz</t>
  </si>
  <si>
    <t>Объектовая охрана и патрулирование</t>
  </si>
  <si>
    <t>berlin personenschutz</t>
  </si>
  <si>
    <t>sicherheitsfirma</t>
  </si>
  <si>
    <t>sicherheitsfirmen</t>
  </si>
  <si>
    <t>boss sicherheitsdienst</t>
  </si>
  <si>
    <t>Компании и бренды</t>
  </si>
  <si>
    <t>wachschutz</t>
  </si>
  <si>
    <t>sicherheitsfirmen in berlin</t>
  </si>
  <si>
    <t>security in berlin</t>
  </si>
  <si>
    <t>berlin security</t>
  </si>
  <si>
    <t>security service</t>
  </si>
  <si>
    <t>sicherheitsunternehmen</t>
  </si>
  <si>
    <t>all service sicherheitsdienste gmbh</t>
  </si>
  <si>
    <t>baustellenbewachung berlin</t>
  </si>
  <si>
    <t>all service sicherheitsdienste</t>
  </si>
  <si>
    <t>security &amp; service</t>
  </si>
  <si>
    <t>wachschutz security</t>
  </si>
  <si>
    <t>wachdienst</t>
  </si>
  <si>
    <t>sicherheitsdienst in der nähe</t>
  </si>
  <si>
    <t>sicherheits firma</t>
  </si>
  <si>
    <t>personenschutz polizei</t>
  </si>
  <si>
    <t>polizei personenschutz</t>
  </si>
  <si>
    <t>kleiner security schein berlin</t>
  </si>
  <si>
    <t>Специализированные услуги</t>
  </si>
  <si>
    <t>securitas flughafen berlin</t>
  </si>
  <si>
    <t>securitas berlin flughafen</t>
  </si>
  <si>
    <t>haus sicherheitssysteme</t>
  </si>
  <si>
    <t>baustellenbewachung</t>
  </si>
  <si>
    <t>security aufträge berlin</t>
  </si>
  <si>
    <t>wachdienst berlin</t>
  </si>
  <si>
    <t>personenschutz für politiker</t>
  </si>
  <si>
    <t>personenschutz politiker</t>
  </si>
  <si>
    <t>politiker personenschutz</t>
  </si>
  <si>
    <t>sicherheitsfirma security</t>
  </si>
  <si>
    <t>we watch security berlin</t>
  </si>
  <si>
    <t>security service berlin</t>
  </si>
  <si>
    <t>veranstaltungsschutz</t>
  </si>
  <si>
    <t>objektschutz sicherheitsdienst</t>
  </si>
  <si>
    <t>sicherheitsdienst objektschutz</t>
  </si>
  <si>
    <t>security gmbh</t>
  </si>
  <si>
    <t>securitas berlin telefonnummer</t>
  </si>
  <si>
    <t>begleitschutz</t>
  </si>
  <si>
    <t>all service sicherheitsdienst</t>
  </si>
  <si>
    <t>sicherheitsgewerbe</t>
  </si>
  <si>
    <t>veranstaltungsschutz berlin</t>
  </si>
  <si>
    <t>sicherheitsfirma in berlin</t>
  </si>
  <si>
    <t>revierdienst</t>
  </si>
  <si>
    <t>sicherheitsdienst in meiner nähe</t>
  </si>
  <si>
    <t>safe sicherheitsdienst</t>
  </si>
  <si>
    <t>safety sicherheitsdienst</t>
  </si>
  <si>
    <t>all service sicherheit</t>
  </si>
  <si>
    <t>german security services</t>
  </si>
  <si>
    <t>personenschutz polizei berlin</t>
  </si>
  <si>
    <t>wach und sicherheitsgewerbe</t>
  </si>
  <si>
    <t>safe security berlin</t>
  </si>
  <si>
    <t>security unternehmen berlin</t>
  </si>
  <si>
    <t>bauunternehmen</t>
  </si>
  <si>
    <t>Общие строительные компании и услуги</t>
  </si>
  <si>
    <t>fassade</t>
  </si>
  <si>
    <t>Фасады и облицовка</t>
  </si>
  <si>
    <t>fassadenverkleidung</t>
  </si>
  <si>
    <t>fassaden</t>
  </si>
  <si>
    <t>tief bau</t>
  </si>
  <si>
    <t>Прочее и материалы</t>
  </si>
  <si>
    <t>sanierung</t>
  </si>
  <si>
    <t>Санирование и ремонт</t>
  </si>
  <si>
    <t>wollputz</t>
  </si>
  <si>
    <t>Отделка и штукатурка</t>
  </si>
  <si>
    <t>bauunternehmen frankfurt</t>
  </si>
  <si>
    <t>frankfurt bauunternehmen</t>
  </si>
  <si>
    <t>fassadendämmung</t>
  </si>
  <si>
    <t>energetische sanierung</t>
  </si>
  <si>
    <t>energetisch sanieren</t>
  </si>
  <si>
    <t>fassadenplatten</t>
  </si>
  <si>
    <t>sanierung energetisch</t>
  </si>
  <si>
    <t>fassadenreinigung</t>
  </si>
  <si>
    <t>holzfassade</t>
  </si>
  <si>
    <t>wände verputzen</t>
  </si>
  <si>
    <t>faserzementplatte</t>
  </si>
  <si>
    <t>holz für fassade</t>
  </si>
  <si>
    <t>rollputz innen</t>
  </si>
  <si>
    <t>pfosten riegel fassade</t>
  </si>
  <si>
    <t>hausbau frankfurt</t>
  </si>
  <si>
    <t>Домостроение и готовые решения</t>
  </si>
  <si>
    <t>klinkerfassade</t>
  </si>
  <si>
    <t>baufirma</t>
  </si>
  <si>
    <t>baufirma frankfurt</t>
  </si>
  <si>
    <t>modernisierung</t>
  </si>
  <si>
    <t>badsanierung kosten</t>
  </si>
  <si>
    <t>wasserschadensanierung</t>
  </si>
  <si>
    <t>kalkputz innen</t>
  </si>
  <si>
    <t>bad sanierung frankfurt</t>
  </si>
  <si>
    <t>fenster schimmel</t>
  </si>
  <si>
    <t>kern sanierung</t>
  </si>
  <si>
    <t>innenputz</t>
  </si>
  <si>
    <t>außenputz</t>
  </si>
  <si>
    <t>dämmung dach innen</t>
  </si>
  <si>
    <t>Изоляция и утепление</t>
  </si>
  <si>
    <t>wärmedämm verbundsysteme</t>
  </si>
  <si>
    <t>bauunternehmen in meiner nähe</t>
  </si>
  <si>
    <t>bauunternehmer in der nähe</t>
  </si>
  <si>
    <t>dachsanierung kosten</t>
  </si>
  <si>
    <t>altbausanierung</t>
  </si>
  <si>
    <t>dach sanierung</t>
  </si>
  <si>
    <t>kosten für dachsanierung</t>
  </si>
  <si>
    <t>kernsanieren kosten</t>
  </si>
  <si>
    <t>Расходы и стоимость</t>
  </si>
  <si>
    <t>kosten für kernsanierung</t>
  </si>
  <si>
    <t>gipsputze</t>
  </si>
  <si>
    <t>dämmung fassade</t>
  </si>
  <si>
    <t>fassadendämmung kosten</t>
  </si>
  <si>
    <t>fassade streichen</t>
  </si>
  <si>
    <t>streichputz innen</t>
  </si>
  <si>
    <t>betonpflaster</t>
  </si>
  <si>
    <t>fassadenputz</t>
  </si>
  <si>
    <t>vorhangfassade</t>
  </si>
  <si>
    <t>strukturputz</t>
  </si>
  <si>
    <t>kosten fassade streichen</t>
  </si>
  <si>
    <t>hausfassade</t>
  </si>
  <si>
    <t>abdichtung mit flüssigkunststoff</t>
  </si>
  <si>
    <t>unter putz</t>
  </si>
  <si>
    <t>hochbau bauunternehmen</t>
  </si>
  <si>
    <t>betonsanierung</t>
  </si>
  <si>
    <t>haus sanieren kosten</t>
  </si>
  <si>
    <t>sanierung haus kosten</t>
  </si>
  <si>
    <t>kosten sanierung haus</t>
  </si>
  <si>
    <t>kanal sanierung</t>
  </si>
  <si>
    <t>faserzementplatte fassade</t>
  </si>
  <si>
    <t>kosten für sanierung haus</t>
  </si>
  <si>
    <t>sanierungsfahrplan</t>
  </si>
  <si>
    <t>fassadenverkleidung kunststoff</t>
  </si>
  <si>
    <t>haus dämmen kosten</t>
  </si>
  <si>
    <t>faserzementplatten fassade</t>
  </si>
  <si>
    <t>fassadenverkleidung holz</t>
  </si>
  <si>
    <t>rhombusleisten fassade</t>
  </si>
  <si>
    <t>kellerabdichtung außen</t>
  </si>
  <si>
    <t>hinterlüftete fassade</t>
  </si>
  <si>
    <t>feinputz innen</t>
  </si>
  <si>
    <t>kunststoff fassadenverkleidung</t>
  </si>
  <si>
    <t>außenfassade</t>
  </si>
  <si>
    <t>naturstein fassade</t>
  </si>
  <si>
    <t>kosten haus dämmen</t>
  </si>
  <si>
    <t>holz für fassadenverkleidung</t>
  </si>
  <si>
    <t>dämmstoffe dach</t>
  </si>
  <si>
    <t>wände verputzen innen</t>
  </si>
  <si>
    <t>fassadenverkleidung aus kunststoff</t>
  </si>
  <si>
    <t>fassade naturstein</t>
  </si>
  <si>
    <t>fassade hinterlüftet</t>
  </si>
  <si>
    <t>wand innen verputzen</t>
  </si>
  <si>
    <t>pur dämmstoff</t>
  </si>
  <si>
    <t>fassade faserzementplatten</t>
  </si>
  <si>
    <t>fertighaus bis 150.000 schlüsselfertig</t>
  </si>
  <si>
    <t>schlüsselfertiges haus</t>
  </si>
  <si>
    <t>haus schlüsselfertig</t>
  </si>
  <si>
    <t>baufirma in der nähe</t>
  </si>
  <si>
    <t>baufirmen</t>
  </si>
  <si>
    <t>knauf trockenbau</t>
  </si>
  <si>
    <t>hoch und tiefbau</t>
  </si>
  <si>
    <t>deutsche bauunternehmen</t>
  </si>
  <si>
    <t>bau mehrfamilienhaus</t>
  </si>
  <si>
    <t>bauzentrum hofacker</t>
  </si>
  <si>
    <t>große deutsche bauunternehmen</t>
  </si>
  <si>
    <t>größte deutsche bauunternehmen</t>
  </si>
  <si>
    <t>haus sanieren</t>
  </si>
  <si>
    <t>kosten dachsanierung</t>
  </si>
  <si>
    <t>klinkerriemchen fassade</t>
  </si>
  <si>
    <t>haus kernsanieren kosten</t>
  </si>
  <si>
    <t>asbest sanierung</t>
  </si>
  <si>
    <t>kosten kernsanierung haus</t>
  </si>
  <si>
    <t>kernsanierung haus kosten</t>
  </si>
  <si>
    <t>serielle sanierung</t>
  </si>
  <si>
    <t>kosten bad sanierung</t>
  </si>
  <si>
    <t>balkone sanieren</t>
  </si>
  <si>
    <t>fassadenverkleidung platten</t>
  </si>
  <si>
    <t>wärmedämmung fassade</t>
  </si>
  <si>
    <t>eternit fassadenplatten</t>
  </si>
  <si>
    <t>fassadenpaneele</t>
  </si>
  <si>
    <t>rollputz außen</t>
  </si>
  <si>
    <t>fassadenholz</t>
  </si>
  <si>
    <t>haus dämmen</t>
  </si>
  <si>
    <t>fassadenbau</t>
  </si>
  <si>
    <t>fassade dämmen kosten</t>
  </si>
  <si>
    <t>rhombus fassade</t>
  </si>
  <si>
    <t>rauputz innen</t>
  </si>
  <si>
    <t>fassadengestaltung</t>
  </si>
  <si>
    <t>silikatputz</t>
  </si>
  <si>
    <t>holzfassade haus</t>
  </si>
  <si>
    <t>glasfassade</t>
  </si>
  <si>
    <t>dämmung fassade kosten</t>
  </si>
  <si>
    <t>kosten dämmung fassade</t>
  </si>
  <si>
    <t>dämmung bodenplatte</t>
  </si>
  <si>
    <t>fassaden holz</t>
  </si>
  <si>
    <t>glasfassaden</t>
  </si>
  <si>
    <t>rollputz für außen</t>
  </si>
  <si>
    <t>platten fassadenverkleidung</t>
  </si>
  <si>
    <t>platten für fassadenverkleidung</t>
  </si>
  <si>
    <t>kosten fassade dämmen</t>
  </si>
  <si>
    <t>fassadenpaneelen</t>
  </si>
  <si>
    <t>fassaden wärmedämmung</t>
  </si>
  <si>
    <t>fassade klinkerriemchen</t>
  </si>
  <si>
    <t>dämmung perlite</t>
  </si>
  <si>
    <t>haus holzfassade</t>
  </si>
  <si>
    <t>haus mit holzfassade</t>
  </si>
  <si>
    <t>innen verputzen</t>
  </si>
  <si>
    <t>verputz innen</t>
  </si>
  <si>
    <t>vertikale holzfassade</t>
  </si>
  <si>
    <t>schlüsselfertiges bauen</t>
  </si>
  <si>
    <t>fertighaus schlüsselfertig</t>
  </si>
  <si>
    <t>das billigste fertighaus schlüsselfertig</t>
  </si>
  <si>
    <t>fertighaus preise schlüsselfertig</t>
  </si>
  <si>
    <t>bau unternehmen</t>
  </si>
  <si>
    <t>schlüsselfertiges fertighaus</t>
  </si>
  <si>
    <t>generalunternehmer bau</t>
  </si>
  <si>
    <t>preise für fertighäuser schlüsselfertig</t>
  </si>
  <si>
    <t>bau generalunternehmer</t>
  </si>
  <si>
    <t>blockhäuser preise schlüsselfertig</t>
  </si>
  <si>
    <t>bauen schlüsselfertig</t>
  </si>
  <si>
    <t>fertighaus preiswert schlüsselfertig</t>
  </si>
  <si>
    <t>list bauunternehmen</t>
  </si>
  <si>
    <t>tiny house baufirma</t>
  </si>
  <si>
    <t>sanierung frankfurt</t>
  </si>
  <si>
    <t>bad sanieren</t>
  </si>
  <si>
    <t>schimmelsanierung</t>
  </si>
  <si>
    <t>fassadensanierung</t>
  </si>
  <si>
    <t>kfw energieeffizient sanieren</t>
  </si>
  <si>
    <t>außentreppe sanieren</t>
  </si>
  <si>
    <t>altbau sanieren</t>
  </si>
  <si>
    <t>sanierung altbau</t>
  </si>
  <si>
    <t>förderungen energetische sanierung</t>
  </si>
  <si>
    <t>sanierung schimmel</t>
  </si>
  <si>
    <t>sanierung außentreppe</t>
  </si>
  <si>
    <t>individueller sanierungsfahrplan</t>
  </si>
  <si>
    <t>cedral fassade</t>
  </si>
  <si>
    <t>Фасады, отделка и утепление</t>
  </si>
  <si>
    <t>fassadenverkleidung außen</t>
  </si>
  <si>
    <t>lüftungsgitter fassade</t>
  </si>
  <si>
    <t>fassade dämmen</t>
  </si>
  <si>
    <t>haus streichen kosten</t>
  </si>
  <si>
    <t>Расходы, субсидии и стоимость</t>
  </si>
  <si>
    <t>fassade dämmen und verputzen kosten pro qm</t>
  </si>
  <si>
    <t>fassade dämmen altbau</t>
  </si>
  <si>
    <t>kosten fassadendämmung</t>
  </si>
  <si>
    <t>vorgehängte hinterlüftete fassade</t>
  </si>
  <si>
    <t>günstige fassadenverkleidung</t>
  </si>
  <si>
    <t>außendämmung</t>
  </si>
  <si>
    <t>reibeputz innen</t>
  </si>
  <si>
    <t>holzverkleidung fassade</t>
  </si>
  <si>
    <t>vorgehängte fassade</t>
  </si>
  <si>
    <t>wände verputzen kosten</t>
  </si>
  <si>
    <t>sockelputz außen</t>
  </si>
  <si>
    <t>holz fassade</t>
  </si>
  <si>
    <t>außenfassade streichen</t>
  </si>
  <si>
    <t>begrünte fassade</t>
  </si>
  <si>
    <t>fassade holzverkleidung</t>
  </si>
  <si>
    <t>putzmörtel</t>
  </si>
  <si>
    <t>kosten haus streichen</t>
  </si>
  <si>
    <t>holzverkleidung außenwand</t>
  </si>
  <si>
    <t>fassaden lüftungsgitter</t>
  </si>
  <si>
    <t>fassaden verputzen</t>
  </si>
  <si>
    <t>vorgehängte fassadensysteme</t>
  </si>
  <si>
    <t>altbau fassade dämmen</t>
  </si>
  <si>
    <t>dekor putz</t>
  </si>
  <si>
    <t>farben hausfassade</t>
  </si>
  <si>
    <t>dämmung fassade altbau</t>
  </si>
  <si>
    <t>kosten wände verputzen</t>
  </si>
  <si>
    <t>holzhaus schlüsselfertig bis 100.000 euro</t>
  </si>
  <si>
    <t>modulhaus schlüsselfertig preise</t>
  </si>
  <si>
    <t>trockenbau firma in der nähe</t>
  </si>
  <si>
    <t>Сухое строительство и конструкции</t>
  </si>
  <si>
    <t>schlüsselfertig</t>
  </si>
  <si>
    <t>schlüsselfertigbau</t>
  </si>
  <si>
    <t>halle bau</t>
  </si>
  <si>
    <t>bau gmbh</t>
  </si>
  <si>
    <t>baugeschäft</t>
  </si>
  <si>
    <t>haus bauen frankfurt</t>
  </si>
  <si>
    <t>bauunternehmen frankfurt am main</t>
  </si>
  <si>
    <t>berliner bauunternehmen</t>
  </si>
  <si>
    <t>hausbau frankfurt am main</t>
  </si>
  <si>
    <t>rohbau frankfurt</t>
  </si>
  <si>
    <t>baugesellschaften</t>
  </si>
  <si>
    <t>glass baufirma</t>
  </si>
  <si>
    <t>hamburger bauunternehmen</t>
  </si>
  <si>
    <t>instinkt bauunternehmen</t>
  </si>
  <si>
    <t>schlüsselfertigem</t>
  </si>
  <si>
    <t>schlüsselfertigen</t>
  </si>
  <si>
    <t>kellersanierung</t>
  </si>
  <si>
    <t>bad sanieren kosten</t>
  </si>
  <si>
    <t>haussanierung kosten</t>
  </si>
  <si>
    <t>balkonsanierung kosten</t>
  </si>
  <si>
    <t>haussanierung</t>
  </si>
  <si>
    <t>keller sanierung</t>
  </si>
  <si>
    <t>badezimmer sanierung</t>
  </si>
  <si>
    <t>badezimmer sanierung kosten</t>
  </si>
  <si>
    <t>balkonsanierung mit flüssigkunststoff</t>
  </si>
  <si>
    <t>treppe sanieren</t>
  </si>
  <si>
    <t>sanierung badezimmer</t>
  </si>
  <si>
    <t>kosten haussanierung</t>
  </si>
  <si>
    <t>sanierungskosten pro qm</t>
  </si>
  <si>
    <t>sanierungsrechner</t>
  </si>
  <si>
    <t>sanierung badezimmer kosten</t>
  </si>
  <si>
    <t>schadstoffsanierung</t>
  </si>
  <si>
    <t>kosten energetische sanierung</t>
  </si>
  <si>
    <t>haus verputzen kosten</t>
  </si>
  <si>
    <t>fachwerkhaus sanieren</t>
  </si>
  <si>
    <t>kosten badezimmersanierung</t>
  </si>
  <si>
    <t>energetische sanierung kosten</t>
  </si>
  <si>
    <t>kosten sanierung badezimmer</t>
  </si>
  <si>
    <t>balkonsanierung frankfurt</t>
  </si>
  <si>
    <t>kosten balkonsanierung</t>
  </si>
  <si>
    <t>holzbalkendecke sanieren</t>
  </si>
  <si>
    <t>gartenmauer verputzen</t>
  </si>
  <si>
    <t>kernsanierung kosten pro qm</t>
  </si>
  <si>
    <t>kachelofen modernisieren</t>
  </si>
  <si>
    <t>sanierung keller</t>
  </si>
  <si>
    <t>badezimmer kosten sanierung</t>
  </si>
  <si>
    <t>kosten für badezimmersanierung</t>
  </si>
  <si>
    <t>förderungen für sanierungen</t>
  </si>
  <si>
    <t>kosten kernsanierung pro qm</t>
  </si>
  <si>
    <t>zuschüsse für heizung</t>
  </si>
  <si>
    <t>putz im bad</t>
  </si>
  <si>
    <t>altbausanierung frankfurt</t>
  </si>
  <si>
    <t>kosten für haussanierung</t>
  </si>
  <si>
    <t>sanierung holzbalkendecke</t>
  </si>
  <si>
    <t>wandverkleidung trapezblech</t>
  </si>
  <si>
    <t>modernisieren</t>
  </si>
  <si>
    <t>fassadenreinigung kosten</t>
  </si>
  <si>
    <t>fassadendämmung altbau</t>
  </si>
  <si>
    <t>fassadenverkleidung alu</t>
  </si>
  <si>
    <t>riemchen fassade</t>
  </si>
  <si>
    <t>fassadenverkleidung holzoptik</t>
  </si>
  <si>
    <t>hausdämmung</t>
  </si>
  <si>
    <t>dämmung außenwand</t>
  </si>
  <si>
    <t>revisionstür trockenbau</t>
  </si>
  <si>
    <t>fassadenblech</t>
  </si>
  <si>
    <t>hausfassade verkleiden</t>
  </si>
  <si>
    <t>hausdämmung kosten</t>
  </si>
  <si>
    <t>fertigputz innen</t>
  </si>
  <si>
    <t>fassadendämmplatten</t>
  </si>
  <si>
    <t>aussenwand dämmen</t>
  </si>
  <si>
    <t>fassadenbahn</t>
  </si>
  <si>
    <t>pu schaum dämmung</t>
  </si>
  <si>
    <t>fassadenanstrich kosten</t>
  </si>
  <si>
    <t>fassadenverkleidung außen wetterfest</t>
  </si>
  <si>
    <t>blechfassade</t>
  </si>
  <si>
    <t>fassadenverkleidung blech</t>
  </si>
  <si>
    <t>blechverkleidung fassade</t>
  </si>
  <si>
    <t>trapezblech fassade</t>
  </si>
  <si>
    <t>fertigputz außen</t>
  </si>
  <si>
    <t>alucobond fassade</t>
  </si>
  <si>
    <t>außenwand verkleiden</t>
  </si>
  <si>
    <t>alu fassadenverkleidung</t>
  </si>
  <si>
    <t>holz fassadenverkleidung</t>
  </si>
  <si>
    <t>außenfassade verkleidung</t>
  </si>
  <si>
    <t>außendämmung kosten</t>
  </si>
  <si>
    <t>haus verkleiden</t>
  </si>
  <si>
    <t>wandputz innen</t>
  </si>
  <si>
    <t>mineralwolle dämmung fassade</t>
  </si>
  <si>
    <t>holzschindeln fassade</t>
  </si>
  <si>
    <t>fassadenspachtel</t>
  </si>
  <si>
    <t>fassade verputzen kosten</t>
  </si>
  <si>
    <t>fassadenklinker</t>
  </si>
  <si>
    <t>fassadenanstrich</t>
  </si>
  <si>
    <t>fertigputz</t>
  </si>
  <si>
    <t>wandanschlussprofil fassade</t>
  </si>
  <si>
    <t>glattputz innen</t>
  </si>
  <si>
    <t>putz für bad</t>
  </si>
  <si>
    <t>haus mit holz verkleiden</t>
  </si>
  <si>
    <t>streckmetall fassade</t>
  </si>
  <si>
    <t>klebespachtel</t>
  </si>
  <si>
    <t>putz innen</t>
  </si>
  <si>
    <t>putzschienen außen</t>
  </si>
  <si>
    <t>fassadenarbeiten</t>
  </si>
  <si>
    <t>zementputz außen</t>
  </si>
  <si>
    <t>kunstharzputz</t>
  </si>
  <si>
    <t>stehfalz fassade</t>
  </si>
  <si>
    <t>schallschutz trockenbau</t>
  </si>
  <si>
    <t>isolierung haus</t>
  </si>
  <si>
    <t>schieferfassade</t>
  </si>
  <si>
    <t>putz für badezimmer</t>
  </si>
  <si>
    <t>putz badezimmer</t>
  </si>
  <si>
    <t>außenwände innen dämmen</t>
  </si>
  <si>
    <t>mineralischer putz</t>
  </si>
  <si>
    <t>innen dämmen</t>
  </si>
  <si>
    <t>polycarbonat fassade</t>
  </si>
  <si>
    <t>verkleidung hausfassade</t>
  </si>
  <si>
    <t>wandputz</t>
  </si>
  <si>
    <t>oberste geschossdecke dämmen altbau</t>
  </si>
  <si>
    <t>blech fassadenverkleidung</t>
  </si>
  <si>
    <t>kosten fassadenanstrich</t>
  </si>
  <si>
    <t>verputzen außen</t>
  </si>
  <si>
    <t>putz außen</t>
  </si>
  <si>
    <t>kosten außendämmung</t>
  </si>
  <si>
    <t>haus fassade</t>
  </si>
  <si>
    <t>badezimmer putz</t>
  </si>
  <si>
    <t>putz für außen</t>
  </si>
  <si>
    <t>pfosten doppelstabmatte</t>
  </si>
  <si>
    <t>treppenhaus streichen</t>
  </si>
  <si>
    <t>schallschutzwand trockenbau</t>
  </si>
  <si>
    <t>fassaden blechverkleidung</t>
  </si>
  <si>
    <t>verkleidung haus</t>
  </si>
  <si>
    <t>sockel verputzen</t>
  </si>
  <si>
    <t>fassade klinker</t>
  </si>
  <si>
    <t>fassadenverkleidung aus holz</t>
  </si>
  <si>
    <t>holzoptik fassadenverkleidung</t>
  </si>
  <si>
    <t>energetisch sanieren kosten</t>
  </si>
  <si>
    <t>außenfassade farben</t>
  </si>
  <si>
    <t>kosten für fassadenanstrich</t>
  </si>
  <si>
    <t>putzarten</t>
  </si>
  <si>
    <t>kosten fassade verputzen</t>
  </si>
  <si>
    <t>unterkonstruktion hinterlüftete fassade holz</t>
  </si>
  <si>
    <t>kosten für energetische sanierung</t>
  </si>
  <si>
    <t>bad trockenbau</t>
  </si>
  <si>
    <t>sockel haus verkleiden</t>
  </si>
  <si>
    <t>reibebrett für putz</t>
  </si>
  <si>
    <t>moderne fassade</t>
  </si>
  <si>
    <t>dämmung mineralwolle fassade</t>
  </si>
  <si>
    <t>außen verputzen</t>
  </si>
  <si>
    <t>außenputz struktur</t>
  </si>
  <si>
    <t>energetische massnahmen</t>
  </si>
  <si>
    <t>hoch tief bau</t>
  </si>
  <si>
    <t>pfosten riegel</t>
  </si>
  <si>
    <t>putz im badezimmer</t>
  </si>
  <si>
    <t>sanierung förderungen</t>
  </si>
  <si>
    <t>sanierung in meiner nähe</t>
  </si>
  <si>
    <t>modernisierung frankfurt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</si>
</sst>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Arial"/>
    </font>
    <font>
      <color theme="1"/>
      <name val="Arial"/>
    </font>
    <font>
      <sz val="11.0"/>
      <color rgb="FF000000"/>
      <name val="Calibri"/>
    </font>
    <font>
      <u/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3" xfId="0" applyAlignment="1" applyFont="1" applyNumberFormat="1">
      <alignment horizontal="right" vertical="bottom"/>
    </xf>
    <xf borderId="0" fillId="0" fontId="3" numFmtId="3" xfId="0" applyAlignment="1" applyFont="1" applyNumberFormat="1">
      <alignment readingOrder="0" shrinkToFit="0" vertical="bottom" wrapText="0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 shrinkToFit="0" vertical="bottom" wrapText="0"/>
    </xf>
    <xf borderId="0" fillId="0" fontId="4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2.63"/>
    <col customWidth="1" min="2" max="2" width="36.75"/>
    <col customWidth="1" min="4" max="4" width="30.0"/>
  </cols>
  <sheetData>
    <row r="1">
      <c r="A1" s="1" t="s">
        <v>0</v>
      </c>
      <c r="B1" s="1" t="s">
        <v>1</v>
      </c>
      <c r="C1" s="1" t="s">
        <v>2</v>
      </c>
      <c r="D1" s="2" t="s">
        <v>3</v>
      </c>
    </row>
    <row r="2">
      <c r="A2" s="3" t="str">
        <f>IFERROR(__xludf.DUMMYFUNCTION("GOOGLETRANSLATE(B2, ""de"", ""ru"")"),"маникюрный салон")</f>
        <v>маникюрный салон</v>
      </c>
      <c r="B2" s="4" t="s">
        <v>4</v>
      </c>
      <c r="C2" s="5">
        <v>5400.0</v>
      </c>
      <c r="D2" s="6" t="s">
        <v>5</v>
      </c>
    </row>
    <row r="3">
      <c r="A3" s="3" t="str">
        <f>IFERROR(__xludf.DUMMYFUNCTION("GOOGLETRANSLATE(B3, ""de"", ""ru"")"),"студия маникюра")</f>
        <v>студия маникюра</v>
      </c>
      <c r="B3" s="4" t="s">
        <v>6</v>
      </c>
      <c r="C3" s="5">
        <v>5400.0</v>
      </c>
      <c r="D3" s="6" t="s">
        <v>7</v>
      </c>
    </row>
    <row r="4">
      <c r="A4" s="3" t="str">
        <f>IFERROR(__xludf.DUMMYFUNCTION("GOOGLETRANSLATE(B4, ""de"", ""ru"")"),"маникюрный салон Мюнхен")</f>
        <v>маникюрный салон Мюнхен</v>
      </c>
      <c r="B4" s="4" t="s">
        <v>8</v>
      </c>
      <c r="C4" s="5">
        <v>4400.0</v>
      </c>
      <c r="D4" s="6" t="s">
        <v>5</v>
      </c>
    </row>
    <row r="5">
      <c r="A5" s="3" t="str">
        <f>IFERROR(__xludf.DUMMYFUNCTION("GOOGLETRANSLATE(B5, ""de"", ""ru"")"),"Мюнхенский маникюрный салон")</f>
        <v>Мюнхенский маникюрный салон</v>
      </c>
      <c r="B5" s="4" t="s">
        <v>9</v>
      </c>
      <c r="C5" s="5">
        <v>4400.0</v>
      </c>
      <c r="D5" s="6" t="s">
        <v>5</v>
      </c>
    </row>
    <row r="6">
      <c r="A6" s="3" t="str">
        <f>IFERROR(__xludf.DUMMYFUNCTION("GOOGLETRANSLATE(B6, ""de"", ""ru"")"),"студия маникюра в Мюнхене")</f>
        <v>студия маникюра в Мюнхене</v>
      </c>
      <c r="B6" s="4" t="s">
        <v>10</v>
      </c>
      <c r="C6" s="5">
        <v>4400.0</v>
      </c>
      <c r="D6" s="6" t="s">
        <v>5</v>
      </c>
    </row>
    <row r="7">
      <c r="A7" s="3" t="str">
        <f>IFERROR(__xludf.DUMMYFUNCTION("GOOGLETRANSLATE(B7, ""de"", ""ru"")"),"маникюрный салон Мюнхен")</f>
        <v>маникюрный салон Мюнхен</v>
      </c>
      <c r="B7" s="4" t="s">
        <v>11</v>
      </c>
      <c r="C7" s="5">
        <v>4400.0</v>
      </c>
      <c r="D7" s="6" t="s">
        <v>5</v>
      </c>
    </row>
    <row r="8">
      <c r="A8" s="3" t="str">
        <f>IFERROR(__xludf.DUMMYFUNCTION("GOOGLETRANSLATE(B8, ""de"", ""ru"")"),"уход за ногами")</f>
        <v>уход за ногами</v>
      </c>
      <c r="B8" s="4" t="s">
        <v>12</v>
      </c>
      <c r="C8" s="5">
        <v>1900.0</v>
      </c>
      <c r="D8" s="6" t="s">
        <v>13</v>
      </c>
    </row>
    <row r="9">
      <c r="A9" s="3" t="str">
        <f>IFERROR(__xludf.DUMMYFUNCTION("GOOGLETRANSLATE(B9, ""de"", ""ru"")"),"педикюр")</f>
        <v>педикюр</v>
      </c>
      <c r="B9" s="4" t="s">
        <v>14</v>
      </c>
      <c r="C9" s="5">
        <v>1600.0</v>
      </c>
      <c r="D9" s="6" t="s">
        <v>13</v>
      </c>
    </row>
    <row r="10">
      <c r="A10" s="3" t="str">
        <f>IFERROR(__xludf.DUMMYFUNCTION("GOOGLETRANSLATE(B10, ""de"", ""ru"")"),"педикюр Мюнхен")</f>
        <v>педикюр Мюнхен</v>
      </c>
      <c r="B10" s="4" t="s">
        <v>15</v>
      </c>
      <c r="C10" s="5">
        <v>1600.0</v>
      </c>
      <c r="D10" s="6" t="s">
        <v>13</v>
      </c>
    </row>
    <row r="11">
      <c r="A11" s="3" t="str">
        <f>IFERROR(__xludf.DUMMYFUNCTION("GOOGLETRANSLATE(B11, ""de"", ""ru"")"),"маникюрный салон поблизости")</f>
        <v>маникюрный салон поблизости</v>
      </c>
      <c r="B11" s="4" t="s">
        <v>16</v>
      </c>
      <c r="C11" s="5">
        <v>1600.0</v>
      </c>
      <c r="D11" s="6" t="s">
        <v>5</v>
      </c>
    </row>
    <row r="12">
      <c r="A12" s="3" t="str">
        <f>IFERROR(__xludf.DUMMYFUNCTION("GOOGLETRANSLATE(B12, ""de"", ""ru"")"),"медицинский уход за ногами Мюнхен")</f>
        <v>медицинский уход за ногами Мюнхен</v>
      </c>
      <c r="B12" s="4" t="s">
        <v>17</v>
      </c>
      <c r="C12" s="5">
        <v>1600.0</v>
      </c>
      <c r="D12" s="6" t="s">
        <v>13</v>
      </c>
    </row>
    <row r="13">
      <c r="A13" s="3" t="str">
        <f>IFERROR(__xludf.DUMMYFUNCTION("GOOGLETRANSLATE(B13, ""de"", ""ru"")"),"маникюрный салон рядом со мной")</f>
        <v>маникюрный салон рядом со мной</v>
      </c>
      <c r="B13" s="4" t="s">
        <v>18</v>
      </c>
      <c r="C13" s="5">
        <v>1600.0</v>
      </c>
      <c r="D13" s="6" t="s">
        <v>5</v>
      </c>
    </row>
    <row r="14">
      <c r="A14" s="3" t="str">
        <f>IFERROR(__xludf.DUMMYFUNCTION("GOOGLETRANSLATE(B14, ""de"", ""ru"")"),"маникюрные салоны поблизости")</f>
        <v>маникюрные салоны поблизости</v>
      </c>
      <c r="B14" s="4" t="s">
        <v>19</v>
      </c>
      <c r="C14" s="5">
        <v>1600.0</v>
      </c>
      <c r="D14" s="6" t="s">
        <v>5</v>
      </c>
    </row>
    <row r="15">
      <c r="A15" s="3" t="str">
        <f>IFERROR(__xludf.DUMMYFUNCTION("GOOGLETRANSLATE(B15, ""de"", ""ru"")"),"мюнхенский педикюр")</f>
        <v>мюнхенский педикюр</v>
      </c>
      <c r="B15" s="4" t="s">
        <v>20</v>
      </c>
      <c r="C15" s="5">
        <v>1600.0</v>
      </c>
      <c r="D15" s="6" t="s">
        <v>13</v>
      </c>
    </row>
    <row r="16">
      <c r="A16" s="3" t="str">
        <f>IFERROR(__xludf.DUMMYFUNCTION("GOOGLETRANSLATE(B16, ""de"", ""ru"")"),"гвоздь поколения бэби-бумеров")</f>
        <v>гвоздь поколения бэби-бумеров</v>
      </c>
      <c r="B16" s="4" t="s">
        <v>21</v>
      </c>
      <c r="C16" s="5">
        <v>1600.0</v>
      </c>
      <c r="D16" s="6" t="s">
        <v>7</v>
      </c>
    </row>
    <row r="17">
      <c r="A17" s="3" t="str">
        <f>IFERROR(__xludf.DUMMYFUNCTION("GOOGLETRANSLATE(B17, ""de"", ""ru"")"),"Мюнхенский медицинский уход за ногами")</f>
        <v>Мюнхенский медицинский уход за ногами</v>
      </c>
      <c r="B17" s="4" t="s">
        <v>22</v>
      </c>
      <c r="C17" s="5">
        <v>1600.0</v>
      </c>
      <c r="D17" s="6" t="s">
        <v>13</v>
      </c>
    </row>
    <row r="18">
      <c r="A18" s="3" t="str">
        <f>IFERROR(__xludf.DUMMYFUNCTION("GOOGLETRANSLATE(B18, ""de"", ""ru"")"),"салон красоты")</f>
        <v>салон красоты</v>
      </c>
      <c r="B18" s="7" t="s">
        <v>23</v>
      </c>
      <c r="C18" s="5">
        <v>1000.0</v>
      </c>
      <c r="D18" s="6" t="s">
        <v>24</v>
      </c>
    </row>
    <row r="19">
      <c r="A19" s="3" t="str">
        <f>IFERROR(__xludf.DUMMYFUNCTION("GOOGLETRANSLATE(B19, ""de"", ""ru"")"),"салон красоты Мюнхен")</f>
        <v>салон красоты Мюнхен</v>
      </c>
      <c r="B19" s="7" t="s">
        <v>25</v>
      </c>
      <c r="C19" s="5">
        <v>1000.0</v>
      </c>
      <c r="D19" s="6" t="s">
        <v>24</v>
      </c>
    </row>
    <row r="20">
      <c r="A20" s="3" t="str">
        <f>IFERROR(__xludf.DUMMYFUNCTION("GOOGLETRANSLATE(B20, ""de"", ""ru"")"),"Салон красоты в Мюнхене")</f>
        <v>Салон красоты в Мюнхене</v>
      </c>
      <c r="B20" s="7" t="s">
        <v>26</v>
      </c>
      <c r="C20" s="5">
        <v>1000.0</v>
      </c>
      <c r="D20" s="6" t="s">
        <v>24</v>
      </c>
    </row>
    <row r="21">
      <c r="A21" s="3" t="str">
        <f>IFERROR(__xludf.DUMMYFUNCTION("GOOGLETRANSLATE(B21, ""de"", ""ru"")"),"косметические студии Мюнхен")</f>
        <v>косметические студии Мюнхен</v>
      </c>
      <c r="B21" s="7" t="s">
        <v>27</v>
      </c>
      <c r="C21" s="5">
        <v>1000.0</v>
      </c>
      <c r="D21" s="6" t="s">
        <v>24</v>
      </c>
    </row>
    <row r="22">
      <c r="A22" s="3" t="str">
        <f>IFERROR(__xludf.DUMMYFUNCTION("GOOGLETRANSLATE(B22, ""de"", ""ru"")"),"маникюр")</f>
        <v>маникюр</v>
      </c>
      <c r="B22" s="4" t="s">
        <v>28</v>
      </c>
      <c r="C22" s="5">
        <v>1000.0</v>
      </c>
      <c r="D22" s="6" t="s">
        <v>29</v>
      </c>
    </row>
    <row r="23">
      <c r="A23" s="3" t="str">
        <f>IFERROR(__xludf.DUMMYFUNCTION("GOOGLETRANSLATE(B23, ""de"", ""ru"")"),"уход за ногами Мюнхен")</f>
        <v>уход за ногами Мюнхен</v>
      </c>
      <c r="B23" s="4" t="s">
        <v>30</v>
      </c>
      <c r="C23" s="5">
        <v>1000.0</v>
      </c>
      <c r="D23" s="6" t="s">
        <v>13</v>
      </c>
    </row>
    <row r="24">
      <c r="A24" s="3" t="str">
        <f>IFERROR(__xludf.DUMMYFUNCTION("GOOGLETRANSLATE(B24, ""de"", ""ru"")"),"Мюнхенский уход за ногами")</f>
        <v>Мюнхенский уход за ногами</v>
      </c>
      <c r="B24" s="4" t="s">
        <v>31</v>
      </c>
      <c r="C24" s="5">
        <v>1000.0</v>
      </c>
      <c r="D24" s="6" t="s">
        <v>13</v>
      </c>
    </row>
    <row r="25">
      <c r="A25" s="3" t="str">
        <f>IFERROR(__xludf.DUMMYFUNCTION("GOOGLETRANSLATE(B25, ""de"", ""ru"")"),"шеллак для ногтей")</f>
        <v>шеллак для ногтей</v>
      </c>
      <c r="B25" s="4" t="s">
        <v>32</v>
      </c>
      <c r="C25" s="5">
        <v>880.0</v>
      </c>
      <c r="D25" s="6" t="s">
        <v>7</v>
      </c>
    </row>
    <row r="26">
      <c r="A26" s="3" t="str">
        <f>IFERROR(__xludf.DUMMYFUNCTION("GOOGLETRANSLATE(B26, ""de"", ""ru"")"),"шеллак для ногтей")</f>
        <v>шеллак для ногтей</v>
      </c>
      <c r="B26" s="4" t="s">
        <v>33</v>
      </c>
      <c r="C26" s="5">
        <v>880.0</v>
      </c>
      <c r="D26" s="6" t="s">
        <v>7</v>
      </c>
    </row>
    <row r="27">
      <c r="A27" s="3" t="str">
        <f>IFERROR(__xludf.DUMMYFUNCTION("GOOGLETRANSLATE(B27, ""de"", ""ru"")"),"шеллак для ногтей")</f>
        <v>шеллак для ногтей</v>
      </c>
      <c r="B27" s="4" t="s">
        <v>34</v>
      </c>
      <c r="C27" s="5">
        <v>880.0</v>
      </c>
      <c r="D27" s="6" t="s">
        <v>7</v>
      </c>
    </row>
    <row r="28">
      <c r="A28" s="3" t="str">
        <f>IFERROR(__xludf.DUMMYFUNCTION("GOOGLETRANSLATE(B28, ""de"", ""ru"")"),"ногти с шеллаком")</f>
        <v>ногти с шеллаком</v>
      </c>
      <c r="B28" s="4" t="s">
        <v>35</v>
      </c>
      <c r="C28" s="5">
        <v>880.0</v>
      </c>
      <c r="D28" s="6" t="s">
        <v>7</v>
      </c>
    </row>
    <row r="29">
      <c r="A29" s="3" t="str">
        <f>IFERROR(__xludf.DUMMYFUNCTION("GOOGLETRANSLATE(B29, ""de"", ""ru"")"),"шеллак для ногтей")</f>
        <v>шеллак для ногтей</v>
      </c>
      <c r="B29" s="4" t="s">
        <v>36</v>
      </c>
      <c r="C29" s="5">
        <v>880.0</v>
      </c>
      <c r="D29" s="6" t="s">
        <v>7</v>
      </c>
    </row>
    <row r="30">
      <c r="A30" s="3" t="str">
        <f>IFERROR(__xludf.DUMMYFUNCTION("GOOGLETRANSLATE(B30, ""de"", ""ru"")"),"Мюнхенская косметика")</f>
        <v>Мюнхенская косметика</v>
      </c>
      <c r="B30" s="7" t="s">
        <v>37</v>
      </c>
      <c r="C30" s="5">
        <v>720.0</v>
      </c>
      <c r="D30" s="6" t="s">
        <v>24</v>
      </c>
    </row>
    <row r="31">
      <c r="A31" s="3" t="str">
        <f>IFERROR(__xludf.DUMMYFUNCTION("GOOGLETRANSLATE(B31, ""de"", ""ru"")"),"косметика Мюнхен")</f>
        <v>косметика Мюнхен</v>
      </c>
      <c r="B31" s="7" t="s">
        <v>38</v>
      </c>
      <c r="C31" s="5">
        <v>720.0</v>
      </c>
      <c r="D31" s="6" t="s">
        <v>24</v>
      </c>
    </row>
    <row r="32">
      <c r="A32" s="3" t="str">
        <f>IFERROR(__xludf.DUMMYFUNCTION("GOOGLETRANSLATE(B32, ""de"", ""ru"")"),"маникюр Мюнхен")</f>
        <v>маникюр Мюнхен</v>
      </c>
      <c r="B32" s="4" t="s">
        <v>39</v>
      </c>
      <c r="C32" s="5">
        <v>720.0</v>
      </c>
      <c r="D32" s="6" t="s">
        <v>29</v>
      </c>
    </row>
    <row r="33">
      <c r="A33" s="3" t="str">
        <f>IFERROR(__xludf.DUMMYFUNCTION("GOOGLETRANSLATE(B33, ""de"", ""ru"")"),"ноготь")</f>
        <v>ноготь</v>
      </c>
      <c r="B33" s="4" t="s">
        <v>40</v>
      </c>
      <c r="C33" s="5">
        <v>720.0</v>
      </c>
      <c r="D33" s="6" t="s">
        <v>7</v>
      </c>
    </row>
    <row r="34">
      <c r="A34" s="3" t="str">
        <f>IFERROR(__xludf.DUMMYFUNCTION("GOOGLETRANSLATE(B34, ""de"", ""ru"")"),"Мюнхенский маникюр")</f>
        <v>Мюнхенский маникюр</v>
      </c>
      <c r="B34" s="4" t="s">
        <v>41</v>
      </c>
      <c r="C34" s="5">
        <v>720.0</v>
      </c>
      <c r="D34" s="6" t="s">
        <v>29</v>
      </c>
    </row>
    <row r="35">
      <c r="A35" s="3" t="str">
        <f>IFERROR(__xludf.DUMMYFUNCTION("GOOGLETRANSLATE(B35, ""de"", ""ru"")"),"салон красоты")</f>
        <v>салон красоты</v>
      </c>
      <c r="B35" s="7" t="s">
        <v>42</v>
      </c>
      <c r="C35" s="5">
        <v>590.0</v>
      </c>
      <c r="D35" s="6" t="s">
        <v>5</v>
      </c>
    </row>
    <row r="36">
      <c r="A36" s="3" t="str">
        <f>IFERROR(__xludf.DUMMYFUNCTION("GOOGLETRANSLATE(B36, ""de"", ""ru"")"),"Уход за ногами поблизости")</f>
        <v>Уход за ногами поблизости</v>
      </c>
      <c r="B36" s="7" t="s">
        <v>43</v>
      </c>
      <c r="C36" s="5">
        <v>590.0</v>
      </c>
      <c r="D36" s="6" t="s">
        <v>13</v>
      </c>
    </row>
    <row r="37">
      <c r="A37" s="3" t="str">
        <f>IFERROR(__xludf.DUMMYFUNCTION("GOOGLETRANSLATE(B37, ""de"", ""ru"")"),"новые волосы sendlinger straße")</f>
        <v>новые волосы sendlinger straße</v>
      </c>
      <c r="B37" s="7" t="s">
        <v>44</v>
      </c>
      <c r="C37" s="5">
        <v>480.0</v>
      </c>
      <c r="D37" s="6" t="s">
        <v>45</v>
      </c>
    </row>
    <row r="38">
      <c r="A38" s="3" t="str">
        <f>IFERROR(__xludf.DUMMYFUNCTION("GOOGLETRANSLATE(B38, ""de"", ""ru"")"),"белый ноготь")</f>
        <v>белый ноготь</v>
      </c>
      <c r="B38" s="4" t="s">
        <v>46</v>
      </c>
      <c r="C38" s="5">
        <v>480.0</v>
      </c>
      <c r="D38" s="6" t="s">
        <v>7</v>
      </c>
    </row>
    <row r="39">
      <c r="A39" s="3" t="str">
        <f>IFERROR(__xludf.DUMMYFUNCTION("GOOGLETRANSLATE(B39, ""de"", ""ru"")"),"белые ногти")</f>
        <v>белые ногти</v>
      </c>
      <c r="B39" s="4" t="s">
        <v>47</v>
      </c>
      <c r="C39" s="5">
        <v>480.0</v>
      </c>
      <c r="D39" s="6" t="s">
        <v>7</v>
      </c>
    </row>
    <row r="40">
      <c r="A40" s="3" t="str">
        <f>IFERROR(__xludf.DUMMYFUNCTION("GOOGLETRANSLATE(B40, ""de"", ""ru"")"),"Медицинский уход за ногами поблизости")</f>
        <v>Медицинский уход за ногами поблизости</v>
      </c>
      <c r="B40" s="7" t="s">
        <v>48</v>
      </c>
      <c r="C40" s="5">
        <v>480.0</v>
      </c>
      <c r="D40" s="6" t="s">
        <v>13</v>
      </c>
    </row>
    <row r="41">
      <c r="A41" s="3" t="str">
        <f>IFERROR(__xludf.DUMMYFUNCTION("GOOGLETRANSLATE(B41, ""de"", ""ru"")"),"салон красоты")</f>
        <v>салон красоты</v>
      </c>
      <c r="B41" s="7" t="s">
        <v>49</v>
      </c>
      <c r="C41" s="5">
        <v>390.0</v>
      </c>
      <c r="D41" s="6" t="s">
        <v>5</v>
      </c>
    </row>
    <row r="42">
      <c r="A42" s="3" t="str">
        <f>IFERROR(__xludf.DUMMYFUNCTION("GOOGLETRANSLATE(B42, ""de"", ""ru"")"),"салон красоты поблизости")</f>
        <v>салон красоты поблизости</v>
      </c>
      <c r="B42" s="7" t="s">
        <v>50</v>
      </c>
      <c r="C42" s="5">
        <v>390.0</v>
      </c>
      <c r="D42" s="8" t="s">
        <v>24</v>
      </c>
    </row>
    <row r="43">
      <c r="A43" s="3" t="str">
        <f>IFERROR(__xludf.DUMMYFUNCTION("GOOGLETRANSLATE(B43, ""de"", ""ru"")"),"косметика рядом со мной")</f>
        <v>косметика рядом со мной</v>
      </c>
      <c r="B43" s="7" t="s">
        <v>51</v>
      </c>
      <c r="C43" s="5">
        <v>390.0</v>
      </c>
      <c r="D43" s="8" t="s">
        <v>24</v>
      </c>
    </row>
    <row r="44">
      <c r="A44" s="3" t="str">
        <f>IFERROR(__xludf.DUMMYFUNCTION("GOOGLETRANSLATE(B44, ""de"", ""ru"")"),"гвозди мюнхен")</f>
        <v>гвозди мюнхен</v>
      </c>
      <c r="B44" s="4" t="s">
        <v>52</v>
      </c>
      <c r="C44" s="5">
        <v>390.0</v>
      </c>
      <c r="D44" s="6" t="s">
        <v>5</v>
      </c>
    </row>
    <row r="45">
      <c r="A45" s="3" t="str">
        <f>IFERROR(__xludf.DUMMYFUNCTION("GOOGLETRANSLATE(B45, ""de"", ""ru"")"),"коко гвозди стахус")</f>
        <v>коко гвозди стахус</v>
      </c>
      <c r="B45" s="4" t="s">
        <v>53</v>
      </c>
      <c r="C45" s="5">
        <v>390.0</v>
      </c>
      <c r="D45" s="6" t="s">
        <v>5</v>
      </c>
    </row>
    <row r="46">
      <c r="A46" s="3" t="str">
        <f>IFERROR(__xludf.DUMMYFUNCTION("GOOGLETRANSLATE(B46, ""de"", ""ru"")"),"косметолог Мюнхен")</f>
        <v>косметолог Мюнхен</v>
      </c>
      <c r="B46" s="7" t="s">
        <v>54</v>
      </c>
      <c r="C46" s="5">
        <v>320.0</v>
      </c>
      <c r="D46" s="8" t="s">
        <v>24</v>
      </c>
    </row>
    <row r="47">
      <c r="A47" s="3" t="str">
        <f>IFERROR(__xludf.DUMMYFUNCTION("GOOGLETRANSLATE(B47, ""de"", ""ru"")"),"мюнхенский косметолог")</f>
        <v>мюнхенский косметолог</v>
      </c>
      <c r="B47" s="7" t="s">
        <v>55</v>
      </c>
      <c r="C47" s="5">
        <v>320.0</v>
      </c>
      <c r="D47" s="8" t="s">
        <v>24</v>
      </c>
    </row>
    <row r="48">
      <c r="A48" s="3" t="str">
        <f>IFERROR(__xludf.DUMMYFUNCTION("GOOGLETRANSLATE(B48, ""de"", ""ru"")"),"Педикюр рядом со мной")</f>
        <v>Педикюр рядом со мной</v>
      </c>
      <c r="B48" s="4" t="s">
        <v>56</v>
      </c>
      <c r="C48" s="5">
        <v>320.0</v>
      </c>
      <c r="D48" s="6" t="s">
        <v>13</v>
      </c>
    </row>
    <row r="49">
      <c r="A49" s="3" t="str">
        <f>IFERROR(__xludf.DUMMYFUNCTION("GOOGLETRANSLATE(B49, ""de"", ""ru"")"),"студия маникюра")</f>
        <v>студия маникюра</v>
      </c>
      <c r="B49" s="4" t="s">
        <v>57</v>
      </c>
      <c r="C49" s="5">
        <v>320.0</v>
      </c>
      <c r="D49" s="6" t="s">
        <v>5</v>
      </c>
    </row>
    <row r="50">
      <c r="A50" s="3" t="str">
        <f>IFERROR(__xludf.DUMMYFUNCTION("GOOGLETRANSLATE(B50, ""de"", ""ru"")"),"маникюрный салон рядом со мной")</f>
        <v>маникюрный салон рядом со мной</v>
      </c>
      <c r="B50" s="4" t="s">
        <v>58</v>
      </c>
      <c r="C50" s="5">
        <v>320.0</v>
      </c>
      <c r="D50" s="6" t="s">
        <v>5</v>
      </c>
    </row>
    <row r="51">
      <c r="A51" s="3" t="str">
        <f>IFERROR(__xludf.DUMMYFUNCTION("GOOGLETRANSLATE(B51, ""de"", ""ru"")"),"гламурные ногти")</f>
        <v>гламурные ногти</v>
      </c>
      <c r="B51" s="4" t="s">
        <v>59</v>
      </c>
      <c r="C51" s="5">
        <v>260.0</v>
      </c>
      <c r="D51" s="6" t="s">
        <v>5</v>
      </c>
    </row>
    <row r="52">
      <c r="A52" s="3" t="str">
        <f>IFERROR(__xludf.DUMMYFUNCTION("GOOGLETRANSLATE(B52, ""de"", ""ru"")"),"гламурные ногти мюнхен")</f>
        <v>гламурные ногти мюнхен</v>
      </c>
      <c r="B52" s="4" t="s">
        <v>60</v>
      </c>
      <c r="C52" s="5">
        <v>260.0</v>
      </c>
      <c r="D52" s="6" t="s">
        <v>5</v>
      </c>
    </row>
    <row r="53">
      <c r="A53" s="3" t="str">
        <f>IFERROR(__xludf.DUMMYFUNCTION("GOOGLETRANSLATE(B53, ""de"", ""ru"")"),"Уход за ногами рядом со мной")</f>
        <v>Уход за ногами рядом со мной</v>
      </c>
      <c r="B53" s="4" t="s">
        <v>61</v>
      </c>
      <c r="C53" s="5">
        <v>260.0</v>
      </c>
      <c r="D53" s="6" t="s">
        <v>13</v>
      </c>
    </row>
    <row r="54">
      <c r="A54" s="3" t="str">
        <f>IFERROR(__xludf.DUMMYFUNCTION("GOOGLETRANSLATE(B54, ""de"", ""ru"")"),"маникюрный салон Stachus")</f>
        <v>маникюрный салон Stachus</v>
      </c>
      <c r="B54" s="4" t="s">
        <v>62</v>
      </c>
      <c r="C54" s="5">
        <v>260.0</v>
      </c>
      <c r="D54" s="6" t="s">
        <v>5</v>
      </c>
    </row>
    <row r="55">
      <c r="A55" s="3" t="str">
        <f>IFERROR(__xludf.DUMMYFUNCTION("GOOGLETRANSLATE(B55, ""de"", ""ru"")"),"маникюрный салон Трудеринг")</f>
        <v>маникюрный салон Трудеринг</v>
      </c>
      <c r="B55" s="4" t="s">
        <v>63</v>
      </c>
      <c r="C55" s="5">
        <v>260.0</v>
      </c>
      <c r="D55" s="6" t="s">
        <v>5</v>
      </c>
    </row>
    <row r="56">
      <c r="A56" s="3" t="str">
        <f>IFERROR(__xludf.DUMMYFUNCTION("GOOGLETRANSLATE(B56, ""de"", ""ru"")"),"маникюрный салон Швабинг")</f>
        <v>маникюрный салон Швабинг</v>
      </c>
      <c r="B56" s="4" t="s">
        <v>64</v>
      </c>
      <c r="C56" s="5">
        <v>260.0</v>
      </c>
      <c r="D56" s="6" t="s">
        <v>5</v>
      </c>
    </row>
    <row r="57">
      <c r="A57" s="3" t="str">
        <f>IFERROR(__xludf.DUMMYFUNCTION("GOOGLETRANSLATE(B57, ""de"", ""ru"")"),"маникюрный салон Моосах")</f>
        <v>маникюрный салон Моосах</v>
      </c>
      <c r="B57" s="4" t="s">
        <v>65</v>
      </c>
      <c r="C57" s="5">
        <v>260.0</v>
      </c>
      <c r="D57" s="6" t="s">
        <v>5</v>
      </c>
    </row>
    <row r="58">
      <c r="A58" s="3" t="str">
        <f>IFERROR(__xludf.DUMMYFUNCTION("GOOGLETRANSLATE(B58, ""de"", ""ru"")"),"быть гвозди мюнхен")</f>
        <v>быть гвозди мюнхен</v>
      </c>
      <c r="B58" s="4" t="s">
        <v>66</v>
      </c>
      <c r="C58" s="5">
        <v>260.0</v>
      </c>
      <c r="D58" s="6" t="s">
        <v>5</v>
      </c>
    </row>
    <row r="59">
      <c r="A59" s="3" t="str">
        <f>IFERROR(__xludf.DUMMYFUNCTION("GOOGLETRANSLATE(B59, ""de"", ""ru"")"),"роскошные ногти")</f>
        <v>роскошные ногти</v>
      </c>
      <c r="B59" s="4" t="s">
        <v>67</v>
      </c>
      <c r="C59" s="5">
        <v>260.0</v>
      </c>
      <c r="D59" s="6" t="s">
        <v>5</v>
      </c>
    </row>
    <row r="60">
      <c r="A60" s="3" t="str">
        <f>IFERROR(__xludf.DUMMYFUNCTION("GOOGLETRANSLATE(B60, ""de"", ""ru"")"),"маникюрный салон Мюнхен")</f>
        <v>маникюрный салон Мюнхен</v>
      </c>
      <c r="B60" s="4" t="s">
        <v>68</v>
      </c>
      <c r="C60" s="5">
        <v>260.0</v>
      </c>
      <c r="D60" s="6" t="s">
        <v>5</v>
      </c>
    </row>
    <row r="61">
      <c r="A61" s="3" t="str">
        <f>IFERROR(__xludf.DUMMYFUNCTION("GOOGLETRANSLATE(B61, ""de"", ""ru"")"),"студия маникюра Schwabing")</f>
        <v>студия маникюра Schwabing</v>
      </c>
      <c r="B61" s="7" t="s">
        <v>69</v>
      </c>
      <c r="C61" s="5">
        <v>260.0</v>
      </c>
      <c r="D61" s="6" t="s">
        <v>5</v>
      </c>
    </row>
    <row r="62">
      <c r="A62" s="3" t="str">
        <f>IFERROR(__xludf.DUMMYFUNCTION("GOOGLETRANSLATE(B62, ""de"", ""ru"")"),"хромированные гвозди")</f>
        <v>хромированные гвозди</v>
      </c>
      <c r="B62" s="4" t="s">
        <v>70</v>
      </c>
      <c r="C62" s="5">
        <v>210.0</v>
      </c>
      <c r="D62" s="6" t="s">
        <v>7</v>
      </c>
    </row>
    <row r="63">
      <c r="A63" s="3" t="str">
        <f>IFERROR(__xludf.DUMMYFUNCTION("GOOGLETRANSLATE(B63, ""de"", ""ru"")"),"французский маникюр")</f>
        <v>французский маникюр</v>
      </c>
      <c r="B63" s="4" t="s">
        <v>71</v>
      </c>
      <c r="C63" s="5">
        <v>210.0</v>
      </c>
      <c r="D63" s="6" t="s">
        <v>7</v>
      </c>
    </row>
    <row r="64" ht="17.25" customHeight="1">
      <c r="A64" s="3" t="str">
        <f>IFERROR(__xludf.DUMMYFUNCTION("GOOGLETRANSLATE(B64, ""de"", ""ru"")"),"гвозди Мюнхен")</f>
        <v>гвозди Мюнхен</v>
      </c>
      <c r="B64" s="4" t="s">
        <v>72</v>
      </c>
      <c r="C64" s="5">
        <v>210.0</v>
      </c>
      <c r="D64" s="6" t="s">
        <v>7</v>
      </c>
    </row>
    <row r="65">
      <c r="A65" s="3" t="str">
        <f>IFERROR(__xludf.DUMMYFUNCTION("GOOGLETRANSLATE(B65, ""de"", ""ru"")"),"ногти поколения бэби-бумеров")</f>
        <v>ногти поколения бэби-бумеров</v>
      </c>
      <c r="B65" s="4" t="s">
        <v>73</v>
      </c>
      <c r="C65" s="5">
        <v>210.0</v>
      </c>
      <c r="D65" s="6" t="s">
        <v>7</v>
      </c>
    </row>
    <row r="66">
      <c r="A66" s="3" t="str">
        <f>IFERROR(__xludf.DUMMYFUNCTION("GOOGLETRANSLATE(B66, ""de"", ""ru"")"),"гламурные ногти isartor")</f>
        <v>гламурные ногти isartor</v>
      </c>
      <c r="B66" s="4" t="s">
        <v>74</v>
      </c>
      <c r="C66" s="5">
        <v>210.0</v>
      </c>
      <c r="D66" s="6" t="s">
        <v>5</v>
      </c>
    </row>
    <row r="67">
      <c r="A67" s="3" t="str">
        <f>IFERROR(__xludf.DUMMYFUNCTION("GOOGLETRANSLATE(B67, ""de"", ""ru"")"),"маникюрный салон Мюнхен Фридом")</f>
        <v>маникюрный салон Мюнхен Фридом</v>
      </c>
      <c r="B67" s="4" t="s">
        <v>75</v>
      </c>
      <c r="C67" s="5">
        <v>210.0</v>
      </c>
      <c r="D67" s="6" t="s">
        <v>5</v>
      </c>
    </row>
    <row r="68">
      <c r="A68" s="3" t="str">
        <f>IFERROR(__xludf.DUMMYFUNCTION("GOOGLETRANSLATE(B68, ""de"", ""ru"")"),"мюнхенские гвозди")</f>
        <v>мюнхенские гвозди</v>
      </c>
      <c r="B68" s="4" t="s">
        <v>76</v>
      </c>
      <c r="C68" s="5">
        <v>210.0</v>
      </c>
      <c r="D68" s="6" t="s">
        <v>7</v>
      </c>
    </row>
    <row r="69">
      <c r="A69" s="3" t="str">
        <f>IFERROR(__xludf.DUMMYFUNCTION("GOOGLETRANSLATE(B69, ""de"", ""ru"")"),"красивые ногти")</f>
        <v>красивые ногти</v>
      </c>
      <c r="B69" s="4" t="s">
        <v>77</v>
      </c>
      <c r="C69" s="5">
        <v>210.0</v>
      </c>
      <c r="D69" s="6" t="s">
        <v>7</v>
      </c>
    </row>
    <row r="70">
      <c r="A70" s="3" t="str">
        <f>IFERROR(__xludf.DUMMYFUNCTION("GOOGLETRANSLATE(B70, ""de"", ""ru"")"),"Подология рядом со мной")</f>
        <v>Подология рядом со мной</v>
      </c>
      <c r="B70" s="4" t="s">
        <v>78</v>
      </c>
      <c r="C70" s="5">
        <v>210.0</v>
      </c>
      <c r="D70" s="6" t="s">
        <v>13</v>
      </c>
    </row>
    <row r="71">
      <c r="A71" s="3" t="str">
        <f>IFERROR(__xludf.DUMMYFUNCTION("GOOGLETRANSLATE(B71, ""de"", ""ru"")"),"красивые ногти")</f>
        <v>красивые ногти</v>
      </c>
      <c r="B71" s="4" t="s">
        <v>79</v>
      </c>
      <c r="C71" s="5">
        <v>210.0</v>
      </c>
      <c r="D71" s="6" t="s">
        <v>7</v>
      </c>
    </row>
    <row r="72">
      <c r="A72" s="3" t="str">
        <f>IFERROR(__xludf.DUMMYFUNCTION("GOOGLETRANSLATE(B72, ""de"", ""ru"")"),"косметика поблизости")</f>
        <v>косметика поблизости</v>
      </c>
      <c r="B72" s="7" t="s">
        <v>80</v>
      </c>
      <c r="C72" s="5">
        <v>170.0</v>
      </c>
      <c r="D72" s="8" t="s">
        <v>24</v>
      </c>
    </row>
    <row r="73">
      <c r="A73" s="3" t="str">
        <f>IFERROR(__xludf.DUMMYFUNCTION("GOOGLETRANSLATE(B73, ""de"", ""ru"")"),"педикюр поблизости")</f>
        <v>педикюр поблизости</v>
      </c>
      <c r="B73" s="4" t="s">
        <v>81</v>
      </c>
      <c r="C73" s="5">
        <v>170.0</v>
      </c>
      <c r="D73" s="6" t="s">
        <v>13</v>
      </c>
    </row>
    <row r="74">
      <c r="A74" s="3" t="str">
        <f>IFERROR(__xludf.DUMMYFUNCTION("GOOGLETRANSLATE(B74, ""de"", ""ru"")"),"маникюрный салон Сендлинг")</f>
        <v>маникюрный салон Сендлинг</v>
      </c>
      <c r="B74" s="4" t="s">
        <v>82</v>
      </c>
      <c r="C74" s="5">
        <v>170.0</v>
      </c>
      <c r="D74" s="6" t="s">
        <v>5</v>
      </c>
    </row>
    <row r="75">
      <c r="A75" s="3" t="str">
        <f>IFERROR(__xludf.DUMMYFUNCTION("GOOGLETRANSLATE(B75, ""de"", ""ru"")"),"Медицинский уход за стопой Мюнхен Восток")</f>
        <v>Медицинский уход за стопой Мюнхен Восток</v>
      </c>
      <c r="B75" s="4" t="s">
        <v>83</v>
      </c>
      <c r="C75" s="5">
        <v>170.0</v>
      </c>
      <c r="D75" s="6" t="s">
        <v>13</v>
      </c>
    </row>
    <row r="76">
      <c r="A76" s="3" t="str">
        <f>IFERROR(__xludf.DUMMYFUNCTION("GOOGLETRANSLATE(B76, ""de"", ""ru"")"),"Уход за ногами Трудеринг")</f>
        <v>Уход за ногами Трудеринг</v>
      </c>
      <c r="B76" s="4" t="s">
        <v>84</v>
      </c>
      <c r="C76" s="5">
        <v>170.0</v>
      </c>
      <c r="D76" s="6" t="s">
        <v>13</v>
      </c>
    </row>
    <row r="77">
      <c r="A77" s="3" t="str">
        <f>IFERROR(__xludf.DUMMYFUNCTION("GOOGLETRANSLATE(B77, ""de"", ""ru"")"),"короткие гелевые ногти")</f>
        <v>короткие гелевые ногти</v>
      </c>
      <c r="B77" s="4" t="s">
        <v>85</v>
      </c>
      <c r="C77" s="5">
        <v>170.0</v>
      </c>
      <c r="D77" s="6" t="s">
        <v>7</v>
      </c>
    </row>
    <row r="78">
      <c r="A78" s="3" t="str">
        <f>IFERROR(__xludf.DUMMYFUNCTION("GOOGLETRANSLATE(B78, ""de"", ""ru"")"),"парикмахерская поблизости")</f>
        <v>парикмахерская поблизости</v>
      </c>
      <c r="B78" s="7" t="s">
        <v>86</v>
      </c>
      <c r="C78" s="5">
        <v>140.0</v>
      </c>
      <c r="D78" s="8" t="s">
        <v>5</v>
      </c>
    </row>
    <row r="79">
      <c r="A79" s="3" t="str">
        <f>IFERROR(__xludf.DUMMYFUNCTION("GOOGLETRANSLATE(B79, ""de"", ""ru"")"),"ногти и красота")</f>
        <v>ногти и красота</v>
      </c>
      <c r="B79" s="7" t="s">
        <v>87</v>
      </c>
      <c r="C79" s="5">
        <v>140.0</v>
      </c>
      <c r="D79" s="8" t="s">
        <v>5</v>
      </c>
    </row>
    <row r="80">
      <c r="A80" s="3" t="str">
        <f>IFERROR(__xludf.DUMMYFUNCTION("GOOGLETRANSLATE(B80, ""de"", ""ru"")"),"парикмахерская рядом со мной")</f>
        <v>парикмахерская рядом со мной</v>
      </c>
      <c r="B80" s="7" t="s">
        <v>88</v>
      </c>
      <c r="C80" s="5">
        <v>140.0</v>
      </c>
      <c r="D80" s="8" t="s">
        <v>5</v>
      </c>
    </row>
    <row r="81">
      <c r="A81" s="3" t="str">
        <f>IFERROR(__xludf.DUMMYFUNCTION("GOOGLETRANSLATE(B81, ""de"", ""ru"")"),"уход за ногтями")</f>
        <v>уход за ногтями</v>
      </c>
      <c r="B81" s="4" t="s">
        <v>89</v>
      </c>
      <c r="C81" s="5">
        <v>140.0</v>
      </c>
      <c r="D81" s="6" t="s">
        <v>7</v>
      </c>
    </row>
    <row r="82">
      <c r="A82" s="3" t="str">
        <f>IFERROR(__xludf.DUMMYFUNCTION("GOOGLETRANSLATE(B82, ""de"", ""ru"")"),"маникюр рядом со мной")</f>
        <v>маникюр рядом со мной</v>
      </c>
      <c r="B82" s="4" t="s">
        <v>90</v>
      </c>
      <c r="C82" s="5">
        <v>140.0</v>
      </c>
      <c r="D82" s="6" t="s">
        <v>29</v>
      </c>
    </row>
    <row r="83">
      <c r="A83" s="3" t="str">
        <f>IFERROR(__xludf.DUMMYFUNCTION("GOOGLETRANSLATE(B83, ""de"", ""ru"")"),"натуральные ногти")</f>
        <v>натуральные ногти</v>
      </c>
      <c r="B83" s="4" t="s">
        <v>91</v>
      </c>
      <c r="C83" s="5">
        <v>140.0</v>
      </c>
      <c r="D83" s="6" t="s">
        <v>7</v>
      </c>
    </row>
    <row r="84">
      <c r="A84" s="3" t="str">
        <f>IFERROR(__xludf.DUMMYFUNCTION("GOOGLETRANSLATE(B84, ""de"", ""ru"")"),"маникюр педикюр мюнхен")</f>
        <v>маникюр педикюр мюнхен</v>
      </c>
      <c r="B84" s="4" t="s">
        <v>92</v>
      </c>
      <c r="C84" s="5">
        <v>140.0</v>
      </c>
      <c r="D84" s="6" t="s">
        <v>29</v>
      </c>
    </row>
    <row r="85">
      <c r="A85" s="3" t="str">
        <f>IFERROR(__xludf.DUMMYFUNCTION("GOOGLETRANSLATE(B85, ""de"", ""ru"")"),"натуральные ногти")</f>
        <v>натуральные ногти</v>
      </c>
      <c r="B85" s="4" t="s">
        <v>93</v>
      </c>
      <c r="C85" s="5">
        <v>140.0</v>
      </c>
      <c r="D85" s="6" t="s">
        <v>7</v>
      </c>
    </row>
    <row r="86">
      <c r="A86" s="3" t="str">
        <f>IFERROR(__xludf.DUMMYFUNCTION("GOOGLETRANSLATE(B86, ""de"", ""ru"")"),"гелевые ногти Мюнхен")</f>
        <v>гелевые ногти Мюнхен</v>
      </c>
      <c r="B86" s="4" t="s">
        <v>94</v>
      </c>
      <c r="C86" s="5">
        <v>140.0</v>
      </c>
      <c r="D86" s="6" t="s">
        <v>7</v>
      </c>
    </row>
    <row r="87">
      <c r="A87" s="3" t="str">
        <f>IFERROR(__xludf.DUMMYFUNCTION("GOOGLETRANSLATE(B87, ""de"", ""ru"")"),"лучший маникюрный салон в Мюнхене")</f>
        <v>лучший маникюрный салон в Мюнхене</v>
      </c>
      <c r="B87" s="4" t="s">
        <v>95</v>
      </c>
      <c r="C87" s="5">
        <v>140.0</v>
      </c>
      <c r="D87" s="6" t="s">
        <v>5</v>
      </c>
    </row>
    <row r="88">
      <c r="A88" s="3" t="str">
        <f>IFERROR(__xludf.DUMMYFUNCTION("GOOGLETRANSLATE(B88, ""de"", ""ru"")"),"Недорогой маникюрный салон в Мюнхене")</f>
        <v>Недорогой маникюрный салон в Мюнхене</v>
      </c>
      <c r="B88" s="4" t="s">
        <v>96</v>
      </c>
      <c r="C88" s="5">
        <v>140.0</v>
      </c>
      <c r="D88" s="6" t="s">
        <v>5</v>
      </c>
    </row>
    <row r="89">
      <c r="A89" s="3" t="str">
        <f>IFERROR(__xludf.DUMMYFUNCTION("GOOGLETRANSLATE(B89, ""de"", ""ru"")"),"новые ногти мюнхен")</f>
        <v>новые ногти мюнхен</v>
      </c>
      <c r="B89" s="4" t="s">
        <v>97</v>
      </c>
      <c r="C89" s="5">
        <v>140.0</v>
      </c>
      <c r="D89" s="6" t="s">
        <v>5</v>
      </c>
    </row>
    <row r="90">
      <c r="A90" s="3" t="str">
        <f>IFERROR(__xludf.DUMMYFUNCTION("GOOGLETRANSLATE(B90, ""de"", ""ru"")"),"маникюрный салон Богенхаузен")</f>
        <v>маникюрный салон Богенхаузен</v>
      </c>
      <c r="B90" s="4" t="s">
        <v>98</v>
      </c>
      <c r="C90" s="5">
        <v>140.0</v>
      </c>
      <c r="D90" s="6" t="s">
        <v>5</v>
      </c>
    </row>
    <row r="91">
      <c r="A91" s="3" t="str">
        <f>IFERROR(__xludf.DUMMYFUNCTION("GOOGLETRANSLATE(B91, ""de"", ""ru"")"),"недорогие маникюрные салоны в Мюнхене")</f>
        <v>недорогие маникюрные салоны в Мюнхене</v>
      </c>
      <c r="B91" s="4" t="s">
        <v>99</v>
      </c>
      <c r="C91" s="5">
        <v>140.0</v>
      </c>
      <c r="D91" s="6" t="s">
        <v>5</v>
      </c>
    </row>
    <row r="92">
      <c r="A92" s="3" t="str">
        <f>IFERROR(__xludf.DUMMYFUNCTION("GOOGLETRANSLATE(B92, ""de"", ""ru"")"),"дешевый маникюрный салон Мюнхен")</f>
        <v>дешевый маникюрный салон Мюнхен</v>
      </c>
      <c r="B92" s="4" t="s">
        <v>100</v>
      </c>
      <c r="C92" s="5">
        <v>140.0</v>
      </c>
      <c r="D92" s="6" t="s">
        <v>5</v>
      </c>
    </row>
    <row r="93">
      <c r="A93" s="3" t="str">
        <f>IFERROR(__xludf.DUMMYFUNCTION("GOOGLETRANSLATE(B93, ""de"", ""ru"")"),"белый ноготь")</f>
        <v>белый ноготь</v>
      </c>
      <c r="B93" s="4" t="s">
        <v>101</v>
      </c>
      <c r="C93" s="5">
        <v>140.0</v>
      </c>
      <c r="D93" s="6" t="s">
        <v>7</v>
      </c>
    </row>
    <row r="94">
      <c r="A94" s="3" t="str">
        <f>IFERROR(__xludf.DUMMYFUNCTION("GOOGLETRANSLATE(B94, ""de"", ""ru"")"),"форма ногтей")</f>
        <v>форма ногтей</v>
      </c>
      <c r="B94" s="4" t="s">
        <v>102</v>
      </c>
      <c r="C94" s="5">
        <v>140.0</v>
      </c>
      <c r="D94" s="6" t="s">
        <v>7</v>
      </c>
    </row>
    <row r="95">
      <c r="A95" s="3" t="str">
        <f>IFERROR(__xludf.DUMMYFUNCTION("GOOGLETRANSLATE(B95, ""de"", ""ru"")"),"Уход за ногами Швабинг")</f>
        <v>Уход за ногами Швабинг</v>
      </c>
      <c r="B95" s="4" t="s">
        <v>103</v>
      </c>
      <c r="C95" s="5">
        <v>140.0</v>
      </c>
      <c r="D95" s="6" t="s">
        <v>13</v>
      </c>
    </row>
    <row r="96">
      <c r="A96" s="3" t="str">
        <f>IFERROR(__xludf.DUMMYFUNCTION("GOOGLETRANSLATE(B96, ""de"", ""ru"")"),"Золотые гвозди Мюнхен Фридом")</f>
        <v>Золотые гвозди Мюнхен Фридом</v>
      </c>
      <c r="B96" s="4" t="s">
        <v>104</v>
      </c>
      <c r="C96" s="5">
        <v>140.0</v>
      </c>
      <c r="D96" s="6" t="s">
        <v>5</v>
      </c>
    </row>
    <row r="97">
      <c r="A97" s="3" t="str">
        <f>IFERROR(__xludf.DUMMYFUNCTION("GOOGLETRANSLATE(B97, ""de"", ""ru"")"),"Маникюрный салон на главном вокзале Мюнхена")</f>
        <v>Маникюрный салон на главном вокзале Мюнхена</v>
      </c>
      <c r="B97" s="4" t="s">
        <v>105</v>
      </c>
      <c r="C97" s="5">
        <v>140.0</v>
      </c>
      <c r="D97" s="6" t="s">
        <v>5</v>
      </c>
    </row>
    <row r="98">
      <c r="A98" s="3" t="str">
        <f>IFERROR(__xludf.DUMMYFUNCTION("GOOGLETRANSLATE(B98, ""de"", ""ru"")"),"Мюнхенский маникюр педикюр")</f>
        <v>Мюнхенский маникюр педикюр</v>
      </c>
      <c r="B98" s="4" t="s">
        <v>106</v>
      </c>
      <c r="C98" s="5">
        <v>140.0</v>
      </c>
      <c r="D98" s="6" t="s">
        <v>29</v>
      </c>
    </row>
    <row r="99">
      <c r="A99" s="3" t="str">
        <f>IFERROR(__xludf.DUMMYFUNCTION("GOOGLETRANSLATE(B99, ""de"", ""ru"")"),"маникюрный салон Берг-ам-Лайм")</f>
        <v>маникюрный салон Берг-ам-Лайм</v>
      </c>
      <c r="B99" s="4" t="s">
        <v>107</v>
      </c>
      <c r="C99" s="5">
        <v>140.0</v>
      </c>
      <c r="D99" s="6" t="s">
        <v>5</v>
      </c>
    </row>
    <row r="100">
      <c r="A100" s="3" t="str">
        <f>IFERROR(__xludf.DUMMYFUNCTION("GOOGLETRANSLATE(B100, ""de"", ""ru"")"),"маникюрный салон главный железнодорожный вокзал Мюнхена")</f>
        <v>маникюрный салон главный железнодорожный вокзал Мюнхена</v>
      </c>
      <c r="B100" s="4" t="s">
        <v>108</v>
      </c>
      <c r="C100" s="5">
        <v>140.0</v>
      </c>
      <c r="D100" s="6" t="s">
        <v>5</v>
      </c>
    </row>
    <row r="101">
      <c r="A101" s="3" t="str">
        <f>IFERROR(__xludf.DUMMYFUNCTION("GOOGLETRANSLATE(B101, ""de"", ""ru"")"),"маникюрный салон главный железнодорожный вокзал Мюнхена")</f>
        <v>маникюрный салон главный железнодорожный вокзал Мюнхена</v>
      </c>
      <c r="B101" s="4" t="s">
        <v>109</v>
      </c>
      <c r="C101" s="5">
        <v>140.0</v>
      </c>
      <c r="D101" s="6" t="s">
        <v>5</v>
      </c>
    </row>
    <row r="102">
      <c r="A102" s="3" t="str">
        <f>IFERROR(__xludf.DUMMYFUNCTION("GOOGLETRANSLATE(B102, ""de"", ""ru"")"),"маникюрный салон Ostbahnhof")</f>
        <v>маникюрный салон Ostbahnhof</v>
      </c>
      <c r="B102" s="4" t="s">
        <v>110</v>
      </c>
      <c r="C102" s="5">
        <v>140.0</v>
      </c>
      <c r="D102" s="6" t="s">
        <v>5</v>
      </c>
    </row>
    <row r="103">
      <c r="A103" s="3" t="str">
        <f>IFERROR(__xludf.DUMMYFUNCTION("GOOGLETRANSLATE(B103, ""de"", ""ru"")"),"педикюр маникюр Мюнхен")</f>
        <v>педикюр маникюр Мюнхен</v>
      </c>
      <c r="B103" s="4" t="s">
        <v>111</v>
      </c>
      <c r="C103" s="5">
        <v>140.0</v>
      </c>
      <c r="D103" s="6" t="s">
        <v>29</v>
      </c>
    </row>
    <row r="104">
      <c r="A104" s="3" t="str">
        <f>IFERROR(__xludf.DUMMYFUNCTION("GOOGLETRANSLATE(B104, ""de"", ""ru"")"),"медицинский уход за ногами")</f>
        <v>медицинский уход за ногами</v>
      </c>
      <c r="B104" s="7" t="s">
        <v>112</v>
      </c>
      <c r="C104" s="5">
        <v>140.0</v>
      </c>
      <c r="D104" s="6" t="s">
        <v>13</v>
      </c>
    </row>
    <row r="105">
      <c r="A105" s="3" t="str">
        <f>IFERROR(__xludf.DUMMYFUNCTION("GOOGLETRANSLATE(B105, ""de"", ""ru"")"),"салон красоты рядом со мной")</f>
        <v>салон красоты рядом со мной</v>
      </c>
      <c r="B105" s="7" t="s">
        <v>113</v>
      </c>
      <c r="C105" s="5">
        <v>110.0</v>
      </c>
      <c r="D105" s="6" t="s">
        <v>24</v>
      </c>
    </row>
    <row r="106">
      <c r="A106" s="3" t="str">
        <f>IFERROR(__xludf.DUMMYFUNCTION("GOOGLETRANSLATE(B106, ""de"", ""ru"")"),"Недорогие парикмахерские поблизости")</f>
        <v>Недорогие парикмахерские поблизости</v>
      </c>
      <c r="B106" s="7" t="s">
        <v>114</v>
      </c>
      <c r="C106" s="5">
        <v>110.0</v>
      </c>
      <c r="D106" s="8" t="s">
        <v>45</v>
      </c>
    </row>
    <row r="107">
      <c r="A107" s="3" t="str">
        <f>IFERROR(__xludf.DUMMYFUNCTION("GOOGLETRANSLATE(B107, ""de"", ""ru"")"),"Парикмахерские без записи поблизости")</f>
        <v>Парикмахерские без записи поблизости</v>
      </c>
      <c r="B107" s="7" t="s">
        <v>115</v>
      </c>
      <c r="C107" s="5">
        <v>110.0</v>
      </c>
      <c r="D107" s="6" t="s">
        <v>45</v>
      </c>
    </row>
    <row r="108">
      <c r="A108" s="3" t="str">
        <f>IFERROR(__xludf.DUMMYFUNCTION("GOOGLETRANSLATE(B108, ""de"", ""ru"")"),"салон красоты Мюнхен Восток")</f>
        <v>салон красоты Мюнхен Восток</v>
      </c>
      <c r="B108" s="7" t="s">
        <v>116</v>
      </c>
      <c r="C108" s="5">
        <v>110.0</v>
      </c>
      <c r="D108" s="6" t="s">
        <v>24</v>
      </c>
    </row>
    <row r="109">
      <c r="A109" s="3" t="str">
        <f>IFERROR(__xludf.DUMMYFUNCTION("GOOGLETRANSLATE(B109, ""de"", ""ru"")"),"ломкие ногти")</f>
        <v>ломкие ногти</v>
      </c>
      <c r="B109" s="4" t="s">
        <v>117</v>
      </c>
      <c r="C109" s="5">
        <v>110.0</v>
      </c>
      <c r="D109" s="6" t="s">
        <v>7</v>
      </c>
    </row>
    <row r="110">
      <c r="A110" s="3" t="str">
        <f>IFERROR(__xludf.DUMMYFUNCTION("GOOGLETRANSLATE(B110, ""de"", ""ru"")"),"японский маникюр")</f>
        <v>японский маникюр</v>
      </c>
      <c r="B110" s="4" t="s">
        <v>118</v>
      </c>
      <c r="C110" s="5">
        <v>110.0</v>
      </c>
      <c r="D110" s="6" t="s">
        <v>29</v>
      </c>
    </row>
    <row r="111">
      <c r="A111" s="3" t="str">
        <f>IFERROR(__xludf.DUMMYFUNCTION("GOOGLETRANSLATE(B111, ""de"", ""ru"")"),"мобильный уход за ногами")</f>
        <v>мобильный уход за ногами</v>
      </c>
      <c r="B111" s="4" t="s">
        <v>119</v>
      </c>
      <c r="C111" s="5">
        <v>110.0</v>
      </c>
      <c r="D111" s="6" t="s">
        <v>13</v>
      </c>
    </row>
    <row r="112">
      <c r="A112" s="3" t="str">
        <f>IFERROR(__xludf.DUMMYFUNCTION("GOOGLETRANSLATE(B112, ""de"", ""ru"")"),"маникюр шеллаком")</f>
        <v>маникюр шеллаком</v>
      </c>
      <c r="B112" s="4" t="s">
        <v>120</v>
      </c>
      <c r="C112" s="5">
        <v>110.0</v>
      </c>
      <c r="D112" s="6" t="s">
        <v>7</v>
      </c>
    </row>
    <row r="113">
      <c r="A113" s="3" t="str">
        <f>IFERROR(__xludf.DUMMYFUNCTION("GOOGLETRANSLATE(B113, ""de"", ""ru"")"),"натуральные ногти")</f>
        <v>натуральные ногти</v>
      </c>
      <c r="B113" s="4" t="s">
        <v>121</v>
      </c>
      <c r="C113" s="5">
        <v>110.0</v>
      </c>
      <c r="D113" s="6" t="s">
        <v>7</v>
      </c>
    </row>
    <row r="114">
      <c r="A114" s="3" t="str">
        <f>IFERROR(__xludf.DUMMYFUNCTION("GOOGLETRANSLATE(B114, ""de"", ""ru"")"),"маникюр с шеллаком")</f>
        <v>маникюр с шеллаком</v>
      </c>
      <c r="B114" s="4" t="s">
        <v>122</v>
      </c>
      <c r="C114" s="5">
        <v>110.0</v>
      </c>
      <c r="D114" s="6" t="s">
        <v>7</v>
      </c>
    </row>
    <row r="115">
      <c r="A115" s="3" t="str">
        <f>IFERROR(__xludf.DUMMYFUNCTION("GOOGLETRANSLATE(B115, ""de"", ""ru"")"),"Французский белый маникюр")</f>
        <v>Французский белый маникюр</v>
      </c>
      <c r="B115" s="4" t="s">
        <v>123</v>
      </c>
      <c r="C115" s="5">
        <v>110.0</v>
      </c>
      <c r="D115" s="6" t="s">
        <v>7</v>
      </c>
    </row>
    <row r="116">
      <c r="A116" s="3" t="str">
        <f>IFERROR(__xludf.DUMMYFUNCTION("GOOGLETRANSLATE(B116, ""de"", ""ru"")"),"гламурные ногти швабинг")</f>
        <v>гламурные ногти швабинг</v>
      </c>
      <c r="B116" s="4" t="s">
        <v>124</v>
      </c>
      <c r="C116" s="5">
        <v>110.0</v>
      </c>
      <c r="D116" s="6" t="s">
        <v>5</v>
      </c>
    </row>
    <row r="117">
      <c r="A117" s="3" t="str">
        <f>IFERROR(__xludf.DUMMYFUNCTION("GOOGLETRANSLATE(B117, ""de"", ""ru"")"),"маникюрный салон в центре Мюнхена")</f>
        <v>маникюрный салон в центре Мюнхена</v>
      </c>
      <c r="B117" s="4" t="s">
        <v>125</v>
      </c>
      <c r="C117" s="5">
        <v>110.0</v>
      </c>
      <c r="D117" s="6" t="s">
        <v>5</v>
      </c>
    </row>
    <row r="118">
      <c r="A118" s="3" t="str">
        <f>IFERROR(__xludf.DUMMYFUNCTION("GOOGLETRANSLATE(B118, ""de"", ""ru"")"),"педикюр Швабинг")</f>
        <v>педикюр Швабинг</v>
      </c>
      <c r="B118" s="4" t="s">
        <v>126</v>
      </c>
      <c r="C118" s="5">
        <v>110.0</v>
      </c>
      <c r="D118" s="6" t="s">
        <v>13</v>
      </c>
    </row>
    <row r="119">
      <c r="A119" s="3" t="str">
        <f>IFERROR(__xludf.DUMMYFUNCTION("GOOGLETRANSLATE(B119, ""de"", ""ru"")"),"Русский маникюр Мюнхен")</f>
        <v>Русский маникюр Мюнхен</v>
      </c>
      <c r="B119" s="4" t="s">
        <v>127</v>
      </c>
      <c r="C119" s="5">
        <v>110.0</v>
      </c>
      <c r="D119" s="6" t="s">
        <v>29</v>
      </c>
    </row>
    <row r="120">
      <c r="A120" s="3" t="str">
        <f>IFERROR(__xludf.DUMMYFUNCTION("GOOGLETRANSLATE(B120, ""de"", ""ru"")"),"Медицинский уход за ногами рядом со мной")</f>
        <v>Медицинский уход за ногами рядом со мной</v>
      </c>
      <c r="B120" s="4" t="s">
        <v>128</v>
      </c>
      <c r="C120" s="5">
        <v>110.0</v>
      </c>
      <c r="D120" s="6" t="s">
        <v>13</v>
      </c>
    </row>
    <row r="121">
      <c r="A121" s="3" t="str">
        <f>IFERROR(__xludf.DUMMYFUNCTION("GOOGLETRANSLATE(B121, ""de"", ""ru"")"),"Недорогой маникюрный салон в Мюнхене")</f>
        <v>Недорогой маникюрный салон в Мюнхене</v>
      </c>
      <c r="B121" s="4" t="s">
        <v>129</v>
      </c>
      <c r="C121" s="5">
        <v>110.0</v>
      </c>
      <c r="D121" s="6" t="s">
        <v>5</v>
      </c>
    </row>
    <row r="122">
      <c r="A122" s="3" t="str">
        <f>IFERROR(__xludf.DUMMYFUNCTION("GOOGLETRANSLATE(B122, ""de"", ""ru"")"),"маникюрный салон недалеко от Мюнхена")</f>
        <v>маникюрный салон недалеко от Мюнхена</v>
      </c>
      <c r="B122" s="4" t="s">
        <v>130</v>
      </c>
      <c r="C122" s="5">
        <v>110.0</v>
      </c>
      <c r="D122" s="6" t="s">
        <v>5</v>
      </c>
    </row>
    <row r="123">
      <c r="A123" s="3" t="str">
        <f>IFERROR(__xludf.DUMMYFUNCTION("GOOGLETRANSLATE(B123, ""de"", ""ru"")"),"доступный маникюрный салон в Мюнхене")</f>
        <v>доступный маникюрный салон в Мюнхене</v>
      </c>
      <c r="B123" s="4" t="s">
        <v>131</v>
      </c>
      <c r="C123" s="5">
        <v>110.0</v>
      </c>
      <c r="D123" s="6" t="s">
        <v>5</v>
      </c>
    </row>
    <row r="124">
      <c r="A124" s="3" t="str">
        <f>IFERROR(__xludf.DUMMYFUNCTION("GOOGLETRANSLATE(B124, ""de"", ""ru"")"),"ягодные ногти моосач")</f>
        <v>ягодные ногти моосач</v>
      </c>
      <c r="B124" s="4" t="s">
        <v>132</v>
      </c>
      <c r="C124" s="5">
        <v>110.0</v>
      </c>
      <c r="D124" s="6" t="s">
        <v>5</v>
      </c>
    </row>
    <row r="125">
      <c r="A125" s="3" t="str">
        <f>IFERROR(__xludf.DUMMYFUNCTION("GOOGLETRANSLATE(B125, ""de"", ""ru"")"),"Французские блестящие ногти")</f>
        <v>Французские блестящие ногти</v>
      </c>
      <c r="B125" s="4" t="s">
        <v>133</v>
      </c>
      <c r="C125" s="5">
        <v>110.0</v>
      </c>
      <c r="D125" s="6" t="s">
        <v>7</v>
      </c>
    </row>
    <row r="126">
      <c r="A126" s="3" t="str">
        <f>IFERROR(__xludf.DUMMYFUNCTION("GOOGLETRANSLATE(B126, ""de"", ""ru"")"),"японский маникюр")</f>
        <v>японский маникюр</v>
      </c>
      <c r="B126" s="4" t="s">
        <v>134</v>
      </c>
      <c r="C126" s="5">
        <v>110.0</v>
      </c>
      <c r="D126" s="6" t="s">
        <v>29</v>
      </c>
    </row>
    <row r="127">
      <c r="A127" s="3" t="str">
        <f>IFERROR(__xludf.DUMMYFUNCTION("GOOGLETRANSLATE(B127, ""de"", ""ru"")"),"длинные ногти")</f>
        <v>длинные ногти</v>
      </c>
      <c r="B127" s="4" t="s">
        <v>135</v>
      </c>
      <c r="C127" s="5">
        <v>110.0</v>
      </c>
      <c r="D127" s="6" t="s">
        <v>7</v>
      </c>
    </row>
    <row r="128">
      <c r="A128" s="3" t="str">
        <f>IFERROR(__xludf.DUMMYFUNCTION("GOOGLETRANSLATE(B128, ""de"", ""ru"")"),"маникюр с шеллаком")</f>
        <v>маникюр с шеллаком</v>
      </c>
      <c r="B128" s="4" t="s">
        <v>136</v>
      </c>
      <c r="C128" s="5">
        <v>110.0</v>
      </c>
      <c r="D128" s="6" t="s">
        <v>29</v>
      </c>
    </row>
    <row r="129">
      <c r="A129" s="3" t="str">
        <f>IFERROR(__xludf.DUMMYFUNCTION("GOOGLETRANSLATE(B129, ""de"", ""ru"")"),"Недорогой маникюрный салон в Мюнхене")</f>
        <v>Недорогой маникюрный салон в Мюнхене</v>
      </c>
      <c r="B129" s="4" t="s">
        <v>137</v>
      </c>
      <c r="C129" s="5">
        <v>110.0</v>
      </c>
      <c r="D129" s="6" t="s">
        <v>5</v>
      </c>
    </row>
    <row r="130">
      <c r="A130" s="3" t="str">
        <f>IFERROR(__xludf.DUMMYFUNCTION("GOOGLETRANSLATE(B130, ""de"", ""ru"")"),"Недорогой маникюрный салон в Мюнхене")</f>
        <v>Недорогой маникюрный салон в Мюнхене</v>
      </c>
      <c r="B130" s="4" t="s">
        <v>138</v>
      </c>
      <c r="C130" s="5">
        <v>110.0</v>
      </c>
      <c r="D130" s="6" t="s">
        <v>5</v>
      </c>
    </row>
    <row r="131">
      <c r="A131" s="3" t="str">
        <f>IFERROR(__xludf.DUMMYFUNCTION("GOOGLETRANSLATE(B131, ""de"", ""ru"")"),"маникюрный салон в центре Мюнхена")</f>
        <v>маникюрный салон в центре Мюнхена</v>
      </c>
      <c r="B131" s="4" t="s">
        <v>139</v>
      </c>
      <c r="C131" s="5">
        <v>110.0</v>
      </c>
      <c r="D131" s="6" t="s">
        <v>5</v>
      </c>
    </row>
    <row r="132">
      <c r="A132" s="3" t="str">
        <f>IFERROR(__xludf.DUMMYFUNCTION("GOOGLETRANSLATE(B132, ""de"", ""ru"")"),"маникюрный салон Мильбертсхофен")</f>
        <v>маникюрный салон Мильбертсхофен</v>
      </c>
      <c r="B132" s="4" t="s">
        <v>140</v>
      </c>
      <c r="C132" s="5">
        <v>110.0</v>
      </c>
      <c r="D132" s="6" t="s">
        <v>5</v>
      </c>
    </row>
    <row r="133">
      <c r="A133" s="3" t="str">
        <f>IFERROR(__xludf.DUMMYFUNCTION("GOOGLETRANSLATE(B133, ""de"", ""ru"")"),"искусственные ногти")</f>
        <v>искусственные ногти</v>
      </c>
      <c r="B133" s="7" t="s">
        <v>141</v>
      </c>
      <c r="C133" s="5">
        <v>110.0</v>
      </c>
      <c r="D133" s="6" t="s">
        <v>7</v>
      </c>
    </row>
    <row r="134">
      <c r="A134" s="3" t="str">
        <f>IFERROR(__xludf.DUMMYFUNCTION("GOOGLETRANSLATE(B134, ""de"", ""ru"")"),"косметика Трудеринг")</f>
        <v>косметика Трудеринг</v>
      </c>
      <c r="B134" s="7" t="s">
        <v>142</v>
      </c>
      <c r="C134" s="5">
        <v>90.0</v>
      </c>
      <c r="D134" s="6" t="s">
        <v>24</v>
      </c>
    </row>
    <row r="135">
      <c r="A135" s="3" t="str">
        <f>IFERROR(__xludf.DUMMYFUNCTION("GOOGLETRANSLATE(B135, ""de"", ""ru"")"),"косметическая студия рядом со мной")</f>
        <v>косметическая студия рядом со мной</v>
      </c>
      <c r="B135" s="7" t="s">
        <v>143</v>
      </c>
      <c r="C135" s="5">
        <v>90.0</v>
      </c>
      <c r="D135" s="8" t="s">
        <v>24</v>
      </c>
    </row>
    <row r="136">
      <c r="A136" s="3" t="str">
        <f>IFERROR(__xludf.DUMMYFUNCTION("GOOGLETRANSLATE(B136, ""de"", ""ru"")"),"Салон красоты Мюнхен Максворштадт, студия натуральной косметики, душевное благополучие")</f>
        <v>Салон красоты Мюнхен Максворштадт, студия натуральной косметики, душевное благополучие</v>
      </c>
      <c r="B136" s="7" t="s">
        <v>144</v>
      </c>
      <c r="C136" s="5">
        <v>90.0</v>
      </c>
      <c r="D136" s="8" t="s">
        <v>24</v>
      </c>
    </row>
    <row r="137">
      <c r="A137" s="3" t="str">
        <f>IFERROR(__xludf.DUMMYFUNCTION("GOOGLETRANSLATE(B137, ""de"", ""ru"")"),"салон красоты рядом со мной")</f>
        <v>салон красоты рядом со мной</v>
      </c>
      <c r="B137" s="7" t="s">
        <v>145</v>
      </c>
      <c r="C137" s="5">
        <v>90.0</v>
      </c>
      <c r="D137" s="8" t="s">
        <v>24</v>
      </c>
    </row>
    <row r="138">
      <c r="A138" s="3" t="str">
        <f>IFERROR(__xludf.DUMMYFUNCTION("GOOGLETRANSLATE(B138, ""de"", ""ru"")"),"делать ногти")</f>
        <v>делать ногти</v>
      </c>
      <c r="B138" s="4" t="s">
        <v>146</v>
      </c>
      <c r="C138" s="5">
        <v>90.0</v>
      </c>
      <c r="D138" s="6" t="s">
        <v>7</v>
      </c>
    </row>
    <row r="139">
      <c r="A139" s="3" t="str">
        <f>IFERROR(__xludf.DUMMYFUNCTION("GOOGLETRANSLATE(B139, ""de"", ""ru"")"),"маникюр поблизости")</f>
        <v>маникюр поблизости</v>
      </c>
      <c r="B139" s="4" t="s">
        <v>147</v>
      </c>
      <c r="C139" s="5">
        <v>90.0</v>
      </c>
      <c r="D139" s="6" t="s">
        <v>29</v>
      </c>
    </row>
    <row r="140">
      <c r="A140" s="3" t="str">
        <f>IFERROR(__xludf.DUMMYFUNCTION("GOOGLETRANSLATE(B140, ""de"", ""ru"")"),"русский маникюр")</f>
        <v>русский маникюр</v>
      </c>
      <c r="B140" s="4" t="s">
        <v>148</v>
      </c>
      <c r="C140" s="5">
        <v>90.0</v>
      </c>
      <c r="D140" s="6" t="s">
        <v>29</v>
      </c>
    </row>
    <row r="141">
      <c r="A141" s="3" t="str">
        <f>IFERROR(__xludf.DUMMYFUNCTION("GOOGLETRANSLATE(B141, ""de"", ""ru"")"),"гвозди рядом")</f>
        <v>гвозди рядом</v>
      </c>
      <c r="B141" s="4" t="s">
        <v>149</v>
      </c>
      <c r="C141" s="5">
        <v>90.0</v>
      </c>
      <c r="D141" s="6" t="s">
        <v>7</v>
      </c>
    </row>
    <row r="142">
      <c r="A142" s="3" t="str">
        <f>IFERROR(__xludf.DUMMYFUNCTION("GOOGLETRANSLATE(B142, ""de"", ""ru"")"),"Французский маникюр на ногах")</f>
        <v>Французский маникюр на ногах</v>
      </c>
      <c r="B142" s="4" t="s">
        <v>150</v>
      </c>
      <c r="C142" s="5">
        <v>90.0</v>
      </c>
      <c r="D142" s="6" t="s">
        <v>5</v>
      </c>
    </row>
    <row r="143">
      <c r="A143" s="3" t="str">
        <f>IFERROR(__xludf.DUMMYFUNCTION("GOOGLETRANSLATE(B143, ""de"", ""ru"")"),"педикюр Мюнхен Швабинг")</f>
        <v>педикюр Мюнхен Швабинг</v>
      </c>
      <c r="B143" s="4" t="s">
        <v>151</v>
      </c>
      <c r="C143" s="5">
        <v>90.0</v>
      </c>
      <c r="D143" s="6" t="s">
        <v>13</v>
      </c>
    </row>
    <row r="144">
      <c r="A144" s="3" t="str">
        <f>IFERROR(__xludf.DUMMYFUNCTION("GOOGLETRANSLATE(B144, ""de"", ""ru"")"),"изготовление ногтей")</f>
        <v>изготовление ногтей</v>
      </c>
      <c r="B144" s="4" t="s">
        <v>152</v>
      </c>
      <c r="C144" s="5">
        <v>90.0</v>
      </c>
      <c r="D144" s="6" t="s">
        <v>7</v>
      </c>
    </row>
    <row r="145">
      <c r="A145" s="3" t="str">
        <f>IFERROR(__xludf.DUMMYFUNCTION("GOOGLETRANSLATE(B145, ""de"", ""ru"")"),"Французские ногти на ногах")</f>
        <v>Французские ногти на ногах</v>
      </c>
      <c r="B145" s="4" t="s">
        <v>153</v>
      </c>
      <c r="C145" s="5">
        <v>90.0</v>
      </c>
      <c r="D145" s="6" t="s">
        <v>7</v>
      </c>
    </row>
    <row r="146">
      <c r="A146" s="3" t="str">
        <f>IFERROR(__xludf.DUMMYFUNCTION("GOOGLETRANSLATE(B146, ""de"", ""ru"")"),"нейл-арт в Мюнхене")</f>
        <v>нейл-арт в Мюнхене</v>
      </c>
      <c r="B146" s="3" t="s">
        <v>154</v>
      </c>
      <c r="C146" s="5">
        <v>90.0</v>
      </c>
      <c r="D146" s="6" t="s">
        <v>7</v>
      </c>
    </row>
    <row r="147">
      <c r="A147" s="3" t="str">
        <f>IFERROR(__xludf.DUMMYFUNCTION("GOOGLETRANSLATE(B147, ""de"", ""ru"")"),"маникюрный салон главный железнодорожный вокзал")</f>
        <v>маникюрный салон главный железнодорожный вокзал</v>
      </c>
      <c r="B147" s="3" t="s">
        <v>155</v>
      </c>
      <c r="C147" s="5">
        <v>90.0</v>
      </c>
      <c r="D147" s="6" t="s">
        <v>5</v>
      </c>
    </row>
    <row r="148">
      <c r="A148" s="3" t="str">
        <f>IFERROR(__xludf.DUMMYFUNCTION("GOOGLETRANSLATE(B148, ""de"", ""ru"")"),"маникюрный салон Максворштадт")</f>
        <v>маникюрный салон Максворштадт</v>
      </c>
      <c r="B148" s="3" t="s">
        <v>156</v>
      </c>
      <c r="C148" s="5">
        <v>90.0</v>
      </c>
      <c r="D148" s="6" t="s">
        <v>5</v>
      </c>
    </row>
    <row r="149">
      <c r="A149" s="3" t="str">
        <f>IFERROR(__xludf.DUMMYFUNCTION("GOOGLETRANSLATE(B149, ""de"", ""ru"")"),"необычный дизайн ногтей в стиле бэби-бумеров с блестками")</f>
        <v>необычный дизайн ногтей в стиле бэби-бумеров с блестками</v>
      </c>
      <c r="B149" s="3" t="s">
        <v>157</v>
      </c>
      <c r="C149" s="5">
        <v>90.0</v>
      </c>
      <c r="D149" s="6" t="s">
        <v>7</v>
      </c>
    </row>
    <row r="150">
      <c r="A150" s="3" t="str">
        <f>IFERROR(__xludf.DUMMYFUNCTION("GOOGLETRANSLATE(B150, ""de"", ""ru"")"),"Уход за ногами Богенхаузен")</f>
        <v>Уход за ногами Богенхаузен</v>
      </c>
      <c r="B150" s="3" t="s">
        <v>158</v>
      </c>
      <c r="C150" s="5">
        <v>90.0</v>
      </c>
      <c r="D150" s="6" t="s">
        <v>13</v>
      </c>
    </row>
    <row r="151">
      <c r="A151" s="3" t="str">
        <f>IFERROR(__xludf.DUMMYFUNCTION("GOOGLETRANSLATE(B151, ""de"", ""ru"")"),"уход за ногами Лайм")</f>
        <v>уход за ногами Лайм</v>
      </c>
      <c r="B151" s="3" t="s">
        <v>159</v>
      </c>
      <c r="C151" s="5">
        <v>90.0</v>
      </c>
      <c r="D151" s="6" t="s">
        <v>13</v>
      </c>
    </row>
    <row r="152">
      <c r="A152" s="3" t="str">
        <f>IFERROR(__xludf.DUMMYFUNCTION("GOOGLETRANSLATE(B152, ""de"", ""ru"")"),"уход за ногами Сендлинг")</f>
        <v>уход за ногами Сендлинг</v>
      </c>
      <c r="B152" s="3" t="s">
        <v>160</v>
      </c>
      <c r="C152" s="5">
        <v>90.0</v>
      </c>
      <c r="D152" s="6" t="s">
        <v>13</v>
      </c>
    </row>
    <row r="153">
      <c r="A153" s="3" t="str">
        <f>IFERROR(__xludf.DUMMYFUNCTION("GOOGLETRANSLATE(B153, ""de"", ""ru"")"),"маникюрный салон на главном вокзале")</f>
        <v>маникюрный салон на главном вокзале</v>
      </c>
      <c r="B153" s="3" t="s">
        <v>161</v>
      </c>
      <c r="C153" s="5">
        <v>90.0</v>
      </c>
      <c r="D153" s="6" t="s">
        <v>5</v>
      </c>
    </row>
    <row r="154">
      <c r="A154" s="3" t="str">
        <f>IFERROR(__xludf.DUMMYFUNCTION("GOOGLETRANSLATE(B154, ""de"", ""ru"")"),"med foot care Мюнхен")</f>
        <v>med foot care Мюнхен</v>
      </c>
      <c r="B154" s="3" t="s">
        <v>162</v>
      </c>
      <c r="C154" s="5">
        <v>90.0</v>
      </c>
      <c r="D154" s="6" t="s">
        <v>13</v>
      </c>
    </row>
    <row r="155">
      <c r="A155" s="3" t="str">
        <f>IFERROR(__xludf.DUMMYFUNCTION("GOOGLETRANSLATE(B155, ""de"", ""ru"")"),"медицинский уход за ногами Швабинг")</f>
        <v>медицинский уход за ногами Швабинг</v>
      </c>
      <c r="B155" s="3" t="s">
        <v>163</v>
      </c>
      <c r="C155" s="5">
        <v>90.0</v>
      </c>
      <c r="D155" s="6" t="s">
        <v>13</v>
      </c>
    </row>
    <row r="156">
      <c r="A156" s="3" t="str">
        <f>IFERROR(__xludf.DUMMYFUNCTION("GOOGLETRANSLATE(B156, ""de"", ""ru"")"),"медицинский уход за ногами Трудеринг")</f>
        <v>медицинский уход за ногами Трудеринг</v>
      </c>
      <c r="B156" s="3" t="s">
        <v>164</v>
      </c>
      <c r="C156" s="5">
        <v>90.0</v>
      </c>
      <c r="D156" s="6" t="s">
        <v>13</v>
      </c>
    </row>
    <row r="157">
      <c r="A157" s="3" t="str">
        <f>IFERROR(__xludf.DUMMYFUNCTION("GOOGLETRANSLATE(B157, ""de"", ""ru"")"),"маникюрный салон Вестпарк")</f>
        <v>маникюрный салон Вестпарк</v>
      </c>
      <c r="B157" s="3" t="s">
        <v>165</v>
      </c>
      <c r="C157" s="5">
        <v>90.0</v>
      </c>
      <c r="D157" s="6" t="s">
        <v>5</v>
      </c>
    </row>
    <row r="158">
      <c r="A158" s="3" t="str">
        <f>IFERROR(__xludf.DUMMYFUNCTION("GOOGLETRANSLATE(B158, ""de"", ""ru"")"),"педикюр Швабинг Мюнхен")</f>
        <v>педикюр Швабинг Мюнхен</v>
      </c>
      <c r="B158" s="3" t="s">
        <v>166</v>
      </c>
      <c r="C158" s="5">
        <v>90.0</v>
      </c>
      <c r="D158" s="6" t="s">
        <v>13</v>
      </c>
    </row>
    <row r="159">
      <c r="A159" s="3" t="str">
        <f>IFERROR(__xludf.DUMMYFUNCTION("GOOGLETRANSLATE(B159, ""de"", ""ru"")"),"маникюрный салон Westpark")</f>
        <v>маникюрный салон Westpark</v>
      </c>
      <c r="B159" s="3" t="s">
        <v>167</v>
      </c>
      <c r="C159" s="5">
        <v>90.0</v>
      </c>
      <c r="D159" s="6" t="s">
        <v>5</v>
      </c>
    </row>
    <row r="160">
      <c r="A160" s="3" t="str">
        <f>IFERROR(__xludf.DUMMYFUNCTION("GOOGLETRANSLATE(B160, ""de"", ""ru"")"),"маникюрный салон Fürstenrieder Str")</f>
        <v>маникюрный салон Fürstenrieder Str</v>
      </c>
      <c r="B160" s="3" t="s">
        <v>168</v>
      </c>
      <c r="C160" s="5">
        <v>90.0</v>
      </c>
      <c r="D160" s="6" t="s">
        <v>5</v>
      </c>
    </row>
    <row r="161">
      <c r="A161" s="3" t="str">
        <f>IFERROR(__xludf.DUMMYFUNCTION("GOOGLETRANSLATE(B161, ""de"", ""ru"")"),"салон красоты рядом со мной")</f>
        <v>салон красоты рядом со мной</v>
      </c>
      <c r="B161" s="3" t="s">
        <v>169</v>
      </c>
      <c r="C161" s="5">
        <v>70.0</v>
      </c>
      <c r="D161" s="8" t="s">
        <v>5</v>
      </c>
    </row>
    <row r="162">
      <c r="A162" s="3" t="str">
        <f>IFERROR(__xludf.DUMMYFUNCTION("GOOGLETRANSLATE(B162, ""de"", ""ru"")"),"красота и ногти")</f>
        <v>красота и ногти</v>
      </c>
      <c r="B162" s="3" t="s">
        <v>170</v>
      </c>
      <c r="C162" s="5">
        <v>70.0</v>
      </c>
      <c r="D162" s="6" t="s">
        <v>5</v>
      </c>
    </row>
    <row r="163">
      <c r="A163" s="3" t="str">
        <f>IFERROR(__xludf.DUMMYFUNCTION("GOOGLETRANSLATE(B163, ""de"", ""ru"")"),"косметика sendling")</f>
        <v>косметика sendling</v>
      </c>
      <c r="B163" s="3" t="s">
        <v>171</v>
      </c>
      <c r="C163" s="5">
        <v>70.0</v>
      </c>
      <c r="D163" s="6" t="s">
        <v>24</v>
      </c>
    </row>
    <row r="164">
      <c r="A164" s="3" t="str">
        <f>IFERROR(__xludf.DUMMYFUNCTION("GOOGLETRANSLATE(B164, ""de"", ""ru"")"),"маникюр педикюр")</f>
        <v>маникюр педикюр</v>
      </c>
      <c r="B164" s="3" t="s">
        <v>172</v>
      </c>
      <c r="C164" s="5">
        <v>70.0</v>
      </c>
      <c r="D164" s="6" t="s">
        <v>7</v>
      </c>
    </row>
    <row r="165">
      <c r="A165" s="3" t="str">
        <f>IFERROR(__xludf.DUMMYFUNCTION("GOOGLETRANSLATE(B165, ""de"", ""ru"")"),"маникюрный салон поблизости без записи")</f>
        <v>маникюрный салон поблизости без записи</v>
      </c>
      <c r="B165" s="3" t="s">
        <v>173</v>
      </c>
      <c r="C165" s="5">
        <v>70.0</v>
      </c>
      <c r="D165" s="6" t="s">
        <v>5</v>
      </c>
    </row>
    <row r="166">
      <c r="A166" s="3" t="str">
        <f>IFERROR(__xludf.DUMMYFUNCTION("GOOGLETRANSLATE(B166, ""de"", ""ru"")"),"неоновые ногти")</f>
        <v>неоновые ногти</v>
      </c>
      <c r="B166" s="3" t="s">
        <v>174</v>
      </c>
      <c r="C166" s="5">
        <v>70.0</v>
      </c>
      <c r="D166" s="6" t="s">
        <v>7</v>
      </c>
    </row>
    <row r="167">
      <c r="A167" s="3" t="str">
        <f>IFERROR(__xludf.DUMMYFUNCTION("GOOGLETRANSLATE(B167, ""de"", ""ru"")"),"Мужской маникюр в Мюнхене")</f>
        <v>Мужской маникюр в Мюнхене</v>
      </c>
      <c r="B167" s="3" t="s">
        <v>175</v>
      </c>
      <c r="C167" s="5">
        <v>70.0</v>
      </c>
      <c r="D167" s="6" t="s">
        <v>7</v>
      </c>
    </row>
    <row r="168">
      <c r="A168" s="3" t="str">
        <f>IFERROR(__xludf.DUMMYFUNCTION("GOOGLETRANSLATE(B168, ""de"", ""ru"")"),"Японский маникюр Мюнхен")</f>
        <v>Японский маникюр Мюнхен</v>
      </c>
      <c r="B168" s="3" t="s">
        <v>176</v>
      </c>
      <c r="C168" s="5">
        <v>70.0</v>
      </c>
      <c r="D168" s="6" t="s">
        <v>7</v>
      </c>
    </row>
    <row r="169">
      <c r="A169" s="3" t="str">
        <f>IFERROR(__xludf.DUMMYFUNCTION("GOOGLETRANSLATE(B169, ""de"", ""ru"")"),"Мужской маникюр Мюнхен")</f>
        <v>Мужской маникюр Мюнхен</v>
      </c>
      <c r="B169" s="3" t="s">
        <v>177</v>
      </c>
      <c r="C169" s="5">
        <v>70.0</v>
      </c>
      <c r="D169" s="6" t="s">
        <v>7</v>
      </c>
    </row>
    <row r="170">
      <c r="A170" s="3" t="str">
        <f>IFERROR(__xludf.DUMMYFUNCTION("GOOGLETRANSLATE(B170, ""de"", ""ru"")"),"белый дизайн ногтей")</f>
        <v>белый дизайн ногтей</v>
      </c>
      <c r="B170" s="3" t="s">
        <v>178</v>
      </c>
      <c r="C170" s="5">
        <v>70.0</v>
      </c>
      <c r="D170" s="6" t="s">
        <v>7</v>
      </c>
    </row>
    <row r="171">
      <c r="A171" s="3" t="str">
        <f>IFERROR(__xludf.DUMMYFUNCTION("GOOGLETRANSLATE(B171, ""de"", ""ru"")"),"маникюрный салон Хайдхаузен")</f>
        <v>маникюрный салон Хайдхаузен</v>
      </c>
      <c r="B171" s="3" t="s">
        <v>179</v>
      </c>
      <c r="C171" s="5">
        <v>70.0</v>
      </c>
      <c r="D171" s="6" t="s">
        <v>5</v>
      </c>
    </row>
    <row r="172">
      <c r="A172" s="3" t="str">
        <f>IFERROR(__xludf.DUMMYFUNCTION("GOOGLETRANSLATE(B172, ""de"", ""ru"")"),"хорошие маникюрные салоны в Мюнхене")</f>
        <v>хорошие маникюрные салоны в Мюнхене</v>
      </c>
      <c r="B172" s="3" t="s">
        <v>180</v>
      </c>
      <c r="C172" s="5">
        <v>70.0</v>
      </c>
      <c r="D172" s="6" t="s">
        <v>5</v>
      </c>
    </row>
    <row r="173">
      <c r="A173" s="3" t="str">
        <f>IFERROR(__xludf.DUMMYFUNCTION("GOOGLETRANSLATE(B173, ""de"", ""ru"")"),"маникюрный салон Мюнхен Швабинг")</f>
        <v>маникюрный салон Мюнхен Швабинг</v>
      </c>
      <c r="B173" s="3" t="s">
        <v>181</v>
      </c>
      <c r="C173" s="5">
        <v>70.0</v>
      </c>
      <c r="D173" s="6" t="s">
        <v>5</v>
      </c>
    </row>
    <row r="174">
      <c r="A174" s="3" t="str">
        <f>IFERROR(__xludf.DUMMYFUNCTION("GOOGLETRANSLATE(B174, ""de"", ""ru"")"),"дизайн ногтей на короткие ногти")</f>
        <v>дизайн ногтей на короткие ногти</v>
      </c>
      <c r="B174" s="3" t="s">
        <v>182</v>
      </c>
      <c r="C174" s="5">
        <v>70.0</v>
      </c>
      <c r="D174" s="6" t="s">
        <v>7</v>
      </c>
    </row>
    <row r="175">
      <c r="A175" s="3" t="str">
        <f>IFERROR(__xludf.DUMMYFUNCTION("GOOGLETRANSLATE(B175, ""de"", ""ru"")"),"длинные французские ногти")</f>
        <v>длинные французские ногти</v>
      </c>
      <c r="B175" s="3" t="s">
        <v>183</v>
      </c>
      <c r="C175" s="5">
        <v>70.0</v>
      </c>
      <c r="D175" s="6" t="s">
        <v>5</v>
      </c>
    </row>
    <row r="176">
      <c r="A176" s="3" t="str">
        <f>IFERROR(__xludf.DUMMYFUNCTION("GOOGLETRANSLATE(B176, ""de"", ""ru"")"),"Уход за ногами Мюнхен Восток")</f>
        <v>Уход за ногами Мюнхен Восток</v>
      </c>
      <c r="B176" s="3" t="s">
        <v>184</v>
      </c>
      <c r="C176" s="5">
        <v>70.0</v>
      </c>
      <c r="D176" s="6" t="s">
        <v>13</v>
      </c>
    </row>
    <row r="177">
      <c r="A177" s="3" t="str">
        <f>IFERROR(__xludf.DUMMYFUNCTION("GOOGLETRANSLATE(B177, ""de"", ""ru"")"),"Красивые гелевые ногти")</f>
        <v>Красивые гелевые ногти</v>
      </c>
      <c r="B177" s="3" t="s">
        <v>185</v>
      </c>
      <c r="C177" s="5">
        <v>70.0</v>
      </c>
      <c r="D177" s="6" t="s">
        <v>7</v>
      </c>
    </row>
    <row r="178">
      <c r="A178" s="3" t="str">
        <f>IFERROR(__xludf.DUMMYFUNCTION("GOOGLETRANSLATE(B178, ""de"", ""ru"")"),"Мужской маникюр Мюнхен")</f>
        <v>Мужской маникюр Мюнхен</v>
      </c>
      <c r="B178" s="3" t="s">
        <v>186</v>
      </c>
      <c r="C178" s="5">
        <v>70.0</v>
      </c>
      <c r="D178" s="6" t="s">
        <v>7</v>
      </c>
    </row>
    <row r="179">
      <c r="A179" s="3" t="str">
        <f>IFERROR(__xludf.DUMMYFUNCTION("GOOGLETRANSLATE(B179, ""de"", ""ru"")"),"маникюр мюнхенский мужской")</f>
        <v>маникюр мюнхенский мужской</v>
      </c>
      <c r="B179" s="3" t="s">
        <v>187</v>
      </c>
      <c r="C179" s="5">
        <v>70.0</v>
      </c>
      <c r="D179" s="6" t="s">
        <v>7</v>
      </c>
    </row>
    <row r="180">
      <c r="A180" s="3" t="str">
        <f>IFERROR(__xludf.DUMMYFUNCTION("GOOGLETRANSLATE(B180, ""de"", ""ru"")"),"маникюр или педикюр")</f>
        <v>маникюр или педикюр</v>
      </c>
      <c r="B180" s="3" t="s">
        <v>188</v>
      </c>
      <c r="C180" s="5">
        <v>70.0</v>
      </c>
      <c r="D180" s="6" t="s">
        <v>7</v>
      </c>
    </row>
    <row r="181">
      <c r="A181" s="3" t="str">
        <f>IFERROR(__xludf.DUMMYFUNCTION("GOOGLETRANSLATE(B181, ""de"", ""ru"")"),"лечебный уход за ногами Laim")</f>
        <v>лечебный уход за ногами Laim</v>
      </c>
      <c r="B181" s="3" t="s">
        <v>189</v>
      </c>
      <c r="C181" s="5">
        <v>70.0</v>
      </c>
      <c r="D181" s="6" t="s">
        <v>13</v>
      </c>
    </row>
    <row r="182">
      <c r="A182" s="3" t="str">
        <f>IFERROR(__xludf.DUMMYFUNCTION("GOOGLETRANSLATE(B182, ""de"", ""ru"")"),"медицинский уход за ногами Сендлинг")</f>
        <v>медицинский уход за ногами Сендлинг</v>
      </c>
      <c r="B182" s="3" t="s">
        <v>190</v>
      </c>
      <c r="C182" s="5">
        <v>70.0</v>
      </c>
      <c r="D182" s="6" t="s">
        <v>13</v>
      </c>
    </row>
    <row r="183">
      <c r="A183" s="3" t="str">
        <f>IFERROR(__xludf.DUMMYFUNCTION("GOOGLETRANSLATE(B183, ""de"", ""ru"")"),"Мюнхенский маникюр для мужчин")</f>
        <v>Мюнхенский маникюр для мужчин</v>
      </c>
      <c r="B183" s="3" t="s">
        <v>191</v>
      </c>
      <c r="C183" s="5">
        <v>70.0</v>
      </c>
      <c r="D183" s="6" t="s">
        <v>7</v>
      </c>
    </row>
    <row r="184">
      <c r="A184" s="3" t="str">
        <f>IFERROR(__xludf.DUMMYFUNCTION("GOOGLETRANSLATE(B184, ""de"", ""ru"")"),"дизайн ногтей на короткие ногти")</f>
        <v>дизайн ногтей на короткие ногти</v>
      </c>
      <c r="B184" s="3" t="s">
        <v>192</v>
      </c>
      <c r="C184" s="5">
        <v>70.0</v>
      </c>
      <c r="D184" s="6" t="s">
        <v>7</v>
      </c>
    </row>
    <row r="185">
      <c r="A185" s="3" t="str">
        <f>IFERROR(__xludf.DUMMYFUNCTION("GOOGLETRANSLATE(B185, ""de"", ""ru"")"),"маникюрный салон Giesing Мюнхен")</f>
        <v>маникюрный салон Giesing Мюнхен</v>
      </c>
      <c r="B185" s="3" t="s">
        <v>193</v>
      </c>
      <c r="C185" s="5">
        <v>70.0</v>
      </c>
      <c r="D185" s="6" t="s">
        <v>5</v>
      </c>
    </row>
    <row r="186">
      <c r="A186" s="3" t="str">
        <f>IFERROR(__xludf.DUMMYFUNCTION("GOOGLETRANSLATE(B186, ""de"", ""ru"")"),"маникюрный салон Харлахинг")</f>
        <v>маникюрный салон Харлахинг</v>
      </c>
      <c r="B186" s="3" t="s">
        <v>194</v>
      </c>
      <c r="C186" s="5">
        <v>70.0</v>
      </c>
      <c r="D186" s="6" t="s">
        <v>5</v>
      </c>
    </row>
    <row r="187">
      <c r="A187" s="3" t="str">
        <f>IFERROR(__xludf.DUMMYFUNCTION("GOOGLETRANSLATE(B187, ""de"", ""ru"")"),"маникюрный салон Hasenbergl")</f>
        <v>маникюрный салон Hasenbergl</v>
      </c>
      <c r="B187" s="3" t="s">
        <v>195</v>
      </c>
      <c r="C187" s="5">
        <v>70.0</v>
      </c>
      <c r="D187" s="6" t="s">
        <v>5</v>
      </c>
    </row>
    <row r="188">
      <c r="A188" s="3" t="str">
        <f>IFERROR(__xludf.DUMMYFUNCTION("GOOGLETRANSLATE(B188, ""de"", ""ru"")"),"маникюрный салон Лехель")</f>
        <v>маникюрный салон Лехель</v>
      </c>
      <c r="B188" s="3" t="s">
        <v>196</v>
      </c>
      <c r="C188" s="5">
        <v>70.0</v>
      </c>
      <c r="D188" s="6" t="s">
        <v>5</v>
      </c>
    </row>
    <row r="189">
      <c r="A189" s="3" t="str">
        <f>IFERROR(__xludf.DUMMYFUNCTION("GOOGLETRANSLATE(B189, ""de"", ""ru"")"),"маникюрный салон Мариенплац Мюнхен")</f>
        <v>маникюрный салон Мариенплац Мюнхен</v>
      </c>
      <c r="B189" s="3" t="s">
        <v>197</v>
      </c>
      <c r="C189" s="5">
        <v>70.0</v>
      </c>
      <c r="D189" s="6" t="s">
        <v>5</v>
      </c>
    </row>
    <row r="190">
      <c r="A190" s="3" t="str">
        <f>IFERROR(__xludf.DUMMYFUNCTION("GOOGLETRANSLATE(B190, ""de"", ""ru"")"),"маникюрный салон Moosach Munich")</f>
        <v>маникюрный салон Moosach Munich</v>
      </c>
      <c r="B190" s="3" t="s">
        <v>198</v>
      </c>
      <c r="C190" s="5">
        <v>70.0</v>
      </c>
      <c r="D190" s="6" t="s">
        <v>5</v>
      </c>
    </row>
    <row r="191">
      <c r="A191" s="3" t="str">
        <f>IFERROR(__xludf.DUMMYFUNCTION("GOOGLETRANSLATE(B191, ""de"", ""ru"")"),"маникюрный салон Мюнхен Гизинг")</f>
        <v>маникюрный салон Мюнхен Гизинг</v>
      </c>
      <c r="B191" s="3" t="s">
        <v>199</v>
      </c>
      <c r="C191" s="5">
        <v>70.0</v>
      </c>
      <c r="D191" s="6" t="s">
        <v>5</v>
      </c>
    </row>
    <row r="192">
      <c r="A192" s="3" t="str">
        <f>IFERROR(__xludf.DUMMYFUNCTION("GOOGLETRANSLATE(B192, ""de"", ""ru"")"),"маникюрный салон Мюнхен Мариенплац")</f>
        <v>маникюрный салон Мюнхен Мариенплац</v>
      </c>
      <c r="B192" s="3" t="s">
        <v>200</v>
      </c>
      <c r="C192" s="5">
        <v>70.0</v>
      </c>
      <c r="D192" s="6" t="s">
        <v>5</v>
      </c>
    </row>
    <row r="193">
      <c r="A193" s="3" t="str">
        <f>IFERROR(__xludf.DUMMYFUNCTION("GOOGLETRANSLATE(B193, ""de"", ""ru"")"),"маникюрный салон Мюнхен Моосах")</f>
        <v>маникюрный салон Мюнхен Моосах</v>
      </c>
      <c r="B193" s="3" t="s">
        <v>201</v>
      </c>
      <c r="C193" s="5">
        <v>70.0</v>
      </c>
      <c r="D193" s="6" t="s">
        <v>5</v>
      </c>
    </row>
    <row r="194">
      <c r="A194" s="3" t="str">
        <f>IFERROR(__xludf.DUMMYFUNCTION("GOOGLETRANSLATE(B194, ""de"", ""ru"")"),"маникюрный салон Мюнхен Штахус")</f>
        <v>маникюрный салон Мюнхен Штахус</v>
      </c>
      <c r="B194" s="3" t="s">
        <v>202</v>
      </c>
      <c r="C194" s="5">
        <v>70.0</v>
      </c>
      <c r="D194" s="6" t="s">
        <v>5</v>
      </c>
    </row>
    <row r="195">
      <c r="A195" s="3" t="str">
        <f>IFERROR(__xludf.DUMMYFUNCTION("GOOGLETRANSLATE(B195, ""de"", ""ru"")"),"маникюрный салон Stachus Мюнхен")</f>
        <v>маникюрный салон Stachus Мюнхен</v>
      </c>
      <c r="B195" s="3" t="s">
        <v>203</v>
      </c>
      <c r="C195" s="5">
        <v>70.0</v>
      </c>
      <c r="D195" s="6" t="s">
        <v>5</v>
      </c>
    </row>
    <row r="196">
      <c r="A196" s="3" t="str">
        <f>IFERROR(__xludf.DUMMYFUNCTION("GOOGLETRANSLATE(B196, ""de"", ""ru"")"),"натуральные ногти")</f>
        <v>натуральные ногти</v>
      </c>
      <c r="B196" s="3" t="s">
        <v>204</v>
      </c>
      <c r="C196" s="5">
        <v>70.0</v>
      </c>
      <c r="D196" s="6" t="s">
        <v>7</v>
      </c>
    </row>
    <row r="197">
      <c r="A197" s="3" t="str">
        <f>IFERROR(__xludf.DUMMYFUNCTION("GOOGLETRANSLATE(B197, ""de"", ""ru"")"),"Цены на подологию в Мюнхене")</f>
        <v>Цены на подологию в Мюнхене</v>
      </c>
      <c r="B197" s="3" t="s">
        <v>205</v>
      </c>
      <c r="C197" s="5">
        <v>70.0</v>
      </c>
      <c r="D197" s="6" t="s">
        <v>13</v>
      </c>
    </row>
    <row r="198">
      <c r="A198" s="3" t="str">
        <f>IFERROR(__xludf.DUMMYFUNCTION("GOOGLETRANSLATE(B198, ""de"", ""ru"")"),"Мобильный уход за ногами для пожилых людей")</f>
        <v>Мобильный уход за ногами для пожилых людей</v>
      </c>
      <c r="B198" s="3" t="s">
        <v>206</v>
      </c>
      <c r="C198" s="5">
        <v>70.0</v>
      </c>
      <c r="D198" s="6" t="s">
        <v>13</v>
      </c>
    </row>
    <row r="199">
      <c r="A199" s="3" t="str">
        <f>IFERROR(__xludf.DUMMYFUNCTION("GOOGLETRANSLATE(B199, ""de"", ""ru"")"),"уход за ногами у подолога")</f>
        <v>уход за ногами у подолога</v>
      </c>
      <c r="B199" s="3" t="s">
        <v>207</v>
      </c>
      <c r="C199" s="5">
        <v>70.0</v>
      </c>
      <c r="D199" s="6" t="s">
        <v>13</v>
      </c>
    </row>
    <row r="200">
      <c r="A200" s="3" t="str">
        <f>IFERROR(__xludf.DUMMYFUNCTION("GOOGLETRANSLATE(B200, ""de"", ""ru"")"),"салон красоты Мюнхен")</f>
        <v>салон красоты Мюнхен</v>
      </c>
      <c r="B200" s="3" t="s">
        <v>208</v>
      </c>
      <c r="C200" s="5">
        <v>50.0</v>
      </c>
      <c r="D200" s="6" t="s">
        <v>5</v>
      </c>
    </row>
    <row r="201">
      <c r="A201" s="3" t="str">
        <f>IFERROR(__xludf.DUMMYFUNCTION("GOOGLETRANSLATE(B201, ""de"", ""ru"")"),"роскошный лифтинг ресниц")</f>
        <v>роскошный лифтинг ресниц</v>
      </c>
      <c r="B201" s="3" t="s">
        <v>209</v>
      </c>
      <c r="C201" s="5">
        <v>50.0</v>
      </c>
      <c r="D201" s="6" t="s">
        <v>24</v>
      </c>
    </row>
    <row r="202">
      <c r="A202" s="3" t="str">
        <f>IFERROR(__xludf.DUMMYFUNCTION("GOOGLETRANSLATE(B202, ""de"", ""ru"")"),"косметолог поблизости")</f>
        <v>косметолог поблизости</v>
      </c>
      <c r="B202" s="3" t="s">
        <v>210</v>
      </c>
      <c r="C202" s="5">
        <v>50.0</v>
      </c>
      <c r="D202" s="6" t="s">
        <v>24</v>
      </c>
    </row>
    <row r="203">
      <c r="A203" s="3" t="str">
        <f>IFERROR(__xludf.DUMMYFUNCTION("GOOGLETRANSLATE(B203, ""de"", ""ru"")"),"лучший салон красоты в Мюнхене")</f>
        <v>лучший салон красоты в Мюнхене</v>
      </c>
      <c r="B203" s="3" t="s">
        <v>211</v>
      </c>
      <c r="C203" s="5">
        <v>50.0</v>
      </c>
      <c r="D203" s="6" t="s">
        <v>24</v>
      </c>
    </row>
    <row r="204">
      <c r="A204" s="3" t="str">
        <f>IFERROR(__xludf.DUMMYFUNCTION("GOOGLETRANSLATE(B204, ""de"", ""ru"")"),"салон красоты Мюнхен Швабинг")</f>
        <v>салон красоты Мюнхен Швабинг</v>
      </c>
      <c r="B204" s="3" t="s">
        <v>212</v>
      </c>
      <c r="C204" s="5">
        <v>50.0</v>
      </c>
      <c r="D204" s="6" t="s">
        <v>24</v>
      </c>
    </row>
    <row r="205">
      <c r="A205" s="3" t="str">
        <f>IFERROR(__xludf.DUMMYFUNCTION("GOOGLETRANSLATE(B205, ""de"", ""ru"")"),"салон красоты Швабинг")</f>
        <v>салон красоты Швабинг</v>
      </c>
      <c r="B205" s="3" t="s">
        <v>213</v>
      </c>
      <c r="C205" s="5">
        <v>50.0</v>
      </c>
      <c r="D205" s="6" t="s">
        <v>24</v>
      </c>
    </row>
    <row r="206">
      <c r="A206" s="3" t="str">
        <f>IFERROR(__xludf.DUMMYFUNCTION("GOOGLETRANSLATE(B206, ""de"", ""ru"")"),"лучший салон красоты в Мюнхене")</f>
        <v>лучший салон красоты в Мюнхене</v>
      </c>
      <c r="B206" s="3" t="s">
        <v>214</v>
      </c>
      <c r="C206" s="5">
        <v>50.0</v>
      </c>
      <c r="D206" s="6" t="s">
        <v>24</v>
      </c>
    </row>
    <row r="207">
      <c r="A207" s="3" t="str">
        <f>IFERROR(__xludf.DUMMYFUNCTION("GOOGLETRANSLATE(B207, ""de"", ""ru"")"),"салон красоты Трудеринг")</f>
        <v>салон красоты Трудеринг</v>
      </c>
      <c r="B207" s="3" t="s">
        <v>215</v>
      </c>
      <c r="C207" s="5">
        <v>50.0</v>
      </c>
      <c r="D207" s="6" t="s">
        <v>24</v>
      </c>
    </row>
    <row r="208">
      <c r="A208" s="3" t="str">
        <f>IFERROR(__xludf.DUMMYFUNCTION("GOOGLETRANSLATE(B208, ""de"", ""ru"")"),"косметика Харлахинг")</f>
        <v>косметика Харлахинг</v>
      </c>
      <c r="B208" s="3" t="s">
        <v>216</v>
      </c>
      <c r="C208" s="5">
        <v>50.0</v>
      </c>
      <c r="D208" s="6" t="s">
        <v>24</v>
      </c>
    </row>
    <row r="209">
      <c r="A209" s="3" t="str">
        <f>IFERROR(__xludf.DUMMYFUNCTION("GOOGLETRANSLATE(B209, ""de"", ""ru"")"),"косметика Laim")</f>
        <v>косметика Laim</v>
      </c>
      <c r="B209" s="3" t="s">
        <v>217</v>
      </c>
      <c r="C209" s="5">
        <v>50.0</v>
      </c>
      <c r="D209" s="6" t="s">
        <v>24</v>
      </c>
    </row>
    <row r="210">
      <c r="A210" s="3" t="str">
        <f>IFERROR(__xludf.DUMMYFUNCTION("GOOGLETRANSLATE(B210, ""de"", ""ru"")"),"Салон красоты в Мюнхене")</f>
        <v>Салон красоты в Мюнхене</v>
      </c>
      <c r="B210" s="3" t="s">
        <v>218</v>
      </c>
      <c r="C210" s="5">
        <v>50.0</v>
      </c>
      <c r="D210" s="6" t="s">
        <v>5</v>
      </c>
    </row>
    <row r="211">
      <c r="A211" s="3" t="str">
        <f>IFERROR(__xludf.DUMMYFUNCTION("GOOGLETRANSLATE(B211, ""de"", ""ru"")"),"гвоздевой стол с системой вытяжки")</f>
        <v>гвоздевой стол с системой вытяжки</v>
      </c>
      <c r="B211" s="3" t="s">
        <v>219</v>
      </c>
      <c r="C211" s="5">
        <v>50.0</v>
      </c>
      <c r="D211" s="6" t="s">
        <v>7</v>
      </c>
    </row>
    <row r="212">
      <c r="A212" s="3" t="str">
        <f>IFERROR(__xludf.DUMMYFUNCTION("GOOGLETRANSLATE(B212, ""de"", ""ru"")"),"набор для ухода за ногтями")</f>
        <v>набор для ухода за ногтями</v>
      </c>
      <c r="B212" s="3" t="s">
        <v>220</v>
      </c>
      <c r="C212" s="5">
        <v>50.0</v>
      </c>
      <c r="D212" s="6" t="s">
        <v>7</v>
      </c>
    </row>
    <row r="213">
      <c r="A213" s="3" t="str">
        <f>IFERROR(__xludf.DUMMYFUNCTION("GOOGLETRANSLATE(B213, ""de"", ""ru"")"),"двойной набор ногтей")</f>
        <v>двойной набор ногтей</v>
      </c>
      <c r="B213" s="3" t="s">
        <v>221</v>
      </c>
      <c r="C213" s="5">
        <v>50.0</v>
      </c>
      <c r="D213" s="6" t="s">
        <v>7</v>
      </c>
    </row>
    <row r="214">
      <c r="A214" s="3" t="str">
        <f>IFERROR(__xludf.DUMMYFUNCTION("GOOGLETRANSLATE(B214, ""de"", ""ru"")"),"стол для гвоздей с присоской")</f>
        <v>стол для гвоздей с присоской</v>
      </c>
      <c r="B214" s="3" t="s">
        <v>222</v>
      </c>
      <c r="C214" s="5">
        <v>50.0</v>
      </c>
      <c r="D214" s="6" t="s">
        <v>7</v>
      </c>
    </row>
    <row r="215">
      <c r="A215" s="3" t="str">
        <f>IFERROR(__xludf.DUMMYFUNCTION("GOOGLETRANSLATE(B215, ""de"", ""ru"")"),"Мобильный уход за ногами поблизости")</f>
        <v>Мобильный уход за ногами поблизости</v>
      </c>
      <c r="B215" s="3" t="s">
        <v>223</v>
      </c>
      <c r="C215" s="5">
        <v>50.0</v>
      </c>
      <c r="D215" s="6" t="s">
        <v>13</v>
      </c>
    </row>
    <row r="216">
      <c r="A216" s="3" t="str">
        <f>IFERROR(__xludf.DUMMYFUNCTION("GOOGLETRANSLATE(B216, ""de"", ""ru"")"),"извлечение гвоздевого стола")</f>
        <v>извлечение гвоздевого стола</v>
      </c>
      <c r="B216" s="3" t="s">
        <v>224</v>
      </c>
      <c r="C216" s="5">
        <v>50.0</v>
      </c>
      <c r="D216" s="6" t="s">
        <v>7</v>
      </c>
    </row>
    <row r="217">
      <c r="A217" s="3" t="str">
        <f>IFERROR(__xludf.DUMMYFUNCTION("GOOGLETRANSLATE(B217, ""de"", ""ru"")"),"косметический уход за ногами")</f>
        <v>косметический уход за ногами</v>
      </c>
      <c r="B217" s="3" t="s">
        <v>225</v>
      </c>
      <c r="C217" s="5">
        <v>50.0</v>
      </c>
      <c r="D217" s="6" t="s">
        <v>13</v>
      </c>
    </row>
    <row r="218">
      <c r="A218" s="3" t="str">
        <f>IFERROR(__xludf.DUMMYFUNCTION("GOOGLETRANSLATE(B218, ""de"", ""ru"")"),"сломанный ноготь")</f>
        <v>сломанный ноготь</v>
      </c>
      <c r="B218" s="3" t="s">
        <v>226</v>
      </c>
      <c r="C218" s="5">
        <v>50.0</v>
      </c>
      <c r="D218" s="6" t="s">
        <v>7</v>
      </c>
    </row>
    <row r="219">
      <c r="A219" s="3" t="str">
        <f>IFERROR(__xludf.DUMMYFUNCTION("GOOGLETRANSLATE(B219, ""de"", ""ru"")"),"Педикюр с шеллаком")</f>
        <v>Педикюр с шеллаком</v>
      </c>
      <c r="B219" s="3" t="s">
        <v>227</v>
      </c>
      <c r="C219" s="5">
        <v>50.0</v>
      </c>
      <c r="D219" s="6" t="s">
        <v>7</v>
      </c>
    </row>
    <row r="220">
      <c r="A220" s="3" t="str">
        <f>IFERROR(__xludf.DUMMYFUNCTION("GOOGLETRANSLATE(B220, ""de"", ""ru"")"),"Педикюр для мужчин в Мюнхене")</f>
        <v>Педикюр для мужчин в Мюнхене</v>
      </c>
      <c r="B220" s="3" t="s">
        <v>228</v>
      </c>
      <c r="C220" s="5">
        <v>50.0</v>
      </c>
      <c r="D220" s="6" t="s">
        <v>13</v>
      </c>
    </row>
    <row r="221">
      <c r="A221" s="3" t="str">
        <f>IFERROR(__xludf.DUMMYFUNCTION("GOOGLETRANSLATE(B221, ""de"", ""ru"")"),"роллнагель")</f>
        <v>роллнагель</v>
      </c>
      <c r="B221" s="3" t="s">
        <v>229</v>
      </c>
      <c r="C221" s="5">
        <v>50.0</v>
      </c>
      <c r="D221" s="6" t="s">
        <v>7</v>
      </c>
    </row>
    <row r="222">
      <c r="A222" s="3" t="str">
        <f>IFERROR(__xludf.DUMMYFUNCTION("GOOGLETRANSLATE(B222, ""de"", ""ru"")"),"мужской педикюр Мюнхен")</f>
        <v>мужской педикюр Мюнхен</v>
      </c>
      <c r="B222" s="3" t="s">
        <v>230</v>
      </c>
      <c r="C222" s="5">
        <v>50.0</v>
      </c>
      <c r="D222" s="6" t="s">
        <v>13</v>
      </c>
    </row>
    <row r="223">
      <c r="A223" s="3" t="str">
        <f>IFERROR(__xludf.DUMMYFUNCTION("GOOGLETRANSLATE(B223, ""de"", ""ru"")"),"уход за кутикулой")</f>
        <v>уход за кутикулой</v>
      </c>
      <c r="B223" s="3" t="s">
        <v>231</v>
      </c>
      <c r="C223" s="5">
        <v>50.0</v>
      </c>
      <c r="D223" s="6" t="s">
        <v>7</v>
      </c>
    </row>
    <row r="224">
      <c r="A224" s="3" t="str">
        <f>IFERROR(__xludf.DUMMYFUNCTION("GOOGLETRANSLATE(B224, ""de"", ""ru"")"),"французский педикюр")</f>
        <v>французский педикюр</v>
      </c>
      <c r="B224" s="3" t="s">
        <v>232</v>
      </c>
      <c r="C224" s="5">
        <v>50.0</v>
      </c>
      <c r="D224" s="6" t="s">
        <v>7</v>
      </c>
    </row>
    <row r="225">
      <c r="A225" s="3" t="str">
        <f>IFERROR(__xludf.DUMMYFUNCTION("GOOGLETRANSLATE(B225, ""de"", ""ru"")"),"маникюр Швабинг")</f>
        <v>маникюр Швабинг</v>
      </c>
      <c r="B225" s="3" t="s">
        <v>233</v>
      </c>
      <c r="C225" s="5">
        <v>50.0</v>
      </c>
      <c r="D225" s="6" t="s">
        <v>7</v>
      </c>
    </row>
    <row r="226">
      <c r="A226" s="3" t="str">
        <f>IFERROR(__xludf.DUMMYFUNCTION("GOOGLETRANSLATE(B226, ""de"", ""ru"")"),"Цены на маникюрные салоны в Мюнхене")</f>
        <v>Цены на маникюрные салоны в Мюнхене</v>
      </c>
      <c r="B226" s="3" t="s">
        <v>234</v>
      </c>
      <c r="C226" s="5">
        <v>50.0</v>
      </c>
      <c r="D226" s="6" t="s">
        <v>5</v>
      </c>
    </row>
    <row r="227">
      <c r="A227" s="3" t="str">
        <f>IFERROR(__xludf.DUMMYFUNCTION("GOOGLETRANSLATE(B227, ""de"", ""ru"")"),"Маникюрный салон в Мюнхене без записи")</f>
        <v>Маникюрный салон в Мюнхене без записи</v>
      </c>
      <c r="B227" s="3" t="s">
        <v>235</v>
      </c>
      <c r="C227" s="5">
        <v>50.0</v>
      </c>
      <c r="D227" s="6" t="s">
        <v>5</v>
      </c>
    </row>
    <row r="228">
      <c r="A228" s="3" t="str">
        <f>IFERROR(__xludf.DUMMYFUNCTION("GOOGLETRANSLATE(B228, ""de"", ""ru"")"),"набор для ногтей для близнецов")</f>
        <v>набор для ногтей для близнецов</v>
      </c>
      <c r="B228" s="3" t="s">
        <v>236</v>
      </c>
      <c r="C228" s="5">
        <v>50.0</v>
      </c>
      <c r="D228" s="6" t="s">
        <v>7</v>
      </c>
    </row>
    <row r="229">
      <c r="A229" s="3" t="str">
        <f>IFERROR(__xludf.DUMMYFUNCTION("GOOGLETRANSLATE(B229, ""de"", ""ru"")"),"медицинский педикюр Мюнхен")</f>
        <v>медицинский педикюр Мюнхен</v>
      </c>
      <c r="B229" s="3" t="s">
        <v>237</v>
      </c>
      <c r="C229" s="5">
        <v>50.0</v>
      </c>
      <c r="D229" s="6" t="s">
        <v>13</v>
      </c>
    </row>
    <row r="230">
      <c r="A230" s="3" t="str">
        <f>IFERROR(__xludf.DUMMYFUNCTION("GOOGLETRANSLATE(B230, ""de"", ""ru"")"),"набор ногтей от Zwilling")</f>
        <v>набор ногтей от Zwilling</v>
      </c>
      <c r="B230" s="3" t="s">
        <v>238</v>
      </c>
      <c r="C230" s="5">
        <v>50.0</v>
      </c>
      <c r="D230" s="6" t="s">
        <v>7</v>
      </c>
    </row>
    <row r="231">
      <c r="A231" s="3" t="str">
        <f>IFERROR(__xludf.DUMMYFUNCTION("GOOGLETRANSLATE(B231, ""de"", ""ru"")"),"синий ноготь на ноге")</f>
        <v>синий ноготь на ноге</v>
      </c>
      <c r="B231" s="3" t="s">
        <v>239</v>
      </c>
      <c r="C231" s="5">
        <v>50.0</v>
      </c>
      <c r="D231" s="6" t="s">
        <v>7</v>
      </c>
    </row>
    <row r="232">
      <c r="A232" s="3" t="str">
        <f>IFERROR(__xludf.DUMMYFUNCTION("GOOGLETRANSLATE(B232, ""de"", ""ru"")"),"уход за ногами Хайдхаузен")</f>
        <v>уход за ногами Хайдхаузен</v>
      </c>
      <c r="B232" s="3" t="s">
        <v>240</v>
      </c>
      <c r="C232" s="5">
        <v>50.0</v>
      </c>
      <c r="D232" s="6" t="s">
        <v>13</v>
      </c>
    </row>
    <row r="233">
      <c r="A233" s="3" t="str">
        <f>IFERROR(__xludf.DUMMYFUNCTION("GOOGLETRANSLATE(B233, ""de"", ""ru"")"),"Уход за ногами Мюнхен Лайм")</f>
        <v>Уход за ногами Мюнхен Лайм</v>
      </c>
      <c r="B233" s="3" t="s">
        <v>241</v>
      </c>
      <c r="C233" s="5">
        <v>50.0</v>
      </c>
      <c r="D233" s="6" t="s">
        <v>13</v>
      </c>
    </row>
    <row r="234">
      <c r="A234" s="3" t="str">
        <f>IFERROR(__xludf.DUMMYFUNCTION("GOOGLETRANSLATE(B234, ""de"", ""ru"")"),"Уход за ногами Мюнхен Швабинг")</f>
        <v>Уход за ногами Мюнхен Швабинг</v>
      </c>
      <c r="B234" s="3" t="s">
        <v>242</v>
      </c>
      <c r="C234" s="5">
        <v>50.0</v>
      </c>
      <c r="D234" s="6" t="s">
        <v>13</v>
      </c>
    </row>
    <row r="235">
      <c r="A235" s="3" t="str">
        <f>IFERROR(__xludf.DUMMYFUNCTION("GOOGLETRANSLATE(B235, ""de"", ""ru"")"),"косметика по уходу за ногами")</f>
        <v>косметика по уходу за ногами</v>
      </c>
      <c r="B235" s="3" t="s">
        <v>243</v>
      </c>
      <c r="C235" s="5">
        <v>50.0</v>
      </c>
      <c r="D235" s="6" t="s">
        <v>13</v>
      </c>
    </row>
    <row r="236">
      <c r="A236" s="3" t="str">
        <f>IFERROR(__xludf.DUMMYFUNCTION("GOOGLETRANSLATE(B236, ""de"", ""ru"")"),"Уход за ногами Laim Munich")</f>
        <v>Уход за ногами Laim Munich</v>
      </c>
      <c r="B236" s="3" t="s">
        <v>244</v>
      </c>
      <c r="C236" s="5">
        <v>50.0</v>
      </c>
      <c r="D236" s="6" t="s">
        <v>13</v>
      </c>
    </row>
    <row r="237">
      <c r="A237" s="3" t="str">
        <f>IFERROR(__xludf.DUMMYFUNCTION("GOOGLETRANSLATE(B237, ""de"", ""ru"")"),"Уход за ногами Мюнхен Нойхаузен")</f>
        <v>Уход за ногами Мюнхен Нойхаузен</v>
      </c>
      <c r="B237" s="3" t="s">
        <v>245</v>
      </c>
      <c r="C237" s="5">
        <v>50.0</v>
      </c>
      <c r="D237" s="6" t="s">
        <v>13</v>
      </c>
    </row>
    <row r="238">
      <c r="A238" s="3" t="str">
        <f>IFERROR(__xludf.DUMMYFUNCTION("GOOGLETRANSLATE(B238, ""de"", ""ru"")"),"Студия маникюра Isartor")</f>
        <v>Студия маникюра Isartor</v>
      </c>
      <c r="B238" s="3" t="s">
        <v>246</v>
      </c>
      <c r="C238" s="5">
        <v>50.0</v>
      </c>
      <c r="D238" s="6" t="s">
        <v>5</v>
      </c>
    </row>
    <row r="239">
      <c r="A239" s="3" t="str">
        <f>IFERROR(__xludf.DUMMYFUNCTION("GOOGLETRANSLATE(B239, ""de"", ""ru"")"),"маникюрный салон Kaufland")</f>
        <v>маникюрный салон Kaufland</v>
      </c>
      <c r="B239" s="3" t="s">
        <v>247</v>
      </c>
      <c r="C239" s="5">
        <v>50.0</v>
      </c>
      <c r="D239" s="6" t="s">
        <v>5</v>
      </c>
    </row>
    <row r="240">
      <c r="A240" s="3" t="str">
        <f>IFERROR(__xludf.DUMMYFUNCTION("GOOGLETRANSLATE(B240, ""de"", ""ru"")"),"Студия маникюра Laim")</f>
        <v>Студия маникюра Laim</v>
      </c>
      <c r="B240" s="3" t="s">
        <v>248</v>
      </c>
      <c r="C240" s="5">
        <v>50.0</v>
      </c>
      <c r="D240" s="6" t="s">
        <v>5</v>
      </c>
    </row>
    <row r="241">
      <c r="A241" s="3" t="str">
        <f>IFERROR(__xludf.DUMMYFUNCTION("GOOGLETRANSLATE(B241, ""de"", ""ru"")"),"медицинский уход за ногами Богенхаузен")</f>
        <v>медицинский уход за ногами Богенхаузен</v>
      </c>
      <c r="B241" s="3" t="s">
        <v>249</v>
      </c>
      <c r="C241" s="5">
        <v>50.0</v>
      </c>
      <c r="D241" s="6" t="s">
        <v>13</v>
      </c>
    </row>
    <row r="242">
      <c r="A242" s="3" t="str">
        <f>IFERROR(__xludf.DUMMYFUNCTION("GOOGLETRANSLATE(B242, ""de"", ""ru"")"),"медицинский уход за ногами Мюнхен Лайм")</f>
        <v>медицинский уход за ногами Мюнхен Лайм</v>
      </c>
      <c r="B242" s="3" t="s">
        <v>250</v>
      </c>
      <c r="C242" s="5">
        <v>50.0</v>
      </c>
      <c r="D242" s="6" t="s">
        <v>13</v>
      </c>
    </row>
    <row r="243">
      <c r="A243" s="3" t="str">
        <f>IFERROR(__xludf.DUMMYFUNCTION("GOOGLETRANSLATE(B243, ""de"", ""ru"")"),"Студия маникюра Moosach")</f>
        <v>Студия маникюра Moosach</v>
      </c>
      <c r="B243" s="3" t="s">
        <v>251</v>
      </c>
      <c r="C243" s="5">
        <v>50.0</v>
      </c>
      <c r="D243" s="6" t="s">
        <v>5</v>
      </c>
    </row>
    <row r="244">
      <c r="A244" s="3" t="str">
        <f>IFERROR(__xludf.DUMMYFUNCTION("GOOGLETRANSLATE(B244, ""de"", ""ru"")"),"Мюнхенский маникюрный салон без записи")</f>
        <v>Мюнхенский маникюрный салон без записи</v>
      </c>
      <c r="B244" s="3" t="s">
        <v>252</v>
      </c>
      <c r="C244" s="5">
        <v>50.0</v>
      </c>
      <c r="D244" s="6" t="s">
        <v>5</v>
      </c>
    </row>
    <row r="245">
      <c r="A245" s="3" t="str">
        <f>IFERROR(__xludf.DUMMYFUNCTION("GOOGLETRANSLATE(B245, ""de"", ""ru"")"),"маникюрный салон Aubing")</f>
        <v>маникюрный салон Aubing</v>
      </c>
      <c r="B245" s="3" t="s">
        <v>253</v>
      </c>
      <c r="C245" s="5">
        <v>50.0</v>
      </c>
      <c r="D245" s="6" t="s">
        <v>5</v>
      </c>
    </row>
    <row r="246">
      <c r="A246" s="3" t="str">
        <f>IFERROR(__xludf.DUMMYFUNCTION("GOOGLETRANSLATE(B246, ""de"", ""ru"")"),"маникюрный салон Фельдмохинг")</f>
        <v>маникюрный салон Фельдмохинг</v>
      </c>
      <c r="B246" s="3" t="s">
        <v>254</v>
      </c>
      <c r="C246" s="5">
        <v>50.0</v>
      </c>
      <c r="D246" s="6" t="s">
        <v>5</v>
      </c>
    </row>
    <row r="247">
      <c r="A247" s="3" t="str">
        <f>IFERROR(__xludf.DUMMYFUNCTION("GOOGLETRANSLATE(B247, ""de"", ""ru"")"),"маникюрный салон Kaufland")</f>
        <v>маникюрный салон Kaufland</v>
      </c>
      <c r="B247" s="3" t="s">
        <v>255</v>
      </c>
      <c r="C247" s="5">
        <v>50.0</v>
      </c>
      <c r="D247" s="6" t="s">
        <v>5</v>
      </c>
    </row>
    <row r="248">
      <c r="A248" s="3" t="str">
        <f>IFERROR(__xludf.DUMMYFUNCTION("GOOGLETRANSLATE(B248, ""de"", ""ru"")"),"маникюрный салон Мюнхен Лайм")</f>
        <v>маникюрный салон Мюнхен Лайм</v>
      </c>
      <c r="B248" s="3" t="s">
        <v>256</v>
      </c>
      <c r="C248" s="5">
        <v>50.0</v>
      </c>
      <c r="D248" s="6" t="s">
        <v>5</v>
      </c>
    </row>
    <row r="249">
      <c r="A249" s="3" t="str">
        <f>IFERROR(__xludf.DUMMYFUNCTION("GOOGLETRANSLATE(B249, ""de"", ""ru"")"),"маникюрный салон Мюнхен Восточный вокзал")</f>
        <v>маникюрный салон Мюнхен Восточный вокзал</v>
      </c>
      <c r="B249" s="3" t="s">
        <v>257</v>
      </c>
      <c r="C249" s="5">
        <v>50.0</v>
      </c>
      <c r="D249" s="6" t="s">
        <v>5</v>
      </c>
    </row>
    <row r="250">
      <c r="A250" s="3" t="str">
        <f>IFERROR(__xludf.DUMMYFUNCTION("GOOGLETRANSLATE(B250, ""de"", ""ru"")"),"маникюрный салон Мюнхен Пазинг")</f>
        <v>маникюрный салон Мюнхен Пазинг</v>
      </c>
      <c r="B250" s="3" t="s">
        <v>258</v>
      </c>
      <c r="C250" s="5">
        <v>50.0</v>
      </c>
      <c r="D250" s="6" t="s">
        <v>5</v>
      </c>
    </row>
    <row r="251">
      <c r="A251" s="3" t="str">
        <f>IFERROR(__xludf.DUMMYFUNCTION("GOOGLETRANSLATE(B251, ""de"", ""ru"")"),"маникюрный салон Оберсендлинг")</f>
        <v>маникюрный салон Оберсендлинг</v>
      </c>
      <c r="B251" s="3" t="s">
        <v>259</v>
      </c>
      <c r="C251" s="5">
        <v>50.0</v>
      </c>
      <c r="D251" s="6" t="s">
        <v>5</v>
      </c>
    </row>
    <row r="252">
      <c r="A252" s="3" t="str">
        <f>IFERROR(__xludf.DUMMYFUNCTION("GOOGLETRANSLATE(B252, ""de"", ""ru"")"),"маникюрный салон без записи в Мюнхене")</f>
        <v>маникюрный салон без записи в Мюнхене</v>
      </c>
      <c r="B252" s="3" t="s">
        <v>260</v>
      </c>
      <c r="C252" s="5">
        <v>50.0</v>
      </c>
      <c r="D252" s="6" t="s">
        <v>5</v>
      </c>
    </row>
    <row r="253">
      <c r="A253" s="3" t="str">
        <f>IFERROR(__xludf.DUMMYFUNCTION("GOOGLETRANSLATE(B253, ""de"", ""ru"")"),"маникюрный салон Ostbahnhof Munich")</f>
        <v>маникюрный салон Ostbahnhof Munich</v>
      </c>
      <c r="B253" s="3" t="s">
        <v>261</v>
      </c>
      <c r="C253" s="5">
        <v>50.0</v>
      </c>
      <c r="D253" s="6" t="s">
        <v>5</v>
      </c>
    </row>
    <row r="254">
      <c r="A254" s="3" t="str">
        <f>IFERROR(__xludf.DUMMYFUNCTION("GOOGLETRANSLATE(B254, ""de"", ""ru"")"),"гвозди рядом со мной")</f>
        <v>гвозди рядом со мной</v>
      </c>
      <c r="B254" s="3" t="s">
        <v>262</v>
      </c>
      <c r="C254" s="5">
        <v>50.0</v>
      </c>
      <c r="D254" s="6" t="s">
        <v>7</v>
      </c>
    </row>
    <row r="255">
      <c r="A255" s="3" t="str">
        <f>IFERROR(__xludf.DUMMYFUNCTION("GOOGLETRANSLATE(B255, ""de"", ""ru"")"),"педикюр Богенхаузен")</f>
        <v>педикюр Богенхаузен</v>
      </c>
      <c r="B255" s="3" t="s">
        <v>263</v>
      </c>
      <c r="C255" s="5">
        <v>50.0</v>
      </c>
      <c r="D255" s="6" t="s">
        <v>13</v>
      </c>
    </row>
    <row r="256">
      <c r="A256" s="3" t="str">
        <f>IFERROR(__xludf.DUMMYFUNCTION("GOOGLETRANSLATE(B256, ""de"", ""ru"")"),"Педикюр для мужчин Мюнхен")</f>
        <v>Педикюр для мужчин Мюнхен</v>
      </c>
      <c r="B256" s="3" t="s">
        <v>264</v>
      </c>
      <c r="C256" s="5">
        <v>50.0</v>
      </c>
      <c r="D256" s="6" t="s">
        <v>13</v>
      </c>
    </row>
    <row r="257">
      <c r="A257" s="3" t="str">
        <f>IFERROR(__xludf.DUMMYFUNCTION("GOOGLETRANSLATE(B257, ""de"", ""ru"")"),"педикюр")</f>
        <v>педикюр</v>
      </c>
      <c r="B257" s="3" t="s">
        <v>265</v>
      </c>
      <c r="C257" s="5">
        <v>50.0</v>
      </c>
      <c r="D257" s="6" t="s">
        <v>13</v>
      </c>
    </row>
    <row r="258">
      <c r="A258" s="3" t="str">
        <f>IFERROR(__xludf.DUMMYFUNCTION("GOOGLETRANSLATE(B258, ""de"", ""ru"")"),"педикюр Хайдхаузен")</f>
        <v>педикюр Хайдхаузен</v>
      </c>
      <c r="B258" s="3" t="s">
        <v>266</v>
      </c>
      <c r="C258" s="5">
        <v>50.0</v>
      </c>
      <c r="D258" s="6" t="s">
        <v>13</v>
      </c>
    </row>
    <row r="259">
      <c r="A259" s="3" t="str">
        <f>IFERROR(__xludf.DUMMYFUNCTION("GOOGLETRANSLATE(B259, ""de"", ""ru"")"),"педикюр с французским")</f>
        <v>педикюр с французским</v>
      </c>
      <c r="B259" s="3" t="s">
        <v>267</v>
      </c>
      <c r="C259" s="5">
        <v>50.0</v>
      </c>
      <c r="D259" s="6" t="s">
        <v>7</v>
      </c>
    </row>
    <row r="260">
      <c r="A260" s="3" t="str">
        <f>IFERROR(__xludf.DUMMYFUNCTION("GOOGLETRANSLATE(B260, ""de"", ""ru"")"),"Педикюр с шеллаком")</f>
        <v>Педикюр с шеллаком</v>
      </c>
      <c r="B260" s="3" t="s">
        <v>268</v>
      </c>
      <c r="C260" s="5">
        <v>50.0</v>
      </c>
      <c r="D260" s="6" t="s">
        <v>13</v>
      </c>
    </row>
    <row r="261">
      <c r="A261" s="3" t="str">
        <f>IFERROR(__xludf.DUMMYFUNCTION("GOOGLETRANSLATE(B261, ""de"", ""ru"")"),"педикюр Сендлинг")</f>
        <v>педикюр Сендлинг</v>
      </c>
      <c r="B261" s="3" t="s">
        <v>269</v>
      </c>
      <c r="C261" s="5">
        <v>50.0</v>
      </c>
      <c r="D261" s="6" t="s">
        <v>13</v>
      </c>
    </row>
    <row r="262">
      <c r="A262" s="3" t="str">
        <f>IFERROR(__xludf.DUMMYFUNCTION("GOOGLETRANSLATE(B262, ""de"", ""ru"")"),"педикюр Трудеринг")</f>
        <v>педикюр Трудеринг</v>
      </c>
      <c r="B262" s="3" t="s">
        <v>270</v>
      </c>
      <c r="C262" s="5">
        <v>50.0</v>
      </c>
      <c r="D262" s="6" t="s">
        <v>13</v>
      </c>
    </row>
    <row r="263">
      <c r="A263" s="3" t="str">
        <f>IFERROR(__xludf.DUMMYFUNCTION("GOOGLETRANSLATE(B263, ""de"", ""ru"")"),"Медицинский уход за ногами поблизости")</f>
        <v>Медицинский уход за ногами поблизости</v>
      </c>
      <c r="B263" s="3" t="s">
        <v>271</v>
      </c>
      <c r="C263" s="5">
        <v>50.0</v>
      </c>
      <c r="D263" s="6" t="s">
        <v>13</v>
      </c>
    </row>
    <row r="264">
      <c r="A264" s="3" t="str">
        <f>IFERROR(__xludf.DUMMYFUNCTION("GOOGLETRANSLATE(B264, ""de"", ""ru"")"),"гелевые или акриловые ногти")</f>
        <v>гелевые или акриловые ногти</v>
      </c>
      <c r="B264" s="3" t="s">
        <v>272</v>
      </c>
      <c r="C264" s="5">
        <v>50.0</v>
      </c>
      <c r="D264" s="6" t="s">
        <v>7</v>
      </c>
    </row>
    <row r="265">
      <c r="A265" s="3" t="str">
        <f>IFERROR(__xludf.DUMMYFUNCTION("GOOGLETRANSLATE(B265, ""de"", ""ru"")"),"студия маникюра Kaufland")</f>
        <v>студия маникюра Kaufland</v>
      </c>
      <c r="B265" s="3" t="s">
        <v>273</v>
      </c>
      <c r="C265" s="5">
        <v>50.0</v>
      </c>
      <c r="D265" s="6" t="s">
        <v>5</v>
      </c>
    </row>
    <row r="266">
      <c r="A266" s="3" t="str">
        <f>IFERROR(__xludf.DUMMYFUNCTION("GOOGLETRANSLATE(B266, ""de"", ""ru"")"),"маникюрный салон Унтерфёринг")</f>
        <v>маникюрный салон Унтерфёринг</v>
      </c>
      <c r="B266" s="3" t="s">
        <v>274</v>
      </c>
      <c r="C266" s="5">
        <v>50.0</v>
      </c>
      <c r="D266" s="6" t="s">
        <v>5</v>
      </c>
    </row>
    <row r="267">
      <c r="A267" s="3" t="str">
        <f>IFERROR(__xludf.DUMMYFUNCTION("GOOGLETRANSLATE(B267, ""de"", ""ru"")"),"педикюр рядом со мной")</f>
        <v>педикюр рядом со мной</v>
      </c>
      <c r="B267" s="3" t="s">
        <v>275</v>
      </c>
      <c r="C267" s="5">
        <v>50.0</v>
      </c>
      <c r="D267" s="6" t="s">
        <v>13</v>
      </c>
    </row>
    <row r="268">
      <c r="A268" s="3" t="str">
        <f>IFERROR(__xludf.DUMMYFUNCTION("GOOGLETRANSLATE(B268, ""de"", ""ru"")"),"студия красоты")</f>
        <v>студия красоты</v>
      </c>
      <c r="B268" s="3" t="s">
        <v>276</v>
      </c>
      <c r="C268" s="5">
        <v>40.0</v>
      </c>
      <c r="D268" s="6" t="s">
        <v>24</v>
      </c>
    </row>
    <row r="269">
      <c r="A269" s="3" t="str">
        <f>IFERROR(__xludf.DUMMYFUNCTION("GOOGLETRANSLATE(B269, ""de"", ""ru"")"),"салон красоты")</f>
        <v>салон красоты</v>
      </c>
      <c r="B269" s="3" t="s">
        <v>277</v>
      </c>
      <c r="C269" s="5">
        <v>40.0</v>
      </c>
      <c r="D269" s="6" t="s">
        <v>5</v>
      </c>
    </row>
    <row r="270">
      <c r="A270" s="3" t="str">
        <f>IFERROR(__xludf.DUMMYFUNCTION("GOOGLETRANSLATE(B270, ""de"", ""ru"")"),"салон красоты")</f>
        <v>салон красоты</v>
      </c>
      <c r="B270" s="3" t="s">
        <v>278</v>
      </c>
      <c r="C270" s="5">
        <v>40.0</v>
      </c>
      <c r="D270" s="6" t="s">
        <v>5</v>
      </c>
    </row>
    <row r="271">
      <c r="A271" s="3" t="str">
        <f>IFERROR(__xludf.DUMMYFUNCTION("GOOGLETRANSLATE(B271, ""de"", ""ru"")"),"косметические процедуры Мюнхен")</f>
        <v>косметические процедуры Мюнхен</v>
      </c>
      <c r="B271" s="3" t="s">
        <v>279</v>
      </c>
      <c r="C271" s="5">
        <v>40.0</v>
      </c>
      <c r="D271" s="6" t="s">
        <v>24</v>
      </c>
    </row>
    <row r="272">
      <c r="A272" s="3" t="str">
        <f>IFERROR(__xludf.DUMMYFUNCTION("GOOGLETRANSLATE(B272, ""de"", ""ru"")"),"косметика для ухода за лицом Мюнхен")</f>
        <v>косметика для ухода за лицом Мюнхен</v>
      </c>
      <c r="B272" s="3" t="s">
        <v>280</v>
      </c>
      <c r="C272" s="5">
        <v>40.0</v>
      </c>
      <c r="D272" s="6" t="s">
        <v>24</v>
      </c>
    </row>
    <row r="273">
      <c r="A273" s="3" t="str">
        <f>IFERROR(__xludf.DUMMYFUNCTION("GOOGLETRANSLATE(B273, ""de"", ""ru"")"),"салон красоты Мюнхен")</f>
        <v>салон красоты Мюнхен</v>
      </c>
      <c r="B273" s="3" t="s">
        <v>281</v>
      </c>
      <c r="C273" s="5">
        <v>40.0</v>
      </c>
      <c r="D273" s="6" t="s">
        <v>5</v>
      </c>
    </row>
    <row r="274">
      <c r="A274" s="3" t="str">
        <f>IFERROR(__xludf.DUMMYFUNCTION("GOOGLETRANSLATE(B274, ""de"", ""ru"")"),"этнический парикмахерский и салон красоты")</f>
        <v>этнический парикмахерский и салон красоты</v>
      </c>
      <c r="B274" s="3" t="s">
        <v>282</v>
      </c>
      <c r="C274" s="5">
        <v>40.0</v>
      </c>
      <c r="D274" s="6" t="s">
        <v>5</v>
      </c>
    </row>
    <row r="275">
      <c r="A275" s="3" t="str">
        <f>IFERROR(__xludf.DUMMYFUNCTION("GOOGLETRANSLATE(B275, ""de"", ""ru"")"),"косметика Берг ам Лайм")</f>
        <v>косметика Берг ам Лайм</v>
      </c>
      <c r="B275" s="3" t="s">
        <v>283</v>
      </c>
      <c r="C275" s="5">
        <v>40.0</v>
      </c>
      <c r="D275" s="6" t="s">
        <v>24</v>
      </c>
    </row>
    <row r="276">
      <c r="A276" s="3" t="str">
        <f>IFERROR(__xludf.DUMMYFUNCTION("GOOGLETRANSLATE(B276, ""de"", ""ru"")"),"косметика Мюнхен Нойхаузен")</f>
        <v>косметика Мюнхен Нойхаузен</v>
      </c>
      <c r="B276" s="3" t="s">
        <v>284</v>
      </c>
      <c r="C276" s="5">
        <v>40.0</v>
      </c>
      <c r="D276" s="6" t="s">
        <v>24</v>
      </c>
    </row>
    <row r="277">
      <c r="A277" s="3" t="str">
        <f>IFERROR(__xludf.DUMMYFUNCTION("GOOGLETRANSLATE(B277, ""de"", ""ru"")"),"косметический салон Мюнхен")</f>
        <v>косметический салон Мюнхен</v>
      </c>
      <c r="B277" s="3" t="s">
        <v>285</v>
      </c>
      <c r="C277" s="5">
        <v>40.0</v>
      </c>
      <c r="D277" s="6" t="s">
        <v>5</v>
      </c>
    </row>
    <row r="278">
      <c r="A278" s="3" t="str">
        <f>IFERROR(__xludf.DUMMYFUNCTION("GOOGLETRANSLATE(B278, ""de"", ""ru"")"),"салон красоты Богенхаузен")</f>
        <v>салон красоты Богенхаузен</v>
      </c>
      <c r="B278" s="3" t="s">
        <v>286</v>
      </c>
      <c r="C278" s="5">
        <v>40.0</v>
      </c>
      <c r="D278" s="6" t="s">
        <v>24</v>
      </c>
    </row>
    <row r="279">
      <c r="A279" s="3" t="str">
        <f>IFERROR(__xludf.DUMMYFUNCTION("GOOGLETRANSLATE(B279, ""de"", ""ru"")"),"футляр для ногтей")</f>
        <v>футляр для ногтей</v>
      </c>
      <c r="B279" s="3" t="s">
        <v>287</v>
      </c>
      <c r="C279" s="5">
        <v>40.0</v>
      </c>
      <c r="D279" s="6" t="s">
        <v>7</v>
      </c>
    </row>
    <row r="280">
      <c r="A280" s="3" t="str">
        <f>IFERROR(__xludf.DUMMYFUNCTION("GOOGLETRANSLATE(B280, ""de"", ""ru"")"),"гелевый ноготь")</f>
        <v>гелевый ноготь</v>
      </c>
      <c r="B280" s="3" t="s">
        <v>288</v>
      </c>
      <c r="C280" s="5">
        <v>40.0</v>
      </c>
      <c r="D280" s="6" t="s">
        <v>7</v>
      </c>
    </row>
    <row r="281">
      <c r="A281" s="3" t="str">
        <f>IFERROR(__xludf.DUMMYFUNCTION("GOOGLETRANSLATE(B281, ""de"", ""ru"")"),"маникюр сделан поблизости")</f>
        <v>маникюр сделан поблизости</v>
      </c>
      <c r="B281" s="3" t="s">
        <v>289</v>
      </c>
      <c r="C281" s="5">
        <v>40.0</v>
      </c>
      <c r="D281" s="6" t="s">
        <v>7</v>
      </c>
    </row>
    <row r="282">
      <c r="A282" s="3" t="str">
        <f>IFERROR(__xludf.DUMMYFUNCTION("GOOGLETRANSLATE(B282, ""de"", ""ru"")"),"Электрический педикюрный набор")</f>
        <v>Электрический педикюрный набор</v>
      </c>
      <c r="B282" s="3" t="s">
        <v>290</v>
      </c>
      <c r="C282" s="5">
        <v>40.0</v>
      </c>
      <c r="D282" s="6" t="s">
        <v>13</v>
      </c>
    </row>
    <row r="283">
      <c r="A283" s="3" t="str">
        <f>IFERROR(__xludf.DUMMYFUNCTION("GOOGLETRANSLATE(B283, ""de"", ""ru"")"),"ноготь оторван")</f>
        <v>ноготь оторван</v>
      </c>
      <c r="B283" s="3" t="s">
        <v>291</v>
      </c>
      <c r="C283" s="5">
        <v>40.0</v>
      </c>
      <c r="D283" s="6" t="s">
        <v>7</v>
      </c>
    </row>
    <row r="284">
      <c r="A284" s="3" t="str">
        <f>IFERROR(__xludf.DUMMYFUNCTION("GOOGLETRANSLATE(B284, ""de"", ""ru"")"),"мужской маникюр")</f>
        <v>мужской маникюр</v>
      </c>
      <c r="B284" s="3" t="s">
        <v>292</v>
      </c>
      <c r="C284" s="5">
        <v>40.0</v>
      </c>
      <c r="D284" s="6" t="s">
        <v>7</v>
      </c>
    </row>
    <row r="285">
      <c r="A285" s="3" t="str">
        <f>IFERROR(__xludf.DUMMYFUNCTION("GOOGLETRANSLATE(B285, ""de"", ""ru"")"),"гелевые ногти для бэби-бумеров")</f>
        <v>гелевые ногти для бэби-бумеров</v>
      </c>
      <c r="B285" s="3" t="s">
        <v>293</v>
      </c>
      <c r="C285" s="5">
        <v>40.0</v>
      </c>
      <c r="D285" s="6" t="s">
        <v>7</v>
      </c>
    </row>
    <row r="286">
      <c r="A286" s="3" t="str">
        <f>IFERROR(__xludf.DUMMYFUNCTION("GOOGLETRANSLATE(B286, ""de"", ""ru"")"),"маникюр, педикюр")</f>
        <v>маникюр, педикюр</v>
      </c>
      <c r="B286" s="3" t="s">
        <v>294</v>
      </c>
      <c r="C286" s="5">
        <v>40.0</v>
      </c>
      <c r="D286" s="6" t="s">
        <v>7</v>
      </c>
    </row>
    <row r="287">
      <c r="A287" s="3" t="str">
        <f>IFERROR(__xludf.DUMMYFUNCTION("GOOGLETRANSLATE(B287, ""de"", ""ru"")"),"французский маникюр")</f>
        <v>французский маникюр</v>
      </c>
      <c r="B287" s="3" t="s">
        <v>295</v>
      </c>
      <c r="C287" s="5">
        <v>40.0</v>
      </c>
      <c r="D287" s="6" t="s">
        <v>7</v>
      </c>
    </row>
    <row r="288">
      <c r="A288" s="3" t="str">
        <f>IFERROR(__xludf.DUMMYFUNCTION("GOOGLETRANSLATE(B288, ""de"", ""ru"")"),"маникюр для мужчин")</f>
        <v>маникюр для мужчин</v>
      </c>
      <c r="B288" s="3" t="s">
        <v>296</v>
      </c>
      <c r="C288" s="5">
        <v>40.0</v>
      </c>
      <c r="D288" s="6" t="s">
        <v>7</v>
      </c>
    </row>
    <row r="289">
      <c r="A289" s="3" t="str">
        <f>IFERROR(__xludf.DUMMYFUNCTION("GOOGLETRANSLATE(B289, ""de"", ""ru"")"),"Рождественские ногти")</f>
        <v>Рождественские ногти</v>
      </c>
      <c r="B289" s="3" t="s">
        <v>297</v>
      </c>
      <c r="C289" s="5">
        <v>40.0</v>
      </c>
      <c r="D289" s="6" t="s">
        <v>7</v>
      </c>
    </row>
    <row r="290">
      <c r="A290" s="3" t="str">
        <f>IFERROR(__xludf.DUMMYFUNCTION("GOOGLETRANSLATE(B290, ""de"", ""ru"")"),"французский маникюр")</f>
        <v>французский маникюр</v>
      </c>
      <c r="B290" s="3" t="s">
        <v>298</v>
      </c>
      <c r="C290" s="5">
        <v>40.0</v>
      </c>
      <c r="D290" s="6" t="s">
        <v>7</v>
      </c>
    </row>
    <row r="291">
      <c r="A291" s="3" t="str">
        <f>IFERROR(__xludf.DUMMYFUNCTION("GOOGLETRANSLATE(B291, ""de"", ""ru"")"),"Педикюр Shellac Мюнхен")</f>
        <v>Педикюр Shellac Мюнхен</v>
      </c>
      <c r="B291" s="3" t="s">
        <v>299</v>
      </c>
      <c r="C291" s="5">
        <v>40.0</v>
      </c>
      <c r="D291" s="6" t="s">
        <v>7</v>
      </c>
    </row>
    <row r="292">
      <c r="A292" s="3" t="str">
        <f>IFERROR(__xludf.DUMMYFUNCTION("GOOGLETRANSLATE(B292, ""de"", ""ru"")"),"педикюр")</f>
        <v>педикюр</v>
      </c>
      <c r="B292" s="3" t="s">
        <v>300</v>
      </c>
      <c r="C292" s="5">
        <v>40.0</v>
      </c>
      <c r="D292" s="6" t="s">
        <v>301</v>
      </c>
    </row>
    <row r="293">
      <c r="A293" s="3" t="str">
        <f>IFERROR(__xludf.DUMMYFUNCTION("GOOGLETRANSLATE(B293, ""de"", ""ru"")"),"педикюр и маникюр")</f>
        <v>педикюр и маникюр</v>
      </c>
      <c r="B293" s="3" t="s">
        <v>302</v>
      </c>
      <c r="C293" s="5">
        <v>40.0</v>
      </c>
      <c r="D293" s="6" t="s">
        <v>7</v>
      </c>
    </row>
    <row r="294">
      <c r="A294" s="3" t="str">
        <f>IFERROR(__xludf.DUMMYFUNCTION("GOOGLETRANSLATE(B294, ""de"", ""ru"")"),"Педикюр шеллак")</f>
        <v>Педикюр шеллак</v>
      </c>
      <c r="B294" s="3" t="s">
        <v>303</v>
      </c>
      <c r="C294" s="5">
        <v>40.0</v>
      </c>
      <c r="D294" s="6" t="s">
        <v>7</v>
      </c>
    </row>
    <row r="295">
      <c r="A295" s="3" t="str">
        <f>IFERROR(__xludf.DUMMYFUNCTION("GOOGLETRANSLATE(B295, ""de"", ""ru"")"),"дизайн ногтей Мюнхен")</f>
        <v>дизайн ногтей Мюнхен</v>
      </c>
      <c r="B295" s="3" t="s">
        <v>304</v>
      </c>
      <c r="C295" s="5">
        <v>40.0</v>
      </c>
      <c r="D295" s="6" t="s">
        <v>7</v>
      </c>
    </row>
    <row r="296">
      <c r="A296" s="3" t="str">
        <f>IFERROR(__xludf.DUMMYFUNCTION("GOOGLETRANSLATE(B296, ""de"", ""ru"")"),"маникюр шеллак Мюнхен")</f>
        <v>маникюр шеллак Мюнхен</v>
      </c>
      <c r="B296" s="3" t="s">
        <v>305</v>
      </c>
      <c r="C296" s="5">
        <v>40.0</v>
      </c>
      <c r="D296" s="6" t="s">
        <v>7</v>
      </c>
    </row>
    <row r="297">
      <c r="A297" s="3" t="str">
        <f>IFERROR(__xludf.DUMMYFUNCTION("GOOGLETRANSLATE(B297, ""de"", ""ru"")"),"французские ноги")</f>
        <v>французские ноги</v>
      </c>
      <c r="B297" s="3" t="s">
        <v>306</v>
      </c>
      <c r="C297" s="5">
        <v>40.0</v>
      </c>
      <c r="D297" s="6" t="s">
        <v>7</v>
      </c>
    </row>
    <row r="298">
      <c r="A298" s="3" t="str">
        <f>IFERROR(__xludf.DUMMYFUNCTION("GOOGLETRANSLATE(B298, ""de"", ""ru"")"),"Уход за ногами Фельдмохинг")</f>
        <v>Уход за ногами Фельдмохинг</v>
      </c>
      <c r="B298" s="3" t="s">
        <v>307</v>
      </c>
      <c r="C298" s="5">
        <v>40.0</v>
      </c>
      <c r="D298" s="6" t="s">
        <v>13</v>
      </c>
    </row>
    <row r="299">
      <c r="A299" s="3" t="str">
        <f>IFERROR(__xludf.DUMMYFUNCTION("GOOGLETRANSLATE(B299, ""de"", ""ru"")"),"Уход за ногами Giesing Munich")</f>
        <v>Уход за ногами Giesing Munich</v>
      </c>
      <c r="B299" s="3" t="s">
        <v>308</v>
      </c>
      <c r="C299" s="5">
        <v>40.0</v>
      </c>
      <c r="D299" s="6" t="s">
        <v>13</v>
      </c>
    </row>
    <row r="300">
      <c r="A300" s="3" t="str">
        <f>IFERROR(__xludf.DUMMYFUNCTION("GOOGLETRANSLATE(B300, ""de"", ""ru"")"),"Уход за ногами Мюнхен Гизинг")</f>
        <v>Уход за ногами Мюнхен Гизинг</v>
      </c>
      <c r="B300" s="3" t="s">
        <v>309</v>
      </c>
      <c r="C300" s="5">
        <v>40.0</v>
      </c>
      <c r="D300" s="6" t="s">
        <v>13</v>
      </c>
    </row>
    <row r="301">
      <c r="A301" s="3" t="str">
        <f>IFERROR(__xludf.DUMMYFUNCTION("GOOGLETRANSLATE(B301, ""de"", ""ru"")"),"маникюр, педикюр")</f>
        <v>маникюр, педикюр</v>
      </c>
      <c r="B301" s="3" t="s">
        <v>310</v>
      </c>
      <c r="C301" s="5">
        <v>40.0</v>
      </c>
      <c r="D301" s="6" t="s">
        <v>7</v>
      </c>
    </row>
    <row r="302">
      <c r="A302" s="3" t="str">
        <f>IFERROR(__xludf.DUMMYFUNCTION("GOOGLETRANSLATE(B302, ""de"", ""ru"")"),"Мужской маникюр")</f>
        <v>Мужской маникюр</v>
      </c>
      <c r="B302" s="3" t="s">
        <v>311</v>
      </c>
      <c r="C302" s="5">
        <v>40.0</v>
      </c>
      <c r="D302" s="6" t="s">
        <v>7</v>
      </c>
    </row>
    <row r="303">
      <c r="A303" s="3" t="str">
        <f>IFERROR(__xludf.DUMMYFUNCTION("GOOGLETRANSLATE(B303, ""de"", ""ru"")"),"маникюр лайм")</f>
        <v>маникюр лайм</v>
      </c>
      <c r="B303" s="3" t="s">
        <v>312</v>
      </c>
      <c r="C303" s="5">
        <v>40.0</v>
      </c>
      <c r="D303" s="6" t="s">
        <v>7</v>
      </c>
    </row>
    <row r="304">
      <c r="A304" s="3" t="str">
        <f>IFERROR(__xludf.DUMMYFUNCTION("GOOGLETRANSLATE(B304, ""de"", ""ru"")"),"маникюр шеллак Мюнхен")</f>
        <v>маникюр шеллак Мюнхен</v>
      </c>
      <c r="B304" s="3" t="s">
        <v>313</v>
      </c>
      <c r="C304" s="5">
        <v>40.0</v>
      </c>
      <c r="D304" s="6" t="s">
        <v>7</v>
      </c>
    </row>
    <row r="305">
      <c r="A305" s="3" t="str">
        <f>IFERROR(__xludf.DUMMYFUNCTION("GOOGLETRANSLATE(B305, ""de"", ""ru"")"),"Медицинский уход за стопами Мюнхен Швабинг")</f>
        <v>Медицинский уход за стопами Мюнхен Швабинг</v>
      </c>
      <c r="B305" s="3" t="s">
        <v>314</v>
      </c>
      <c r="C305" s="5">
        <v>40.0</v>
      </c>
      <c r="D305" s="6" t="s">
        <v>13</v>
      </c>
    </row>
    <row r="306">
      <c r="A306" s="3" t="str">
        <f>IFERROR(__xludf.DUMMYFUNCTION("GOOGLETRANSLATE(B306, ""de"", ""ru"")"),"медицинский уход за ногами Хайдхаузен")</f>
        <v>медицинский уход за ногами Хайдхаузен</v>
      </c>
      <c r="B306" s="3" t="s">
        <v>315</v>
      </c>
      <c r="C306" s="5">
        <v>40.0</v>
      </c>
      <c r="D306" s="6" t="s">
        <v>13</v>
      </c>
    </row>
    <row r="307">
      <c r="A307" s="3" t="str">
        <f>IFERROR(__xludf.DUMMYFUNCTION("GOOGLETRANSLATE(B307, ""de"", ""ru"")"),"медицинский уход за ногами Мюнхен Зендлинг")</f>
        <v>медицинский уход за ногами Мюнхен Зендлинг</v>
      </c>
      <c r="B307" s="3" t="s">
        <v>316</v>
      </c>
      <c r="C307" s="5">
        <v>40.0</v>
      </c>
      <c r="D307" s="6" t="s">
        <v>13</v>
      </c>
    </row>
    <row r="308">
      <c r="A308" s="3" t="str">
        <f>IFERROR(__xludf.DUMMYFUNCTION("GOOGLETRANSLATE(B308, ""de"", ""ru"")"),"дизайн ногтей 2021")</f>
        <v>дизайн ногтей 2021</v>
      </c>
      <c r="B308" s="3" t="s">
        <v>317</v>
      </c>
      <c r="C308" s="5">
        <v>40.0</v>
      </c>
      <c r="D308" s="6" t="s">
        <v>7</v>
      </c>
    </row>
    <row r="309">
      <c r="A309" s="3" t="str">
        <f>IFERROR(__xludf.DUMMYFUNCTION("GOOGLETRANSLATE(B309, ""de"", ""ru"")"),"натуральный дизайн ногтей")</f>
        <v>натуральный дизайн ногтей</v>
      </c>
      <c r="B309" s="3" t="s">
        <v>318</v>
      </c>
      <c r="C309" s="5">
        <v>40.0</v>
      </c>
      <c r="D309" s="6" t="s">
        <v>7</v>
      </c>
    </row>
    <row r="310">
      <c r="A310" s="3" t="str">
        <f>IFERROR(__xludf.DUMMYFUNCTION("GOOGLETRANSLATE(B310, ""de"", ""ru"")"),"маникюрный салон Harras Мюнхен")</f>
        <v>маникюрный салон Harras Мюнхен</v>
      </c>
      <c r="B310" s="3" t="s">
        <v>319</v>
      </c>
      <c r="C310" s="5">
        <v>40.0</v>
      </c>
      <c r="D310" s="6" t="s">
        <v>5</v>
      </c>
    </row>
    <row r="311">
      <c r="A311" s="3" t="str">
        <f>IFERROR(__xludf.DUMMYFUNCTION("GOOGLETRANSLATE(B311, ""de"", ""ru"")"),"маникюрный салон Мюнхен Нойхаузен")</f>
        <v>маникюрный салон Мюнхен Нойхаузен</v>
      </c>
      <c r="B311" s="3" t="s">
        <v>320</v>
      </c>
      <c r="C311" s="5">
        <v>40.0</v>
      </c>
      <c r="D311" s="6" t="s">
        <v>5</v>
      </c>
    </row>
    <row r="312">
      <c r="A312" s="3" t="str">
        <f>IFERROR(__xludf.DUMMYFUNCTION("GOOGLETRANSLATE(B312, ""de"", ""ru"")"),"маникюрный салон Мюнхен Зендлинг")</f>
        <v>маникюрный салон Мюнхен Зендлинг</v>
      </c>
      <c r="B312" s="3" t="s">
        <v>321</v>
      </c>
      <c r="C312" s="5">
        <v>40.0</v>
      </c>
      <c r="D312" s="6" t="s">
        <v>5</v>
      </c>
    </row>
    <row r="313">
      <c r="A313" s="3" t="str">
        <f>IFERROR(__xludf.DUMMYFUNCTION("GOOGLETRANSLATE(B313, ""de"", ""ru"")"),"маникюрный салон Нойхаузен Мюнхен")</f>
        <v>маникюрный салон Нойхаузен Мюнхен</v>
      </c>
      <c r="B313" s="3" t="s">
        <v>322</v>
      </c>
      <c r="C313" s="5">
        <v>40.0</v>
      </c>
      <c r="D313" s="6" t="s">
        <v>5</v>
      </c>
    </row>
    <row r="314">
      <c r="A314" s="3" t="str">
        <f>IFERROR(__xludf.DUMMYFUNCTION("GOOGLETRANSLATE(B314, ""de"", ""ru"")"),"маникюрный салон Перлах")</f>
        <v>маникюрный салон Перлах</v>
      </c>
      <c r="B314" s="3" t="s">
        <v>323</v>
      </c>
      <c r="C314" s="5">
        <v>40.0</v>
      </c>
      <c r="D314" s="6" t="s">
        <v>5</v>
      </c>
    </row>
    <row r="315">
      <c r="A315" s="3" t="str">
        <f>IFERROR(__xludf.DUMMYFUNCTION("GOOGLETRANSLATE(B315, ""de"", ""ru"")"),"маникюрный салон Schwanthalerhöhe")</f>
        <v>маникюрный салон Schwanthalerhöhe</v>
      </c>
      <c r="B315" s="3" t="s">
        <v>324</v>
      </c>
      <c r="C315" s="5">
        <v>40.0</v>
      </c>
      <c r="D315" s="6" t="s">
        <v>5</v>
      </c>
    </row>
    <row r="316">
      <c r="A316" s="3" t="str">
        <f>IFERROR(__xludf.DUMMYFUNCTION("GOOGLETRANSLATE(B316, ""de"", ""ru"")"),"гвозди моосач")</f>
        <v>гвозди моосач</v>
      </c>
      <c r="B316" s="3" t="s">
        <v>325</v>
      </c>
      <c r="C316" s="5">
        <v>40.0</v>
      </c>
      <c r="D316" s="6" t="s">
        <v>5</v>
      </c>
    </row>
    <row r="317">
      <c r="A317" s="3" t="str">
        <f>IFERROR(__xludf.DUMMYFUNCTION("GOOGLETRANSLATE(B317, ""de"", ""ru"")"),"педикюр лайм")</f>
        <v>педикюр лайм</v>
      </c>
      <c r="B317" s="3" t="s">
        <v>326</v>
      </c>
      <c r="C317" s="5">
        <v>40.0</v>
      </c>
      <c r="D317" s="6" t="s">
        <v>13</v>
      </c>
    </row>
    <row r="318">
      <c r="A318" s="3" t="str">
        <f>IFERROR(__xludf.DUMMYFUNCTION("GOOGLETRANSLATE(B318, ""de"", ""ru"")"),"педикюр Моосах")</f>
        <v>педикюр Моосах</v>
      </c>
      <c r="B318" s="3" t="s">
        <v>327</v>
      </c>
      <c r="C318" s="5">
        <v>40.0</v>
      </c>
      <c r="D318" s="6" t="s">
        <v>13</v>
      </c>
    </row>
    <row r="319">
      <c r="A319" s="3" t="str">
        <f>IFERROR(__xludf.DUMMYFUNCTION("GOOGLETRANSLATE(B319, ""de"", ""ru"")"),"Педикюр шеллак")</f>
        <v>Педикюр шеллак</v>
      </c>
      <c r="B319" s="3" t="s">
        <v>328</v>
      </c>
      <c r="C319" s="5">
        <v>40.0</v>
      </c>
      <c r="D319" s="6" t="s">
        <v>13</v>
      </c>
    </row>
    <row r="320">
      <c r="A320" s="3" t="str">
        <f>IFERROR(__xludf.DUMMYFUNCTION("GOOGLETRANSLATE(B320, ""de"", ""ru"")"),"riem arcaden nails")</f>
        <v>riem arcaden nails</v>
      </c>
      <c r="B320" s="3" t="s">
        <v>329</v>
      </c>
      <c r="C320" s="5">
        <v>40.0</v>
      </c>
      <c r="D320" s="6" t="s">
        <v>5</v>
      </c>
    </row>
    <row r="321">
      <c r="A321" s="3" t="str">
        <f>IFERROR(__xludf.DUMMYFUNCTION("GOOGLETRANSLATE(B321, ""de"", ""ru"")"),"шеллак педикюр Мюнхен")</f>
        <v>шеллак педикюр Мюнхен</v>
      </c>
      <c r="B321" s="3" t="s">
        <v>330</v>
      </c>
      <c r="C321" s="5">
        <v>40.0</v>
      </c>
      <c r="D321" s="6" t="s">
        <v>7</v>
      </c>
    </row>
    <row r="322">
      <c r="A322" s="3" t="str">
        <f>IFERROR(__xludf.DUMMYFUNCTION("GOOGLETRANSLATE(B322, ""de"", ""ru"")"),"уход за ногами рядом со мной")</f>
        <v>уход за ногами рядом со мной</v>
      </c>
      <c r="B322" s="3" t="s">
        <v>331</v>
      </c>
      <c r="C322" s="5">
        <v>40.0</v>
      </c>
      <c r="D322" s="6" t="s">
        <v>13</v>
      </c>
    </row>
    <row r="323">
      <c r="A323" s="3" t="str">
        <f>IFERROR(__xludf.DUMMYFUNCTION("GOOGLETRANSLATE(B323, ""de"", ""ru"")"),"маникюр сделан поблизости")</f>
        <v>маникюр сделан поблизости</v>
      </c>
      <c r="B323" s="3" t="s">
        <v>332</v>
      </c>
      <c r="C323" s="5">
        <v>40.0</v>
      </c>
      <c r="D323" s="6" t="s">
        <v>7</v>
      </c>
    </row>
    <row r="324">
      <c r="A324" s="3" t="str">
        <f>IFERROR(__xludf.DUMMYFUNCTION("GOOGLETRANSLATE(B324, ""de"", ""ru"")"),"косметика для мужчин")</f>
        <v>косметика для мужчин</v>
      </c>
      <c r="B324" s="3" t="s">
        <v>333</v>
      </c>
      <c r="C324" s="5">
        <v>30.0</v>
      </c>
      <c r="D324" s="6" t="s">
        <v>24</v>
      </c>
    </row>
    <row r="325">
      <c r="A325" s="3" t="str">
        <f>IFERROR(__xludf.DUMMYFUNCTION("GOOGLETRANSLATE(B325, ""de"", ""ru"")"),"мужская косметика Мюнхен")</f>
        <v>мужская косметика Мюнхен</v>
      </c>
      <c r="B325" s="3" t="s">
        <v>334</v>
      </c>
      <c r="C325" s="5">
        <v>30.0</v>
      </c>
      <c r="D325" s="6" t="s">
        <v>24</v>
      </c>
    </row>
    <row r="326">
      <c r="A326" s="3" t="str">
        <f>IFERROR(__xludf.DUMMYFUNCTION("GOOGLETRANSLATE(B326, ""de"", ""ru"")"),"уход за лицом Мюнхен")</f>
        <v>уход за лицом Мюнхен</v>
      </c>
      <c r="B326" s="3" t="s">
        <v>335</v>
      </c>
      <c r="C326" s="5">
        <v>30.0</v>
      </c>
      <c r="D326" s="6" t="s">
        <v>24</v>
      </c>
    </row>
    <row r="327">
      <c r="A327" s="3" t="str">
        <f>IFERROR(__xludf.DUMMYFUNCTION("GOOGLETRANSLATE(B327, ""de"", ""ru"")"),"салон красоты в центре Мюнхена")</f>
        <v>салон красоты в центре Мюнхена</v>
      </c>
      <c r="B327" s="3" t="s">
        <v>336</v>
      </c>
      <c r="C327" s="5">
        <v>30.0</v>
      </c>
      <c r="D327" s="6" t="s">
        <v>5</v>
      </c>
    </row>
    <row r="328">
      <c r="A328" s="3" t="str">
        <f>IFERROR(__xludf.DUMMYFUNCTION("GOOGLETRANSLATE(B328, ""de"", ""ru"")"),"косметолог для мужчин")</f>
        <v>косметолог для мужчин</v>
      </c>
      <c r="B328" s="3" t="s">
        <v>337</v>
      </c>
      <c r="C328" s="5">
        <v>30.0</v>
      </c>
      <c r="D328" s="6" t="s">
        <v>24</v>
      </c>
    </row>
    <row r="329">
      <c r="A329" s="3" t="str">
        <f>IFERROR(__xludf.DUMMYFUNCTION("GOOGLETRANSLATE(B329, ""de"", ""ru"")"),"косметика Мюнхен Швабинг")</f>
        <v>косметика Мюнхен Швабинг</v>
      </c>
      <c r="B329" s="3" t="s">
        <v>338</v>
      </c>
      <c r="C329" s="5">
        <v>30.0</v>
      </c>
      <c r="D329" s="6" t="s">
        <v>24</v>
      </c>
    </row>
    <row r="330">
      <c r="A330" s="3" t="str">
        <f>IFERROR(__xludf.DUMMYFUNCTION("GOOGLETRANSLATE(B330, ""de"", ""ru"")"),"цены в парикмахерской")</f>
        <v>цены в парикмахерской</v>
      </c>
      <c r="B330" s="3" t="s">
        <v>339</v>
      </c>
      <c r="C330" s="5">
        <v>30.0</v>
      </c>
      <c r="D330" s="6" t="s">
        <v>45</v>
      </c>
    </row>
    <row r="331">
      <c r="A331" s="3" t="str">
        <f>IFERROR(__xludf.DUMMYFUNCTION("GOOGLETRANSLATE(B331, ""de"", ""ru"")"),"косметика Унтерфёринг")</f>
        <v>косметика Унтерфёринг</v>
      </c>
      <c r="B331" s="3" t="s">
        <v>340</v>
      </c>
      <c r="C331" s="5">
        <v>30.0</v>
      </c>
      <c r="D331" s="6" t="s">
        <v>24</v>
      </c>
    </row>
    <row r="332">
      <c r="A332" s="3" t="str">
        <f>IFERROR(__xludf.DUMMYFUNCTION("GOOGLETRANSLATE(B332, ""de"", ""ru"")"),"салон красоты Giesing")</f>
        <v>салон красоты Giesing</v>
      </c>
      <c r="B332" s="3" t="s">
        <v>341</v>
      </c>
      <c r="C332" s="5">
        <v>30.0</v>
      </c>
      <c r="D332" s="6" t="s">
        <v>5</v>
      </c>
    </row>
    <row r="333">
      <c r="A333" s="3" t="str">
        <f>IFERROR(__xludf.DUMMYFUNCTION("GOOGLETRANSLATE(B333, ""de"", ""ru"")"),"салон красоты Хайдхаузен")</f>
        <v>салон красоты Хайдхаузен</v>
      </c>
      <c r="B333" s="3" t="s">
        <v>342</v>
      </c>
      <c r="C333" s="5">
        <v>30.0</v>
      </c>
      <c r="D333" s="6" t="s">
        <v>5</v>
      </c>
    </row>
    <row r="334">
      <c r="A334" s="3" t="str">
        <f>IFERROR(__xludf.DUMMYFUNCTION("GOOGLETRANSLATE(B334, ""de"", ""ru"")"),"салон красоты Лайм")</f>
        <v>салон красоты Лайм</v>
      </c>
      <c r="B334" s="3" t="s">
        <v>343</v>
      </c>
      <c r="C334" s="5">
        <v>30.0</v>
      </c>
      <c r="D334" s="6" t="s">
        <v>5</v>
      </c>
    </row>
    <row r="335">
      <c r="A335" s="3" t="str">
        <f>IFERROR(__xludf.DUMMYFUNCTION("GOOGLETRANSLATE(B335, ""de"", ""ru"")"),"салон красоты Моосах")</f>
        <v>салон красоты Моосах</v>
      </c>
      <c r="B335" s="3" t="s">
        <v>344</v>
      </c>
      <c r="C335" s="5">
        <v>30.0</v>
      </c>
      <c r="D335" s="6" t="s">
        <v>5</v>
      </c>
    </row>
    <row r="336">
      <c r="A336" s="3" t="str">
        <f>IFERROR(__xludf.DUMMYFUNCTION("GOOGLETRANSLATE(B336, ""de"", ""ru"")"),"салон красоты Мюнхен Зендлинг")</f>
        <v>салон красоты Мюнхен Зендлинг</v>
      </c>
      <c r="B336" s="3" t="s">
        <v>345</v>
      </c>
      <c r="C336" s="5">
        <v>30.0</v>
      </c>
      <c r="D336" s="6" t="s">
        <v>5</v>
      </c>
    </row>
    <row r="337">
      <c r="A337" s="3" t="str">
        <f>IFERROR(__xludf.DUMMYFUNCTION("GOOGLETRANSLATE(B337, ""de"", ""ru"")"),"маникюр")</f>
        <v>маникюр</v>
      </c>
      <c r="B337" s="3" t="s">
        <v>346</v>
      </c>
      <c r="C337" s="5">
        <v>30.0</v>
      </c>
      <c r="D337" s="6" t="s">
        <v>7</v>
      </c>
    </row>
    <row r="338">
      <c r="A338" s="3" t="str">
        <f>IFERROR(__xludf.DUMMYFUNCTION("GOOGLETRANSLATE(B338, ""de"", ""ru"")"),"цены на маникюрный салон")</f>
        <v>цены на маникюрный салон</v>
      </c>
      <c r="B338" s="3" t="s">
        <v>347</v>
      </c>
      <c r="C338" s="5">
        <v>30.0</v>
      </c>
      <c r="D338" s="6" t="s">
        <v>5</v>
      </c>
    </row>
    <row r="339">
      <c r="A339" s="3" t="str">
        <f>IFERROR(__xludf.DUMMYFUNCTION("GOOGLETRANSLATE(B339, ""de"", ""ru"")"),"медицинский педикюр")</f>
        <v>медицинский педикюр</v>
      </c>
      <c r="B339" s="3" t="s">
        <v>348</v>
      </c>
      <c r="C339" s="5">
        <v>30.0</v>
      </c>
      <c r="D339" s="6" t="s">
        <v>13</v>
      </c>
    </row>
    <row r="340">
      <c r="A340" s="3" t="str">
        <f>IFERROR(__xludf.DUMMYFUNCTION("GOOGLETRANSLATE(B340, ""de"", ""ru"")"),"шеллак для ногтей")</f>
        <v>шеллак для ногтей</v>
      </c>
      <c r="B340" s="3" t="s">
        <v>349</v>
      </c>
      <c r="C340" s="5">
        <v>30.0</v>
      </c>
      <c r="D340" s="6" t="s">
        <v>7</v>
      </c>
    </row>
    <row r="341">
      <c r="A341" s="3" t="str">
        <f>IFERROR(__xludf.DUMMYFUNCTION("GOOGLETRANSLATE(B341, ""de"", ""ru"")"),"моделирование натуральных ногтей")</f>
        <v>моделирование натуральных ногтей</v>
      </c>
      <c r="B341" s="3" t="s">
        <v>350</v>
      </c>
      <c r="C341" s="5">
        <v>30.0</v>
      </c>
      <c r="D341" s="6" t="s">
        <v>7</v>
      </c>
    </row>
    <row r="342">
      <c r="A342" s="3" t="str">
        <f>IFERROR(__xludf.DUMMYFUNCTION("GOOGLETRANSLATE(B342, ""de"", ""ru"")"),"Педикюр для мужчин")</f>
        <v>Педикюр для мужчин</v>
      </c>
      <c r="B342" s="3" t="s">
        <v>351</v>
      </c>
      <c r="C342" s="5">
        <v>30.0</v>
      </c>
      <c r="D342" s="6" t="s">
        <v>13</v>
      </c>
    </row>
    <row r="343">
      <c r="A343" s="3" t="str">
        <f>IFERROR(__xludf.DUMMYFUNCTION("GOOGLETRANSLATE(B343, ""de"", ""ru"")"),"профессиональный уход за ногами")</f>
        <v>профессиональный уход за ногами</v>
      </c>
      <c r="B343" s="3" t="s">
        <v>352</v>
      </c>
      <c r="C343" s="5">
        <v>30.0</v>
      </c>
      <c r="D343" s="6" t="s">
        <v>13</v>
      </c>
    </row>
    <row r="344">
      <c r="A344" s="3" t="str">
        <f>IFERROR(__xludf.DUMMYFUNCTION("GOOGLETRANSLATE(B344, ""de"", ""ru"")"),"Сделай маникюр")</f>
        <v>Сделай маникюр</v>
      </c>
      <c r="B344" s="3" t="s">
        <v>353</v>
      </c>
      <c r="C344" s="5">
        <v>30.0</v>
      </c>
      <c r="D344" s="6" t="s">
        <v>7</v>
      </c>
    </row>
    <row r="345">
      <c r="A345" s="3" t="str">
        <f>IFERROR(__xludf.DUMMYFUNCTION("GOOGLETRANSLATE(B345, ""de"", ""ru"")"),"Педикюр для мужчин")</f>
        <v>Педикюр для мужчин</v>
      </c>
      <c r="B345" s="3" t="s">
        <v>354</v>
      </c>
      <c r="C345" s="5">
        <v>30.0</v>
      </c>
      <c r="D345" s="6" t="s">
        <v>13</v>
      </c>
    </row>
    <row r="346">
      <c r="A346" s="3" t="str">
        <f>IFERROR(__xludf.DUMMYFUNCTION("GOOGLETRANSLATE(B346, ""de"", ""ru"")"),"шеллаковый педикюр")</f>
        <v>шеллаковый педикюр</v>
      </c>
      <c r="B346" s="3" t="s">
        <v>355</v>
      </c>
      <c r="C346" s="5">
        <v>30.0</v>
      </c>
      <c r="D346" s="6" t="s">
        <v>7</v>
      </c>
    </row>
    <row r="347">
      <c r="A347" s="3" t="str">
        <f>IFERROR(__xludf.DUMMYFUNCTION("GOOGLETRANSLATE(B347, ""de"", ""ru"")"),"разноцветные ногти")</f>
        <v>разноцветные ногти</v>
      </c>
      <c r="B347" s="3" t="s">
        <v>356</v>
      </c>
      <c r="C347" s="5">
        <v>30.0</v>
      </c>
      <c r="D347" s="6" t="s">
        <v>7</v>
      </c>
    </row>
    <row r="348">
      <c r="A348" s="3" t="str">
        <f>IFERROR(__xludf.DUMMYFUNCTION("GOOGLETRANSLATE(B348, ""de"", ""ru"")"),"маникюр в центре Мюнхена")</f>
        <v>маникюр в центре Мюнхена</v>
      </c>
      <c r="B348" s="3" t="s">
        <v>357</v>
      </c>
      <c r="C348" s="5">
        <v>30.0</v>
      </c>
      <c r="D348" s="6" t="s">
        <v>7</v>
      </c>
    </row>
    <row r="349">
      <c r="A349" s="3" t="str">
        <f>IFERROR(__xludf.DUMMYFUNCTION("GOOGLETRANSLATE(B349, ""de"", ""ru"")"),"лучший педикюр Мюнхен")</f>
        <v>лучший педикюр Мюнхен</v>
      </c>
      <c r="B349" s="3" t="s">
        <v>358</v>
      </c>
      <c r="C349" s="5">
        <v>30.0</v>
      </c>
      <c r="D349" s="6" t="s">
        <v>13</v>
      </c>
    </row>
    <row r="350">
      <c r="A350" s="3" t="str">
        <f>IFERROR(__xludf.DUMMYFUNCTION("GOOGLETRANSLATE(B350, ""de"", ""ru"")"),"педикюр в центре Мюнхена")</f>
        <v>педикюр в центре Мюнхена</v>
      </c>
      <c r="B350" s="3" t="s">
        <v>359</v>
      </c>
      <c r="C350" s="5">
        <v>30.0</v>
      </c>
      <c r="D350" s="6" t="s">
        <v>13</v>
      </c>
    </row>
    <row r="351">
      <c r="A351" s="3" t="str">
        <f>IFERROR(__xludf.DUMMYFUNCTION("GOOGLETRANSLATE(B351, ""de"", ""ru"")"),"лучший маникюр в Мюнхене")</f>
        <v>лучший маникюр в Мюнхене</v>
      </c>
      <c r="B351" s="3" t="s">
        <v>360</v>
      </c>
      <c r="C351" s="5">
        <v>30.0</v>
      </c>
      <c r="D351" s="6" t="s">
        <v>7</v>
      </c>
    </row>
    <row r="352">
      <c r="A352" s="3" t="str">
        <f>IFERROR(__xludf.DUMMYFUNCTION("GOOGLETRANSLATE(B352, ""de"", ""ru"")"),"шеллак для ногтей в Мюнхене")</f>
        <v>шеллак для ногтей в Мюнхене</v>
      </c>
      <c r="B352" s="3" t="s">
        <v>361</v>
      </c>
      <c r="C352" s="5">
        <v>30.0</v>
      </c>
      <c r="D352" s="6" t="s">
        <v>7</v>
      </c>
    </row>
    <row r="353">
      <c r="A353" s="3" t="str">
        <f>IFERROR(__xludf.DUMMYFUNCTION("GOOGLETRANSLATE(B353, ""de"", ""ru"")"),"простой дизайн ногтей")</f>
        <v>простой дизайн ногтей</v>
      </c>
      <c r="B353" s="3" t="s">
        <v>362</v>
      </c>
      <c r="C353" s="5">
        <v>30.0</v>
      </c>
      <c r="D353" s="6" t="s">
        <v>7</v>
      </c>
    </row>
    <row r="354">
      <c r="A354" s="3" t="str">
        <f>IFERROR(__xludf.DUMMYFUNCTION("GOOGLETRANSLATE(B354, ""de"", ""ru"")"),"натуральные ногти")</f>
        <v>натуральные ногти</v>
      </c>
      <c r="B354" s="3" t="s">
        <v>363</v>
      </c>
      <c r="C354" s="5">
        <v>30.0</v>
      </c>
      <c r="D354" s="6" t="s">
        <v>7</v>
      </c>
    </row>
    <row r="355">
      <c r="A355" s="3" t="str">
        <f>IFERROR(__xludf.DUMMYFUNCTION("GOOGLETRANSLATE(B355, ""de"", ""ru"")"),"мужской педикюр")</f>
        <v>мужской педикюр</v>
      </c>
      <c r="B355" s="3" t="s">
        <v>364</v>
      </c>
      <c r="C355" s="5">
        <v>30.0</v>
      </c>
      <c r="D355" s="6" t="s">
        <v>13</v>
      </c>
    </row>
    <row r="356">
      <c r="A356" s="3" t="str">
        <f>IFERROR(__xludf.DUMMYFUNCTION("GOOGLETRANSLATE(B356, ""de"", ""ru"")"),"ногти бэби-бумеров")</f>
        <v>ногти бэби-бумеров</v>
      </c>
      <c r="B356" s="3" t="s">
        <v>365</v>
      </c>
      <c r="C356" s="5">
        <v>30.0</v>
      </c>
      <c r="D356" s="6" t="s">
        <v>7</v>
      </c>
    </row>
    <row r="357">
      <c r="A357" s="3" t="str">
        <f>IFERROR(__xludf.DUMMYFUNCTION("GOOGLETRANSLATE(B357, ""de"", ""ru"")"),"маникюр Мюнхен Швабинг")</f>
        <v>маникюр Мюнхен Швабинг</v>
      </c>
      <c r="B357" s="3" t="s">
        <v>366</v>
      </c>
      <c r="C357" s="5">
        <v>30.0</v>
      </c>
      <c r="D357" s="6" t="s">
        <v>7</v>
      </c>
    </row>
    <row r="358">
      <c r="A358" s="3" t="str">
        <f>IFERROR(__xludf.DUMMYFUNCTION("GOOGLETRANSLATE(B358, ""de"", ""ru"")"),"Уход за ногами Мильбертсхофен")</f>
        <v>Уход за ногами Мильбертсхофен</v>
      </c>
      <c r="B358" s="3" t="s">
        <v>367</v>
      </c>
      <c r="C358" s="5">
        <v>30.0</v>
      </c>
      <c r="D358" s="6" t="s">
        <v>13</v>
      </c>
    </row>
    <row r="359">
      <c r="A359" s="3" t="str">
        <f>IFERROR(__xludf.DUMMYFUNCTION("GOOGLETRANSLATE(B359, ""de"", ""ru"")"),"Уход за ногами в центре Мюнхена")</f>
        <v>Уход за ногами в центре Мюнхена</v>
      </c>
      <c r="B359" s="3" t="s">
        <v>368</v>
      </c>
      <c r="C359" s="5">
        <v>30.0</v>
      </c>
      <c r="D359" s="6" t="s">
        <v>13</v>
      </c>
    </row>
    <row r="360">
      <c r="A360" s="3" t="str">
        <f>IFERROR(__xludf.DUMMYFUNCTION("GOOGLETRANSLATE(B360, ""de"", ""ru"")"),"Уход за ногами Мюнхен Зендлинг")</f>
        <v>Уход за ногами Мюнхен Зендлинг</v>
      </c>
      <c r="B360" s="3" t="s">
        <v>369</v>
      </c>
      <c r="C360" s="5">
        <v>30.0</v>
      </c>
      <c r="D360" s="6" t="s">
        <v>13</v>
      </c>
    </row>
    <row r="361">
      <c r="A361" s="3" t="str">
        <f>IFERROR(__xludf.DUMMYFUNCTION("GOOGLETRANSLATE(B361, ""de"", ""ru"")"),"Уход за ногами Перлах")</f>
        <v>Уход за ногами Перлах</v>
      </c>
      <c r="B361" s="3" t="s">
        <v>370</v>
      </c>
      <c r="C361" s="5">
        <v>30.0</v>
      </c>
      <c r="D361" s="6" t="s">
        <v>13</v>
      </c>
    </row>
    <row r="362">
      <c r="A362" s="3" t="str">
        <f>IFERROR(__xludf.DUMMYFUNCTION("GOOGLETRANSLATE(B362, ""de"", ""ru"")"),"уход за ногами Унтерфёринг")</f>
        <v>уход за ногами Унтерфёринг</v>
      </c>
      <c r="B362" s="3" t="s">
        <v>371</v>
      </c>
      <c r="C362" s="5">
        <v>30.0</v>
      </c>
      <c r="D362" s="6" t="s">
        <v>13</v>
      </c>
    </row>
    <row r="363">
      <c r="A363" s="3" t="str">
        <f>IFERROR(__xludf.DUMMYFUNCTION("GOOGLETRANSLATE(B363, ""de"", ""ru"")"),"Доступный педикюр в Мюнхене")</f>
        <v>Доступный педикюр в Мюнхене</v>
      </c>
      <c r="B363" s="3" t="s">
        <v>372</v>
      </c>
      <c r="C363" s="5">
        <v>30.0</v>
      </c>
      <c r="D363" s="6" t="s">
        <v>13</v>
      </c>
    </row>
    <row r="364">
      <c r="A364" s="3" t="str">
        <f>IFERROR(__xludf.DUMMYFUNCTION("GOOGLETRANSLATE(B364, ""de"", ""ru"")"),"Студия маникюра Hasenbergl")</f>
        <v>Студия маникюра Hasenbergl</v>
      </c>
      <c r="B364" s="3" t="s">
        <v>373</v>
      </c>
      <c r="C364" s="5">
        <v>30.0</v>
      </c>
      <c r="D364" s="6" t="s">
        <v>5</v>
      </c>
    </row>
    <row r="365">
      <c r="A365" s="3" t="str">
        <f>IFERROR(__xludf.DUMMYFUNCTION("GOOGLETRANSLATE(B365, ""de"", ""ru"")"),"маникюрный набор")</f>
        <v>маникюрный набор</v>
      </c>
      <c r="B365" s="3" t="s">
        <v>374</v>
      </c>
      <c r="C365" s="5">
        <v>30.0</v>
      </c>
      <c r="D365" s="6" t="s">
        <v>7</v>
      </c>
    </row>
    <row r="366">
      <c r="A366" s="3" t="str">
        <f>IFERROR(__xludf.DUMMYFUNCTION("GOOGLETRANSLATE(B366, ""de"", ""ru"")"),"маникюр Богенхаузен")</f>
        <v>маникюр Богенхаузен</v>
      </c>
      <c r="B366" s="3" t="s">
        <v>375</v>
      </c>
      <c r="C366" s="5">
        <v>30.0</v>
      </c>
      <c r="D366" s="6" t="s">
        <v>7</v>
      </c>
    </row>
    <row r="367">
      <c r="A367" s="3" t="str">
        <f>IFERROR(__xludf.DUMMYFUNCTION("GOOGLETRANSLATE(B367, ""de"", ""ru"")"),"маникюр Трудеринг")</f>
        <v>маникюр Трудеринг</v>
      </c>
      <c r="B367" s="3" t="s">
        <v>376</v>
      </c>
      <c r="C367" s="5">
        <v>30.0</v>
      </c>
      <c r="D367" s="6" t="s">
        <v>7</v>
      </c>
    </row>
    <row r="368">
      <c r="A368" s="3" t="str">
        <f>IFERROR(__xludf.DUMMYFUNCTION("GOOGLETRANSLATE(B368, ""de"", ""ru"")"),"медицинский уход за ногами Фельдмохинг")</f>
        <v>медицинский уход за ногами Фельдмохинг</v>
      </c>
      <c r="B368" s="3" t="s">
        <v>377</v>
      </c>
      <c r="C368" s="5">
        <v>30.0</v>
      </c>
      <c r="D368" s="6" t="s">
        <v>13</v>
      </c>
    </row>
    <row r="369">
      <c r="A369" s="3" t="str">
        <f>IFERROR(__xludf.DUMMYFUNCTION("GOOGLETRANSLATE(B369, ""de"", ""ru"")"),"Медицинские визиты на дом по уходу за стопами в Мюнхене")</f>
        <v>Медицинские визиты на дом по уходу за стопами в Мюнхене</v>
      </c>
      <c r="B369" s="3" t="s">
        <v>378</v>
      </c>
      <c r="C369" s="5">
        <v>30.0</v>
      </c>
      <c r="D369" s="6" t="s">
        <v>13</v>
      </c>
    </row>
    <row r="370">
      <c r="A370" s="3" t="str">
        <f>IFERROR(__xludf.DUMMYFUNCTION("GOOGLETRANSLATE(B370, ""de"", ""ru"")"),"Медицинский уход за ногами Мюнхен Гизинг")</f>
        <v>Медицинский уход за ногами Мюнхен Гизинг</v>
      </c>
      <c r="B370" s="3" t="s">
        <v>379</v>
      </c>
      <c r="C370" s="5">
        <v>30.0</v>
      </c>
      <c r="D370" s="6" t="s">
        <v>13</v>
      </c>
    </row>
    <row r="371">
      <c r="A371" s="3" t="str">
        <f>IFERROR(__xludf.DUMMYFUNCTION("GOOGLETRANSLATE(B371, ""de"", ""ru"")"),"Сделай маникюр")</f>
        <v>Сделай маникюр</v>
      </c>
      <c r="B371" s="3" t="s">
        <v>380</v>
      </c>
      <c r="C371" s="5">
        <v>30.0</v>
      </c>
      <c r="D371" s="6" t="s">
        <v>7</v>
      </c>
    </row>
    <row r="372">
      <c r="A372" s="3" t="str">
        <f>IFERROR(__xludf.DUMMYFUNCTION("GOOGLETRANSLATE(B372, ""de"", ""ru"")"),"Нагель Мюнхен")</f>
        <v>Нагель Мюнхен</v>
      </c>
      <c r="B372" s="3" t="s">
        <v>381</v>
      </c>
      <c r="C372" s="5">
        <v>30.0</v>
      </c>
      <c r="D372" s="6" t="s">
        <v>7</v>
      </c>
    </row>
    <row r="373">
      <c r="A373" s="3" t="str">
        <f>IFERROR(__xludf.DUMMYFUNCTION("GOOGLETRANSLATE(B373, ""de"", ""ru"")"),"форум салона маникюра Schwanthalerhöhe")</f>
        <v>форум салона маникюра Schwanthalerhöhe</v>
      </c>
      <c r="B373" s="3" t="s">
        <v>382</v>
      </c>
      <c r="C373" s="5">
        <v>30.0</v>
      </c>
      <c r="D373" s="6" t="s">
        <v>5</v>
      </c>
    </row>
    <row r="374">
      <c r="A374" s="3" t="str">
        <f>IFERROR(__xludf.DUMMYFUNCTION("GOOGLETRANSLATE(B374, ""de"", ""ru"")"),"маникюрный салон Fürstenried")</f>
        <v>маникюрный салон Fürstenried</v>
      </c>
      <c r="B374" s="3" t="s">
        <v>383</v>
      </c>
      <c r="C374" s="5">
        <v>30.0</v>
      </c>
      <c r="D374" s="6" t="s">
        <v>5</v>
      </c>
    </row>
    <row r="375">
      <c r="A375" s="3" t="str">
        <f>IFERROR(__xludf.DUMMYFUNCTION("GOOGLETRANSLATE(B375, ""de"", ""ru"")"),"маникюрный салон Fürstenried West")</f>
        <v>маникюрный салон Fürstenried West</v>
      </c>
      <c r="B375" s="3" t="s">
        <v>384</v>
      </c>
      <c r="C375" s="5">
        <v>30.0</v>
      </c>
      <c r="D375" s="6" t="s">
        <v>5</v>
      </c>
    </row>
    <row r="376">
      <c r="A376" s="3" t="str">
        <f>IFERROR(__xludf.DUMMYFUNCTION("GOOGLETRANSLATE(B376, ""de"", ""ru"")"),"маникюрный салон в Мюнхене")</f>
        <v>маникюрный салон в Мюнхене</v>
      </c>
      <c r="B376" s="3" t="s">
        <v>385</v>
      </c>
      <c r="C376" s="5">
        <v>30.0</v>
      </c>
      <c r="D376" s="6" t="s">
        <v>5</v>
      </c>
    </row>
    <row r="377">
      <c r="A377" s="3" t="str">
        <f>IFERROR(__xludf.DUMMYFUNCTION("GOOGLETRANSLATE(B377, ""de"", ""ru"")"),"маникюрный салон Мюнхен")</f>
        <v>маникюрный салон Мюнхен</v>
      </c>
      <c r="B377" s="3" t="s">
        <v>386</v>
      </c>
      <c r="C377" s="5">
        <v>30.0</v>
      </c>
      <c r="D377" s="6" t="s">
        <v>5</v>
      </c>
    </row>
    <row r="378">
      <c r="A378" s="3" t="str">
        <f>IFERROR(__xludf.DUMMYFUNCTION("GOOGLETRANSLATE(B378, ""de"", ""ru"")"),"маникюрный салон Мюнхен Харрас")</f>
        <v>маникюрный салон Мюнхен Харрас</v>
      </c>
      <c r="B378" s="3" t="s">
        <v>387</v>
      </c>
      <c r="C378" s="5">
        <v>30.0</v>
      </c>
      <c r="D378" s="6" t="s">
        <v>5</v>
      </c>
    </row>
    <row r="379">
      <c r="A379" s="3" t="str">
        <f>IFERROR(__xludf.DUMMYFUNCTION("GOOGLETRANSLATE(B379, ""de"", ""ru"")"),"маникюрный салон Мюнхен Север")</f>
        <v>маникюрный салон Мюнхен Север</v>
      </c>
      <c r="B379" s="3" t="s">
        <v>388</v>
      </c>
      <c r="C379" s="5">
        <v>30.0</v>
      </c>
      <c r="D379" s="6" t="s">
        <v>5</v>
      </c>
    </row>
    <row r="380">
      <c r="A380" s="3" t="str">
        <f>IFERROR(__xludf.DUMMYFUNCTION("GOOGLETRANSLATE(B380, ""de"", ""ru"")"),"маникюрный салон Мюнхен Восток")</f>
        <v>маникюрный салон Мюнхен Восток</v>
      </c>
      <c r="B380" s="3" t="s">
        <v>389</v>
      </c>
      <c r="C380" s="5">
        <v>30.0</v>
      </c>
      <c r="D380" s="6" t="s">
        <v>5</v>
      </c>
    </row>
    <row r="381">
      <c r="A381" s="3" t="str">
        <f>IFERROR(__xludf.DUMMYFUNCTION("GOOGLETRANSLATE(B381, ""de"", ""ru"")"),"маникюрный салон Нимфенбург")</f>
        <v>маникюрный салон Нимфенбург</v>
      </c>
      <c r="B381" s="3" t="s">
        <v>390</v>
      </c>
      <c r="C381" s="5">
        <v>30.0</v>
      </c>
      <c r="D381" s="6" t="s">
        <v>5</v>
      </c>
    </row>
    <row r="382">
      <c r="A382" s="3" t="str">
        <f>IFERROR(__xludf.DUMMYFUNCTION("GOOGLETRANSLATE(B382, ""de"", ""ru"")"),"гвозди в Мюнхене")</f>
        <v>гвозди в Мюнхене</v>
      </c>
      <c r="B382" s="3" t="s">
        <v>391</v>
      </c>
      <c r="C382" s="5">
        <v>30.0</v>
      </c>
      <c r="D382" s="6" t="s">
        <v>5</v>
      </c>
    </row>
    <row r="383">
      <c r="A383" s="3" t="str">
        <f>IFERROR(__xludf.DUMMYFUNCTION("GOOGLETRANSLATE(B383, ""de"", ""ru"")"),"гвозди швабрирование")</f>
        <v>гвозди швабрирование</v>
      </c>
      <c r="B383" s="3" t="s">
        <v>392</v>
      </c>
      <c r="C383" s="5">
        <v>30.0</v>
      </c>
      <c r="D383" s="6" t="s">
        <v>5</v>
      </c>
    </row>
    <row r="384">
      <c r="A384" s="3" t="str">
        <f>IFERROR(__xludf.DUMMYFUNCTION("GOOGLETRANSLATE(B384, ""de"", ""ru"")"),"короткие натуральные ногти")</f>
        <v>короткие натуральные ногти</v>
      </c>
      <c r="B384" s="3" t="s">
        <v>393</v>
      </c>
      <c r="C384" s="5">
        <v>30.0</v>
      </c>
      <c r="D384" s="6" t="s">
        <v>7</v>
      </c>
    </row>
    <row r="385">
      <c r="A385" s="3" t="str">
        <f>IFERROR(__xludf.DUMMYFUNCTION("GOOGLETRANSLATE(B385, ""de"", ""ru"")"),"гвозди Моосаха")</f>
        <v>гвозди Моосаха</v>
      </c>
      <c r="B385" s="3" t="s">
        <v>394</v>
      </c>
      <c r="C385" s="5">
        <v>30.0</v>
      </c>
      <c r="D385" s="6" t="s">
        <v>7</v>
      </c>
    </row>
    <row r="386">
      <c r="A386" s="3" t="str">
        <f>IFERROR(__xludf.DUMMYFUNCTION("GOOGLETRANSLATE(B386, ""de"", ""ru"")"),"гвозди ремешок аркады")</f>
        <v>гвозди ремешок аркады</v>
      </c>
      <c r="B386" s="3" t="s">
        <v>395</v>
      </c>
      <c r="C386" s="5">
        <v>30.0</v>
      </c>
      <c r="D386" s="6" t="s">
        <v>5</v>
      </c>
    </row>
    <row r="387">
      <c r="A387" s="3" t="str">
        <f>IFERROR(__xludf.DUMMYFUNCTION("GOOGLETRANSLATE(B387, ""de"", ""ru"")"),"французский педикюр")</f>
        <v>французский педикюр</v>
      </c>
      <c r="B387" s="3" t="s">
        <v>396</v>
      </c>
      <c r="C387" s="5">
        <v>30.0</v>
      </c>
      <c r="D387" s="6" t="s">
        <v>13</v>
      </c>
    </row>
    <row r="388">
      <c r="A388" s="3" t="str">
        <f>IFERROR(__xludf.DUMMYFUNCTION("GOOGLETRANSLATE(B388, ""de"", ""ru"")"),"педикюр Харлахинг")</f>
        <v>педикюр Харлахинг</v>
      </c>
      <c r="B388" s="3" t="s">
        <v>397</v>
      </c>
      <c r="C388" s="5">
        <v>30.0</v>
      </c>
      <c r="D388" s="6" t="s">
        <v>13</v>
      </c>
    </row>
    <row r="389">
      <c r="A389" s="3" t="str">
        <f>IFERROR(__xludf.DUMMYFUNCTION("GOOGLETRANSLATE(B389, ""de"", ""ru"")"),"педикюр Максворштадт")</f>
        <v>педикюр Максворштадт</v>
      </c>
      <c r="B389" s="3" t="s">
        <v>398</v>
      </c>
      <c r="C389" s="5">
        <v>30.0</v>
      </c>
      <c r="D389" s="6" t="s">
        <v>13</v>
      </c>
    </row>
    <row r="390">
      <c r="A390" s="3" t="str">
        <f>IFERROR(__xludf.DUMMYFUNCTION("GOOGLETRANSLATE(B390, ""de"", ""ru"")"),"Доступный педикюр в Мюнхене")</f>
        <v>Доступный педикюр в Мюнхене</v>
      </c>
      <c r="B390" s="3" t="s">
        <v>399</v>
      </c>
      <c r="C390" s="5">
        <v>30.0</v>
      </c>
      <c r="D390" s="6" t="s">
        <v>13</v>
      </c>
    </row>
    <row r="391">
      <c r="A391" s="3" t="str">
        <f>IFERROR(__xludf.DUMMYFUNCTION("GOOGLETRANSLATE(B391, ""de"", ""ru"")"),"педикюр Мюнхен Нойхаузен")</f>
        <v>педикюр Мюнхен Нойхаузен</v>
      </c>
      <c r="B391" s="3" t="s">
        <v>400</v>
      </c>
      <c r="C391" s="5">
        <v>30.0</v>
      </c>
      <c r="D391" s="6" t="s">
        <v>13</v>
      </c>
    </row>
    <row r="392">
      <c r="A392" s="3" t="str">
        <f>IFERROR(__xludf.DUMMYFUNCTION("GOOGLETRANSLATE(B392, ""de"", ""ru"")"),"педикюр Нойхаузен Мюнхен")</f>
        <v>педикюр Нойхаузен Мюнхен</v>
      </c>
      <c r="B392" s="3" t="s">
        <v>401</v>
      </c>
      <c r="C392" s="5">
        <v>30.0</v>
      </c>
      <c r="D392" s="6" t="s">
        <v>13</v>
      </c>
    </row>
    <row r="393">
      <c r="A393" s="3" t="str">
        <f>IFERROR(__xludf.DUMMYFUNCTION("GOOGLETRANSLATE(B393, ""de"", ""ru"")"),"крем для ног с мочевиной")</f>
        <v>крем для ног с мочевиной</v>
      </c>
      <c r="B393" s="3" t="s">
        <v>402</v>
      </c>
      <c r="C393" s="5">
        <v>30.0</v>
      </c>
      <c r="D393" s="6" t="s">
        <v>13</v>
      </c>
    </row>
    <row r="394">
      <c r="A394" s="3" t="str">
        <f>IFERROR(__xludf.DUMMYFUNCTION("GOOGLETRANSLATE(B394, ""de"", ""ru"")"),"nails münchner freiheit")</f>
        <v>nails münchner freiheit</v>
      </c>
      <c r="B394" s="3" t="s">
        <v>403</v>
      </c>
      <c r="C394" s="5">
        <v>30.0</v>
      </c>
      <c r="D394" s="6" t="s">
        <v>5</v>
      </c>
    </row>
    <row r="395">
      <c r="A395" s="3" t="str">
        <f>IFERROR(__xludf.DUMMYFUNCTION("GOOGLETRANSLATE(B395, ""de"", ""ru"")"),"nails riem arcaden")</f>
        <v>nails riem arcaden</v>
      </c>
      <c r="B395" s="3" t="s">
        <v>404</v>
      </c>
      <c r="C395" s="5">
        <v>30.0</v>
      </c>
      <c r="D395" s="6" t="s">
        <v>5</v>
      </c>
    </row>
    <row r="396">
      <c r="A396" s="3" t="str">
        <f>IFERROR(__xludf.DUMMYFUNCTION("GOOGLETRANSLATE(B396, ""de"", ""ru"")"),"riem arcaden nails")</f>
        <v>riem arcaden nails</v>
      </c>
      <c r="B396" s="3" t="s">
        <v>405</v>
      </c>
      <c r="C396" s="5">
        <v>30.0</v>
      </c>
      <c r="D396" s="6" t="s">
        <v>5</v>
      </c>
    </row>
    <row r="397">
      <c r="A397" s="3" t="str">
        <f>IFERROR(__xludf.DUMMYFUNCTION("GOOGLETRANSLATE(B397, ""de"", ""ru"")"),"студия красоты Мюнхен")</f>
        <v>студия красоты Мюнхен</v>
      </c>
      <c r="B397" s="3" t="s">
        <v>406</v>
      </c>
      <c r="C397" s="5">
        <v>20.0</v>
      </c>
      <c r="D397" s="6" t="s">
        <v>5</v>
      </c>
    </row>
    <row r="398">
      <c r="A398" s="3" t="str">
        <f>IFERROR(__xludf.DUMMYFUNCTION("GOOGLETRANSLATE(B398, ""de"", ""ru"")"),"косметика оптом")</f>
        <v>косметика оптом</v>
      </c>
      <c r="B398" s="3" t="s">
        <v>407</v>
      </c>
      <c r="C398" s="5">
        <v>20.0</v>
      </c>
      <c r="D398" s="6" t="s">
        <v>24</v>
      </c>
    </row>
    <row r="399">
      <c r="A399" s="3" t="str">
        <f>IFERROR(__xludf.DUMMYFUNCTION("GOOGLETRANSLATE(B399, ""de"", ""ru"")"),"уход за лицом поблизости")</f>
        <v>уход за лицом поблизости</v>
      </c>
      <c r="B399" s="3" t="s">
        <v>408</v>
      </c>
      <c r="C399" s="5">
        <v>20.0</v>
      </c>
      <c r="D399" s="6" t="s">
        <v>24</v>
      </c>
    </row>
    <row r="400">
      <c r="A400" s="3" t="str">
        <f>IFERROR(__xludf.DUMMYFUNCTION("GOOGLETRANSLATE(B400, ""de"", ""ru"")"),"чистка лица поблизости")</f>
        <v>чистка лица поблизости</v>
      </c>
      <c r="B400" s="3" t="s">
        <v>409</v>
      </c>
      <c r="C400" s="5">
        <v>20.0</v>
      </c>
      <c r="D400" s="6" t="s">
        <v>24</v>
      </c>
    </row>
    <row r="401">
      <c r="A401" s="3" t="str">
        <f>IFERROR(__xludf.DUMMYFUNCTION("GOOGLETRANSLATE(B401, ""de"", ""ru"")"),"институт красоты")</f>
        <v>институт красоты</v>
      </c>
      <c r="B401" s="3" t="s">
        <v>410</v>
      </c>
      <c r="C401" s="5">
        <v>20.0</v>
      </c>
      <c r="D401" s="6" t="s">
        <v>24</v>
      </c>
    </row>
    <row r="402">
      <c r="A402" s="3" t="str">
        <f>IFERROR(__xludf.DUMMYFUNCTION("GOOGLETRANSLATE(B402, ""de"", ""ru"")"),"красота ногтей")</f>
        <v>красота ногтей</v>
      </c>
      <c r="B402" s="3" t="s">
        <v>411</v>
      </c>
      <c r="C402" s="5">
        <v>20.0</v>
      </c>
      <c r="D402" s="6" t="s">
        <v>5</v>
      </c>
    </row>
    <row r="403">
      <c r="A403" s="3" t="str">
        <f>IFERROR(__xludf.DUMMYFUNCTION("GOOGLETRANSLATE(B403, ""de"", ""ru"")"),"косметолог рядом со мной")</f>
        <v>косметолог рядом со мной</v>
      </c>
      <c r="B403" s="3" t="s">
        <v>412</v>
      </c>
      <c r="C403" s="5">
        <v>20.0</v>
      </c>
      <c r="D403" s="6" t="s">
        <v>24</v>
      </c>
    </row>
    <row r="404">
      <c r="A404" s="3" t="str">
        <f>IFERROR(__xludf.DUMMYFUNCTION("GOOGLETRANSLATE(B404, ""de"", ""ru"")"),"институт красоты Мюнхен")</f>
        <v>институт красоты Мюнхен</v>
      </c>
      <c r="B404" s="3" t="s">
        <v>413</v>
      </c>
      <c r="C404" s="5">
        <v>20.0</v>
      </c>
      <c r="D404" s="6" t="s">
        <v>24</v>
      </c>
    </row>
    <row r="405">
      <c r="A405" s="3" t="str">
        <f>IFERROR(__xludf.DUMMYFUNCTION("GOOGLETRANSLATE(B405, ""de"", ""ru"")"),"салон красоты рядом со мной")</f>
        <v>салон красоты рядом со мной</v>
      </c>
      <c r="B405" s="3" t="s">
        <v>414</v>
      </c>
      <c r="C405" s="5">
        <v>20.0</v>
      </c>
      <c r="D405" s="6" t="s">
        <v>5</v>
      </c>
    </row>
    <row r="406">
      <c r="A406" s="3" t="str">
        <f>IFERROR(__xludf.DUMMYFUNCTION("GOOGLETRANSLATE(B406, ""de"", ""ru"")"),"лучший косметолог в Мюнхене")</f>
        <v>лучший косметолог в Мюнхене</v>
      </c>
      <c r="B406" s="3" t="s">
        <v>415</v>
      </c>
      <c r="C406" s="5">
        <v>20.0</v>
      </c>
      <c r="D406" s="6" t="s">
        <v>24</v>
      </c>
    </row>
    <row r="407">
      <c r="A407" s="3" t="str">
        <f>IFERROR(__xludf.DUMMYFUNCTION("GOOGLETRANSLATE(B407, ""de"", ""ru"")"),"косметика Фельдмохинг")</f>
        <v>косметика Фельдмохинг</v>
      </c>
      <c r="B407" s="3" t="s">
        <v>416</v>
      </c>
      <c r="C407" s="5">
        <v>20.0</v>
      </c>
      <c r="D407" s="6" t="s">
        <v>24</v>
      </c>
    </row>
    <row r="408">
      <c r="A408" s="3" t="str">
        <f>IFERROR(__xludf.DUMMYFUNCTION("GOOGLETRANSLATE(B408, ""de"", ""ru"")"),"косметика Laim Мюнхен")</f>
        <v>косметика Laim Мюнхен</v>
      </c>
      <c r="B408" s="3" t="s">
        <v>417</v>
      </c>
      <c r="C408" s="5">
        <v>20.0</v>
      </c>
      <c r="D408" s="6" t="s">
        <v>24</v>
      </c>
    </row>
    <row r="409">
      <c r="A409" s="3" t="str">
        <f>IFERROR(__xludf.DUMMYFUNCTION("GOOGLETRANSLATE(B409, ""de"", ""ru"")"),"косметика центр Мюнхена")</f>
        <v>косметика центр Мюнхена</v>
      </c>
      <c r="B409" s="3" t="s">
        <v>418</v>
      </c>
      <c r="C409" s="5">
        <v>20.0</v>
      </c>
      <c r="D409" s="6" t="s">
        <v>24</v>
      </c>
    </row>
    <row r="410">
      <c r="A410" s="3" t="str">
        <f>IFERROR(__xludf.DUMMYFUNCTION("GOOGLETRANSLATE(B410, ""de"", ""ru"")"),"косметика Мюнхен Лайм")</f>
        <v>косметика Мюнхен Лайм</v>
      </c>
      <c r="B410" s="3" t="s">
        <v>419</v>
      </c>
      <c r="C410" s="5">
        <v>20.0</v>
      </c>
      <c r="D410" s="6" t="s">
        <v>24</v>
      </c>
    </row>
    <row r="411">
      <c r="A411" s="3" t="str">
        <f>IFERROR(__xludf.DUMMYFUNCTION("GOOGLETRANSLATE(B411, ""de"", ""ru"")"),"косметический стиль")</f>
        <v>косметический стиль</v>
      </c>
      <c r="B411" s="3" t="s">
        <v>420</v>
      </c>
      <c r="C411" s="5">
        <v>20.0</v>
      </c>
      <c r="D411" s="6" t="s">
        <v>24</v>
      </c>
    </row>
    <row r="412">
      <c r="A412" s="3" t="str">
        <f>IFERROR(__xludf.DUMMYFUNCTION("GOOGLETRANSLATE(B412, ""de"", ""ru"")"),"косметолог Трудеринг")</f>
        <v>косметолог Трудеринг</v>
      </c>
      <c r="B412" s="3" t="s">
        <v>421</v>
      </c>
      <c r="C412" s="5">
        <v>20.0</v>
      </c>
      <c r="D412" s="6" t="s">
        <v>24</v>
      </c>
    </row>
    <row r="413">
      <c r="A413" s="3" t="str">
        <f>IFERROR(__xludf.DUMMYFUNCTION("GOOGLETRANSLATE(B413, ""de"", ""ru"")"),"салон красоты Берг-ам-Лайм")</f>
        <v>салон красоты Берг-ам-Лайм</v>
      </c>
      <c r="B413" s="3" t="s">
        <v>422</v>
      </c>
      <c r="C413" s="5">
        <v>20.0</v>
      </c>
      <c r="D413" s="6" t="s">
        <v>5</v>
      </c>
    </row>
    <row r="414">
      <c r="A414" s="3" t="str">
        <f>IFERROR(__xludf.DUMMYFUNCTION("GOOGLETRANSLATE(B414, ""de"", ""ru"")"),"салон красоты Giesing Мюнхен")</f>
        <v>салон красоты Giesing Мюнхен</v>
      </c>
      <c r="B414" s="3" t="s">
        <v>423</v>
      </c>
      <c r="C414" s="5">
        <v>20.0</v>
      </c>
      <c r="D414" s="6" t="s">
        <v>5</v>
      </c>
    </row>
    <row r="415">
      <c r="A415" s="3" t="str">
        <f>IFERROR(__xludf.DUMMYFUNCTION("GOOGLETRANSLATE(B415, ""de"", ""ru"")"),"салон красоты Мариенплац")</f>
        <v>салон красоты Мариенплац</v>
      </c>
      <c r="B415" s="3" t="s">
        <v>424</v>
      </c>
      <c r="C415" s="5">
        <v>20.0</v>
      </c>
      <c r="D415" s="6" t="s">
        <v>5</v>
      </c>
    </row>
    <row r="416">
      <c r="A416" s="3" t="str">
        <f>IFERROR(__xludf.DUMMYFUNCTION("GOOGLETRANSLATE(B416, ""de"", ""ru"")"),"салон красоты Максворштадт")</f>
        <v>салон красоты Максворштадт</v>
      </c>
      <c r="B416" s="3" t="s">
        <v>425</v>
      </c>
      <c r="C416" s="5">
        <v>20.0</v>
      </c>
      <c r="D416" s="6" t="s">
        <v>5</v>
      </c>
    </row>
    <row r="417">
      <c r="A417" s="3" t="str">
        <f>IFERROR(__xludf.DUMMYFUNCTION("GOOGLETRANSLATE(B417, ""de"", ""ru"")"),"салон красоты Мюнхен Гизинг")</f>
        <v>салон красоты Мюнхен Гизинг</v>
      </c>
      <c r="B417" s="3" t="s">
        <v>426</v>
      </c>
      <c r="C417" s="5">
        <v>20.0</v>
      </c>
      <c r="D417" s="6" t="s">
        <v>5</v>
      </c>
    </row>
    <row r="418">
      <c r="A418" s="3" t="str">
        <f>IFERROR(__xludf.DUMMYFUNCTION("GOOGLETRANSLATE(B418, ""de"", ""ru"")"),"салон красоты Мюнхен Лайм")</f>
        <v>салон красоты Мюнхен Лайм</v>
      </c>
      <c r="B418" s="3" t="s">
        <v>427</v>
      </c>
      <c r="C418" s="5">
        <v>20.0</v>
      </c>
      <c r="D418" s="6" t="s">
        <v>5</v>
      </c>
    </row>
    <row r="419">
      <c r="A419" s="3" t="str">
        <f>IFERROR(__xludf.DUMMYFUNCTION("GOOGLETRANSLATE(B419, ""de"", ""ru"")"),"салон красоты Мюнхен Нойхаузен")</f>
        <v>салон красоты Мюнхен Нойхаузен</v>
      </c>
      <c r="B419" s="3" t="s">
        <v>428</v>
      </c>
      <c r="C419" s="5">
        <v>20.0</v>
      </c>
      <c r="D419" s="6" t="s">
        <v>5</v>
      </c>
    </row>
    <row r="420">
      <c r="A420" s="3" t="str">
        <f>IFERROR(__xludf.DUMMYFUNCTION("GOOGLETRANSLATE(B420, ""de"", ""ru"")"),"салон красоты Мюнхен Север")</f>
        <v>салон красоты Мюнхен Север</v>
      </c>
      <c r="B420" s="3" t="s">
        <v>429</v>
      </c>
      <c r="C420" s="5">
        <v>20.0</v>
      </c>
      <c r="D420" s="6" t="s">
        <v>5</v>
      </c>
    </row>
    <row r="421">
      <c r="A421" s="3" t="str">
        <f>IFERROR(__xludf.DUMMYFUNCTION("GOOGLETRANSLATE(B421, ""de"", ""ru"")"),"натуральная косметика рядом со мной")</f>
        <v>натуральная косметика рядом со мной</v>
      </c>
      <c r="B421" s="3" t="s">
        <v>430</v>
      </c>
      <c r="C421" s="5">
        <v>20.0</v>
      </c>
      <c r="D421" s="6" t="s">
        <v>24</v>
      </c>
    </row>
    <row r="422">
      <c r="A422" s="3" t="str">
        <f>IFERROR(__xludf.DUMMYFUNCTION("GOOGLETRANSLATE(B422, ""de"", ""ru"")"),"близнецы с гвоздями")</f>
        <v>близнецы с гвоздями</v>
      </c>
      <c r="B422" s="3" t="s">
        <v>431</v>
      </c>
      <c r="C422" s="5">
        <v>20.0</v>
      </c>
      <c r="D422" s="6" t="s">
        <v>7</v>
      </c>
    </row>
    <row r="423">
      <c r="A423" s="3" t="str">
        <f>IFERROR(__xludf.DUMMYFUNCTION("GOOGLETRANSLATE(B423, ""de"", ""ru"")"),"ногти Алессандро")</f>
        <v>ногти Алессандро</v>
      </c>
      <c r="B423" s="3" t="s">
        <v>432</v>
      </c>
      <c r="C423" s="5">
        <v>20.0</v>
      </c>
      <c r="D423" s="6" t="s">
        <v>5</v>
      </c>
    </row>
    <row r="424">
      <c r="A424" s="3" t="str">
        <f>IFERROR(__xludf.DUMMYFUNCTION("GOOGLETRANSLATE(B424, ""de"", ""ru"")"),"Набор для ногтей Gemini")</f>
        <v>Набор для ногтей Gemini</v>
      </c>
      <c r="B424" s="3" t="s">
        <v>433</v>
      </c>
      <c r="C424" s="5">
        <v>20.0</v>
      </c>
      <c r="D424" s="6" t="s">
        <v>7</v>
      </c>
    </row>
    <row r="425">
      <c r="A425" s="3" t="str">
        <f>IFERROR(__xludf.DUMMYFUNCTION("GOOGLETRANSLATE(B425, ""de"", ""ru"")"),"Устройства для ухода за ногами с отсосом")</f>
        <v>Устройства для ухода за ногами с отсосом</v>
      </c>
      <c r="B425" s="3" t="s">
        <v>434</v>
      </c>
      <c r="C425" s="5">
        <v>20.0</v>
      </c>
      <c r="D425" s="6" t="s">
        <v>13</v>
      </c>
    </row>
    <row r="426">
      <c r="A426" s="3" t="str">
        <f>IFERROR(__xludf.DUMMYFUNCTION("GOOGLETRANSLATE(B426, ""de"", ""ru"")"),"ломкие ногти на ногах")</f>
        <v>ломкие ногти на ногах</v>
      </c>
      <c r="B426" s="3" t="s">
        <v>435</v>
      </c>
      <c r="C426" s="5">
        <v>20.0</v>
      </c>
      <c r="D426" s="6" t="s">
        <v>7</v>
      </c>
    </row>
    <row r="427">
      <c r="A427" s="3" t="str">
        <f>IFERROR(__xludf.DUMMYFUNCTION("GOOGLETRANSLATE(B427, ""de"", ""ru"")"),"Уход за ногами Baehr")</f>
        <v>Уход за ногами Baehr</v>
      </c>
      <c r="B427" s="3" t="s">
        <v>436</v>
      </c>
      <c r="C427" s="5">
        <v>20.0</v>
      </c>
      <c r="D427" s="6" t="s">
        <v>13</v>
      </c>
    </row>
    <row r="428">
      <c r="A428" s="3" t="str">
        <f>IFERROR(__xludf.DUMMYFUNCTION("GOOGLETRANSLATE(B428, ""de"", ""ru"")"),"ломкость ногтей во время менопаузы")</f>
        <v>ломкость ногтей во время менопаузы</v>
      </c>
      <c r="B428" s="3" t="s">
        <v>437</v>
      </c>
      <c r="C428" s="5">
        <v>20.0</v>
      </c>
      <c r="D428" s="6" t="s">
        <v>7</v>
      </c>
    </row>
    <row r="429">
      <c r="A429" s="3" t="str">
        <f>IFERROR(__xludf.DUMMYFUNCTION("GOOGLETRANSLATE(B429, ""de"", ""ru"")"),"мобильный маникюрный салон")</f>
        <v>мобильный маникюрный салон</v>
      </c>
      <c r="B429" s="3" t="s">
        <v>438</v>
      </c>
      <c r="C429" s="5">
        <v>20.0</v>
      </c>
      <c r="D429" s="6" t="s">
        <v>5</v>
      </c>
    </row>
    <row r="430">
      <c r="A430" s="3" t="str">
        <f>IFERROR(__xludf.DUMMYFUNCTION("GOOGLETRANSLATE(B430, ""de"", ""ru"")"),"цены на уход за ногами")</f>
        <v>цены на уход за ногами</v>
      </c>
      <c r="B430" s="3" t="s">
        <v>439</v>
      </c>
      <c r="C430" s="5">
        <v>20.0</v>
      </c>
      <c r="D430" s="6" t="s">
        <v>13</v>
      </c>
    </row>
    <row r="431">
      <c r="A431" s="3" t="str">
        <f>IFERROR(__xludf.DUMMYFUNCTION("GOOGLETRANSLATE(B431, ""de"", ""ru"")"),"уход за ногтями")</f>
        <v>уход за ногтями</v>
      </c>
      <c r="B431" s="3" t="s">
        <v>440</v>
      </c>
      <c r="C431" s="5">
        <v>20.0</v>
      </c>
      <c r="D431" s="6" t="s">
        <v>7</v>
      </c>
    </row>
    <row r="432">
      <c r="A432" s="3" t="str">
        <f>IFERROR(__xludf.DUMMYFUNCTION("GOOGLETRANSLATE(B432, ""de"", ""ru"")"),"гелевый маникюр")</f>
        <v>гелевый маникюр</v>
      </c>
      <c r="B432" s="3" t="s">
        <v>441</v>
      </c>
      <c r="C432" s="5">
        <v>20.0</v>
      </c>
      <c r="D432" s="6" t="s">
        <v>7</v>
      </c>
    </row>
    <row r="433">
      <c r="A433" s="3" t="str">
        <f>IFERROR(__xludf.DUMMYFUNCTION("GOOGLETRANSLATE(B433, ""de"", ""ru"")"),"уход за ногтями дм")</f>
        <v>уход за ногтями дм</v>
      </c>
      <c r="B433" s="3" t="s">
        <v>442</v>
      </c>
      <c r="C433" s="5">
        <v>20.0</v>
      </c>
      <c r="D433" s="6" t="s">
        <v>7</v>
      </c>
    </row>
    <row r="434">
      <c r="A434" s="3" t="str">
        <f>IFERROR(__xludf.DUMMYFUNCTION("GOOGLETRANSLATE(B434, ""de"", ""ru"")"),"Мобильный уход за ногами рядом со мной")</f>
        <v>Мобильный уход за ногами рядом со мной</v>
      </c>
      <c r="B434" s="3" t="s">
        <v>443</v>
      </c>
      <c r="C434" s="5">
        <v>20.0</v>
      </c>
      <c r="D434" s="6" t="s">
        <v>13</v>
      </c>
    </row>
    <row r="435">
      <c r="A435" s="3" t="str">
        <f>IFERROR(__xludf.DUMMYFUNCTION("GOOGLETRANSLATE(B435, ""de"", ""ru"")"),"маникюрный салон без записи")</f>
        <v>маникюрный салон без записи</v>
      </c>
      <c r="B435" s="3" t="s">
        <v>444</v>
      </c>
      <c r="C435" s="5">
        <v>20.0</v>
      </c>
      <c r="D435" s="6" t="s">
        <v>5</v>
      </c>
    </row>
    <row r="436">
      <c r="A436" s="3" t="str">
        <f>IFERROR(__xludf.DUMMYFUNCTION("GOOGLETRANSLATE(B436, ""de"", ""ru"")"),"здоровые ногти")</f>
        <v>здоровые ногти</v>
      </c>
      <c r="B436" s="3" t="s">
        <v>445</v>
      </c>
      <c r="C436" s="5">
        <v>20.0</v>
      </c>
      <c r="D436" s="6" t="s">
        <v>7</v>
      </c>
    </row>
    <row r="437">
      <c r="A437" s="3" t="str">
        <f>IFERROR(__xludf.DUMMYFUNCTION("GOOGLETRANSLATE(B437, ""de"", ""ru"")"),"маникюр для ногтей")</f>
        <v>маникюр для ногтей</v>
      </c>
      <c r="B437" s="3" t="s">
        <v>446</v>
      </c>
      <c r="C437" s="5">
        <v>20.0</v>
      </c>
      <c r="D437" s="6" t="s">
        <v>7</v>
      </c>
    </row>
    <row r="438">
      <c r="A438" s="3" t="str">
        <f>IFERROR(__xludf.DUMMYFUNCTION("GOOGLETRANSLATE(B438, ""de"", ""ru"")"),"педикюр ног")</f>
        <v>педикюр ног</v>
      </c>
      <c r="B438" s="3" t="s">
        <v>447</v>
      </c>
      <c r="C438" s="5">
        <v>20.0</v>
      </c>
      <c r="D438" s="6" t="s">
        <v>13</v>
      </c>
    </row>
    <row r="439">
      <c r="A439" s="3" t="str">
        <f>IFERROR(__xludf.DUMMYFUNCTION("GOOGLETRANSLATE(B439, ""de"", ""ru"")"),"хороший маникюрный салон поблизости")</f>
        <v>хороший маникюрный салон поблизости</v>
      </c>
      <c r="B439" s="3" t="s">
        <v>448</v>
      </c>
      <c r="C439" s="5">
        <v>20.0</v>
      </c>
      <c r="D439" s="6" t="s">
        <v>5</v>
      </c>
    </row>
    <row r="440">
      <c r="A440" s="3" t="str">
        <f>IFERROR(__xludf.DUMMYFUNCTION("GOOGLETRANSLATE(B440, ""de"", ""ru"")"),"гвоздевой камень")</f>
        <v>гвоздевой камень</v>
      </c>
      <c r="B440" s="3" t="s">
        <v>449</v>
      </c>
      <c r="C440" s="5">
        <v>20.0</v>
      </c>
      <c r="D440" s="6" t="s">
        <v>7</v>
      </c>
    </row>
    <row r="441">
      <c r="A441" s="3" t="str">
        <f>IFERROR(__xludf.DUMMYFUNCTION("GOOGLETRANSLATE(B441, ""de"", ""ru"")"),"наращивание ногтей")</f>
        <v>наращивание ногтей</v>
      </c>
      <c r="B441" s="3" t="s">
        <v>450</v>
      </c>
      <c r="C441" s="5">
        <v>20.0</v>
      </c>
      <c r="D441" s="6" t="s">
        <v>7</v>
      </c>
    </row>
    <row r="442">
      <c r="A442" s="3" t="str">
        <f>IFERROR(__xludf.DUMMYFUNCTION("GOOGLETRANSLATE(B442, ""de"", ""ru"")"),"уход за ногами для мужчин")</f>
        <v>уход за ногами для мужчин</v>
      </c>
      <c r="B442" s="3" t="s">
        <v>451</v>
      </c>
      <c r="C442" s="5">
        <v>20.0</v>
      </c>
      <c r="D442" s="6" t="s">
        <v>13</v>
      </c>
    </row>
    <row r="443">
      <c r="A443" s="3" t="str">
        <f>IFERROR(__xludf.DUMMYFUNCTION("GOOGLETRANSLATE(B443, ""de"", ""ru"")"),"маникюрный салон поблизости")</f>
        <v>маникюрный салон поблизости</v>
      </c>
      <c r="B443" s="3" t="s">
        <v>452</v>
      </c>
      <c r="C443" s="5">
        <v>20.0</v>
      </c>
      <c r="D443" s="6" t="s">
        <v>5</v>
      </c>
    </row>
    <row r="444">
      <c r="A444" s="3" t="str">
        <f>IFERROR(__xludf.DUMMYFUNCTION("GOOGLETRANSLATE(B444, ""de"", ""ru"")"),"Цены на уход за ногами поблизости")</f>
        <v>Цены на уход за ногами поблизости</v>
      </c>
      <c r="B444" s="3" t="s">
        <v>453</v>
      </c>
      <c r="C444" s="5">
        <v>20.0</v>
      </c>
      <c r="D444" s="6" t="s">
        <v>13</v>
      </c>
    </row>
    <row r="445">
      <c r="A445" s="3" t="str">
        <f>IFERROR(__xludf.DUMMYFUNCTION("GOOGLETRANSLATE(B445, ""de"", ""ru"")"),"Уход за ногтями")</f>
        <v>Уход за ногтями</v>
      </c>
      <c r="B445" s="3" t="s">
        <v>454</v>
      </c>
      <c r="C445" s="5">
        <v>20.0</v>
      </c>
      <c r="D445" s="6" t="s">
        <v>7</v>
      </c>
    </row>
    <row r="446">
      <c r="A446" s="3" t="str">
        <f>IFERROR(__xludf.DUMMYFUNCTION("GOOGLETRANSLATE(B446, ""de"", ""ru"")"),"искусственные ногти на ногах")</f>
        <v>искусственные ногти на ногах</v>
      </c>
      <c r="B446" s="3" t="s">
        <v>455</v>
      </c>
      <c r="C446" s="5">
        <v>20.0</v>
      </c>
      <c r="D446" s="6" t="s">
        <v>7</v>
      </c>
    </row>
    <row r="447">
      <c r="A447" s="3" t="str">
        <f>IFERROR(__xludf.DUMMYFUNCTION("GOOGLETRANSLATE(B447, ""de"", ""ru"")"),"мужской маникюр")</f>
        <v>мужской маникюр</v>
      </c>
      <c r="B447" s="3" t="s">
        <v>456</v>
      </c>
      <c r="C447" s="5">
        <v>20.0</v>
      </c>
      <c r="D447" s="6" t="s">
        <v>7</v>
      </c>
    </row>
    <row r="448">
      <c r="A448" s="3" t="str">
        <f>IFERROR(__xludf.DUMMYFUNCTION("GOOGLETRANSLATE(B448, ""de"", ""ru"")"),"вросшие ногти на ногах")</f>
        <v>вросшие ногти на ногах</v>
      </c>
      <c r="B448" s="3" t="s">
        <v>457</v>
      </c>
      <c r="C448" s="5">
        <v>20.0</v>
      </c>
      <c r="D448" s="6" t="s">
        <v>7</v>
      </c>
    </row>
    <row r="449">
      <c r="A449" s="3" t="str">
        <f>IFERROR(__xludf.DUMMYFUNCTION("GOOGLETRANSLATE(B449, ""de"", ""ru"")"),"медицинский уход за ногтями")</f>
        <v>медицинский уход за ногтями</v>
      </c>
      <c r="B449" s="3" t="s">
        <v>458</v>
      </c>
      <c r="C449" s="5">
        <v>20.0</v>
      </c>
      <c r="D449" s="6" t="s">
        <v>7</v>
      </c>
    </row>
    <row r="450">
      <c r="A450" s="3" t="str">
        <f>IFERROR(__xludf.DUMMYFUNCTION("GOOGLETRANSLATE(B450, ""de"", ""ru"")"),"протез ногтей")</f>
        <v>протез ногтей</v>
      </c>
      <c r="B450" s="3" t="s">
        <v>459</v>
      </c>
      <c r="C450" s="5">
        <v>20.0</v>
      </c>
      <c r="D450" s="6" t="s">
        <v>7</v>
      </c>
    </row>
    <row r="451">
      <c r="A451" s="3" t="str">
        <f>IFERROR(__xludf.DUMMYFUNCTION("GOOGLETRANSLATE(B451, ""de"", ""ru"")"),"цены на маникюрный салон поблизости")</f>
        <v>цены на маникюрный салон поблизости</v>
      </c>
      <c r="B451" s="3" t="s">
        <v>460</v>
      </c>
      <c r="C451" s="5">
        <v>20.0</v>
      </c>
      <c r="D451" s="6" t="s">
        <v>5</v>
      </c>
    </row>
    <row r="452">
      <c r="A452" s="3" t="str">
        <f>IFERROR(__xludf.DUMMYFUNCTION("GOOGLETRANSLATE(B452, ""de"", ""ru"")"),"уход за ногами для мужчин")</f>
        <v>уход за ногами для мужчин</v>
      </c>
      <c r="B452" s="3" t="s">
        <v>461</v>
      </c>
      <c r="C452" s="5">
        <v>20.0</v>
      </c>
      <c r="D452" s="6" t="s">
        <v>13</v>
      </c>
    </row>
    <row r="453">
      <c r="A453" s="3" t="str">
        <f>IFERROR(__xludf.DUMMYFUNCTION("GOOGLETRANSLATE(B453, ""de"", ""ru"")"),"ногти biab")</f>
        <v>ногти biab</v>
      </c>
      <c r="B453" s="3" t="s">
        <v>462</v>
      </c>
      <c r="C453" s="5">
        <v>20.0</v>
      </c>
      <c r="D453" s="6" t="s">
        <v>7</v>
      </c>
    </row>
    <row r="454">
      <c r="A454" s="3" t="str">
        <f>IFERROR(__xludf.DUMMYFUNCTION("GOOGLETRANSLATE(B454, ""de"", ""ru"")"),"гель для педикюра")</f>
        <v>гель для педикюра</v>
      </c>
      <c r="B454" s="3" t="s">
        <v>463</v>
      </c>
      <c r="C454" s="5">
        <v>20.0</v>
      </c>
      <c r="D454" s="6" t="s">
        <v>7</v>
      </c>
    </row>
    <row r="455">
      <c r="A455" s="3" t="str">
        <f>IFERROR(__xludf.DUMMYFUNCTION("GOOGLETRANSLATE(B455, ""de"", ""ru"")"),"Французский двухцветный дизайн ногтей")</f>
        <v>Французский двухцветный дизайн ногтей</v>
      </c>
      <c r="B455" s="3" t="s">
        <v>464</v>
      </c>
      <c r="C455" s="5">
        <v>20.0</v>
      </c>
      <c r="D455" s="6" t="s">
        <v>7</v>
      </c>
    </row>
    <row r="456">
      <c r="A456" s="3" t="str">
        <f>IFERROR(__xludf.DUMMYFUNCTION("GOOGLETRANSLATE(B456, ""de"", ""ru"")"),"Педикюр с гелем")</f>
        <v>Педикюр с гелем</v>
      </c>
      <c r="B456" s="3" t="s">
        <v>465</v>
      </c>
      <c r="C456" s="5">
        <v>20.0</v>
      </c>
      <c r="D456" s="6" t="s">
        <v>7</v>
      </c>
    </row>
    <row r="457">
      <c r="A457" s="3" t="str">
        <f>IFERROR(__xludf.DUMMYFUNCTION("GOOGLETRANSLATE(B457, ""de"", ""ru"")"),"дизайн ногтей поблизости")</f>
        <v>дизайн ногтей поблизости</v>
      </c>
      <c r="B457" s="3" t="s">
        <v>466</v>
      </c>
      <c r="C457" s="5">
        <v>20.0</v>
      </c>
      <c r="D457" s="6" t="s">
        <v>7</v>
      </c>
    </row>
    <row r="458">
      <c r="A458" s="3" t="str">
        <f>IFERROR(__xludf.DUMMYFUNCTION("GOOGLETRANSLATE(B458, ""de"", ""ru"")"),"гелевый педикюр")</f>
        <v>гелевый педикюр</v>
      </c>
      <c r="B458" s="3" t="s">
        <v>467</v>
      </c>
      <c r="C458" s="5">
        <v>20.0</v>
      </c>
      <c r="D458" s="6" t="s">
        <v>7</v>
      </c>
    </row>
    <row r="459">
      <c r="A459" s="3" t="str">
        <f>IFERROR(__xludf.DUMMYFUNCTION("GOOGLETRANSLATE(B459, ""de"", ""ru"")"),"уход за ногами подология")</f>
        <v>уход за ногами подология</v>
      </c>
      <c r="B459" s="3" t="s">
        <v>468</v>
      </c>
      <c r="C459" s="5">
        <v>20.0</v>
      </c>
      <c r="D459" s="6" t="s">
        <v>13</v>
      </c>
    </row>
    <row r="460">
      <c r="A460" s="3" t="str">
        <f>IFERROR(__xludf.DUMMYFUNCTION("GOOGLETRANSLATE(B460, ""de"", ""ru"")"),"педикюр маникюр")</f>
        <v>педикюр маникюр</v>
      </c>
      <c r="B460" s="3" t="s">
        <v>469</v>
      </c>
      <c r="C460" s="5">
        <v>20.0</v>
      </c>
      <c r="D460" s="6" t="s">
        <v>7</v>
      </c>
    </row>
    <row r="461">
      <c r="A461" s="3" t="str">
        <f>IFERROR(__xludf.DUMMYFUNCTION("GOOGLETRANSLATE(B461, ""de"", ""ru"")"),"маникюрные ногти")</f>
        <v>маникюрные ногти</v>
      </c>
      <c r="B461" s="3" t="s">
        <v>470</v>
      </c>
      <c r="C461" s="5">
        <v>20.0</v>
      </c>
      <c r="D461" s="6" t="s">
        <v>7</v>
      </c>
    </row>
    <row r="462">
      <c r="A462" s="3" t="str">
        <f>IFERROR(__xludf.DUMMYFUNCTION("GOOGLETRANSLATE(B462, ""de"", ""ru"")"),"блестящие ногти в стиле бэби-бумеров")</f>
        <v>блестящие ногти в стиле бэби-бумеров</v>
      </c>
      <c r="B462" s="3" t="s">
        <v>471</v>
      </c>
      <c r="C462" s="5">
        <v>20.0</v>
      </c>
      <c r="D462" s="6" t="s">
        <v>7</v>
      </c>
    </row>
    <row r="463">
      <c r="A463" s="3" t="str">
        <f>IFERROR(__xludf.DUMMYFUNCTION("GOOGLETRANSLATE(B463, ""de"", ""ru"")"),"уход за ногтями")</f>
        <v>уход за ногтями</v>
      </c>
      <c r="B463" s="3" t="s">
        <v>472</v>
      </c>
      <c r="C463" s="5">
        <v>20.0</v>
      </c>
      <c r="D463" s="6" t="s">
        <v>7</v>
      </c>
    </row>
    <row r="464">
      <c r="A464" s="3" t="str">
        <f>IFERROR(__xludf.DUMMYFUNCTION("GOOGLETRANSLATE(B464, ""de"", ""ru"")"),"Мужской маникюр Мюнхен")</f>
        <v>Мужской маникюр Мюнхен</v>
      </c>
      <c r="B464" s="3" t="s">
        <v>473</v>
      </c>
      <c r="C464" s="5">
        <v>20.0</v>
      </c>
      <c r="D464" s="6" t="s">
        <v>7</v>
      </c>
    </row>
    <row r="465">
      <c r="A465" s="3" t="str">
        <f>IFERROR(__xludf.DUMMYFUNCTION("GOOGLETRANSLATE(B465, ""de"", ""ru"")"),"уход за ногтями dm")</f>
        <v>уход за ногтями dm</v>
      </c>
      <c r="B465" s="3" t="s">
        <v>474</v>
      </c>
      <c r="C465" s="5">
        <v>20.0</v>
      </c>
      <c r="D465" s="6" t="s">
        <v>7</v>
      </c>
    </row>
    <row r="466">
      <c r="A466" s="3" t="str">
        <f>IFERROR(__xludf.DUMMYFUNCTION("GOOGLETRANSLATE(B466, ""de"", ""ru"")"),"Уход за ногами Baehr")</f>
        <v>Уход за ногами Baehr</v>
      </c>
      <c r="B466" s="3" t="s">
        <v>475</v>
      </c>
      <c r="C466" s="5">
        <v>20.0</v>
      </c>
      <c r="D466" s="6" t="s">
        <v>13</v>
      </c>
    </row>
    <row r="467">
      <c r="A467" s="3" t="str">
        <f>IFERROR(__xludf.DUMMYFUNCTION("GOOGLETRANSLATE(B467, ""de"", ""ru"")"),"блестящие ногти в стиле бэби-бумеров")</f>
        <v>блестящие ногти в стиле бэби-бумеров</v>
      </c>
      <c r="B467" s="3" t="s">
        <v>476</v>
      </c>
      <c r="C467" s="5">
        <v>20.0</v>
      </c>
      <c r="D467" s="6" t="s">
        <v>7</v>
      </c>
    </row>
    <row r="468">
      <c r="A468" s="3" t="str">
        <f>IFERROR(__xludf.DUMMYFUNCTION("GOOGLETRANSLATE(B468, ""de"", ""ru"")"),"Маникюрный салон Berg am Laim")</f>
        <v>Маникюрный салон Berg am Laim</v>
      </c>
      <c r="B468" s="3" t="s">
        <v>477</v>
      </c>
      <c r="C468" s="5">
        <v>20.0</v>
      </c>
      <c r="D468" s="6" t="s">
        <v>5</v>
      </c>
    </row>
    <row r="469">
      <c r="A469" s="3" t="str">
        <f>IFERROR(__xludf.DUMMYFUNCTION("GOOGLETRANSLATE(B469, ""de"", ""ru"")"),"dm уход за кутикулой")</f>
        <v>dm уход за кутикулой</v>
      </c>
      <c r="B469" s="3" t="s">
        <v>478</v>
      </c>
      <c r="C469" s="5">
        <v>20.0</v>
      </c>
      <c r="D469" s="6" t="s">
        <v>7</v>
      </c>
    </row>
    <row r="470">
      <c r="A470" s="3" t="str">
        <f>IFERROR(__xludf.DUMMYFUNCTION("GOOGLETRANSLATE(B470, ""de"", ""ru"")"),"Электрический инструмент для удаления мозолей Scholl")</f>
        <v>Электрический инструмент для удаления мозолей Scholl</v>
      </c>
      <c r="B470" s="3" t="s">
        <v>479</v>
      </c>
      <c r="C470" s="5">
        <v>20.0</v>
      </c>
      <c r="D470" s="6" t="s">
        <v>13</v>
      </c>
    </row>
    <row r="471">
      <c r="A471" s="3" t="str">
        <f>IFERROR(__xludf.DUMMYFUNCTION("GOOGLETRANSLATE(B471, ""de"", ""ru"")"),"натуральные ногти")</f>
        <v>натуральные ногти</v>
      </c>
      <c r="B471" s="3" t="s">
        <v>480</v>
      </c>
      <c r="C471" s="5">
        <v>20.0</v>
      </c>
      <c r="D471" s="6" t="s">
        <v>7</v>
      </c>
    </row>
    <row r="472">
      <c r="A472" s="3" t="str">
        <f>IFERROR(__xludf.DUMMYFUNCTION("GOOGLETRANSLATE(B472, ""de"", ""ru"")"),"мягкие ногти")</f>
        <v>мягкие ногти</v>
      </c>
      <c r="B472" s="3" t="s">
        <v>481</v>
      </c>
      <c r="C472" s="5">
        <v>20.0</v>
      </c>
      <c r="D472" s="6" t="s">
        <v>7</v>
      </c>
    </row>
    <row r="473">
      <c r="A473" s="3" t="str">
        <f>IFERROR(__xludf.DUMMYFUNCTION("GOOGLETRANSLATE(B473, ""de"", ""ru"")"),"forum schwanthalerhöhe nail studio")</f>
        <v>forum schwanthalerhöhe nail studio</v>
      </c>
      <c r="B473" s="3" t="s">
        <v>482</v>
      </c>
      <c r="C473" s="5">
        <v>20.0</v>
      </c>
      <c r="D473" s="6" t="s">
        <v>5</v>
      </c>
    </row>
    <row r="474">
      <c r="A474" s="3" t="str">
        <f>IFERROR(__xludf.DUMMYFUNCTION("GOOGLETRANSLATE(B474, ""de"", ""ru"")"),"ванна для ног мозоли")</f>
        <v>ванна для ног мозоли</v>
      </c>
      <c r="B474" s="3" t="s">
        <v>483</v>
      </c>
      <c r="C474" s="5">
        <v>20.0</v>
      </c>
      <c r="D474" s="6" t="s">
        <v>13</v>
      </c>
    </row>
    <row r="475">
      <c r="A475" s="3" t="str">
        <f>IFERROR(__xludf.DUMMYFUNCTION("GOOGLETRANSLATE(B475, ""de"", ""ru"")"),"уход за ногтями на ногах")</f>
        <v>уход за ногтями на ногах</v>
      </c>
      <c r="B475" s="3" t="s">
        <v>484</v>
      </c>
      <c r="C475" s="5">
        <v>20.0</v>
      </c>
      <c r="D475" s="6" t="s">
        <v>7</v>
      </c>
    </row>
    <row r="476">
      <c r="A476" s="3" t="str">
        <f>IFERROR(__xludf.DUMMYFUNCTION("GOOGLETRANSLATE(B476, ""de"", ""ru"")"),"уход за ногами gehwol")</f>
        <v>уход за ногами gehwol</v>
      </c>
      <c r="B476" s="3" t="s">
        <v>485</v>
      </c>
      <c r="C476" s="5">
        <v>20.0</v>
      </c>
      <c r="D476" s="6" t="s">
        <v>13</v>
      </c>
    </row>
    <row r="477">
      <c r="A477" s="3" t="str">
        <f>IFERROR(__xludf.DUMMYFUNCTION("GOOGLETRANSLATE(B477, ""de"", ""ru"")"),"уход за ногами Максворштадт")</f>
        <v>уход за ногами Максворштадт</v>
      </c>
      <c r="B477" s="3" t="s">
        <v>486</v>
      </c>
      <c r="C477" s="5">
        <v>20.0</v>
      </c>
      <c r="D477" s="6" t="s">
        <v>13</v>
      </c>
    </row>
    <row r="478">
      <c r="A478" s="3" t="str">
        <f>IFERROR(__xludf.DUMMYFUNCTION("GOOGLETRANSLATE(B478, ""de"", ""ru"")"),"Уход за ногами Мюнхен Пазинг")</f>
        <v>Уход за ногами Мюнхен Пазинг</v>
      </c>
      <c r="B478" s="3" t="s">
        <v>487</v>
      </c>
      <c r="C478" s="5">
        <v>20.0</v>
      </c>
      <c r="D478" s="6" t="s">
        <v>5</v>
      </c>
    </row>
    <row r="479">
      <c r="A479" s="3" t="str">
        <f>IFERROR(__xludf.DUMMYFUNCTION("GOOGLETRANSLATE(B479, ""de"", ""ru"")"),"Уход за ногами Мюнхен Трудеринг")</f>
        <v>Уход за ногами Мюнхен Трудеринг</v>
      </c>
      <c r="B479" s="3" t="s">
        <v>488</v>
      </c>
      <c r="C479" s="5">
        <v>20.0</v>
      </c>
      <c r="D479" s="6" t="s">
        <v>5</v>
      </c>
    </row>
    <row r="480">
      <c r="A480" s="3" t="str">
        <f>IFERROR(__xludf.DUMMYFUNCTION("GOOGLETRANSLATE(B480, ""de"", ""ru"")"),"уход за ногами Оберзендлинг")</f>
        <v>уход за ногами Оберзендлинг</v>
      </c>
      <c r="B480" s="3" t="s">
        <v>489</v>
      </c>
      <c r="C480" s="5">
        <v>20.0</v>
      </c>
      <c r="D480" s="6" t="s">
        <v>13</v>
      </c>
    </row>
    <row r="481">
      <c r="A481" s="3" t="str">
        <f>IFERROR(__xludf.DUMMYFUNCTION("GOOGLETRANSLATE(B481, ""de"", ""ru"")"),"мужской маникюр Мюнхен")</f>
        <v>мужской маникюр Мюнхен</v>
      </c>
      <c r="B481" s="3" t="s">
        <v>490</v>
      </c>
      <c r="C481" s="5">
        <v>20.0</v>
      </c>
      <c r="D481" s="6" t="s">
        <v>7</v>
      </c>
    </row>
    <row r="482">
      <c r="A482" s="3" t="str">
        <f>IFERROR(__xludf.DUMMYFUNCTION("GOOGLETRANSLATE(B482, ""de"", ""ru"")"),"длинные гелевые ногти")</f>
        <v>длинные гелевые ногти</v>
      </c>
      <c r="B482" s="3" t="s">
        <v>491</v>
      </c>
      <c r="C482" s="5">
        <v>20.0</v>
      </c>
      <c r="D482" s="6" t="s">
        <v>7</v>
      </c>
    </row>
    <row r="483">
      <c r="A483" s="3" t="str">
        <f>IFERROR(__xludf.DUMMYFUNCTION("GOOGLETRANSLATE(B483, ""de"", ""ru"")"),"маникюр педикюр")</f>
        <v>маникюр педикюр</v>
      </c>
      <c r="B483" s="3" t="s">
        <v>492</v>
      </c>
      <c r="C483" s="5">
        <v>20.0</v>
      </c>
      <c r="D483" s="6" t="s">
        <v>7</v>
      </c>
    </row>
    <row r="484">
      <c r="A484" s="3" t="str">
        <f>IFERROR(__xludf.DUMMYFUNCTION("GOOGLETRANSLATE(B484, ""de"", ""ru"")"),"маникюр Хайдхаузен")</f>
        <v>маникюр Хайдхаузен</v>
      </c>
      <c r="B484" s="3" t="s">
        <v>493</v>
      </c>
      <c r="C484" s="5">
        <v>20.0</v>
      </c>
      <c r="D484" s="6" t="s">
        <v>7</v>
      </c>
    </row>
    <row r="485">
      <c r="A485" s="3" t="str">
        <f>IFERROR(__xludf.DUMMYFUNCTION("GOOGLETRANSLATE(B485, ""de"", ""ru"")"),"маникюр с гелем")</f>
        <v>маникюр с гелем</v>
      </c>
      <c r="B485" s="3" t="s">
        <v>494</v>
      </c>
      <c r="C485" s="5">
        <v>20.0</v>
      </c>
      <c r="D485" s="6" t="s">
        <v>7</v>
      </c>
    </row>
    <row r="486">
      <c r="A486" s="3" t="str">
        <f>IFERROR(__xludf.DUMMYFUNCTION("GOOGLETRANSLATE(B486, ""de"", ""ru"")"),"маникюр Сендлинг")</f>
        <v>маникюр Сендлинг</v>
      </c>
      <c r="B486" s="3" t="s">
        <v>495</v>
      </c>
      <c r="C486" s="5">
        <v>20.0</v>
      </c>
      <c r="D486" s="6" t="s">
        <v>7</v>
      </c>
    </row>
    <row r="487">
      <c r="A487" s="3" t="str">
        <f>IFERROR(__xludf.DUMMYFUNCTION("GOOGLETRANSLATE(B487, ""de"", ""ru"")"),"маникюр и педикюр Мюнхен")</f>
        <v>маникюр и педикюр Мюнхен</v>
      </c>
      <c r="B487" s="3" t="s">
        <v>496</v>
      </c>
      <c r="C487" s="5">
        <v>20.0</v>
      </c>
      <c r="D487" s="6" t="s">
        <v>7</v>
      </c>
    </row>
    <row r="488">
      <c r="A488" s="3" t="str">
        <f>IFERROR(__xludf.DUMMYFUNCTION("GOOGLETRANSLATE(B488, ""de"", ""ru"")"),"медицинский уход за стопами в центре Мюнхена")</f>
        <v>медицинский уход за стопами в центре Мюнхена</v>
      </c>
      <c r="B488" s="3" t="s">
        <v>497</v>
      </c>
      <c r="C488" s="5">
        <v>20.0</v>
      </c>
      <c r="D488" s="6" t="s">
        <v>13</v>
      </c>
    </row>
    <row r="489">
      <c r="A489" s="3" t="str">
        <f>IFERROR(__xludf.DUMMYFUNCTION("GOOGLETRANSLATE(B489, ""de"", ""ru"")"),"медицинский уход за ногами Мюнхен Пазинг")</f>
        <v>медицинский уход за ногами Мюнхен Пазинг</v>
      </c>
      <c r="B489" s="3" t="s">
        <v>498</v>
      </c>
      <c r="C489" s="5">
        <v>20.0</v>
      </c>
      <c r="D489" s="6" t="s">
        <v>5</v>
      </c>
    </row>
    <row r="490">
      <c r="A490" s="3" t="str">
        <f>IFERROR(__xludf.DUMMYFUNCTION("GOOGLETRANSLATE(B490, ""de"", ""ru"")"),"медицинский уход за ногами Перлах")</f>
        <v>медицинский уход за ногами Перлах</v>
      </c>
      <c r="B490" s="3" t="s">
        <v>499</v>
      </c>
      <c r="C490" s="5">
        <v>20.0</v>
      </c>
      <c r="D490" s="6" t="s">
        <v>13</v>
      </c>
    </row>
    <row r="491">
      <c r="A491" s="3" t="str">
        <f>IFERROR(__xludf.DUMMYFUNCTION("GOOGLETRANSLATE(B491, ""de"", ""ru"")"),"медицинский маникюр Мюнхен")</f>
        <v>медицинский маникюр Мюнхен</v>
      </c>
      <c r="B491" s="3" t="s">
        <v>500</v>
      </c>
      <c r="C491" s="5">
        <v>20.0</v>
      </c>
      <c r="D491" s="6" t="s">
        <v>7</v>
      </c>
    </row>
    <row r="492">
      <c r="A492" s="3" t="str">
        <f>IFERROR(__xludf.DUMMYFUNCTION("GOOGLETRANSLATE(B492, ""de"", ""ru"")"),"Мобильный уход за ногами Мюнхен Швабинг")</f>
        <v>Мобильный уход за ногами Мюнхен Швабинг</v>
      </c>
      <c r="B492" s="3" t="s">
        <v>501</v>
      </c>
      <c r="C492" s="5">
        <v>20.0</v>
      </c>
      <c r="D492" s="6" t="s">
        <v>13</v>
      </c>
    </row>
    <row r="493">
      <c r="A493" s="3" t="str">
        <f>IFERROR(__xludf.DUMMYFUNCTION("GOOGLETRANSLATE(B493, ""de"", ""ru"")"),"Мобильный медицинский уход за ногами в Мюнхене")</f>
        <v>Мобильный медицинский уход за ногами в Мюнхене</v>
      </c>
      <c r="B493" s="3" t="s">
        <v>502</v>
      </c>
      <c r="C493" s="5">
        <v>20.0</v>
      </c>
      <c r="D493" s="6" t="s">
        <v>13</v>
      </c>
    </row>
    <row r="494">
      <c r="A494" s="3" t="str">
        <f>IFERROR(__xludf.DUMMYFUNCTION("GOOGLETRANSLATE(B494, ""de"", ""ru"")"),"мобильная студия маникюра в Мюнхене")</f>
        <v>мобильная студия маникюра в Мюнхене</v>
      </c>
      <c r="B494" s="3" t="s">
        <v>503</v>
      </c>
      <c r="C494" s="5">
        <v>20.0</v>
      </c>
      <c r="D494" s="6" t="s">
        <v>5</v>
      </c>
    </row>
    <row r="495">
      <c r="A495" s="3" t="str">
        <f>IFERROR(__xludf.DUMMYFUNCTION("GOOGLETRANSLATE(B495, ""de"", ""ru"")"),"уход за ногами для мужчин")</f>
        <v>уход за ногами для мужчин</v>
      </c>
      <c r="B495" s="3" t="s">
        <v>504</v>
      </c>
      <c r="C495" s="5">
        <v>20.0</v>
      </c>
      <c r="D495" s="6" t="s">
        <v>13</v>
      </c>
    </row>
    <row r="496">
      <c r="A496" s="3" t="str">
        <f>IFERROR(__xludf.DUMMYFUNCTION("GOOGLETRANSLATE(B496, ""de"", ""ru"")"),"французский дизайн ногтей")</f>
        <v>французский дизайн ногтей</v>
      </c>
      <c r="B496" s="3" t="s">
        <v>505</v>
      </c>
      <c r="C496" s="5">
        <v>20.0</v>
      </c>
      <c r="D496" s="6" t="s">
        <v>7</v>
      </c>
    </row>
    <row r="497">
      <c r="A497" s="3" t="str">
        <f>IFERROR(__xludf.DUMMYFUNCTION("GOOGLETRANSLATE(B497, ""de"", ""ru"")"),"уход за ногтями")</f>
        <v>уход за ногтями</v>
      </c>
      <c r="B497" s="3" t="s">
        <v>506</v>
      </c>
      <c r="C497" s="5">
        <v>20.0</v>
      </c>
      <c r="D497" s="6" t="s">
        <v>7</v>
      </c>
    </row>
    <row r="498">
      <c r="A498" s="3" t="str">
        <f>IFERROR(__xludf.DUMMYFUNCTION("GOOGLETRANSLATE(B498, ""de"", ""ru"")"),"Французский дизайн ногтей с блестками")</f>
        <v>Французский дизайн ногтей с блестками</v>
      </c>
      <c r="B498" s="3" t="s">
        <v>507</v>
      </c>
      <c r="C498" s="5">
        <v>20.0</v>
      </c>
      <c r="D498" s="6" t="s">
        <v>7</v>
      </c>
    </row>
    <row r="499">
      <c r="A499" s="3" t="str">
        <f>IFERROR(__xludf.DUMMYFUNCTION("GOOGLETRANSLATE(B499, ""de"", ""ru"")"),"французский белый дизайн ногтей")</f>
        <v>французский белый дизайн ногтей</v>
      </c>
      <c r="B499" s="3" t="s">
        <v>508</v>
      </c>
      <c r="C499" s="5">
        <v>20.0</v>
      </c>
      <c r="D499" s="6" t="s">
        <v>7</v>
      </c>
    </row>
    <row r="500">
      <c r="A500" s="3" t="str">
        <f>IFERROR(__xludf.DUMMYFUNCTION("GOOGLETRANSLATE(B500, ""de"", ""ru"")"),"простой дизайн коротких ногтей")</f>
        <v>простой дизайн коротких ногтей</v>
      </c>
      <c r="B500" s="3" t="s">
        <v>509</v>
      </c>
      <c r="C500" s="5">
        <v>20.0</v>
      </c>
      <c r="D500" s="6" t="s">
        <v>7</v>
      </c>
    </row>
    <row r="501">
      <c r="A501" s="3" t="str">
        <f>IFERROR(__xludf.DUMMYFUNCTION("GOOGLETRANSLATE(B501, ""de"", ""ru"")"),"Двойной набор для ногтей")</f>
        <v>Двойной набор для ногтей</v>
      </c>
      <c r="B501" s="3" t="s">
        <v>510</v>
      </c>
      <c r="C501" s="5">
        <v>20.0</v>
      </c>
      <c r="D501" s="6" t="s">
        <v>7</v>
      </c>
    </row>
    <row r="502">
      <c r="A502" s="3" t="str">
        <f>IFERROR(__xludf.DUMMYFUNCTION("GOOGLETRANSLATE(B502, ""de"", ""ru"")"),"моделирование ногтей Мюнхен")</f>
        <v>моделирование ногтей Мюнхен</v>
      </c>
      <c r="B502" s="3" t="s">
        <v>511</v>
      </c>
      <c r="C502" s="5">
        <v>20.0</v>
      </c>
      <c r="D502" s="6" t="s">
        <v>7</v>
      </c>
    </row>
    <row r="503">
      <c r="A503" s="3" t="str">
        <f>IFERROR(__xludf.DUMMYFUNCTION("GOOGLETRANSLATE(B503, ""de"", ""ru"")"),"маникюрный салон Мюнхен")</f>
        <v>маникюрный салон Мюнхен</v>
      </c>
      <c r="B503" s="3" t="s">
        <v>512</v>
      </c>
      <c r="C503" s="5">
        <v>20.0</v>
      </c>
      <c r="D503" s="6" t="s">
        <v>5</v>
      </c>
    </row>
    <row r="504">
      <c r="A504" s="3" t="str">
        <f>IFERROR(__xludf.DUMMYFUNCTION("GOOGLETRANSLATE(B504, ""de"", ""ru"")"),"маникюрный салон Фрайманн")</f>
        <v>маникюрный салон Фрайманн</v>
      </c>
      <c r="B504" s="3" t="s">
        <v>513</v>
      </c>
      <c r="C504" s="5">
        <v>20.0</v>
      </c>
      <c r="D504" s="6" t="s">
        <v>5</v>
      </c>
    </row>
    <row r="505">
      <c r="A505" s="3" t="str">
        <f>IFERROR(__xludf.DUMMYFUNCTION("GOOGLETRANSLATE(B505, ""de"", ""ru"")"),"маникюрный салон Глокенбах")</f>
        <v>маникюрный салон Глокенбах</v>
      </c>
      <c r="B505" s="3" t="s">
        <v>514</v>
      </c>
      <c r="C505" s="5">
        <v>20.0</v>
      </c>
      <c r="D505" s="6" t="s">
        <v>5</v>
      </c>
    </row>
    <row r="506">
      <c r="A506" s="3" t="str">
        <f>IFERROR(__xludf.DUMMYFUNCTION("GOOGLETRANSLATE(B506, ""de"", ""ru"")"),"маникюрный салон Хадерн")</f>
        <v>маникюрный салон Хадерн</v>
      </c>
      <c r="B506" s="3" t="s">
        <v>515</v>
      </c>
      <c r="C506" s="5">
        <v>20.0</v>
      </c>
      <c r="D506" s="6" t="s">
        <v>5</v>
      </c>
    </row>
    <row r="507">
      <c r="A507" s="3" t="str">
        <f>IFERROR(__xludf.DUMMYFUNCTION("GOOGLETRANSLATE(B507, ""de"", ""ru"")"),"маникюрный салон в долине Мюнхен")</f>
        <v>маникюрный салон в долине Мюнхен</v>
      </c>
      <c r="B507" s="3" t="s">
        <v>516</v>
      </c>
      <c r="C507" s="5">
        <v>20.0</v>
      </c>
      <c r="D507" s="6" t="s">
        <v>5</v>
      </c>
    </row>
    <row r="508">
      <c r="A508" s="3" t="str">
        <f>IFERROR(__xludf.DUMMYFUNCTION("GOOGLETRANSLATE(B508, ""de"", ""ru"")"),"маникюрный салон Майндльштрассе Мюнхен")</f>
        <v>маникюрный салон Майндльштрассе Мюнхен</v>
      </c>
      <c r="B508" s="3" t="s">
        <v>517</v>
      </c>
      <c r="C508" s="5">
        <v>20.0</v>
      </c>
      <c r="D508" s="6" t="s">
        <v>5</v>
      </c>
    </row>
    <row r="509">
      <c r="A509" s="3" t="str">
        <f>IFERROR(__xludf.DUMMYFUNCTION("GOOGLETRANSLATE(B509, ""de"", ""ru"")"),"маникюрный салон Моосах железнодорожный вокзал")</f>
        <v>маникюрный салон Моосах железнодорожный вокзал</v>
      </c>
      <c r="B509" s="3" t="s">
        <v>518</v>
      </c>
      <c r="C509" s="5">
        <v>20.0</v>
      </c>
      <c r="D509" s="6" t="s">
        <v>5</v>
      </c>
    </row>
    <row r="510">
      <c r="A510" s="3" t="str">
        <f>IFERROR(__xludf.DUMMYFUNCTION("GOOGLETRANSLATE(B510, ""de"", ""ru"")"),"маникюрный салон Мюнхен Берг ам Лайм")</f>
        <v>маникюрный салон Мюнхен Берг ам Лайм</v>
      </c>
      <c r="B510" s="3" t="s">
        <v>519</v>
      </c>
      <c r="C510" s="5">
        <v>20.0</v>
      </c>
      <c r="D510" s="6" t="s">
        <v>5</v>
      </c>
    </row>
    <row r="511">
      <c r="A511" s="3" t="str">
        <f>IFERROR(__xludf.DUMMYFUNCTION("GOOGLETRANSLATE(B511, ""de"", ""ru"")"),"маникюрный салон Мюнхен Богенхаузен")</f>
        <v>маникюрный салон Мюнхен Богенхаузен</v>
      </c>
      <c r="B511" s="3" t="s">
        <v>520</v>
      </c>
      <c r="C511" s="5">
        <v>20.0</v>
      </c>
      <c r="D511" s="6" t="s">
        <v>5</v>
      </c>
    </row>
    <row r="512">
      <c r="A512" s="3" t="str">
        <f>IFERROR(__xludf.DUMMYFUNCTION("GOOGLETRANSLATE(B512, ""de"", ""ru"")"),"маникюрный салон на главном вокзале Мюнхена")</f>
        <v>маникюрный салон на главном вокзале Мюнхена</v>
      </c>
      <c r="B512" s="3" t="s">
        <v>521</v>
      </c>
      <c r="C512" s="5">
        <v>20.0</v>
      </c>
      <c r="D512" s="6" t="s">
        <v>5</v>
      </c>
    </row>
    <row r="513">
      <c r="A513" s="3" t="str">
        <f>IFERROR(__xludf.DUMMYFUNCTION("GOOGLETRANSLATE(B513, ""de"", ""ru"")"),"маникюрный салон Мюнхен Изартор")</f>
        <v>маникюрный салон Мюнхен Изартор</v>
      </c>
      <c r="B513" s="3" t="s">
        <v>522</v>
      </c>
      <c r="C513" s="5">
        <v>20.0</v>
      </c>
      <c r="D513" s="6" t="s">
        <v>5</v>
      </c>
    </row>
    <row r="514">
      <c r="A514" s="3" t="str">
        <f>IFERROR(__xludf.DUMMYFUNCTION("GOOGLETRANSLATE(B514, ""de"", ""ru"")"),"маникюрный салон Мюнхен Лаймер Плац")</f>
        <v>маникюрный салон Мюнхен Лаймер Плац</v>
      </c>
      <c r="B514" s="3" t="s">
        <v>523</v>
      </c>
      <c r="C514" s="5">
        <v>20.0</v>
      </c>
      <c r="D514" s="6" t="s">
        <v>5</v>
      </c>
    </row>
    <row r="515">
      <c r="A515" s="3" t="str">
        <f>IFERROR(__xludf.DUMMYFUNCTION("GOOGLETRANSLATE(B515, ""de"", ""ru"")"),"маникюрный салон Мюнхен Максворштадт")</f>
        <v>маникюрный салон Мюнхен Максворштадт</v>
      </c>
      <c r="B515" s="3" t="s">
        <v>524</v>
      </c>
      <c r="C515" s="5">
        <v>20.0</v>
      </c>
      <c r="D515" s="6" t="s">
        <v>5</v>
      </c>
    </row>
    <row r="516">
      <c r="A516" s="3" t="str">
        <f>IFERROR(__xludf.DUMMYFUNCTION("GOOGLETRANSLATE(B516, ""de"", ""ru"")"),"маникюрная студия Мюнхен Мильбертсхофен")</f>
        <v>маникюрная студия Мюнхен Мильбертсхофен</v>
      </c>
      <c r="B516" s="3" t="s">
        <v>525</v>
      </c>
      <c r="C516" s="5">
        <v>20.0</v>
      </c>
      <c r="D516" s="6" t="s">
        <v>5</v>
      </c>
    </row>
    <row r="517">
      <c r="A517" s="3" t="str">
        <f>IFERROR(__xludf.DUMMYFUNCTION("GOOGLETRANSLATE(B517, ""de"", ""ru"")"),"маникюрный салон Мюнхен должен")</f>
        <v>маникюрный салон Мюнхен должен</v>
      </c>
      <c r="B517" s="3" t="s">
        <v>526</v>
      </c>
      <c r="C517" s="5">
        <v>20.0</v>
      </c>
      <c r="D517" s="6" t="s">
        <v>5</v>
      </c>
    </row>
    <row r="518">
      <c r="A518" s="3" t="str">
        <f>IFERROR(__xludf.DUMMYFUNCTION("GOOGLETRANSLATE(B518, ""de"", ""ru"")"),"маникюрный салон Мюнхен Трудеринг")</f>
        <v>маникюрный салон Мюнхен Трудеринг</v>
      </c>
      <c r="B518" s="3" t="s">
        <v>527</v>
      </c>
      <c r="C518" s="5">
        <v>20.0</v>
      </c>
      <c r="D518" s="6" t="s">
        <v>5</v>
      </c>
    </row>
    <row r="519">
      <c r="A519" s="3" t="str">
        <f>IFERROR(__xludf.DUMMYFUNCTION("GOOGLETRANSLATE(B519, ""de"", ""ru"")"),"маникюрный салон Плингансерштрассе, Мюнхен")</f>
        <v>маникюрный салон Плингансерштрассе, Мюнхен</v>
      </c>
      <c r="B519" s="3" t="s">
        <v>528</v>
      </c>
      <c r="C519" s="5">
        <v>20.0</v>
      </c>
      <c r="D519" s="6" t="s">
        <v>5</v>
      </c>
    </row>
    <row r="520">
      <c r="A520" s="3" t="str">
        <f>IFERROR(__xludf.DUMMYFUNCTION("GOOGLETRANSLATE(B520, ""de"", ""ru"")"),"маникюрный салон riem")</f>
        <v>маникюрный салон riem</v>
      </c>
      <c r="B520" s="3" t="s">
        <v>529</v>
      </c>
      <c r="C520" s="5">
        <v>20.0</v>
      </c>
      <c r="D520" s="6" t="s">
        <v>5</v>
      </c>
    </row>
    <row r="521">
      <c r="A521" s="3" t="str">
        <f>IFERROR(__xludf.DUMMYFUNCTION("GOOGLETRANSLATE(B521, ""de"", ""ru"")"),"цены маникюрного салона Riem Arcaden")</f>
        <v>цены маникюрного салона Riem Arcaden</v>
      </c>
      <c r="B521" s="3" t="s">
        <v>530</v>
      </c>
      <c r="C521" s="5">
        <v>20.0</v>
      </c>
      <c r="D521" s="6" t="s">
        <v>5</v>
      </c>
    </row>
    <row r="522">
      <c r="A522" s="3" t="str">
        <f>IFERROR(__xludf.DUMMYFUNCTION("GOOGLETRANSLATE(B522, ""de"", ""ru"")"),"маникюрный салон Rumfordstr Munich")</f>
        <v>маникюрный салон Rumfordstr Munich</v>
      </c>
      <c r="B522" s="3" t="s">
        <v>531</v>
      </c>
      <c r="C522" s="5">
        <v>20.0</v>
      </c>
      <c r="D522" s="6" t="s">
        <v>5</v>
      </c>
    </row>
    <row r="523">
      <c r="A523" s="3" t="str">
        <f>IFERROR(__xludf.DUMMYFUNCTION("GOOGLETRANSLATE(B523, ""de"", ""ru"")"),"маникюрный салон Solln Munich")</f>
        <v>маникюрный салон Solln Munich</v>
      </c>
      <c r="B523" s="3" t="s">
        <v>532</v>
      </c>
      <c r="C523" s="5">
        <v>20.0</v>
      </c>
      <c r="D523" s="6" t="s">
        <v>5</v>
      </c>
    </row>
    <row r="524">
      <c r="A524" s="3" t="str">
        <f>IFERROR(__xludf.DUMMYFUNCTION("GOOGLETRANSLATE(B524, ""de"", ""ru"")"),"маникюрный салон долина Мюнхен")</f>
        <v>маникюрный салон долина Мюнхен</v>
      </c>
      <c r="B524" s="3" t="s">
        <v>533</v>
      </c>
      <c r="C524" s="5">
        <v>20.0</v>
      </c>
      <c r="D524" s="6" t="s">
        <v>5</v>
      </c>
    </row>
    <row r="525">
      <c r="A525" s="3" t="str">
        <f>IFERROR(__xludf.DUMMYFUNCTION("GOOGLETRANSLATE(B525, ""de"", ""ru"")"),"маникюрный салон Тегернзее")</f>
        <v>маникюрный салон Тегернзее</v>
      </c>
      <c r="B525" s="3" t="s">
        <v>534</v>
      </c>
      <c r="C525" s="5">
        <v>20.0</v>
      </c>
      <c r="D525" s="6" t="s">
        <v>5</v>
      </c>
    </row>
    <row r="526">
      <c r="A526" s="3" t="str">
        <f>IFERROR(__xludf.DUMMYFUNCTION("GOOGLETRANSLATE(B526, ""de"", ""ru"")"),"маникюрный салон Waldtrudering")</f>
        <v>маникюрный салон Waldtrudering</v>
      </c>
      <c r="B526" s="3" t="s">
        <v>535</v>
      </c>
      <c r="C526" s="5">
        <v>20.0</v>
      </c>
      <c r="D526" s="6" t="s">
        <v>5</v>
      </c>
    </row>
    <row r="527">
      <c r="A527" s="3" t="str">
        <f>IFERROR(__xludf.DUMMYFUNCTION("GOOGLETRANSLATE(B527, ""de"", ""ru"")"),"маникюрный салон Westpark Мюнхен")</f>
        <v>маникюрный салон Westpark Мюнхен</v>
      </c>
      <c r="B527" s="3" t="s">
        <v>536</v>
      </c>
      <c r="C527" s="5">
        <v>20.0</v>
      </c>
      <c r="D527" s="6" t="s">
        <v>5</v>
      </c>
    </row>
    <row r="528">
      <c r="A528" s="3" t="str">
        <f>IFERROR(__xludf.DUMMYFUNCTION("GOOGLETRANSLATE(B528, ""de"", ""ru"")"),"гвоздь бэби-бумер")</f>
        <v>гвоздь бэби-бумер</v>
      </c>
      <c r="B528" s="3" t="s">
        <v>537</v>
      </c>
      <c r="C528" s="5">
        <v>20.0</v>
      </c>
      <c r="D528" s="6" t="s">
        <v>7</v>
      </c>
    </row>
    <row r="529">
      <c r="A529" s="3" t="str">
        <f>IFERROR(__xludf.DUMMYFUNCTION("GOOGLETRANSLATE(B529, ""de"", ""ru"")"),"гвозди в Мюнхене")</f>
        <v>гвозди в Мюнхене</v>
      </c>
      <c r="B529" s="3" t="s">
        <v>538</v>
      </c>
      <c r="C529" s="5">
        <v>20.0</v>
      </c>
      <c r="D529" s="6" t="s">
        <v>5</v>
      </c>
    </row>
    <row r="530">
      <c r="A530" s="3" t="str">
        <f>IFERROR(__xludf.DUMMYFUNCTION("GOOGLETRANSLATE(B530, ""de"", ""ru"")"),"гвозди пассаж аркаден")</f>
        <v>гвозди пассаж аркаден</v>
      </c>
      <c r="B530" s="3" t="s">
        <v>539</v>
      </c>
      <c r="C530" s="5">
        <v>20.0</v>
      </c>
      <c r="D530" s="6" t="s">
        <v>5</v>
      </c>
    </row>
    <row r="531">
      <c r="A531" s="3" t="str">
        <f>IFERROR(__xludf.DUMMYFUNCTION("GOOGLETRANSLATE(B531, ""de"", ""ru"")"),"гвозди вдавливаются")</f>
        <v>гвозди вдавливаются</v>
      </c>
      <c r="B531" s="3" t="s">
        <v>540</v>
      </c>
      <c r="C531" s="5">
        <v>20.0</v>
      </c>
      <c r="D531" s="6" t="s">
        <v>5</v>
      </c>
    </row>
    <row r="532">
      <c r="A532" s="3" t="str">
        <f>IFERROR(__xludf.DUMMYFUNCTION("GOOGLETRANSLATE(B532, ""de"", ""ru"")"),"натуральное укрепление ногтей Мюнхен")</f>
        <v>натуральное укрепление ногтей Мюнхен</v>
      </c>
      <c r="B532" s="3" t="s">
        <v>541</v>
      </c>
      <c r="C532" s="5">
        <v>20.0</v>
      </c>
      <c r="D532" s="6" t="s">
        <v>7</v>
      </c>
    </row>
    <row r="533">
      <c r="A533" s="3" t="str">
        <f>IFERROR(__xludf.DUMMYFUNCTION("GOOGLETRANSLATE(B533, ""de"", ""ru"")"),"натуральные короткие ногти")</f>
        <v>натуральные короткие ногти</v>
      </c>
      <c r="B533" s="3" t="s">
        <v>542</v>
      </c>
      <c r="C533" s="5">
        <v>20.0</v>
      </c>
      <c r="D533" s="6" t="s">
        <v>7</v>
      </c>
    </row>
    <row r="534">
      <c r="A534" s="3" t="str">
        <f>IFERROR(__xludf.DUMMYFUNCTION("GOOGLETRANSLATE(B534, ""de"", ""ru"")"),"натуральные акриловые ногти")</f>
        <v>натуральные акриловые ногти</v>
      </c>
      <c r="B534" s="3" t="s">
        <v>543</v>
      </c>
      <c r="C534" s="5">
        <v>20.0</v>
      </c>
      <c r="D534" s="6" t="s">
        <v>7</v>
      </c>
    </row>
    <row r="535">
      <c r="A535" s="3" t="str">
        <f>IFERROR(__xludf.DUMMYFUNCTION("GOOGLETRANSLATE(B535, ""de"", ""ru"")"),"клей для ногтей")</f>
        <v>клей для ногтей</v>
      </c>
      <c r="B535" s="3" t="s">
        <v>544</v>
      </c>
      <c r="C535" s="5">
        <v>20.0</v>
      </c>
      <c r="D535" s="6" t="s">
        <v>7</v>
      </c>
    </row>
    <row r="536">
      <c r="A536" s="3" t="str">
        <f>IFERROR(__xludf.DUMMYFUNCTION("GOOGLETRANSLATE(B536, ""de"", ""ru"")"),"гвозди мраморные")</f>
        <v>гвозди мраморные</v>
      </c>
      <c r="B536" s="3" t="s">
        <v>545</v>
      </c>
      <c r="C536" s="5">
        <v>20.0</v>
      </c>
      <c r="D536" s="6" t="s">
        <v>7</v>
      </c>
    </row>
    <row r="537">
      <c r="A537" s="3" t="str">
        <f>IFERROR(__xludf.DUMMYFUNCTION("GOOGLETRANSLATE(B537, ""de"", ""ru"")"),"гвозди Pasing аркады")</f>
        <v>гвозди Pasing аркады</v>
      </c>
      <c r="B537" s="3" t="s">
        <v>546</v>
      </c>
      <c r="C537" s="5">
        <v>20.0</v>
      </c>
      <c r="D537" s="6" t="s">
        <v>5</v>
      </c>
    </row>
    <row r="538">
      <c r="A538" s="3" t="str">
        <f>IFERROR(__xludf.DUMMYFUNCTION("GOOGLETRANSLATE(B538, ""de"", ""ru"")"),"гвозди вдавливаются")</f>
        <v>гвозди вдавливаются</v>
      </c>
      <c r="B538" s="3" t="s">
        <v>547</v>
      </c>
      <c r="C538" s="5">
        <v>20.0</v>
      </c>
      <c r="D538" s="6" t="s">
        <v>5</v>
      </c>
    </row>
    <row r="539">
      <c r="A539" s="3" t="str">
        <f>IFERROR(__xludf.DUMMYFUNCTION("GOOGLETRANSLATE(B539, ""de"", ""ru"")"),"Pasing Arcaden Nails")</f>
        <v>Pasing Arcaden Nails</v>
      </c>
      <c r="B539" s="3" t="s">
        <v>548</v>
      </c>
      <c r="C539" s="5">
        <v>20.0</v>
      </c>
      <c r="D539" s="6" t="s">
        <v>5</v>
      </c>
    </row>
    <row r="540">
      <c r="A540" s="3" t="str">
        <f>IFERROR(__xludf.DUMMYFUNCTION("GOOGLETRANSLATE(B540, ""de"", ""ru"")"),"Гвозди для аркадных игр")</f>
        <v>Гвозди для аркадных игр</v>
      </c>
      <c r="B540" s="3" t="s">
        <v>549</v>
      </c>
      <c r="C540" s="5">
        <v>20.0</v>
      </c>
      <c r="D540" s="6" t="s">
        <v>5</v>
      </c>
    </row>
    <row r="541">
      <c r="A541" s="3" t="str">
        <f>IFERROR(__xludf.DUMMYFUNCTION("GOOGLETRANSLATE(B541, ""de"", ""ru"")"),"педикюр Берг-ам-Лайм")</f>
        <v>педикюр Берг-ам-Лайм</v>
      </c>
      <c r="B541" s="3" t="s">
        <v>550</v>
      </c>
      <c r="C541" s="5">
        <v>20.0</v>
      </c>
      <c r="D541" s="6" t="s">
        <v>13</v>
      </c>
    </row>
    <row r="542">
      <c r="A542" s="3" t="str">
        <f>IFERROR(__xludf.DUMMYFUNCTION("GOOGLETRANSLATE(B542, ""de"", ""ru"")"),"цвет педикюра")</f>
        <v>цвет педикюра</v>
      </c>
      <c r="B542" s="3" t="s">
        <v>551</v>
      </c>
      <c r="C542" s="5">
        <v>20.0</v>
      </c>
      <c r="D542" s="6" t="s">
        <v>13</v>
      </c>
    </row>
    <row r="543">
      <c r="A543" s="3" t="str">
        <f>IFERROR(__xludf.DUMMYFUNCTION("GOOGLETRANSLATE(B543, ""de"", ""ru"")"),"педикюр лехель")</f>
        <v>педикюр лехель</v>
      </c>
      <c r="B543" s="3" t="s">
        <v>552</v>
      </c>
      <c r="C543" s="5">
        <v>20.0</v>
      </c>
      <c r="D543" s="6" t="s">
        <v>13</v>
      </c>
    </row>
    <row r="544">
      <c r="A544" s="3" t="str">
        <f>IFERROR(__xludf.DUMMYFUNCTION("GOOGLETRANSLATE(B544, ""de"", ""ru"")"),"педикюр Мюнхен Гизинг")</f>
        <v>педикюр Мюнхен Гизинг</v>
      </c>
      <c r="B544" s="3" t="s">
        <v>553</v>
      </c>
      <c r="C544" s="5">
        <v>20.0</v>
      </c>
      <c r="D544" s="6" t="s">
        <v>13</v>
      </c>
    </row>
    <row r="545">
      <c r="A545" s="3" t="str">
        <f>IFERROR(__xludf.DUMMYFUNCTION("GOOGLETRANSLATE(B545, ""de"", ""ru"")"),"педикюр Мюнхен Хайдхаузен")</f>
        <v>педикюр Мюнхен Хайдхаузен</v>
      </c>
      <c r="B545" s="3" t="s">
        <v>554</v>
      </c>
      <c r="C545" s="5">
        <v>20.0</v>
      </c>
      <c r="D545" s="6" t="s">
        <v>13</v>
      </c>
    </row>
    <row r="546">
      <c r="A546" s="3" t="str">
        <f>IFERROR(__xludf.DUMMYFUNCTION("GOOGLETRANSLATE(B546, ""de"", ""ru"")"),"педикюр Мюнхен Лайм")</f>
        <v>педикюр Мюнхен Лайм</v>
      </c>
      <c r="B546" s="3" t="s">
        <v>555</v>
      </c>
      <c r="C546" s="5">
        <v>20.0</v>
      </c>
      <c r="D546" s="6" t="s">
        <v>13</v>
      </c>
    </row>
    <row r="547">
      <c r="A547" s="3" t="str">
        <f>IFERROR(__xludf.DUMMYFUNCTION("GOOGLETRANSLATE(B547, ""de"", ""ru"")"),"педикюр Мюнхен Моосах")</f>
        <v>педикюр Мюнхен Моосах</v>
      </c>
      <c r="B547" s="3" t="s">
        <v>556</v>
      </c>
      <c r="C547" s="5">
        <v>20.0</v>
      </c>
      <c r="D547" s="6" t="s">
        <v>13</v>
      </c>
    </row>
    <row r="548">
      <c r="A548" s="3" t="str">
        <f>IFERROR(__xludf.DUMMYFUNCTION("GOOGLETRANSLATE(B548, ""de"", ""ru"")"),"педикюр Мюнхен Восток")</f>
        <v>педикюр Мюнхен Восток</v>
      </c>
      <c r="B548" s="3" t="s">
        <v>557</v>
      </c>
      <c r="C548" s="5">
        <v>20.0</v>
      </c>
      <c r="D548" s="6" t="s">
        <v>13</v>
      </c>
    </row>
    <row r="549">
      <c r="A549" s="3" t="str">
        <f>IFERROR(__xludf.DUMMYFUNCTION("GOOGLETRANSLATE(B549, ""de"", ""ru"")"),"педикюр Мюнхен Зендлинг")</f>
        <v>педикюр Мюнхен Зендлинг</v>
      </c>
      <c r="B549" s="3" t="s">
        <v>558</v>
      </c>
      <c r="C549" s="5">
        <v>20.0</v>
      </c>
      <c r="D549" s="6" t="s">
        <v>13</v>
      </c>
    </row>
    <row r="550">
      <c r="A550" s="3" t="str">
        <f>IFERROR(__xludf.DUMMYFUNCTION("GOOGLETRANSLATE(B550, ""de"", ""ru"")"),"педикюр Pasing пассажи")</f>
        <v>педикюр Pasing пассажи</v>
      </c>
      <c r="B550" s="3" t="s">
        <v>559</v>
      </c>
      <c r="C550" s="5">
        <v>20.0</v>
      </c>
      <c r="D550" s="6" t="s">
        <v>5</v>
      </c>
    </row>
    <row r="551">
      <c r="A551" s="3" t="str">
        <f>IFERROR(__xludf.DUMMYFUNCTION("GOOGLETRANSLATE(B551, ""de"", ""ru"")"),"уход за ногтями")</f>
        <v>уход за ногтями</v>
      </c>
      <c r="B551" s="3" t="s">
        <v>560</v>
      </c>
      <c r="C551" s="5">
        <v>20.0</v>
      </c>
      <c r="D551" s="6" t="s">
        <v>7</v>
      </c>
    </row>
    <row r="552">
      <c r="A552" s="3" t="str">
        <f>IFERROR(__xludf.DUMMYFUNCTION("GOOGLETRANSLATE(B552, ""de"", ""ru"")"),"уход за ногами")</f>
        <v>уход за ногами</v>
      </c>
      <c r="B552" s="3" t="s">
        <v>561</v>
      </c>
      <c r="C552" s="5">
        <v>20.0</v>
      </c>
      <c r="D552" s="6" t="s">
        <v>13</v>
      </c>
    </row>
    <row r="553">
      <c r="A553" s="3" t="str">
        <f>IFERROR(__xludf.DUMMYFUNCTION("GOOGLETRANSLATE(B553, ""de"", ""ru"")"),"уход за ногтями")</f>
        <v>уход за ногтями</v>
      </c>
      <c r="B553" s="3" t="s">
        <v>562</v>
      </c>
      <c r="C553" s="5">
        <v>20.0</v>
      </c>
      <c r="D553" s="6" t="s">
        <v>7</v>
      </c>
    </row>
    <row r="554">
      <c r="A554" s="3" t="str">
        <f>IFERROR(__xludf.DUMMYFUNCTION("GOOGLETRANSLATE(B554, ""de"", ""ru"")"),"Подология Мюнхен Лайм")</f>
        <v>Подология Мюнхен Лайм</v>
      </c>
      <c r="B554" s="3" t="s">
        <v>563</v>
      </c>
      <c r="C554" s="5">
        <v>20.0</v>
      </c>
      <c r="D554" s="6" t="s">
        <v>13</v>
      </c>
    </row>
    <row r="555">
      <c r="A555" s="3" t="str">
        <f>IFERROR(__xludf.DUMMYFUNCTION("GOOGLETRANSLATE(B555, ""de"", ""ru"")"),"профессиональный маникюрный салон Laim")</f>
        <v>профессиональный маникюрный салон Laim</v>
      </c>
      <c r="B555" s="3" t="s">
        <v>564</v>
      </c>
      <c r="C555" s="5">
        <v>20.0</v>
      </c>
      <c r="D555" s="6" t="s">
        <v>5</v>
      </c>
    </row>
    <row r="556">
      <c r="A556" s="3" t="str">
        <f>IFERROR(__xludf.DUMMYFUNCTION("GOOGLETRANSLATE(B556, ""de"", ""ru"")"),"профессиональный маникюрный салон Мюнхен")</f>
        <v>профессиональный маникюрный салон Мюнхен</v>
      </c>
      <c r="B556" s="3" t="s">
        <v>565</v>
      </c>
      <c r="C556" s="5">
        <v>20.0</v>
      </c>
      <c r="D556" s="6" t="s">
        <v>5</v>
      </c>
    </row>
    <row r="557">
      <c r="A557" s="3" t="str">
        <f>IFERROR(__xludf.DUMMYFUNCTION("GOOGLETRANSLATE(B557, ""de"", ""ru"")"),"курсы по маникюру в Мюнхене")</f>
        <v>курсы по маникюру в Мюнхене</v>
      </c>
      <c r="B557" s="3" t="s">
        <v>566</v>
      </c>
      <c r="C557" s="5">
        <v>20.0</v>
      </c>
      <c r="D557" s="6" t="s">
        <v>5</v>
      </c>
    </row>
    <row r="558">
      <c r="A558" s="3" t="str">
        <f>IFERROR(__xludf.DUMMYFUNCTION("GOOGLETRANSLATE(B558, ""de"", ""ru"")"),"маникюрный салон Schwabing")</f>
        <v>маникюрный салон Schwabing</v>
      </c>
      <c r="B558" s="3" t="s">
        <v>567</v>
      </c>
      <c r="C558" s="5">
        <v>20.0</v>
      </c>
      <c r="D558" s="6" t="s">
        <v>5</v>
      </c>
    </row>
    <row r="559">
      <c r="A559" s="3" t="str">
        <f>IFERROR(__xludf.DUMMYFUNCTION("GOOGLETRANSLATE(B559, ""de"", ""ru"")"),"летний педикюр")</f>
        <v>летний педикюр</v>
      </c>
      <c r="B559" s="3" t="s">
        <v>568</v>
      </c>
      <c r="C559" s="5">
        <v>20.0</v>
      </c>
      <c r="D559" s="6" t="s">
        <v>13</v>
      </c>
    </row>
    <row r="560">
      <c r="A560" s="3" t="str">
        <f>IFERROR(__xludf.DUMMYFUNCTION("GOOGLETRANSLATE(B560, ""de"", ""ru"")"),"Маникюрный салон Трудеринг")</f>
        <v>Маникюрный салон Трудеринг</v>
      </c>
      <c r="B560" s="3" t="s">
        <v>569</v>
      </c>
      <c r="C560" s="5">
        <v>20.0</v>
      </c>
      <c r="D560" s="6" t="s">
        <v>5</v>
      </c>
    </row>
    <row r="561">
      <c r="A561" s="3" t="str">
        <f>IFERROR(__xludf.DUMMYFUNCTION("GOOGLETRANSLATE(B561, ""de"", ""ru"")"),"Французские ногти на ногах")</f>
        <v>Французские ногти на ногах</v>
      </c>
      <c r="B561" s="3" t="s">
        <v>570</v>
      </c>
      <c r="C561" s="5">
        <v>20.0</v>
      </c>
      <c r="D561" s="6" t="s">
        <v>7</v>
      </c>
    </row>
    <row r="562">
      <c r="A562" s="3" t="str">
        <f>IFERROR(__xludf.DUMMYFUNCTION("GOOGLETRANSLATE(B562, ""de"", ""ru"")"),"кресло для ухода за ногами")</f>
        <v>кресло для ухода за ногами</v>
      </c>
      <c r="B562" s="3" t="s">
        <v>571</v>
      </c>
      <c r="C562" s="5">
        <v>20.0</v>
      </c>
      <c r="D562" s="6" t="s">
        <v>13</v>
      </c>
    </row>
    <row r="563">
      <c r="A563" s="3" t="str">
        <f>IFERROR(__xludf.DUMMYFUNCTION("GOOGLETRANSLATE(B563, ""de"", ""ru"")"),"уход за ногами")</f>
        <v>уход за ногами</v>
      </c>
      <c r="B563" s="3" t="s">
        <v>572</v>
      </c>
      <c r="C563" s="5">
        <v>20.0</v>
      </c>
      <c r="D563" s="6" t="s">
        <v>13</v>
      </c>
    </row>
    <row r="564">
      <c r="A564" s="3" t="str">
        <f>IFERROR(__xludf.DUMMYFUNCTION("GOOGLETRANSLATE(B564, ""de"", ""ru"")"),"Gehwol уход за ногами")</f>
        <v>Gehwol уход за ногами</v>
      </c>
      <c r="B564" s="3" t="s">
        <v>573</v>
      </c>
      <c r="C564" s="5">
        <v>20.0</v>
      </c>
      <c r="D564" s="6" t="s">
        <v>13</v>
      </c>
    </row>
    <row r="565">
      <c r="A565" s="3" t="str">
        <f>IFERROR(__xludf.DUMMYFUNCTION("GOOGLETRANSLATE(B565, ""de"", ""ru"")"),"Уход за ногами поблизости без записи")</f>
        <v>Уход за ногами поблизости без записи</v>
      </c>
      <c r="B565" s="3" t="s">
        <v>574</v>
      </c>
      <c r="C565" s="5">
        <v>20.0</v>
      </c>
      <c r="D565" s="6" t="s">
        <v>13</v>
      </c>
    </row>
    <row r="566">
      <c r="A566" s="3" t="str">
        <f>IFERROR(__xludf.DUMMYFUNCTION("GOOGLETRANSLATE(B566, ""de"", ""ru"")"),"педикюрные аркады riem")</f>
        <v>педикюрные аркады riem</v>
      </c>
      <c r="B566" s="3" t="s">
        <v>575</v>
      </c>
      <c r="C566" s="5">
        <v>20.0</v>
      </c>
      <c r="D566" s="6" t="s">
        <v>5</v>
      </c>
    </row>
  </sheetData>
  <autoFilter ref="$A$1:$D$1067">
    <sortState ref="A1:D1067">
      <sortCondition ref="D1:D1067"/>
      <sortCondition descending="1" ref="C1:C1067"/>
      <sortCondition ref="B1:B1067"/>
    </sortState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2.63"/>
    <col customWidth="1" min="2" max="2" width="36.75"/>
    <col customWidth="1" min="4" max="4" width="42.5"/>
  </cols>
  <sheetData>
    <row r="1">
      <c r="A1" s="1" t="s">
        <v>0</v>
      </c>
      <c r="B1" s="1" t="s">
        <v>1</v>
      </c>
      <c r="C1" s="1" t="s">
        <v>2</v>
      </c>
      <c r="D1" s="2" t="s">
        <v>3</v>
      </c>
    </row>
    <row r="2">
      <c r="A2" s="8" t="str">
        <f>IFERROR(__xludf.DUMMYFUNCTION("GOOGLETRANSLATE(B2, ""de"", ""ru"")"),"авторемонтная мастерская")</f>
        <v>авторемонтная мастерская</v>
      </c>
      <c r="B2" s="7" t="s">
        <v>576</v>
      </c>
      <c r="C2" s="5">
        <v>8100.0</v>
      </c>
      <c r="D2" s="6" t="s">
        <v>577</v>
      </c>
    </row>
    <row r="3">
      <c r="A3" s="8" t="str">
        <f>IFERROR(__xludf.DUMMYFUNCTION("GOOGLETRANSLATE(B3, ""de"", ""ru"")"),"авторемонтная мастерская")</f>
        <v>авторемонтная мастерская</v>
      </c>
      <c r="B3" s="7" t="s">
        <v>578</v>
      </c>
      <c r="C3" s="5">
        <v>8100.0</v>
      </c>
      <c r="D3" s="6" t="s">
        <v>577</v>
      </c>
    </row>
    <row r="4">
      <c r="A4" s="8" t="str">
        <f>IFERROR(__xludf.DUMMYFUNCTION("GOOGLETRANSLATE(B4, ""de"", ""ru"")"),"авторемонтная мастерская")</f>
        <v>авторемонтная мастерская</v>
      </c>
      <c r="B4" s="7" t="s">
        <v>579</v>
      </c>
      <c r="C4" s="5">
        <v>3600.0</v>
      </c>
      <c r="D4" s="6" t="s">
        <v>577</v>
      </c>
    </row>
    <row r="5">
      <c r="A5" s="8" t="str">
        <f>IFERROR(__xludf.DUMMYFUNCTION("GOOGLETRANSLATE(B5, ""de"", ""ru"")"),"авторемонтная мастерская поблизости")</f>
        <v>авторемонтная мастерская поблизости</v>
      </c>
      <c r="B5" s="7" t="s">
        <v>580</v>
      </c>
      <c r="C5" s="5">
        <v>1600.0</v>
      </c>
      <c r="D5" s="6" t="s">
        <v>577</v>
      </c>
    </row>
    <row r="6">
      <c r="A6" s="8" t="str">
        <f>IFERROR(__xludf.DUMMYFUNCTION("GOOGLETRANSLATE(B6, ""de"", ""ru"")"),"авторемонтная мастерская поблизости")</f>
        <v>авторемонтная мастерская поблизости</v>
      </c>
      <c r="B6" s="7" t="s">
        <v>581</v>
      </c>
      <c r="C6" s="5">
        <v>1600.0</v>
      </c>
      <c r="D6" s="6" t="s">
        <v>577</v>
      </c>
    </row>
    <row r="7">
      <c r="A7" s="8" t="str">
        <f>IFERROR(__xludf.DUMMYFUNCTION("GOOGLETRANSLATE(B7, ""de"", ""ru"")"),"Берлинская служба буксировки")</f>
        <v>Берлинская служба буксировки</v>
      </c>
      <c r="B7" s="4" t="s">
        <v>582</v>
      </c>
      <c r="C7" s="5">
        <v>1600.0</v>
      </c>
      <c r="D7" s="6" t="s">
        <v>583</v>
      </c>
    </row>
    <row r="8">
      <c r="A8" s="8" t="str">
        <f>IFERROR(__xludf.DUMMYFUNCTION("GOOGLETRANSLATE(B8, ""de"", ""ru"")"),"буксировочная служба Берлин")</f>
        <v>буксировочная служба Берлин</v>
      </c>
      <c r="B8" s="4" t="s">
        <v>584</v>
      </c>
      <c r="C8" s="5">
        <v>1600.0</v>
      </c>
      <c r="D8" s="6" t="s">
        <v>583</v>
      </c>
    </row>
    <row r="9">
      <c r="A9" s="8" t="str">
        <f>IFERROR(__xludf.DUMMYFUNCTION("GOOGLETRANSLATE(B9, ""de"", ""ru"")"),"Берлинская служба буксировки")</f>
        <v>Берлинская служба буксировки</v>
      </c>
      <c r="B9" s="4" t="s">
        <v>585</v>
      </c>
      <c r="C9" s="5">
        <v>1600.0</v>
      </c>
      <c r="D9" s="6" t="s">
        <v>583</v>
      </c>
    </row>
    <row r="10">
      <c r="A10" s="8" t="str">
        <f>IFERROR(__xludf.DUMMYFUNCTION("GOOGLETRANSLATE(B10, ""de"", ""ru"")"),"авторемонтная мастерская Берлин")</f>
        <v>авторемонтная мастерская Берлин</v>
      </c>
      <c r="B10" s="7" t="s">
        <v>586</v>
      </c>
      <c r="C10" s="5">
        <v>1300.0</v>
      </c>
      <c r="D10" s="6" t="s">
        <v>577</v>
      </c>
    </row>
    <row r="11">
      <c r="A11" s="8" t="str">
        <f>IFERROR(__xludf.DUMMYFUNCTION("GOOGLETRANSLATE(B11, ""de"", ""ru"")"),"авторемонтная мастерская рядом со мной")</f>
        <v>авторемонтная мастерская рядом со мной</v>
      </c>
      <c r="B11" s="7" t="s">
        <v>587</v>
      </c>
      <c r="C11" s="5">
        <v>1300.0</v>
      </c>
      <c r="D11" s="6" t="s">
        <v>577</v>
      </c>
    </row>
    <row r="12">
      <c r="A12" s="8" t="str">
        <f>IFERROR(__xludf.DUMMYFUNCTION("GOOGLETRANSLATE(B12, ""de"", ""ru"")"),"мастерская поблизости")</f>
        <v>мастерская поблизости</v>
      </c>
      <c r="B12" s="7" t="s">
        <v>588</v>
      </c>
      <c r="C12" s="5">
        <v>1300.0</v>
      </c>
      <c r="D12" s="6" t="s">
        <v>577</v>
      </c>
    </row>
    <row r="13">
      <c r="A13" s="8" t="str">
        <f>IFERROR(__xludf.DUMMYFUNCTION("GOOGLETRANSLATE(B13, ""de"", ""ru"")"),"мастерские поблизости")</f>
        <v>мастерские поблизости</v>
      </c>
      <c r="B13" s="7" t="s">
        <v>589</v>
      </c>
      <c r="C13" s="5">
        <v>1300.0</v>
      </c>
      <c r="D13" s="6" t="s">
        <v>301</v>
      </c>
    </row>
    <row r="14">
      <c r="A14" s="8" t="str">
        <f>IFERROR(__xludf.DUMMYFUNCTION("GOOGLETRANSLATE(B14, ""de"", ""ru"")"),"мастерская в Берлине")</f>
        <v>мастерская в Берлине</v>
      </c>
      <c r="B14" s="7" t="s">
        <v>590</v>
      </c>
      <c r="C14" s="5">
        <v>1000.0</v>
      </c>
      <c r="D14" s="8" t="s">
        <v>577</v>
      </c>
    </row>
    <row r="15">
      <c r="A15" s="8" t="str">
        <f>IFERROR(__xludf.DUMMYFUNCTION("GOOGLETRANSLATE(B15, ""de"", ""ru"")"),"буксировочная служба")</f>
        <v>буксировочная служба</v>
      </c>
      <c r="B15" s="4" t="s">
        <v>591</v>
      </c>
      <c r="C15" s="5">
        <v>1000.0</v>
      </c>
      <c r="D15" s="6" t="s">
        <v>583</v>
      </c>
    </row>
    <row r="16">
      <c r="A16" s="8" t="str">
        <f>IFERROR(__xludf.DUMMYFUNCTION("GOOGLETRANSLATE(B16, ""de"", ""ru"")"),"Мастерская VW в Берлине")</f>
        <v>Мастерская VW в Берлине</v>
      </c>
      <c r="B16" s="7" t="s">
        <v>592</v>
      </c>
      <c r="C16" s="5">
        <v>880.0</v>
      </c>
      <c r="D16" s="8" t="s">
        <v>577</v>
      </c>
    </row>
    <row r="17">
      <c r="A17" s="8" t="str">
        <f>IFERROR(__xludf.DUMMYFUNCTION("GOOGLETRANSLATE(B17, ""de"", ""ru"")"),"мастерская рядом со мной")</f>
        <v>мастерская рядом со мной</v>
      </c>
      <c r="B17" s="7" t="s">
        <v>593</v>
      </c>
      <c r="C17" s="5">
        <v>880.0</v>
      </c>
      <c r="D17" s="8" t="s">
        <v>577</v>
      </c>
    </row>
    <row r="18">
      <c r="A18" s="8" t="str">
        <f>IFERROR(__xludf.DUMMYFUNCTION("GOOGLETRANSLATE(B18, ""de"", ""ru"")"),"шиномонтаж")</f>
        <v>шиномонтаж</v>
      </c>
      <c r="B18" s="4" t="s">
        <v>594</v>
      </c>
      <c r="C18" s="5">
        <v>880.0</v>
      </c>
      <c r="D18" s="6" t="s">
        <v>595</v>
      </c>
    </row>
    <row r="19">
      <c r="A19" s="8" t="str">
        <f>IFERROR(__xludf.DUMMYFUNCTION("GOOGLETRANSLATE(B19, ""de"", ""ru"")"),"авторемонтная мастерская Берлин")</f>
        <v>авторемонтная мастерская Берлин</v>
      </c>
      <c r="B19" s="7" t="s">
        <v>596</v>
      </c>
      <c r="C19" s="5">
        <v>720.0</v>
      </c>
      <c r="D19" s="8" t="s">
        <v>577</v>
      </c>
    </row>
    <row r="20">
      <c r="A20" s="8" t="str">
        <f>IFERROR(__xludf.DUMMYFUNCTION("GOOGLETRANSLATE(B20, ""de"", ""ru"")"),"умный ремонт")</f>
        <v>умный ремонт</v>
      </c>
      <c r="B20" s="7" t="s">
        <v>597</v>
      </c>
      <c r="C20" s="5">
        <v>720.0</v>
      </c>
      <c r="D20" s="8" t="s">
        <v>598</v>
      </c>
    </row>
    <row r="21">
      <c r="A21" s="8" t="str">
        <f>IFERROR(__xludf.DUMMYFUNCTION("GOOGLETRANSLATE(B21, ""de"", ""ru"")"),"авторемонтная мастерская поблизости")</f>
        <v>авторемонтная мастерская поблизости</v>
      </c>
      <c r="B21" s="7" t="s">
        <v>599</v>
      </c>
      <c r="C21" s="5">
        <v>720.0</v>
      </c>
      <c r="D21" s="8" t="s">
        <v>577</v>
      </c>
    </row>
    <row r="22">
      <c r="A22" s="8" t="str">
        <f>IFERROR(__xludf.DUMMYFUNCTION("GOOGLETRANSLATE(B22, ""de"", ""ru"")"),"авторемонтная мастерская рядом со мной")</f>
        <v>авторемонтная мастерская рядом со мной</v>
      </c>
      <c r="B22" s="7" t="s">
        <v>600</v>
      </c>
      <c r="C22" s="5">
        <v>720.0</v>
      </c>
      <c r="D22" s="8" t="s">
        <v>577</v>
      </c>
    </row>
    <row r="23">
      <c r="A23" s="8" t="str">
        <f>IFERROR(__xludf.DUMMYFUNCTION("GOOGLETRANSLATE(B23, ""de"", ""ru"")"),"авторемонтная мастерская рядом со мной")</f>
        <v>авторемонтная мастерская рядом со мной</v>
      </c>
      <c r="B23" s="7" t="s">
        <v>601</v>
      </c>
      <c r="C23" s="5">
        <v>720.0</v>
      </c>
      <c r="D23" s="8" t="s">
        <v>301</v>
      </c>
    </row>
    <row r="24">
      <c r="A24" s="8" t="str">
        <f>IFERROR(__xludf.DUMMYFUNCTION("GOOGLETRANSLATE(B24, ""de"", ""ru"")"),"шиномонтаж")</f>
        <v>шиномонтаж</v>
      </c>
      <c r="B24" s="4" t="s">
        <v>602</v>
      </c>
      <c r="C24" s="5">
        <v>720.0</v>
      </c>
      <c r="D24" s="6" t="s">
        <v>595</v>
      </c>
    </row>
    <row r="25">
      <c r="A25" s="8" t="str">
        <f>IFERROR(__xludf.DUMMYFUNCTION("GOOGLETRANSLATE(B25, ""de"", ""ru"")"),"шиномонтаж поблизости")</f>
        <v>шиномонтаж поблизости</v>
      </c>
      <c r="B25" s="4" t="s">
        <v>603</v>
      </c>
      <c r="C25" s="5">
        <v>590.0</v>
      </c>
      <c r="D25" s="6" t="s">
        <v>595</v>
      </c>
    </row>
    <row r="26">
      <c r="A26" s="8" t="str">
        <f>IFERROR(__xludf.DUMMYFUNCTION("GOOGLETRANSLATE(B26, ""de"", ""ru"")"),"Шиномонтаж поблизости")</f>
        <v>Шиномонтаж поблизости</v>
      </c>
      <c r="B26" s="4" t="s">
        <v>604</v>
      </c>
      <c r="C26" s="5">
        <v>590.0</v>
      </c>
      <c r="D26" s="6" t="s">
        <v>583</v>
      </c>
    </row>
    <row r="27">
      <c r="A27" s="8" t="str">
        <f>IFERROR(__xludf.DUMMYFUNCTION("GOOGLETRANSLATE(B27, ""de"", ""ru"")"),"шиномонтаж Берлин")</f>
        <v>шиномонтаж Берлин</v>
      </c>
      <c r="B27" s="4" t="s">
        <v>605</v>
      </c>
      <c r="C27" s="5">
        <v>590.0</v>
      </c>
      <c r="D27" s="6" t="s">
        <v>595</v>
      </c>
    </row>
    <row r="28">
      <c r="A28" s="8" t="str">
        <f>IFERROR(__xludf.DUMMYFUNCTION("GOOGLETRANSLATE(B28, ""de"", ""ru"")"),"аварийная шинная служба Берлин")</f>
        <v>аварийная шинная служба Берлин</v>
      </c>
      <c r="B28" s="4" t="s">
        <v>606</v>
      </c>
      <c r="C28" s="5">
        <v>590.0</v>
      </c>
      <c r="D28" s="6" t="s">
        <v>583</v>
      </c>
    </row>
    <row r="29">
      <c r="A29" s="8" t="str">
        <f>IFERROR(__xludf.DUMMYFUNCTION("GOOGLETRANSLATE(B29, ""de"", ""ru"")"),"Мастерская Mercedes в Берлине")</f>
        <v>Мастерская Mercedes в Берлине</v>
      </c>
      <c r="B29" s="7" t="s">
        <v>607</v>
      </c>
      <c r="C29" s="5">
        <v>480.0</v>
      </c>
      <c r="D29" s="8" t="s">
        <v>577</v>
      </c>
    </row>
    <row r="30">
      <c r="A30" s="8" t="str">
        <f>IFERROR(__xludf.DUMMYFUNCTION("GOOGLETRANSLATE(B30, ""de"", ""ru"")"),"мастерская VW")</f>
        <v>мастерская VW</v>
      </c>
      <c r="B30" s="7" t="s">
        <v>608</v>
      </c>
      <c r="C30" s="5">
        <v>480.0</v>
      </c>
      <c r="D30" s="8" t="s">
        <v>577</v>
      </c>
    </row>
    <row r="31">
      <c r="A31" s="8" t="str">
        <f>IFERROR(__xludf.DUMMYFUNCTION("GOOGLETRANSLATE(B31, ""de"", ""ru"")"),"мастерская VW")</f>
        <v>мастерская VW</v>
      </c>
      <c r="B31" s="7" t="s">
        <v>609</v>
      </c>
      <c r="C31" s="5">
        <v>480.0</v>
      </c>
      <c r="D31" s="8" t="s">
        <v>598</v>
      </c>
    </row>
    <row r="32">
      <c r="A32" s="8" t="str">
        <f>IFERROR(__xludf.DUMMYFUNCTION("GOOGLETRANSLATE(B32, ""de"", ""ru"")"),"полные колеса")</f>
        <v>полные колеса</v>
      </c>
      <c r="B32" s="4" t="s">
        <v>610</v>
      </c>
      <c r="C32" s="5">
        <v>480.0</v>
      </c>
      <c r="D32" s="6" t="s">
        <v>595</v>
      </c>
    </row>
    <row r="33">
      <c r="A33" s="8" t="str">
        <f>IFERROR(__xludf.DUMMYFUNCTION("GOOGLETRANSLATE(B33, ""de"", ""ru"")"),"Как удалить царапины на автомобиле")</f>
        <v>Как удалить царапины на автомобиле</v>
      </c>
      <c r="B33" s="7" t="s">
        <v>611</v>
      </c>
      <c r="C33" s="5">
        <v>390.0</v>
      </c>
      <c r="D33" s="8" t="s">
        <v>612</v>
      </c>
    </row>
    <row r="34">
      <c r="A34" s="8" t="str">
        <f>IFERROR(__xludf.DUMMYFUNCTION("GOOGLETRANSLATE(B34, ""de"", ""ru"")"),"Как удалить царапины с автомобиля")</f>
        <v>Как удалить царапины с автомобиля</v>
      </c>
      <c r="B34" s="7" t="s">
        <v>613</v>
      </c>
      <c r="C34" s="5">
        <v>390.0</v>
      </c>
      <c r="D34" s="6" t="s">
        <v>612</v>
      </c>
    </row>
    <row r="35">
      <c r="A35" s="8" t="str">
        <f>IFERROR(__xludf.DUMMYFUNCTION("GOOGLETRANSLATE(B35, ""de"", ""ru"")"),"Удаление царапин с автомобиля")</f>
        <v>Удаление царапин с автомобиля</v>
      </c>
      <c r="B35" s="7" t="s">
        <v>614</v>
      </c>
      <c r="C35" s="5">
        <v>390.0</v>
      </c>
      <c r="D35" s="8" t="s">
        <v>612</v>
      </c>
    </row>
    <row r="36">
      <c r="A36" s="8" t="str">
        <f>IFERROR(__xludf.DUMMYFUNCTION("GOOGLETRANSLATE(B36, ""de"", ""ru"")"),"Как удалить царапины с автомобиля")</f>
        <v>Как удалить царапины с автомобиля</v>
      </c>
      <c r="B36" s="7" t="s">
        <v>615</v>
      </c>
      <c r="C36" s="5">
        <v>390.0</v>
      </c>
      <c r="D36" s="6" t="s">
        <v>612</v>
      </c>
    </row>
    <row r="37">
      <c r="A37" s="8" t="str">
        <f>IFERROR(__xludf.DUMMYFUNCTION("GOOGLETRANSLATE(B37, ""de"", ""ru"")"),"Мастерская BMW в Берлине")</f>
        <v>Мастерская BMW в Берлине</v>
      </c>
      <c r="B37" s="7" t="s">
        <v>616</v>
      </c>
      <c r="C37" s="5">
        <v>390.0</v>
      </c>
      <c r="D37" s="6" t="s">
        <v>577</v>
      </c>
    </row>
    <row r="38">
      <c r="A38" s="8" t="str">
        <f>IFERROR(__xludf.DUMMYFUNCTION("GOOGLETRANSLATE(B38, ""de"", ""ru"")"),"авторемонтная мастерская Шпандау")</f>
        <v>авторемонтная мастерская Шпандау</v>
      </c>
      <c r="B38" s="7" t="s">
        <v>617</v>
      </c>
      <c r="C38" s="5">
        <v>390.0</v>
      </c>
      <c r="D38" s="6" t="s">
        <v>577</v>
      </c>
    </row>
    <row r="39">
      <c r="A39" s="8" t="str">
        <f>IFERROR(__xludf.DUMMYFUNCTION("GOOGLETRANSLATE(B39, ""de"", ""ru"")"),"автозапчасти Мальсдорф")</f>
        <v>автозапчасти Мальсдорф</v>
      </c>
      <c r="B39" s="7" t="s">
        <v>618</v>
      </c>
      <c r="C39" s="5">
        <v>390.0</v>
      </c>
      <c r="D39" s="8" t="s">
        <v>619</v>
      </c>
    </row>
    <row r="40">
      <c r="A40" s="8" t="str">
        <f>IFERROR(__xludf.DUMMYFUNCTION("GOOGLETRANSLATE(B40, ""de"", ""ru"")"),"Удаление царапин с автомобиля")</f>
        <v>Удаление царапин с автомобиля</v>
      </c>
      <c r="B40" s="7" t="s">
        <v>620</v>
      </c>
      <c r="C40" s="5">
        <v>390.0</v>
      </c>
      <c r="D40" s="8" t="s">
        <v>612</v>
      </c>
    </row>
    <row r="41">
      <c r="A41" s="8" t="str">
        <f>IFERROR(__xludf.DUMMYFUNCTION("GOOGLETRANSLATE(B41, ""de"", ""ru"")"),"Удаление царапин с автомобиля")</f>
        <v>Удаление царапин с автомобиля</v>
      </c>
      <c r="B41" s="7" t="s">
        <v>621</v>
      </c>
      <c r="C41" s="5">
        <v>390.0</v>
      </c>
      <c r="D41" s="8" t="s">
        <v>612</v>
      </c>
    </row>
    <row r="42">
      <c r="A42" s="8" t="str">
        <f>IFERROR(__xludf.DUMMYFUNCTION("GOOGLETRANSLATE(B42, ""de"", ""ru"")"),"Удаление царапин с автомобиля")</f>
        <v>Удаление царапин с автомобиля</v>
      </c>
      <c r="B42" s="7" t="s">
        <v>622</v>
      </c>
      <c r="C42" s="5">
        <v>390.0</v>
      </c>
      <c r="D42" s="8" t="s">
        <v>612</v>
      </c>
    </row>
    <row r="43">
      <c r="A43" s="8" t="str">
        <f>IFERROR(__xludf.DUMMYFUNCTION("GOOGLETRANSLATE(B43, ""de"", ""ru"")"),"Как удалить царапины с автомобиля")</f>
        <v>Как удалить царапины с автомобиля</v>
      </c>
      <c r="B43" s="7" t="s">
        <v>623</v>
      </c>
      <c r="C43" s="5">
        <v>390.0</v>
      </c>
      <c r="D43" s="8" t="s">
        <v>612</v>
      </c>
    </row>
    <row r="44">
      <c r="A44" s="8" t="str">
        <f>IFERROR(__xludf.DUMMYFUNCTION("GOOGLETRANSLATE(B44, ""de"", ""ru"")"),"Как удалить царапины с двери автомобиля")</f>
        <v>Как удалить царапины с двери автомобиля</v>
      </c>
      <c r="B44" s="7" t="s">
        <v>624</v>
      </c>
      <c r="C44" s="5">
        <v>390.0</v>
      </c>
      <c r="D44" s="6" t="s">
        <v>612</v>
      </c>
    </row>
    <row r="45">
      <c r="A45" s="8" t="str">
        <f>IFERROR(__xludf.DUMMYFUNCTION("GOOGLETRANSLATE(B45, ""de"", ""ru"")"),"Удаление царапин с автомобиля")</f>
        <v>Удаление царапин с автомобиля</v>
      </c>
      <c r="B45" s="7" t="s">
        <v>625</v>
      </c>
      <c r="C45" s="5">
        <v>390.0</v>
      </c>
      <c r="D45" s="6" t="s">
        <v>612</v>
      </c>
    </row>
    <row r="46">
      <c r="A46" s="8" t="str">
        <f>IFERROR(__xludf.DUMMYFUNCTION("GOOGLETRANSLATE(B46, ""de"", ""ru"")"),"автосервис")</f>
        <v>автосервис</v>
      </c>
      <c r="B46" s="7" t="s">
        <v>626</v>
      </c>
      <c r="C46" s="5">
        <v>320.0</v>
      </c>
      <c r="D46" s="6" t="s">
        <v>577</v>
      </c>
    </row>
    <row r="47" ht="17.25" customHeight="1">
      <c r="A47" s="8" t="str">
        <f>IFERROR(__xludf.DUMMYFUNCTION("GOOGLETRANSLATE(B47, ""de"", ""ru"")"),"осмотр автомобиля")</f>
        <v>осмотр автомобиля</v>
      </c>
      <c r="B47" s="7" t="s">
        <v>627</v>
      </c>
      <c r="C47" s="5">
        <v>320.0</v>
      </c>
      <c r="D47" s="6" t="s">
        <v>628</v>
      </c>
    </row>
    <row r="48">
      <c r="A48" s="8" t="str">
        <f>IFERROR(__xludf.DUMMYFUNCTION("GOOGLETRANSLATE(B48, ""de"", ""ru"")"),"Мастерская VW поблизости")</f>
        <v>Мастерская VW поблизости</v>
      </c>
      <c r="B48" s="7" t="s">
        <v>629</v>
      </c>
      <c r="C48" s="5">
        <v>320.0</v>
      </c>
      <c r="D48" s="6" t="s">
        <v>577</v>
      </c>
    </row>
    <row r="49">
      <c r="A49" s="8" t="str">
        <f>IFERROR(__xludf.DUMMYFUNCTION("GOOGLETRANSLATE(B49, ""de"", ""ru"")"),"осмотр автомобиля")</f>
        <v>осмотр автомобиля</v>
      </c>
      <c r="B49" s="7" t="s">
        <v>630</v>
      </c>
      <c r="C49" s="5">
        <v>320.0</v>
      </c>
      <c r="D49" s="6" t="s">
        <v>628</v>
      </c>
    </row>
    <row r="50">
      <c r="A50" s="8" t="str">
        <f>IFERROR(__xludf.DUMMYFUNCTION("GOOGLETRANSLATE(B50, ""de"", ""ru"")"),"кузовной цех")</f>
        <v>кузовной цех</v>
      </c>
      <c r="B50" s="7" t="s">
        <v>631</v>
      </c>
      <c r="C50" s="5">
        <v>320.0</v>
      </c>
      <c r="D50" s="6" t="s">
        <v>577</v>
      </c>
    </row>
    <row r="51">
      <c r="A51" s="8" t="str">
        <f>IFERROR(__xludf.DUMMYFUNCTION("GOOGLETRANSLATE(B51, ""de"", ""ru"")"),"мастерская для грузовиков")</f>
        <v>мастерская для грузовиков</v>
      </c>
      <c r="B51" s="7" t="s">
        <v>632</v>
      </c>
      <c r="C51" s="5">
        <v>320.0</v>
      </c>
      <c r="D51" s="6" t="s">
        <v>577</v>
      </c>
    </row>
    <row r="52">
      <c r="A52" s="8" t="str">
        <f>IFERROR(__xludf.DUMMYFUNCTION("GOOGLETRANSLATE(B52, ""de"", ""ru"")"),"авторемонтная мастерская Шпандау")</f>
        <v>авторемонтная мастерская Шпандау</v>
      </c>
      <c r="B52" s="7" t="s">
        <v>633</v>
      </c>
      <c r="C52" s="5">
        <v>320.0</v>
      </c>
      <c r="D52" s="6" t="s">
        <v>577</v>
      </c>
    </row>
    <row r="53">
      <c r="A53" s="8" t="str">
        <f>IFERROR(__xludf.DUMMYFUNCTION("GOOGLETRANSLATE(B53, ""de"", ""ru"")"),"мастерская Шпандау")</f>
        <v>мастерская Шпандау</v>
      </c>
      <c r="B53" s="7" t="s">
        <v>634</v>
      </c>
      <c r="C53" s="5">
        <v>320.0</v>
      </c>
      <c r="D53" s="6" t="s">
        <v>577</v>
      </c>
    </row>
    <row r="54">
      <c r="A54" s="8" t="str">
        <f>IFERROR(__xludf.DUMMYFUNCTION("GOOGLETRANSLATE(B54, ""de"", ""ru"")"),"осмотр автомобиля")</f>
        <v>осмотр автомобиля</v>
      </c>
      <c r="B54" s="7" t="s">
        <v>635</v>
      </c>
      <c r="C54" s="5">
        <v>320.0</v>
      </c>
      <c r="D54" s="6" t="s">
        <v>628</v>
      </c>
    </row>
    <row r="55">
      <c r="A55" s="8" t="str">
        <f>IFERROR(__xludf.DUMMYFUNCTION("GOOGLETRANSLATE(B55, ""de"", ""ru"")"),"автомобиль и сервис")</f>
        <v>автомобиль и сервис</v>
      </c>
      <c r="B55" s="7" t="s">
        <v>636</v>
      </c>
      <c r="C55" s="5">
        <v>320.0</v>
      </c>
      <c r="D55" s="6" t="s">
        <v>628</v>
      </c>
    </row>
    <row r="56">
      <c r="A56" s="8" t="str">
        <f>IFERROR(__xludf.DUMMYFUNCTION("GOOGLETRANSLATE(B56, ""de"", ""ru"")"),"Берлинский автосервис")</f>
        <v>Берлинский автосервис</v>
      </c>
      <c r="B56" s="7" t="s">
        <v>637</v>
      </c>
      <c r="C56" s="5">
        <v>320.0</v>
      </c>
      <c r="D56" s="6" t="s">
        <v>577</v>
      </c>
    </row>
    <row r="57">
      <c r="A57" s="8" t="str">
        <f>IFERROR(__xludf.DUMMYFUNCTION("GOOGLETRANSLATE(B57, ""de"", ""ru"")"),"осмотр автомобиля")</f>
        <v>осмотр автомобиля</v>
      </c>
      <c r="B57" s="7" t="s">
        <v>638</v>
      </c>
      <c r="C57" s="5">
        <v>320.0</v>
      </c>
      <c r="D57" s="6" t="s">
        <v>628</v>
      </c>
    </row>
    <row r="58">
      <c r="A58" s="8" t="str">
        <f>IFERROR(__xludf.DUMMYFUNCTION("GOOGLETRANSLATE(B58, ""de"", ""ru"")"),"Пневмошины и автосервис")</f>
        <v>Пневмошины и автосервис</v>
      </c>
      <c r="B58" s="7" t="s">
        <v>639</v>
      </c>
      <c r="C58" s="5">
        <v>260.0</v>
      </c>
      <c r="D58" s="6" t="s">
        <v>577</v>
      </c>
    </row>
    <row r="59">
      <c r="A59" s="8" t="str">
        <f>IFERROR(__xludf.DUMMYFUNCTION("GOOGLETRANSLATE(B59, ""de"", ""ru"")"),"мастерская Мерседес")</f>
        <v>мастерская Мерседес</v>
      </c>
      <c r="B59" s="7" t="s">
        <v>640</v>
      </c>
      <c r="C59" s="5">
        <v>260.0</v>
      </c>
      <c r="D59" s="6" t="s">
        <v>577</v>
      </c>
    </row>
    <row r="60">
      <c r="A60" s="8" t="str">
        <f>IFERROR(__xludf.DUMMYFUNCTION("GOOGLETRANSLATE(B60, ""de"", ""ru"")"),"Мастерские Мерседес")</f>
        <v>Мастерские Мерседес</v>
      </c>
      <c r="B60" s="7" t="s">
        <v>641</v>
      </c>
      <c r="C60" s="5">
        <v>260.0</v>
      </c>
      <c r="D60" s="6" t="s">
        <v>598</v>
      </c>
    </row>
    <row r="61">
      <c r="A61" s="8" t="str">
        <f>IFERROR(__xludf.DUMMYFUNCTION("GOOGLETRANSLATE(B61, ""de"", ""ru"")"),"автосервис на Потсдамской площади")</f>
        <v>автосервис на Потсдамской площади</v>
      </c>
      <c r="B61" s="7" t="s">
        <v>642</v>
      </c>
      <c r="C61" s="5">
        <v>260.0</v>
      </c>
      <c r="D61" s="6" t="s">
        <v>577</v>
      </c>
    </row>
    <row r="62">
      <c r="A62" s="8" t="str">
        <f>IFERROR(__xludf.DUMMYFUNCTION("GOOGLETRANSLATE(B62, ""de"", ""ru"")"),"Стоимость покраски автомобиля")</f>
        <v>Стоимость покраски автомобиля</v>
      </c>
      <c r="B62" s="4" t="s">
        <v>643</v>
      </c>
      <c r="C62" s="5">
        <v>260.0</v>
      </c>
      <c r="D62" s="6" t="s">
        <v>612</v>
      </c>
    </row>
    <row r="63">
      <c r="A63" s="8" t="str">
        <f>IFERROR(__xludf.DUMMYFUNCTION("GOOGLETRANSLATE(B63, ""de"", ""ru"")"),"буксировка")</f>
        <v>буксировка</v>
      </c>
      <c r="B63" s="4" t="s">
        <v>644</v>
      </c>
      <c r="C63" s="5">
        <v>260.0</v>
      </c>
      <c r="D63" s="6" t="s">
        <v>583</v>
      </c>
    </row>
    <row r="64">
      <c r="A64" s="8" t="str">
        <f>IFERROR(__xludf.DUMMYFUNCTION("GOOGLETRANSLATE(B64, ""de"", ""ru"")"),"стоимость покраски автомобиля")</f>
        <v>стоимость покраски автомобиля</v>
      </c>
      <c r="B64" s="4" t="s">
        <v>645</v>
      </c>
      <c r="C64" s="5">
        <v>260.0</v>
      </c>
      <c r="D64" s="6" t="s">
        <v>612</v>
      </c>
    </row>
    <row r="65">
      <c r="A65" s="8" t="str">
        <f>IFERROR(__xludf.DUMMYFUNCTION("GOOGLETRANSLATE(B65, ""de"", ""ru"")"),"буксировка")</f>
        <v>буксировка</v>
      </c>
      <c r="B65" s="4" t="s">
        <v>646</v>
      </c>
      <c r="C65" s="5">
        <v>260.0</v>
      </c>
      <c r="D65" s="6" t="s">
        <v>583</v>
      </c>
    </row>
    <row r="66">
      <c r="A66" s="8" t="str">
        <f>IFERROR(__xludf.DUMMYFUNCTION("GOOGLETRANSLATE(B66, ""de"", ""ru"")"),"быстрая замена шин")</f>
        <v>быстрая замена шин</v>
      </c>
      <c r="B66" s="4" t="s">
        <v>647</v>
      </c>
      <c r="C66" s="5">
        <v>260.0</v>
      </c>
      <c r="D66" s="6" t="s">
        <v>595</v>
      </c>
    </row>
    <row r="67">
      <c r="A67" s="8" t="str">
        <f>IFERROR(__xludf.DUMMYFUNCTION("GOOGLETRANSLATE(B67, ""de"", ""ru"")"),"стоимость покраски автомобиля")</f>
        <v>стоимость покраски автомобиля</v>
      </c>
      <c r="B67" s="4" t="s">
        <v>648</v>
      </c>
      <c r="C67" s="5">
        <v>260.0</v>
      </c>
      <c r="D67" s="6" t="s">
        <v>612</v>
      </c>
    </row>
    <row r="68">
      <c r="A68" s="8" t="str">
        <f>IFERROR(__xludf.DUMMYFUNCTION("GOOGLETRANSLATE(B68, ""de"", ""ru"")"),"Стоимость покраски автомобиля")</f>
        <v>Стоимость покраски автомобиля</v>
      </c>
      <c r="B68" s="4" t="s">
        <v>649</v>
      </c>
      <c r="C68" s="5">
        <v>260.0</v>
      </c>
      <c r="D68" s="6" t="s">
        <v>612</v>
      </c>
    </row>
    <row r="69">
      <c r="A69" s="8" t="str">
        <f>IFERROR(__xludf.DUMMYFUNCTION("GOOGLETRANSLATE(B69, ""de"", ""ru"")"),"Стоимость покраски автомобиля")</f>
        <v>Стоимость покраски автомобиля</v>
      </c>
      <c r="B69" s="4" t="s">
        <v>650</v>
      </c>
      <c r="C69" s="5">
        <v>260.0</v>
      </c>
      <c r="D69" s="6" t="s">
        <v>301</v>
      </c>
    </row>
    <row r="70">
      <c r="A70" s="8" t="str">
        <f>IFERROR(__xludf.DUMMYFUNCTION("GOOGLETRANSLATE(B70, ""de"", ""ru"")"),"шиномонтаж Берлин")</f>
        <v>шиномонтаж Берлин</v>
      </c>
      <c r="B70" s="4" t="s">
        <v>651</v>
      </c>
      <c r="C70" s="5">
        <v>260.0</v>
      </c>
      <c r="D70" s="6" t="s">
        <v>595</v>
      </c>
    </row>
    <row r="71">
      <c r="A71" s="8" t="str">
        <f>IFERROR(__xludf.DUMMYFUNCTION("GOOGLETRANSLATE(B71, ""de"", ""ru"")"),"ремонт шин Берлин")</f>
        <v>ремонт шин Берлин</v>
      </c>
      <c r="B71" s="4" t="s">
        <v>652</v>
      </c>
      <c r="C71" s="5">
        <v>260.0</v>
      </c>
      <c r="D71" s="6" t="s">
        <v>577</v>
      </c>
    </row>
    <row r="72">
      <c r="A72" s="8" t="str">
        <f>IFERROR(__xludf.DUMMYFUNCTION("GOOGLETRANSLATE(B72, ""de"", ""ru"")"),"ремонт автомобилей")</f>
        <v>ремонт автомобилей</v>
      </c>
      <c r="B72" s="7" t="s">
        <v>653</v>
      </c>
      <c r="C72" s="5">
        <v>210.0</v>
      </c>
      <c r="D72" s="6" t="s">
        <v>577</v>
      </c>
    </row>
    <row r="73">
      <c r="A73" s="8" t="str">
        <f>IFERROR(__xludf.DUMMYFUNCTION("GOOGLETRANSLATE(B73, ""de"", ""ru"")"),"мастерская Форд")</f>
        <v>мастерская Форд</v>
      </c>
      <c r="B73" s="7" t="s">
        <v>654</v>
      </c>
      <c r="C73" s="5">
        <v>210.0</v>
      </c>
      <c r="D73" s="6" t="s">
        <v>577</v>
      </c>
    </row>
    <row r="74">
      <c r="A74" s="8" t="str">
        <f>IFERROR(__xludf.DUMMYFUNCTION("GOOGLETRANSLATE(B74, ""de"", ""ru"")"),"Мастерская Opel поблизости")</f>
        <v>Мастерская Opel поблизости</v>
      </c>
      <c r="B74" s="7" t="s">
        <v>655</v>
      </c>
      <c r="C74" s="5">
        <v>210.0</v>
      </c>
      <c r="D74" s="6" t="s">
        <v>577</v>
      </c>
    </row>
    <row r="75">
      <c r="A75" s="8" t="str">
        <f>IFERROR(__xludf.DUMMYFUNCTION("GOOGLETRANSLATE(B75, ""de"", ""ru"")"),"ремонт автомобилей")</f>
        <v>ремонт автомобилей</v>
      </c>
      <c r="B75" s="7" t="s">
        <v>656</v>
      </c>
      <c r="C75" s="5">
        <v>210.0</v>
      </c>
      <c r="D75" s="6" t="s">
        <v>577</v>
      </c>
    </row>
    <row r="76">
      <c r="A76" s="8" t="str">
        <f>IFERROR(__xludf.DUMMYFUNCTION("GOOGLETRANSLATE(B76, ""de"", ""ru"")"),"Мастерская Peugeot в Берлине")</f>
        <v>Мастерская Peugeot в Берлине</v>
      </c>
      <c r="B76" s="7" t="s">
        <v>657</v>
      </c>
      <c r="C76" s="5">
        <v>210.0</v>
      </c>
      <c r="D76" s="6" t="s">
        <v>577</v>
      </c>
    </row>
    <row r="77">
      <c r="A77" s="8" t="str">
        <f>IFERROR(__xludf.DUMMYFUNCTION("GOOGLETRANSLATE(B77, ""de"", ""ru"")"),"Мастерская Volvo в Берлине")</f>
        <v>Мастерская Volvo в Берлине</v>
      </c>
      <c r="B77" s="7" t="s">
        <v>658</v>
      </c>
      <c r="C77" s="5">
        <v>210.0</v>
      </c>
      <c r="D77" s="6" t="s">
        <v>577</v>
      </c>
    </row>
    <row r="78">
      <c r="A78" s="8" t="str">
        <f>IFERROR(__xludf.DUMMYFUNCTION("GOOGLETRANSLATE(B78, ""de"", ""ru"")"),"Ремонт сколов камней")</f>
        <v>Ремонт сколов камней</v>
      </c>
      <c r="B78" s="7" t="s">
        <v>659</v>
      </c>
      <c r="C78" s="5">
        <v>210.0</v>
      </c>
      <c r="D78" s="6" t="s">
        <v>612</v>
      </c>
    </row>
    <row r="79">
      <c r="A79" s="8" t="str">
        <f>IFERROR(__xludf.DUMMYFUNCTION("GOOGLETRANSLATE(B79, ""de"", ""ru"")"),"мастерская Форд")</f>
        <v>мастерская Форд</v>
      </c>
      <c r="B79" s="7" t="s">
        <v>660</v>
      </c>
      <c r="C79" s="5">
        <v>210.0</v>
      </c>
      <c r="D79" s="6" t="s">
        <v>577</v>
      </c>
    </row>
    <row r="80">
      <c r="A80" s="8" t="str">
        <f>IFERROR(__xludf.DUMMYFUNCTION("GOOGLETRANSLATE(B80, ""de"", ""ru"")"),"мастерская рядом со мной")</f>
        <v>мастерская рядом со мной</v>
      </c>
      <c r="B80" s="7" t="s">
        <v>661</v>
      </c>
      <c r="C80" s="5">
        <v>210.0</v>
      </c>
      <c r="D80" s="6" t="s">
        <v>577</v>
      </c>
    </row>
    <row r="81">
      <c r="A81" s="8" t="str">
        <f>IFERROR(__xludf.DUMMYFUNCTION("GOOGLETRANSLATE(B81, ""de"", ""ru"")"),"Мастерская Citroen в Берлине")</f>
        <v>Мастерская Citroen в Берлине</v>
      </c>
      <c r="B81" s="7" t="s">
        <v>662</v>
      </c>
      <c r="C81" s="5">
        <v>210.0</v>
      </c>
      <c r="D81" s="6" t="s">
        <v>577</v>
      </c>
    </row>
    <row r="82">
      <c r="A82" s="8" t="str">
        <f>IFERROR(__xludf.DUMMYFUNCTION("GOOGLETRANSLATE(B82, ""de"", ""ru"")"),"ремонт автомобилей")</f>
        <v>ремонт автомобилей</v>
      </c>
      <c r="B82" s="7" t="s">
        <v>663</v>
      </c>
      <c r="C82" s="5">
        <v>210.0</v>
      </c>
      <c r="D82" s="6" t="s">
        <v>577</v>
      </c>
    </row>
    <row r="83">
      <c r="A83" s="8" t="str">
        <f>IFERROR(__xludf.DUMMYFUNCTION("GOOGLETRANSLATE(B83, ""de"", ""ru"")"),"ремонт автомобилей")</f>
        <v>ремонт автомобилей</v>
      </c>
      <c r="B83" s="7" t="s">
        <v>664</v>
      </c>
      <c r="C83" s="5">
        <v>210.0</v>
      </c>
      <c r="D83" s="6" t="s">
        <v>577</v>
      </c>
    </row>
    <row r="84">
      <c r="A84" s="8" t="str">
        <f>IFERROR(__xludf.DUMMYFUNCTION("GOOGLETRANSLATE(B84, ""de"", ""ru"")"),"Мастерская Опель")</f>
        <v>Мастерская Опель</v>
      </c>
      <c r="B84" s="7" t="s">
        <v>665</v>
      </c>
      <c r="C84" s="5">
        <v>210.0</v>
      </c>
      <c r="D84" s="6" t="s">
        <v>577</v>
      </c>
    </row>
    <row r="85">
      <c r="A85" s="8" t="str">
        <f>IFERROR(__xludf.DUMMYFUNCTION("GOOGLETRANSLATE(B85, ""de"", ""ru"")"),"мастерская БМВ")</f>
        <v>мастерская БМВ</v>
      </c>
      <c r="B85" s="7" t="s">
        <v>666</v>
      </c>
      <c r="C85" s="5">
        <v>210.0</v>
      </c>
      <c r="D85" s="6" t="s">
        <v>577</v>
      </c>
    </row>
    <row r="86">
      <c r="A86" s="8" t="str">
        <f>IFERROR(__xludf.DUMMYFUNCTION("GOOGLETRANSLATE(B86, ""de"", ""ru"")"),"автозапчасти Шпандау")</f>
        <v>автозапчасти Шпандау</v>
      </c>
      <c r="B86" s="7" t="s">
        <v>667</v>
      </c>
      <c r="C86" s="5">
        <v>210.0</v>
      </c>
      <c r="D86" s="6" t="s">
        <v>619</v>
      </c>
    </row>
    <row r="87">
      <c r="A87" s="8" t="str">
        <f>IFERROR(__xludf.DUMMYFUNCTION("GOOGLETRANSLATE(B87, ""de"", ""ru"")"),"авто клас")</f>
        <v>авто клас</v>
      </c>
      <c r="B87" s="7" t="s">
        <v>668</v>
      </c>
      <c r="C87" s="5">
        <v>210.0</v>
      </c>
      <c r="D87" s="6" t="s">
        <v>301</v>
      </c>
    </row>
    <row r="88">
      <c r="A88" s="8" t="str">
        <f>IFERROR(__xludf.DUMMYFUNCTION("GOOGLETRANSLATE(B88, ""de"", ""ru"")"),"автосервис Целендорф")</f>
        <v>автосервис Целендорф</v>
      </c>
      <c r="B88" s="7" t="s">
        <v>669</v>
      </c>
      <c r="C88" s="5">
        <v>210.0</v>
      </c>
      <c r="D88" s="6" t="s">
        <v>577</v>
      </c>
    </row>
    <row r="89">
      <c r="A89" s="8" t="str">
        <f>IFERROR(__xludf.DUMMYFUNCTION("GOOGLETRANSLATE(B89, ""de"", ""ru"")"),"автозапчасти Вайсензее")</f>
        <v>автозапчасти Вайсензее</v>
      </c>
      <c r="B89" s="7" t="s">
        <v>670</v>
      </c>
      <c r="C89" s="5">
        <v>210.0</v>
      </c>
      <c r="D89" s="6" t="s">
        <v>619</v>
      </c>
    </row>
    <row r="90">
      <c r="A90" s="8" t="str">
        <f>IFERROR(__xludf.DUMMYFUNCTION("GOOGLETRANSLATE(B90, ""de"", ""ru"")"),"ремонт автомобилей")</f>
        <v>ремонт автомобилей</v>
      </c>
      <c r="B90" s="7" t="s">
        <v>671</v>
      </c>
      <c r="C90" s="5">
        <v>210.0</v>
      </c>
      <c r="D90" s="6" t="s">
        <v>577</v>
      </c>
    </row>
    <row r="91">
      <c r="A91" s="8" t="str">
        <f>IFERROR(__xludf.DUMMYFUNCTION("GOOGLETRANSLATE(B91, ""de"", ""ru"")"),"буксировочная служба поблизости")</f>
        <v>буксировочная служба поблизости</v>
      </c>
      <c r="B91" s="4" t="s">
        <v>672</v>
      </c>
      <c r="C91" s="5">
        <v>210.0</v>
      </c>
      <c r="D91" s="6" t="s">
        <v>583</v>
      </c>
    </row>
    <row r="92">
      <c r="A92" s="8" t="str">
        <f>IFERROR(__xludf.DUMMYFUNCTION("GOOGLETRANSLATE(B92, ""de"", ""ru"")"),"покраска автомобиля")</f>
        <v>покраска автомобиля</v>
      </c>
      <c r="B92" s="4" t="s">
        <v>673</v>
      </c>
      <c r="C92" s="5">
        <v>210.0</v>
      </c>
      <c r="D92" s="6" t="s">
        <v>301</v>
      </c>
    </row>
    <row r="93">
      <c r="A93" s="8" t="str">
        <f>IFERROR(__xludf.DUMMYFUNCTION("GOOGLETRANSLATE(B93, ""de"", ""ru"")"),"автомаляр")</f>
        <v>автомаляр</v>
      </c>
      <c r="B93" s="4" t="s">
        <v>674</v>
      </c>
      <c r="C93" s="5">
        <v>210.0</v>
      </c>
      <c r="D93" s="6" t="s">
        <v>612</v>
      </c>
    </row>
    <row r="94">
      <c r="A94" s="8" t="str">
        <f>IFERROR(__xludf.DUMMYFUNCTION("GOOGLETRANSLATE(B94, ""de"", ""ru"")"),"буксировка в Берлине")</f>
        <v>буксировка в Берлине</v>
      </c>
      <c r="B94" s="4" t="s">
        <v>675</v>
      </c>
      <c r="C94" s="5">
        <v>210.0</v>
      </c>
      <c r="D94" s="6" t="s">
        <v>583</v>
      </c>
    </row>
    <row r="95">
      <c r="A95" s="8" t="str">
        <f>IFERROR(__xludf.DUMMYFUNCTION("GOOGLETRANSLATE(B95, ""de"", ""ru"")"),"буксировка в Берлине")</f>
        <v>буксировка в Берлине</v>
      </c>
      <c r="B95" s="4" t="s">
        <v>676</v>
      </c>
      <c r="C95" s="5">
        <v>210.0</v>
      </c>
      <c r="D95" s="6" t="s">
        <v>583</v>
      </c>
    </row>
    <row r="96">
      <c r="A96" s="8" t="str">
        <f>IFERROR(__xludf.DUMMYFUNCTION("GOOGLETRANSLATE(B96, ""de"", ""ru"")"),"расходы на техосмотр автомобиля")</f>
        <v>расходы на техосмотр автомобиля</v>
      </c>
      <c r="B96" s="7" t="s">
        <v>677</v>
      </c>
      <c r="C96" s="5">
        <v>170.0</v>
      </c>
      <c r="D96" s="6" t="s">
        <v>628</v>
      </c>
    </row>
    <row r="97">
      <c r="A97" s="8" t="str">
        <f>IFERROR(__xludf.DUMMYFUNCTION("GOOGLETRANSLATE(B97, ""de"", ""ru"")"),"расходы на техосмотр автомобиля")</f>
        <v>расходы на техосмотр автомобиля</v>
      </c>
      <c r="B97" s="7" t="s">
        <v>678</v>
      </c>
      <c r="C97" s="5">
        <v>170.0</v>
      </c>
      <c r="D97" s="6" t="s">
        <v>628</v>
      </c>
    </row>
    <row r="98">
      <c r="A98" s="8" t="str">
        <f>IFERROR(__xludf.DUMMYFUNCTION("GOOGLETRANSLATE(B98, ""de"", ""ru"")"),"автомастерская")</f>
        <v>автомастерская</v>
      </c>
      <c r="B98" s="7" t="s">
        <v>679</v>
      </c>
      <c r="C98" s="5">
        <v>170.0</v>
      </c>
      <c r="D98" s="6" t="s">
        <v>577</v>
      </c>
    </row>
    <row r="99">
      <c r="A99" s="8" t="str">
        <f>IFERROR(__xludf.DUMMYFUNCTION("GOOGLETRANSLATE(B99, ""de"", ""ru"")"),"Расходы на техосмотр автомобиля")</f>
        <v>Расходы на техосмотр автомобиля</v>
      </c>
      <c r="B99" s="7" t="s">
        <v>680</v>
      </c>
      <c r="C99" s="5">
        <v>170.0</v>
      </c>
      <c r="D99" s="6" t="s">
        <v>628</v>
      </c>
    </row>
    <row r="100">
      <c r="A100" s="8" t="str">
        <f>IFERROR(__xludf.DUMMYFUNCTION("GOOGLETRANSLATE(B100, ""de"", ""ru"")"),"Мастерская Toyota в Берлине")</f>
        <v>Мастерская Toyota в Берлине</v>
      </c>
      <c r="B100" s="7" t="s">
        <v>681</v>
      </c>
      <c r="C100" s="5">
        <v>170.0</v>
      </c>
      <c r="D100" s="6" t="s">
        <v>577</v>
      </c>
    </row>
    <row r="101">
      <c r="A101" s="8" t="str">
        <f>IFERROR(__xludf.DUMMYFUNCTION("GOOGLETRANSLATE(B101, ""de"", ""ru"")"),"бесплатный семинар в Берлине")</f>
        <v>бесплатный семинар в Берлине</v>
      </c>
      <c r="B101" s="7" t="s">
        <v>682</v>
      </c>
      <c r="C101" s="5">
        <v>170.0</v>
      </c>
      <c r="D101" s="6" t="s">
        <v>577</v>
      </c>
    </row>
    <row r="102">
      <c r="A102" s="8" t="str">
        <f>IFERROR(__xludf.DUMMYFUNCTION("GOOGLETRANSLATE(B102, ""de"", ""ru"")"),"авторемонтная мастерская Целендорф")</f>
        <v>авторемонтная мастерская Целендорф</v>
      </c>
      <c r="B102" s="7" t="s">
        <v>683</v>
      </c>
      <c r="C102" s="5">
        <v>170.0</v>
      </c>
      <c r="D102" s="6" t="s">
        <v>577</v>
      </c>
    </row>
    <row r="103">
      <c r="A103" s="8" t="str">
        <f>IFERROR(__xludf.DUMMYFUNCTION("GOOGLETRANSLATE(B103, ""de"", ""ru"")"),"авторемонтная мастерская Панков")</f>
        <v>авторемонтная мастерская Панков</v>
      </c>
      <c r="B103" s="7" t="s">
        <v>684</v>
      </c>
      <c r="C103" s="5">
        <v>170.0</v>
      </c>
      <c r="D103" s="6" t="s">
        <v>577</v>
      </c>
    </row>
    <row r="104">
      <c r="A104" s="8" t="str">
        <f>IFERROR(__xludf.DUMMYFUNCTION("GOOGLETRANSLATE(B104, ""de"", ""ru"")"),"авторемонтная мастерская Нойкёльн")</f>
        <v>авторемонтная мастерская Нойкёльн</v>
      </c>
      <c r="B104" s="7" t="s">
        <v>685</v>
      </c>
      <c r="C104" s="5">
        <v>170.0</v>
      </c>
      <c r="D104" s="6" t="s">
        <v>577</v>
      </c>
    </row>
    <row r="105">
      <c r="A105" s="8" t="str">
        <f>IFERROR(__xludf.DUMMYFUNCTION("GOOGLETRANSLATE(B105, ""de"", ""ru"")"),"Стоимость осмотра автомобиля")</f>
        <v>Стоимость осмотра автомобиля</v>
      </c>
      <c r="B105" s="7" t="s">
        <v>686</v>
      </c>
      <c r="C105" s="5">
        <v>170.0</v>
      </c>
      <c r="D105" s="6" t="s">
        <v>628</v>
      </c>
    </row>
    <row r="106">
      <c r="A106" s="8" t="str">
        <f>IFERROR(__xludf.DUMMYFUNCTION("GOOGLETRANSLATE(B106, ""de"", ""ru"")"),"авторемонтная мастерская рядом со мной")</f>
        <v>авторемонтная мастерская рядом со мной</v>
      </c>
      <c r="B106" s="7" t="s">
        <v>687</v>
      </c>
      <c r="C106" s="5">
        <v>170.0</v>
      </c>
      <c r="D106" s="6" t="s">
        <v>577</v>
      </c>
    </row>
    <row r="107">
      <c r="A107" s="8" t="str">
        <f>IFERROR(__xludf.DUMMYFUNCTION("GOOGLETRANSLATE(B107, ""de"", ""ru"")"),"мастерская")</f>
        <v>мастерская</v>
      </c>
      <c r="B107" s="7" t="s">
        <v>688</v>
      </c>
      <c r="C107" s="5">
        <v>170.0</v>
      </c>
      <c r="D107" s="6" t="s">
        <v>577</v>
      </c>
    </row>
    <row r="108">
      <c r="A108" s="8" t="str">
        <f>IFERROR(__xludf.DUMMYFUNCTION("GOOGLETRANSLATE(B108, ""de"", ""ru"")"),"авторемонтная мастерская Кёпеник")</f>
        <v>авторемонтная мастерская Кёпеник</v>
      </c>
      <c r="B108" s="7" t="s">
        <v>689</v>
      </c>
      <c r="C108" s="5">
        <v>170.0</v>
      </c>
      <c r="D108" s="6" t="s">
        <v>577</v>
      </c>
    </row>
    <row r="109">
      <c r="A109" s="8" t="str">
        <f>IFERROR(__xludf.DUMMYFUNCTION("GOOGLETRANSLATE(B109, ""de"", ""ru"")"),"премиум шиномонтаж")</f>
        <v>премиум шиномонтаж</v>
      </c>
      <c r="B109" s="7" t="s">
        <v>690</v>
      </c>
      <c r="C109" s="5">
        <v>170.0</v>
      </c>
      <c r="D109" s="6" t="s">
        <v>595</v>
      </c>
    </row>
    <row r="110">
      <c r="A110" s="8" t="str">
        <f>IFERROR(__xludf.DUMMYFUNCTION("GOOGLETRANSLATE(B110, ""de"", ""ru"")"),"арендная мастерская Берлин")</f>
        <v>арендная мастерская Берлин</v>
      </c>
      <c r="B110" s="7" t="s">
        <v>691</v>
      </c>
      <c r="C110" s="5">
        <v>170.0</v>
      </c>
      <c r="D110" s="6" t="s">
        <v>577</v>
      </c>
    </row>
    <row r="111">
      <c r="A111" s="8" t="str">
        <f>IFERROR(__xludf.DUMMYFUNCTION("GOOGLETRANSLATE(B111, ""de"", ""ru"")"),"расходы на техосмотр автомобиля")</f>
        <v>расходы на техосмотр автомобиля</v>
      </c>
      <c r="B111" s="7" t="s">
        <v>692</v>
      </c>
      <c r="C111" s="5">
        <v>170.0</v>
      </c>
      <c r="D111" s="6" t="s">
        <v>628</v>
      </c>
    </row>
    <row r="112">
      <c r="A112" s="8" t="str">
        <f>IFERROR(__xludf.DUMMYFUNCTION("GOOGLETRANSLATE(B112, ""de"", ""ru"")"),"мастерская Нойкёльн")</f>
        <v>мастерская Нойкёльн</v>
      </c>
      <c r="B112" s="7" t="s">
        <v>693</v>
      </c>
      <c r="C112" s="5">
        <v>170.0</v>
      </c>
      <c r="D112" s="6" t="s">
        <v>577</v>
      </c>
    </row>
    <row r="113">
      <c r="A113" s="8" t="str">
        <f>IFERROR(__xludf.DUMMYFUNCTION("GOOGLETRANSLATE(B113, ""de"", ""ru"")"),"Мастерская Mercedes поблизости")</f>
        <v>Мастерская Mercedes поблизости</v>
      </c>
      <c r="B113" s="7" t="s">
        <v>694</v>
      </c>
      <c r="C113" s="5">
        <v>140.0</v>
      </c>
      <c r="D113" s="6" t="s">
        <v>577</v>
      </c>
    </row>
    <row r="114">
      <c r="A114" s="8" t="str">
        <f>IFERROR(__xludf.DUMMYFUNCTION("GOOGLETRANSLATE(B114, ""de"", ""ru"")"),"Мастерская Skoda")</f>
        <v>Мастерская Skoda</v>
      </c>
      <c r="B114" s="7" t="s">
        <v>695</v>
      </c>
      <c r="C114" s="5">
        <v>140.0</v>
      </c>
      <c r="D114" s="6" t="s">
        <v>577</v>
      </c>
    </row>
    <row r="115">
      <c r="A115" s="8" t="str">
        <f>IFERROR(__xludf.DUMMYFUNCTION("GOOGLETRANSLATE(B115, ""de"", ""ru"")"),"Удаление царапин на краске")</f>
        <v>Удаление царапин на краске</v>
      </c>
      <c r="B115" s="7" t="s">
        <v>696</v>
      </c>
      <c r="C115" s="5">
        <v>140.0</v>
      </c>
      <c r="D115" s="6" t="s">
        <v>612</v>
      </c>
    </row>
    <row r="116">
      <c r="A116" s="8" t="str">
        <f>IFERROR(__xludf.DUMMYFUNCTION("GOOGLETRANSLATE(B116, ""de"", ""ru"")"),"Удаление царапин с лакокрасочного покрытия")</f>
        <v>Удаление царапин с лакокрасочного покрытия</v>
      </c>
      <c r="B116" s="7" t="s">
        <v>697</v>
      </c>
      <c r="C116" s="5">
        <v>140.0</v>
      </c>
      <c r="D116" s="6" t="s">
        <v>612</v>
      </c>
    </row>
    <row r="117">
      <c r="A117" s="8" t="str">
        <f>IFERROR(__xludf.DUMMYFUNCTION("GOOGLETRANSLATE(B117, ""de"", ""ru"")"),"Мастерская Hyundai в Берлине")</f>
        <v>Мастерская Hyundai в Берлине</v>
      </c>
      <c r="B117" s="7" t="s">
        <v>698</v>
      </c>
      <c r="C117" s="5">
        <v>140.0</v>
      </c>
      <c r="D117" s="6" t="s">
        <v>577</v>
      </c>
    </row>
    <row r="118">
      <c r="A118" s="8" t="str">
        <f>IFERROR(__xludf.DUMMYFUNCTION("GOOGLETRANSLATE(B118, ""de"", ""ru"")"),"мастерская классических автомобилей в Берлине")</f>
        <v>мастерская классических автомобилей в Берлине</v>
      </c>
      <c r="B118" s="7" t="s">
        <v>699</v>
      </c>
      <c r="C118" s="5">
        <v>140.0</v>
      </c>
      <c r="D118" s="6" t="s">
        <v>577</v>
      </c>
    </row>
    <row r="119">
      <c r="A119" s="8" t="str">
        <f>IFERROR(__xludf.DUMMYFUNCTION("GOOGLETRANSLATE(B119, ""de"", ""ru"")"),"Мастерские Ford поблизости")</f>
        <v>Мастерские Ford поблизости</v>
      </c>
      <c r="B119" s="7" t="s">
        <v>700</v>
      </c>
      <c r="C119" s="5">
        <v>140.0</v>
      </c>
      <c r="D119" s="6" t="s">
        <v>598</v>
      </c>
    </row>
    <row r="120">
      <c r="A120" s="8" t="str">
        <f>IFERROR(__xludf.DUMMYFUNCTION("GOOGLETRANSLATE(B120, ""de"", ""ru"")"),"авторемонтная мастерская Райникендорф")</f>
        <v>авторемонтная мастерская Райникендорф</v>
      </c>
      <c r="B120" s="7" t="s">
        <v>701</v>
      </c>
      <c r="C120" s="5">
        <v>140.0</v>
      </c>
      <c r="D120" s="6" t="s">
        <v>577</v>
      </c>
    </row>
    <row r="121">
      <c r="A121" s="8" t="str">
        <f>IFERROR(__xludf.DUMMYFUNCTION("GOOGLETRANSLATE(B121, ""de"", ""ru"")"),"авторемонтная мастерская Марцан")</f>
        <v>авторемонтная мастерская Марцан</v>
      </c>
      <c r="B121" s="4" t="s">
        <v>702</v>
      </c>
      <c r="C121" s="5">
        <v>140.0</v>
      </c>
      <c r="D121" s="6" t="s">
        <v>577</v>
      </c>
    </row>
    <row r="122">
      <c r="A122" s="8" t="str">
        <f>IFERROR(__xludf.DUMMYFUNCTION("GOOGLETRANSLATE(B122, ""de"", ""ru"")"),"авторемонтная мастерская Лихтенберг")</f>
        <v>авторемонтная мастерская Лихтенберг</v>
      </c>
      <c r="B122" s="4" t="s">
        <v>703</v>
      </c>
      <c r="C122" s="5">
        <v>140.0</v>
      </c>
      <c r="D122" s="6" t="s">
        <v>577</v>
      </c>
    </row>
    <row r="123">
      <c r="A123" s="8" t="str">
        <f>IFERROR(__xludf.DUMMYFUNCTION("GOOGLETRANSLATE(B123, ""de"", ""ru"")"),"Удаление царапин с краски")</f>
        <v>Удаление царапин с краски</v>
      </c>
      <c r="B123" s="4" t="s">
        <v>704</v>
      </c>
      <c r="C123" s="5">
        <v>140.0</v>
      </c>
      <c r="D123" s="6" t="s">
        <v>612</v>
      </c>
    </row>
    <row r="124">
      <c r="A124" s="8" t="str">
        <f>IFERROR(__xludf.DUMMYFUNCTION("GOOGLETRANSLATE(B124, ""de"", ""ru"")"),"авторемонтная мастерская Райникендорф")</f>
        <v>авторемонтная мастерская Райникендорф</v>
      </c>
      <c r="B124" s="4" t="s">
        <v>705</v>
      </c>
      <c r="C124" s="5">
        <v>140.0</v>
      </c>
      <c r="D124" s="6" t="s">
        <v>577</v>
      </c>
    </row>
    <row r="125">
      <c r="A125" s="8" t="str">
        <f>IFERROR(__xludf.DUMMYFUNCTION("GOOGLETRANSLATE(B125, ""de"", ""ru"")"),"Мастерская Skoda")</f>
        <v>Мастерская Skoda</v>
      </c>
      <c r="B125" s="4" t="s">
        <v>706</v>
      </c>
      <c r="C125" s="5">
        <v>140.0</v>
      </c>
      <c r="D125" s="6" t="s">
        <v>577</v>
      </c>
    </row>
    <row r="126">
      <c r="A126" s="8" t="str">
        <f>IFERROR(__xludf.DUMMYFUNCTION("GOOGLETRANSLATE(B126, ""de"", ""ru"")"),"Мастерская Добберкау")</f>
        <v>Мастерская Добберкау</v>
      </c>
      <c r="B126" s="4" t="s">
        <v>707</v>
      </c>
      <c r="C126" s="5">
        <v>140.0</v>
      </c>
      <c r="D126" s="6" t="s">
        <v>577</v>
      </c>
    </row>
    <row r="127">
      <c r="A127" s="8" t="str">
        <f>IFERROR(__xludf.DUMMYFUNCTION("GOOGLETRANSLATE(B127, ""de"", ""ru"")"),"Удаление царапин с лакокрасочного покрытия")</f>
        <v>Удаление царапин с лакокрасочного покрытия</v>
      </c>
      <c r="B127" s="4" t="s">
        <v>708</v>
      </c>
      <c r="C127" s="5">
        <v>140.0</v>
      </c>
      <c r="D127" s="6" t="s">
        <v>612</v>
      </c>
    </row>
    <row r="128">
      <c r="A128" s="8" t="str">
        <f>IFERROR(__xludf.DUMMYFUNCTION("GOOGLETRANSLATE(B128, ""de"", ""ru"")"),"Удаление царапин с лакокрасочного покрытия")</f>
        <v>Удаление царапин с лакокрасочного покрытия</v>
      </c>
      <c r="B128" s="4" t="s">
        <v>709</v>
      </c>
      <c r="C128" s="5">
        <v>140.0</v>
      </c>
      <c r="D128" s="6" t="s">
        <v>612</v>
      </c>
    </row>
    <row r="129">
      <c r="A129" s="8" t="str">
        <f>IFERROR(__xludf.DUMMYFUNCTION("GOOGLETRANSLATE(B129, ""de"", ""ru"")"),"Удаление царапин с краски")</f>
        <v>Удаление царапин с краски</v>
      </c>
      <c r="B129" s="4" t="s">
        <v>710</v>
      </c>
      <c r="C129" s="5">
        <v>140.0</v>
      </c>
      <c r="D129" s="6" t="s">
        <v>612</v>
      </c>
    </row>
    <row r="130">
      <c r="A130" s="8" t="str">
        <f>IFERROR(__xludf.DUMMYFUNCTION("GOOGLETRANSLATE(B130, ""de"", ""ru"")"),"автомастерская поблизости")</f>
        <v>автомастерская поблизости</v>
      </c>
      <c r="B130" s="4" t="s">
        <v>711</v>
      </c>
      <c r="C130" s="5">
        <v>140.0</v>
      </c>
      <c r="D130" s="6" t="s">
        <v>612</v>
      </c>
    </row>
    <row r="131">
      <c r="A131" s="8" t="str">
        <f>IFERROR(__xludf.DUMMYFUNCTION("GOOGLETRANSLATE(B131, ""de"", ""ru"")"),"ремонт шин")</f>
        <v>ремонт шин</v>
      </c>
      <c r="B131" s="4" t="s">
        <v>712</v>
      </c>
      <c r="C131" s="5">
        <v>140.0</v>
      </c>
      <c r="D131" s="6" t="s">
        <v>577</v>
      </c>
    </row>
    <row r="132">
      <c r="A132" s="8" t="str">
        <f>IFERROR(__xludf.DUMMYFUNCTION("GOOGLETRANSLATE(B132, ""de"", ""ru"")"),"шиномонтаж рядом со мной")</f>
        <v>шиномонтаж рядом со мной</v>
      </c>
      <c r="B132" s="4" t="s">
        <v>713</v>
      </c>
      <c r="C132" s="5">
        <v>140.0</v>
      </c>
      <c r="D132" s="6" t="s">
        <v>595</v>
      </c>
    </row>
    <row r="133">
      <c r="A133" s="8" t="str">
        <f>IFERROR(__xludf.DUMMYFUNCTION("GOOGLETRANSLATE(B133, ""de"", ""ru"")"),"шиномонтаж Берлин")</f>
        <v>шиномонтаж Берлин</v>
      </c>
      <c r="B133" s="4" t="s">
        <v>714</v>
      </c>
      <c r="C133" s="5">
        <v>140.0</v>
      </c>
      <c r="D133" s="6" t="s">
        <v>595</v>
      </c>
    </row>
    <row r="134">
      <c r="A134" s="8" t="str">
        <f>IFERROR(__xludf.DUMMYFUNCTION("GOOGLETRANSLATE(B134, ""de"", ""ru"")"),"шиномонтаж Райникендорф")</f>
        <v>шиномонтаж Райникендорф</v>
      </c>
      <c r="B134" s="4" t="s">
        <v>715</v>
      </c>
      <c r="C134" s="5">
        <v>140.0</v>
      </c>
      <c r="D134" s="6" t="s">
        <v>595</v>
      </c>
    </row>
    <row r="135">
      <c r="A135" s="8" t="str">
        <f>IFERROR(__xludf.DUMMYFUNCTION("GOOGLETRANSLATE(B135, ""de"", ""ru"")"),"Гараж Skoda поблизости")</f>
        <v>Гараж Skoda поблизости</v>
      </c>
      <c r="B135" s="4" t="s">
        <v>716</v>
      </c>
      <c r="C135" s="5">
        <v>140.0</v>
      </c>
      <c r="D135" s="6" t="s">
        <v>577</v>
      </c>
    </row>
    <row r="136">
      <c r="A136" s="8" t="str">
        <f>IFERROR(__xludf.DUMMYFUNCTION("GOOGLETRANSLATE(B136, ""de"", ""ru"")"),"Автосервис Байер")</f>
        <v>Автосервис Байер</v>
      </c>
      <c r="B136" s="4" t="s">
        <v>717</v>
      </c>
      <c r="C136" s="5">
        <v>140.0</v>
      </c>
      <c r="D136" s="6" t="s">
        <v>577</v>
      </c>
    </row>
    <row r="137">
      <c r="A137" s="8" t="str">
        <f>IFERROR(__xludf.DUMMYFUNCTION("GOOGLETRANSLATE(B137, ""de"", ""ru"")"),"Рядом находится ремонтная мастерская Skoda.")</f>
        <v>Рядом находится ремонтная мастерская Skoda.</v>
      </c>
      <c r="B137" s="4" t="s">
        <v>718</v>
      </c>
      <c r="C137" s="5">
        <v>140.0</v>
      </c>
      <c r="D137" s="6" t="s">
        <v>577</v>
      </c>
    </row>
    <row r="138">
      <c r="A138" s="8" t="str">
        <f>IFERROR(__xludf.DUMMYFUNCTION("GOOGLETRANSLATE(B138, ""de"", ""ru"")"),"расходы на инспекцию")</f>
        <v>расходы на инспекцию</v>
      </c>
      <c r="B138" s="4" t="s">
        <v>719</v>
      </c>
      <c r="C138" s="5">
        <v>110.0</v>
      </c>
      <c r="D138" s="6" t="s">
        <v>628</v>
      </c>
    </row>
    <row r="139">
      <c r="A139" s="8" t="str">
        <f>IFERROR(__xludf.DUMMYFUNCTION("GOOGLETRANSLATE(B139, ""de"", ""ru"")"),"разумные затраты на ремонт")</f>
        <v>разумные затраты на ремонт</v>
      </c>
      <c r="B139" s="4" t="s">
        <v>720</v>
      </c>
      <c r="C139" s="5">
        <v>110.0</v>
      </c>
      <c r="D139" s="6" t="s">
        <v>612</v>
      </c>
    </row>
    <row r="140">
      <c r="A140" s="8" t="str">
        <f>IFERROR(__xludf.DUMMYFUNCTION("GOOGLETRANSLATE(B140, ""de"", ""ru"")"),"расходы на инспекцию")</f>
        <v>расходы на инспекцию</v>
      </c>
      <c r="B140" s="4" t="s">
        <v>721</v>
      </c>
      <c r="C140" s="5">
        <v>110.0</v>
      </c>
      <c r="D140" s="6" t="s">
        <v>628</v>
      </c>
    </row>
    <row r="141">
      <c r="A141" s="8" t="str">
        <f>IFERROR(__xludf.DUMMYFUNCTION("GOOGLETRANSLATE(B141, ""de"", ""ru"")"),"ремонт автомобилей")</f>
        <v>ремонт автомобилей</v>
      </c>
      <c r="B141" s="4" t="s">
        <v>722</v>
      </c>
      <c r="C141" s="5">
        <v>110.0</v>
      </c>
      <c r="D141" s="6" t="s">
        <v>577</v>
      </c>
    </row>
    <row r="142">
      <c r="A142" s="8" t="str">
        <f>IFERROR(__xludf.DUMMYFUNCTION("GOOGLETRANSLATE(B142, ""de"", ""ru"")"),"Мастерская Mercedes-Benz в Берлине")</f>
        <v>Мастерская Mercedes-Benz в Берлине</v>
      </c>
      <c r="B142" s="4" t="s">
        <v>723</v>
      </c>
      <c r="C142" s="5">
        <v>110.0</v>
      </c>
      <c r="D142" s="6" t="s">
        <v>577</v>
      </c>
    </row>
    <row r="143">
      <c r="A143" s="8" t="str">
        <f>IFERROR(__xludf.DUMMYFUNCTION("GOOGLETRANSLATE(B143, ""de"", ""ru"")"),"кузовной цех Берлин")</f>
        <v>кузовной цех Берлин</v>
      </c>
      <c r="B143" s="4" t="s">
        <v>724</v>
      </c>
      <c r="C143" s="5">
        <v>110.0</v>
      </c>
      <c r="D143" s="6" t="s">
        <v>577</v>
      </c>
    </row>
    <row r="144">
      <c r="A144" s="8" t="str">
        <f>IFERROR(__xludf.DUMMYFUNCTION("GOOGLETRANSLATE(B144, ""de"", ""ru"")"),"авторемонтная мастерская Штеглиц")</f>
        <v>авторемонтная мастерская Штеглиц</v>
      </c>
      <c r="B144" s="4" t="s">
        <v>725</v>
      </c>
      <c r="C144" s="5">
        <v>110.0</v>
      </c>
      <c r="D144" s="6" t="s">
        <v>577</v>
      </c>
    </row>
    <row r="145">
      <c r="A145" s="8" t="str">
        <f>IFERROR(__xludf.DUMMYFUNCTION("GOOGLETRANSLATE(B145, ""de"", ""ru"")"),"авторемонтная мастерская Шарлоттенбург")</f>
        <v>авторемонтная мастерская Шарлоттенбург</v>
      </c>
      <c r="B145" s="4" t="s">
        <v>726</v>
      </c>
      <c r="C145" s="5">
        <v>110.0</v>
      </c>
      <c r="D145" s="6" t="s">
        <v>577</v>
      </c>
    </row>
    <row r="146">
      <c r="A146" s="8" t="str">
        <f>IFERROR(__xludf.DUMMYFUNCTION("GOOGLETRANSLATE(B146, ""de"", ""ru"")"),"Мастерские Audi")</f>
        <v>Мастерские Audi</v>
      </c>
      <c r="B146" s="4" t="s">
        <v>727</v>
      </c>
      <c r="C146" s="5">
        <v>110.0</v>
      </c>
      <c r="D146" s="6" t="s">
        <v>598</v>
      </c>
    </row>
    <row r="147">
      <c r="A147" s="8" t="str">
        <f>IFERROR(__xludf.DUMMYFUNCTION("GOOGLETRANSLATE(B147, ""de"", ""ru"")"),"авторемонтная мастерская Темпельхоф")</f>
        <v>авторемонтная мастерская Темпельхоф</v>
      </c>
      <c r="B147" s="4" t="s">
        <v>728</v>
      </c>
      <c r="C147" s="5">
        <v>110.0</v>
      </c>
      <c r="D147" s="6" t="s">
        <v>577</v>
      </c>
    </row>
    <row r="148">
      <c r="A148" s="8" t="str">
        <f>IFERROR(__xludf.DUMMYFUNCTION("GOOGLETRANSLATE(B148, ""de"", ""ru"")"),"авторемонтная мастерская Марцан")</f>
        <v>авторемонтная мастерская Марцан</v>
      </c>
      <c r="B148" s="4" t="s">
        <v>729</v>
      </c>
      <c r="C148" s="5">
        <v>110.0</v>
      </c>
      <c r="D148" s="6" t="s">
        <v>577</v>
      </c>
    </row>
    <row r="149">
      <c r="A149" s="8" t="str">
        <f>IFERROR(__xludf.DUMMYFUNCTION("GOOGLETRANSLATE(B149, ""de"", ""ru"")"),"Мастерская Райникендорфа")</f>
        <v>Мастерская Райникендорфа</v>
      </c>
      <c r="B149" s="4" t="s">
        <v>730</v>
      </c>
      <c r="C149" s="5">
        <v>110.0</v>
      </c>
      <c r="D149" s="6" t="s">
        <v>577</v>
      </c>
    </row>
    <row r="150">
      <c r="A150" s="8" t="str">
        <f>IFERROR(__xludf.DUMMYFUNCTION("GOOGLETRANSLATE(B150, ""de"", ""ru"")"),"авторемонтная мастерская Панков")</f>
        <v>авторемонтная мастерская Панков</v>
      </c>
      <c r="B150" s="4" t="s">
        <v>731</v>
      </c>
      <c r="C150" s="5">
        <v>110.0</v>
      </c>
      <c r="D150" s="6" t="s">
        <v>577</v>
      </c>
    </row>
    <row r="151">
      <c r="A151" s="8" t="str">
        <f>IFERROR(__xludf.DUMMYFUNCTION("GOOGLETRANSLATE(B151, ""de"", ""ru"")"),"мастерская Марцан")</f>
        <v>мастерская Марцан</v>
      </c>
      <c r="B151" s="4" t="s">
        <v>732</v>
      </c>
      <c r="C151" s="5">
        <v>110.0</v>
      </c>
      <c r="D151" s="6" t="s">
        <v>577</v>
      </c>
    </row>
    <row r="152">
      <c r="A152" s="8" t="str">
        <f>IFERROR(__xludf.DUMMYFUNCTION("GOOGLETRANSLATE(B152, ""de"", ""ru"")"),"независимая мастерская BMW в Берлине")</f>
        <v>независимая мастерская BMW в Берлине</v>
      </c>
      <c r="B152" s="4" t="s">
        <v>733</v>
      </c>
      <c r="C152" s="5">
        <v>110.0</v>
      </c>
      <c r="D152" s="6" t="s">
        <v>577</v>
      </c>
    </row>
    <row r="153">
      <c r="A153" s="8" t="str">
        <f>IFERROR(__xludf.DUMMYFUNCTION("GOOGLETRANSLATE(B153, ""de"", ""ru"")"),"Мастерская Лихтенберга")</f>
        <v>Мастерская Лихтенберга</v>
      </c>
      <c r="B153" s="4" t="s">
        <v>734</v>
      </c>
      <c r="C153" s="5">
        <v>110.0</v>
      </c>
      <c r="D153" s="6" t="s">
        <v>577</v>
      </c>
    </row>
    <row r="154">
      <c r="A154" s="8" t="str">
        <f>IFERROR(__xludf.DUMMYFUNCTION("GOOGLETRANSLATE(B154, ""de"", ""ru"")"),"авторемонтная мастерская Вайсензее")</f>
        <v>авторемонтная мастерская Вайсензее</v>
      </c>
      <c r="B154" s="4" t="s">
        <v>735</v>
      </c>
      <c r="C154" s="5">
        <v>110.0</v>
      </c>
      <c r="D154" s="6" t="s">
        <v>577</v>
      </c>
    </row>
    <row r="155">
      <c r="A155" s="8" t="str">
        <f>IFERROR(__xludf.DUMMYFUNCTION("GOOGLETRANSLATE(B155, ""de"", ""ru"")"),"авторемонтная мастерская Кройцберг")</f>
        <v>авторемонтная мастерская Кройцберг</v>
      </c>
      <c r="B155" s="4" t="s">
        <v>736</v>
      </c>
      <c r="C155" s="5">
        <v>110.0</v>
      </c>
      <c r="D155" s="6" t="s">
        <v>577</v>
      </c>
    </row>
    <row r="156">
      <c r="A156" s="8" t="str">
        <f>IFERROR(__xludf.DUMMYFUNCTION("GOOGLETRANSLATE(B156, ""de"", ""ru"")"),"авторемонтная мастерская Кёпеник")</f>
        <v>авторемонтная мастерская Кёпеник</v>
      </c>
      <c r="B156" s="4" t="s">
        <v>737</v>
      </c>
      <c r="C156" s="5">
        <v>110.0</v>
      </c>
      <c r="D156" s="6" t="s">
        <v>577</v>
      </c>
    </row>
    <row r="157">
      <c r="A157" s="8" t="str">
        <f>IFERROR(__xludf.DUMMYFUNCTION("GOOGLETRANSLATE(B157, ""de"", ""ru"")"),"авторемонтная мастерская Нойкёльн")</f>
        <v>авторемонтная мастерская Нойкёльн</v>
      </c>
      <c r="B157" s="4" t="s">
        <v>738</v>
      </c>
      <c r="C157" s="5">
        <v>110.0</v>
      </c>
      <c r="D157" s="6" t="s">
        <v>577</v>
      </c>
    </row>
    <row r="158">
      <c r="A158" s="8" t="str">
        <f>IFERROR(__xludf.DUMMYFUNCTION("GOOGLETRANSLATE(B158, ""de"", ""ru"")"),"стоимость осмотра")</f>
        <v>стоимость осмотра</v>
      </c>
      <c r="B158" s="4" t="s">
        <v>739</v>
      </c>
      <c r="C158" s="5">
        <v>110.0</v>
      </c>
      <c r="D158" s="6" t="s">
        <v>628</v>
      </c>
    </row>
    <row r="159">
      <c r="A159" s="8" t="str">
        <f>IFERROR(__xludf.DUMMYFUNCTION("GOOGLETRANSLATE(B159, ""de"", ""ru"")"),"Затраты на умный ремонт")</f>
        <v>Затраты на умный ремонт</v>
      </c>
      <c r="B159" s="4" t="s">
        <v>740</v>
      </c>
      <c r="C159" s="5">
        <v>110.0</v>
      </c>
      <c r="D159" s="6" t="s">
        <v>612</v>
      </c>
    </row>
    <row r="160">
      <c r="A160" s="8" t="str">
        <f>IFERROR(__xludf.DUMMYFUNCTION("GOOGLETRANSLATE(B160, ""de"", ""ru"")"),"Автосервис Кройцберг")</f>
        <v>Автосервис Кройцберг</v>
      </c>
      <c r="B160" s="4" t="s">
        <v>741</v>
      </c>
      <c r="C160" s="5">
        <v>110.0</v>
      </c>
      <c r="D160" s="6" t="s">
        <v>628</v>
      </c>
    </row>
    <row r="161">
      <c r="A161" s="8" t="str">
        <f>IFERROR(__xludf.DUMMYFUNCTION("GOOGLETRANSLATE(B161, ""de"", ""ru"")"),"мастерская Кёпеник")</f>
        <v>мастерская Кёпеник</v>
      </c>
      <c r="B161" s="4" t="s">
        <v>742</v>
      </c>
      <c r="C161" s="5">
        <v>110.0</v>
      </c>
      <c r="D161" s="6" t="s">
        <v>577</v>
      </c>
    </row>
    <row r="162">
      <c r="A162" s="8" t="str">
        <f>IFERROR(__xludf.DUMMYFUNCTION("GOOGLETRANSLATE(B162, ""de"", ""ru"")"),"Стоимость услуг буксировки")</f>
        <v>Стоимость услуг буксировки</v>
      </c>
      <c r="B162" s="4" t="s">
        <v>743</v>
      </c>
      <c r="C162" s="5">
        <v>110.0</v>
      </c>
      <c r="D162" s="6" t="s">
        <v>583</v>
      </c>
    </row>
    <row r="163">
      <c r="A163" s="8" t="str">
        <f>IFERROR(__xludf.DUMMYFUNCTION("GOOGLETRANSLATE(B163, ""de"", ""ru"")"),"замена колеса")</f>
        <v>замена колеса</v>
      </c>
      <c r="B163" s="4" t="s">
        <v>744</v>
      </c>
      <c r="C163" s="5">
        <v>110.0</v>
      </c>
      <c r="D163" s="6" t="s">
        <v>595</v>
      </c>
    </row>
    <row r="164">
      <c r="A164" s="8" t="str">
        <f>IFERROR(__xludf.DUMMYFUNCTION("GOOGLETRANSLATE(B164, ""de"", ""ru"")"),"буксировка автомобиля")</f>
        <v>буксировка автомобиля</v>
      </c>
      <c r="B164" s="4" t="s">
        <v>745</v>
      </c>
      <c r="C164" s="5">
        <v>110.0</v>
      </c>
      <c r="D164" s="6" t="s">
        <v>583</v>
      </c>
    </row>
    <row r="165">
      <c r="A165" s="8" t="str">
        <f>IFERROR(__xludf.DUMMYFUNCTION("GOOGLETRANSLATE(B165, ""de"", ""ru"")"),"расходы на буксировку автомобиля")</f>
        <v>расходы на буксировку автомобиля</v>
      </c>
      <c r="B165" s="4" t="s">
        <v>746</v>
      </c>
      <c r="C165" s="5">
        <v>110.0</v>
      </c>
      <c r="D165" s="6" t="s">
        <v>583</v>
      </c>
    </row>
    <row r="166">
      <c r="A166" s="8" t="str">
        <f>IFERROR(__xludf.DUMMYFUNCTION("GOOGLETRANSLATE(B166, ""de"", ""ru"")"),"шиномонтаж поблизости")</f>
        <v>шиномонтаж поблизости</v>
      </c>
      <c r="B166" s="4" t="s">
        <v>747</v>
      </c>
      <c r="C166" s="5">
        <v>110.0</v>
      </c>
      <c r="D166" s="6" t="s">
        <v>577</v>
      </c>
    </row>
    <row r="167">
      <c r="A167" s="8" t="str">
        <f>IFERROR(__xludf.DUMMYFUNCTION("GOOGLETRANSLATE(B167, ""de"", ""ru"")"),"Стоимость буксировки")</f>
        <v>Стоимость буксировки</v>
      </c>
      <c r="B167" s="4" t="s">
        <v>748</v>
      </c>
      <c r="C167" s="5">
        <v>110.0</v>
      </c>
      <c r="D167" s="6" t="s">
        <v>583</v>
      </c>
    </row>
    <row r="168">
      <c r="A168" s="8" t="str">
        <f>IFERROR(__xludf.DUMMYFUNCTION("GOOGLETRANSLATE(B168, ""de"", ""ru"")"),"Шиномонтаж рядом со мной")</f>
        <v>Шиномонтаж рядом со мной</v>
      </c>
      <c r="B168" s="4" t="s">
        <v>749</v>
      </c>
      <c r="C168" s="5">
        <v>110.0</v>
      </c>
      <c r="D168" s="6" t="s">
        <v>595</v>
      </c>
    </row>
    <row r="169">
      <c r="A169" s="8" t="str">
        <f>IFERROR(__xludf.DUMMYFUNCTION("GOOGLETRANSLATE(B169, ""de"", ""ru"")"),"буксирующий автомобиль")</f>
        <v>буксирующий автомобиль</v>
      </c>
      <c r="B169" s="4" t="s">
        <v>750</v>
      </c>
      <c r="C169" s="5">
        <v>110.0</v>
      </c>
      <c r="D169" s="6" t="s">
        <v>583</v>
      </c>
    </row>
    <row r="170">
      <c r="A170" s="8" t="str">
        <f>IFERROR(__xludf.DUMMYFUNCTION("GOOGLETRANSLATE(B170, ""de"", ""ru"")"),"Стоимость буксировки автомобиля")</f>
        <v>Стоимость буксировки автомобиля</v>
      </c>
      <c r="B170" s="4" t="s">
        <v>751</v>
      </c>
      <c r="C170" s="5">
        <v>110.0</v>
      </c>
      <c r="D170" s="6" t="s">
        <v>583</v>
      </c>
    </row>
    <row r="171">
      <c r="A171" s="8" t="str">
        <f>IFERROR(__xludf.DUMMYFUNCTION("GOOGLETRANSLATE(B171, ""de"", ""ru"")"),"расходы на буксировку автомобиля")</f>
        <v>расходы на буксировку автомобиля</v>
      </c>
      <c r="B171" s="4" t="s">
        <v>752</v>
      </c>
      <c r="C171" s="5">
        <v>110.0</v>
      </c>
      <c r="D171" s="6" t="s">
        <v>583</v>
      </c>
    </row>
    <row r="172">
      <c r="A172" s="8" t="str">
        <f>IFERROR(__xludf.DUMMYFUNCTION("GOOGLETRANSLATE(B172, ""de"", ""ru"")"),"Расходы на услуги буксировки")</f>
        <v>Расходы на услуги буксировки</v>
      </c>
      <c r="B172" s="4" t="s">
        <v>753</v>
      </c>
      <c r="C172" s="5">
        <v>110.0</v>
      </c>
      <c r="D172" s="6" t="s">
        <v>583</v>
      </c>
    </row>
    <row r="173">
      <c r="A173" s="8" t="str">
        <f>IFERROR(__xludf.DUMMYFUNCTION("GOOGLETRANSLATE(B173, ""de"", ""ru"")"),"Расходы на буксировку автомобиля")</f>
        <v>Расходы на буксировку автомобиля</v>
      </c>
      <c r="B173" s="4" t="s">
        <v>754</v>
      </c>
      <c r="C173" s="5">
        <v>110.0</v>
      </c>
      <c r="D173" s="6" t="s">
        <v>583</v>
      </c>
    </row>
    <row r="174">
      <c r="A174" s="8" t="str">
        <f>IFERROR(__xludf.DUMMYFUNCTION("GOOGLETRANSLATE(B174, ""de"", ""ru"")"),"замена шин Шпандау")</f>
        <v>замена шин Шпандау</v>
      </c>
      <c r="B174" s="4" t="s">
        <v>755</v>
      </c>
      <c r="C174" s="5">
        <v>110.0</v>
      </c>
      <c r="D174" s="6" t="s">
        <v>595</v>
      </c>
    </row>
    <row r="175">
      <c r="A175" s="8" t="str">
        <f>IFERROR(__xludf.DUMMYFUNCTION("GOOGLETRANSLATE(B175, ""de"", ""ru"")"),"покраска автомобилей Берлин")</f>
        <v>покраска автомобилей Берлин</v>
      </c>
      <c r="B175" s="4" t="s">
        <v>756</v>
      </c>
      <c r="C175" s="5">
        <v>110.0</v>
      </c>
      <c r="D175" s="6" t="s">
        <v>612</v>
      </c>
    </row>
    <row r="176">
      <c r="A176" s="8" t="str">
        <f>IFERROR(__xludf.DUMMYFUNCTION("GOOGLETRANSLATE(B176, ""de"", ""ru"")"),"покраска автомобилей Берлин")</f>
        <v>покраска автомобилей Берлин</v>
      </c>
      <c r="B176" s="4" t="s">
        <v>757</v>
      </c>
      <c r="C176" s="5">
        <v>110.0</v>
      </c>
      <c r="D176" s="6" t="s">
        <v>612</v>
      </c>
    </row>
    <row r="177">
      <c r="A177" s="8" t="str">
        <f>IFERROR(__xludf.DUMMYFUNCTION("GOOGLETRANSLATE(B177, ""de"", ""ru"")"),"Ремонтная мастерская Kia поблизости")</f>
        <v>Ремонтная мастерская Kia поблизости</v>
      </c>
      <c r="B177" s="4" t="s">
        <v>758</v>
      </c>
      <c r="C177" s="5">
        <v>110.0</v>
      </c>
      <c r="D177" s="6" t="s">
        <v>577</v>
      </c>
    </row>
    <row r="178">
      <c r="A178" s="8" t="str">
        <f>IFERROR(__xludf.DUMMYFUNCTION("GOOGLETRANSLATE(B178, ""de"", ""ru"")"),"авторемонтная мастерская рядом со мной")</f>
        <v>авторемонтная мастерская рядом со мной</v>
      </c>
      <c r="B178" s="4" t="s">
        <v>759</v>
      </c>
      <c r="C178" s="5">
        <v>110.0</v>
      </c>
      <c r="D178" s="6" t="s">
        <v>577</v>
      </c>
    </row>
    <row r="273">
      <c r="B273" s="4"/>
      <c r="C273" s="5"/>
      <c r="D273" s="5"/>
    </row>
    <row r="274">
      <c r="B274" s="4"/>
      <c r="C274" s="5"/>
      <c r="D274" s="5"/>
    </row>
    <row r="275">
      <c r="B275" s="4"/>
      <c r="C275" s="5"/>
      <c r="D275" s="5"/>
    </row>
    <row r="276">
      <c r="B276" s="4"/>
      <c r="C276" s="5"/>
      <c r="D276" s="5"/>
    </row>
    <row r="277">
      <c r="B277" s="4"/>
      <c r="C277" s="5"/>
      <c r="D277" s="5"/>
    </row>
    <row r="278">
      <c r="B278" s="4"/>
      <c r="C278" s="5"/>
      <c r="D278" s="5"/>
    </row>
    <row r="279">
      <c r="B279" s="4"/>
      <c r="C279" s="5"/>
      <c r="D279" s="5"/>
    </row>
    <row r="280">
      <c r="B280" s="4"/>
      <c r="C280" s="5"/>
      <c r="D280" s="5"/>
    </row>
    <row r="281">
      <c r="B281" s="4"/>
      <c r="C281" s="5"/>
      <c r="D281" s="5"/>
    </row>
    <row r="282">
      <c r="B282" s="4"/>
      <c r="C282" s="5"/>
      <c r="D282" s="5"/>
    </row>
    <row r="283">
      <c r="B283" s="4"/>
      <c r="C283" s="5"/>
      <c r="D283" s="5"/>
    </row>
    <row r="284">
      <c r="B284" s="4"/>
      <c r="C284" s="5"/>
      <c r="D284" s="5"/>
    </row>
    <row r="285">
      <c r="B285" s="4"/>
      <c r="C285" s="5"/>
      <c r="D285" s="5"/>
    </row>
    <row r="286">
      <c r="B286" s="4"/>
      <c r="C286" s="5"/>
      <c r="D286" s="5"/>
    </row>
    <row r="287">
      <c r="B287" s="4"/>
      <c r="C287" s="5"/>
      <c r="D287" s="5"/>
    </row>
    <row r="288">
      <c r="B288" s="4"/>
      <c r="C288" s="5"/>
      <c r="D288" s="5"/>
    </row>
    <row r="289">
      <c r="B289" s="4"/>
      <c r="C289" s="5"/>
      <c r="D289" s="5"/>
    </row>
    <row r="290">
      <c r="B290" s="4"/>
      <c r="C290" s="5"/>
      <c r="D290" s="5"/>
    </row>
    <row r="291">
      <c r="B291" s="4"/>
      <c r="C291" s="5"/>
      <c r="D291" s="5"/>
    </row>
    <row r="292">
      <c r="B292" s="4"/>
      <c r="C292" s="5"/>
      <c r="D292" s="5"/>
    </row>
    <row r="293">
      <c r="B293" s="4"/>
      <c r="C293" s="5"/>
      <c r="D293" s="5"/>
    </row>
    <row r="294">
      <c r="B294" s="4"/>
      <c r="C294" s="5"/>
      <c r="D294" s="5"/>
    </row>
    <row r="295">
      <c r="B295" s="4"/>
      <c r="C295" s="5"/>
      <c r="D295" s="5"/>
    </row>
    <row r="296">
      <c r="B296" s="4"/>
      <c r="C296" s="5"/>
      <c r="D296" s="5"/>
    </row>
    <row r="297">
      <c r="B297" s="4"/>
      <c r="C297" s="5"/>
      <c r="D297" s="5"/>
    </row>
    <row r="298">
      <c r="B298" s="4"/>
      <c r="C298" s="5"/>
      <c r="D298" s="5"/>
    </row>
    <row r="299">
      <c r="B299" s="4"/>
      <c r="C299" s="5"/>
      <c r="D299" s="5"/>
    </row>
    <row r="300">
      <c r="B300" s="4"/>
      <c r="C300" s="5"/>
      <c r="D300" s="5"/>
    </row>
    <row r="301">
      <c r="B301" s="4"/>
      <c r="C301" s="5"/>
      <c r="D301" s="5"/>
    </row>
    <row r="302">
      <c r="B302" s="4"/>
      <c r="C302" s="5"/>
      <c r="D302" s="5"/>
    </row>
    <row r="303">
      <c r="B303" s="4"/>
      <c r="C303" s="5"/>
      <c r="D303" s="5"/>
    </row>
    <row r="304">
      <c r="B304" s="4"/>
      <c r="C304" s="5"/>
      <c r="D304" s="5"/>
    </row>
    <row r="305">
      <c r="B305" s="4"/>
      <c r="C305" s="5"/>
      <c r="D305" s="5"/>
    </row>
    <row r="306">
      <c r="B306" s="4"/>
      <c r="C306" s="5"/>
      <c r="D306" s="5"/>
    </row>
    <row r="307">
      <c r="B307" s="4"/>
      <c r="C307" s="5"/>
      <c r="D307" s="5"/>
    </row>
    <row r="308">
      <c r="B308" s="4"/>
      <c r="C308" s="5"/>
      <c r="D308" s="5"/>
    </row>
    <row r="309">
      <c r="B309" s="4"/>
      <c r="C309" s="5"/>
      <c r="D309" s="5"/>
    </row>
    <row r="310">
      <c r="B310" s="4"/>
      <c r="C310" s="5"/>
      <c r="D310" s="5"/>
    </row>
    <row r="311">
      <c r="B311" s="4"/>
      <c r="C311" s="5"/>
      <c r="D311" s="5"/>
    </row>
    <row r="312">
      <c r="B312" s="4"/>
      <c r="C312" s="5"/>
      <c r="D312" s="5"/>
    </row>
    <row r="313">
      <c r="B313" s="4"/>
      <c r="C313" s="5"/>
      <c r="D313" s="5"/>
    </row>
    <row r="314">
      <c r="B314" s="4"/>
      <c r="C314" s="5"/>
      <c r="D314" s="5"/>
    </row>
    <row r="315">
      <c r="B315" s="4"/>
      <c r="C315" s="5"/>
      <c r="D315" s="5"/>
    </row>
    <row r="316">
      <c r="B316" s="4"/>
      <c r="C316" s="5"/>
      <c r="D316" s="5"/>
    </row>
    <row r="317">
      <c r="B317" s="4"/>
      <c r="C317" s="5"/>
      <c r="D317" s="5"/>
    </row>
    <row r="318">
      <c r="B318" s="4"/>
      <c r="C318" s="5"/>
      <c r="D318" s="5"/>
    </row>
    <row r="319">
      <c r="B319" s="4"/>
      <c r="C319" s="5"/>
      <c r="D319" s="5"/>
    </row>
    <row r="320">
      <c r="B320" s="4"/>
      <c r="C320" s="5"/>
      <c r="D320" s="5"/>
    </row>
    <row r="321">
      <c r="B321" s="4"/>
      <c r="C321" s="5"/>
      <c r="D321" s="5"/>
    </row>
    <row r="322">
      <c r="B322" s="4"/>
      <c r="C322" s="5"/>
      <c r="D322" s="5"/>
    </row>
    <row r="323">
      <c r="B323" s="4"/>
      <c r="C323" s="5"/>
      <c r="D323" s="5"/>
    </row>
    <row r="324">
      <c r="B324" s="4"/>
      <c r="C324" s="5"/>
      <c r="D324" s="5"/>
    </row>
    <row r="325">
      <c r="B325" s="4"/>
      <c r="C325" s="5"/>
      <c r="D325" s="5"/>
    </row>
    <row r="326">
      <c r="B326" s="4"/>
      <c r="C326" s="5"/>
      <c r="D326" s="5"/>
    </row>
    <row r="327">
      <c r="B327" s="4"/>
      <c r="C327" s="5"/>
      <c r="D327" s="5"/>
    </row>
    <row r="328">
      <c r="B328" s="4"/>
      <c r="C328" s="5"/>
      <c r="D328" s="5"/>
    </row>
    <row r="329">
      <c r="B329" s="4"/>
      <c r="C329" s="5"/>
      <c r="D329" s="5"/>
    </row>
    <row r="330">
      <c r="B330" s="4"/>
      <c r="C330" s="5"/>
      <c r="D330" s="5"/>
    </row>
    <row r="331">
      <c r="B331" s="4"/>
      <c r="C331" s="5"/>
      <c r="D331" s="5"/>
    </row>
    <row r="332">
      <c r="B332" s="4"/>
      <c r="C332" s="5"/>
      <c r="D332" s="5"/>
    </row>
    <row r="333">
      <c r="B333" s="4"/>
      <c r="C333" s="5"/>
      <c r="D333" s="5"/>
    </row>
    <row r="334">
      <c r="B334" s="4"/>
      <c r="C334" s="5"/>
      <c r="D334" s="5"/>
    </row>
    <row r="335">
      <c r="B335" s="4"/>
      <c r="C335" s="5"/>
      <c r="D335" s="5"/>
    </row>
    <row r="336">
      <c r="B336" s="4"/>
      <c r="C336" s="5"/>
      <c r="D336" s="5"/>
    </row>
    <row r="337">
      <c r="B337" s="4"/>
      <c r="C337" s="5"/>
      <c r="D337" s="5"/>
    </row>
    <row r="338">
      <c r="B338" s="4"/>
      <c r="C338" s="5"/>
      <c r="D338" s="5"/>
    </row>
    <row r="339">
      <c r="B339" s="4"/>
      <c r="C339" s="5"/>
      <c r="D339" s="5"/>
    </row>
    <row r="340">
      <c r="B340" s="4"/>
      <c r="C340" s="5"/>
      <c r="D340" s="5"/>
    </row>
    <row r="341">
      <c r="B341" s="4"/>
      <c r="C341" s="5"/>
      <c r="D341" s="5"/>
    </row>
    <row r="342">
      <c r="B342" s="4"/>
      <c r="C342" s="5"/>
      <c r="D342" s="5"/>
    </row>
    <row r="343">
      <c r="B343" s="4"/>
      <c r="C343" s="5"/>
      <c r="D343" s="5"/>
    </row>
    <row r="344">
      <c r="B344" s="4"/>
      <c r="C344" s="5"/>
      <c r="D344" s="5"/>
    </row>
    <row r="345">
      <c r="B345" s="4"/>
      <c r="C345" s="5"/>
      <c r="D345" s="5"/>
    </row>
    <row r="346">
      <c r="B346" s="4"/>
      <c r="C346" s="5"/>
      <c r="D346" s="5"/>
    </row>
    <row r="347">
      <c r="B347" s="4"/>
      <c r="C347" s="5"/>
      <c r="D347" s="5"/>
    </row>
    <row r="348">
      <c r="B348" s="4"/>
      <c r="C348" s="5"/>
      <c r="D348" s="5"/>
    </row>
    <row r="349">
      <c r="B349" s="4"/>
      <c r="C349" s="5"/>
      <c r="D349" s="5"/>
    </row>
    <row r="350">
      <c r="B350" s="4"/>
      <c r="C350" s="5"/>
      <c r="D350" s="5"/>
    </row>
    <row r="351">
      <c r="B351" s="4"/>
      <c r="C351" s="5"/>
      <c r="D351" s="5"/>
    </row>
    <row r="352">
      <c r="B352" s="4"/>
      <c r="C352" s="5"/>
      <c r="D352" s="5"/>
    </row>
    <row r="353">
      <c r="B353" s="4"/>
      <c r="C353" s="5"/>
      <c r="D353" s="5"/>
    </row>
    <row r="354">
      <c r="B354" s="4"/>
      <c r="C354" s="5"/>
      <c r="D354" s="5"/>
    </row>
    <row r="355">
      <c r="B355" s="4"/>
      <c r="C355" s="5"/>
      <c r="D355" s="5"/>
    </row>
    <row r="356">
      <c r="B356" s="4"/>
      <c r="C356" s="5"/>
      <c r="D356" s="5"/>
    </row>
    <row r="357">
      <c r="B357" s="4"/>
      <c r="C357" s="5"/>
      <c r="D357" s="5"/>
    </row>
    <row r="358">
      <c r="B358" s="4"/>
      <c r="C358" s="5"/>
      <c r="D358" s="5"/>
    </row>
    <row r="359">
      <c r="B359" s="4"/>
      <c r="C359" s="5"/>
      <c r="D359" s="5"/>
    </row>
    <row r="360">
      <c r="B360" s="4"/>
      <c r="C360" s="5"/>
      <c r="D360" s="5"/>
    </row>
    <row r="361">
      <c r="B361" s="4"/>
      <c r="C361" s="5"/>
      <c r="D361" s="5"/>
    </row>
    <row r="362">
      <c r="B362" s="4"/>
      <c r="C362" s="5"/>
      <c r="D362" s="5"/>
    </row>
    <row r="363">
      <c r="B363" s="4"/>
      <c r="C363" s="5"/>
      <c r="D363" s="5"/>
    </row>
    <row r="364">
      <c r="B364" s="4"/>
      <c r="C364" s="5"/>
      <c r="D364" s="5"/>
    </row>
    <row r="365">
      <c r="B365" s="4"/>
      <c r="C365" s="5"/>
      <c r="D365" s="5"/>
    </row>
    <row r="366">
      <c r="B366" s="4"/>
      <c r="C366" s="5"/>
      <c r="D366" s="5"/>
    </row>
    <row r="367">
      <c r="B367" s="4"/>
      <c r="C367" s="5"/>
      <c r="D367" s="5"/>
    </row>
    <row r="368">
      <c r="B368" s="4"/>
      <c r="C368" s="5"/>
      <c r="D368" s="5"/>
    </row>
    <row r="369">
      <c r="B369" s="4"/>
      <c r="C369" s="5"/>
      <c r="D369" s="5"/>
    </row>
    <row r="370">
      <c r="B370" s="4"/>
      <c r="C370" s="5"/>
      <c r="D370" s="5"/>
    </row>
    <row r="371">
      <c r="B371" s="4"/>
      <c r="C371" s="5"/>
      <c r="D371" s="5"/>
    </row>
    <row r="372">
      <c r="B372" s="4"/>
      <c r="C372" s="5"/>
      <c r="D372" s="5"/>
    </row>
    <row r="373">
      <c r="B373" s="4"/>
      <c r="C373" s="5"/>
      <c r="D373" s="5"/>
    </row>
    <row r="374">
      <c r="B374" s="4"/>
      <c r="C374" s="5"/>
      <c r="D374" s="5"/>
    </row>
    <row r="375">
      <c r="A375" s="3"/>
      <c r="B375" s="7"/>
      <c r="C375" s="5"/>
      <c r="D375" s="5"/>
    </row>
    <row r="376">
      <c r="A376" s="3"/>
      <c r="B376" s="7"/>
      <c r="C376" s="5"/>
      <c r="D376" s="5"/>
    </row>
    <row r="377">
      <c r="A377" s="3"/>
      <c r="B377" s="7"/>
      <c r="C377" s="5"/>
      <c r="D377" s="5"/>
    </row>
    <row r="378">
      <c r="A378" s="3"/>
      <c r="B378" s="7"/>
      <c r="C378" s="5"/>
      <c r="D378" s="5"/>
    </row>
    <row r="379">
      <c r="A379" s="3"/>
      <c r="B379" s="7"/>
      <c r="C379" s="5"/>
      <c r="D379" s="5"/>
    </row>
    <row r="380">
      <c r="A380" s="3"/>
      <c r="B380" s="7"/>
      <c r="C380" s="5"/>
      <c r="D380" s="5"/>
    </row>
    <row r="381">
      <c r="A381" s="3"/>
      <c r="B381" s="7"/>
      <c r="C381" s="5"/>
      <c r="D381" s="5"/>
    </row>
    <row r="382">
      <c r="A382" s="3"/>
      <c r="B382" s="7"/>
      <c r="C382" s="5"/>
      <c r="D382" s="5"/>
    </row>
    <row r="383">
      <c r="A383" s="3"/>
      <c r="B383" s="7"/>
      <c r="C383" s="5"/>
      <c r="D383" s="5"/>
    </row>
    <row r="384">
      <c r="A384" s="3"/>
      <c r="B384" s="7"/>
      <c r="C384" s="5"/>
      <c r="D384" s="5"/>
    </row>
    <row r="385">
      <c r="A385" s="3"/>
      <c r="B385" s="7"/>
      <c r="C385" s="5"/>
      <c r="D385" s="5"/>
    </row>
    <row r="386">
      <c r="A386" s="3"/>
      <c r="B386" s="7"/>
      <c r="C386" s="5"/>
      <c r="D386" s="5"/>
    </row>
    <row r="387">
      <c r="A387" s="3"/>
      <c r="B387" s="7"/>
      <c r="C387" s="5"/>
      <c r="D387" s="5"/>
    </row>
    <row r="388">
      <c r="A388" s="3"/>
      <c r="B388" s="7"/>
      <c r="C388" s="5"/>
      <c r="D388" s="5"/>
    </row>
    <row r="389">
      <c r="A389" s="3"/>
      <c r="B389" s="7"/>
      <c r="C389" s="5"/>
      <c r="D389" s="5"/>
    </row>
    <row r="390">
      <c r="A390" s="3"/>
      <c r="B390" s="7"/>
      <c r="C390" s="5"/>
      <c r="D390" s="5"/>
    </row>
    <row r="391">
      <c r="A391" s="3"/>
      <c r="B391" s="7"/>
      <c r="C391" s="5"/>
      <c r="D391" s="5"/>
    </row>
    <row r="392">
      <c r="A392" s="3"/>
      <c r="B392" s="7"/>
      <c r="C392" s="5"/>
      <c r="D392" s="5"/>
    </row>
    <row r="393">
      <c r="A393" s="3"/>
      <c r="B393" s="7"/>
      <c r="C393" s="5"/>
      <c r="D393" s="5"/>
    </row>
    <row r="394">
      <c r="A394" s="3"/>
      <c r="B394" s="7"/>
      <c r="C394" s="5"/>
      <c r="D394" s="5"/>
    </row>
    <row r="395">
      <c r="A395" s="3"/>
      <c r="B395" s="7"/>
      <c r="C395" s="5"/>
      <c r="D395" s="5"/>
    </row>
    <row r="396">
      <c r="A396" s="3"/>
      <c r="B396" s="7"/>
      <c r="C396" s="5"/>
      <c r="D396" s="5"/>
    </row>
    <row r="397">
      <c r="A397" s="3"/>
      <c r="B397" s="7"/>
      <c r="C397" s="5"/>
      <c r="D397" s="5"/>
    </row>
    <row r="398">
      <c r="A398" s="3"/>
      <c r="B398" s="7"/>
      <c r="C398" s="5"/>
      <c r="D398" s="5"/>
    </row>
    <row r="399">
      <c r="A399" s="3"/>
      <c r="B399" s="7"/>
      <c r="C399" s="5"/>
      <c r="D399" s="5"/>
    </row>
    <row r="400">
      <c r="A400" s="3"/>
      <c r="B400" s="7"/>
      <c r="C400" s="5"/>
      <c r="D400" s="5"/>
    </row>
    <row r="401">
      <c r="A401" s="3"/>
      <c r="B401" s="7"/>
      <c r="C401" s="5"/>
      <c r="D401" s="5"/>
    </row>
    <row r="402">
      <c r="A402" s="3"/>
      <c r="B402" s="7"/>
      <c r="C402" s="5"/>
      <c r="D402" s="5"/>
    </row>
    <row r="403">
      <c r="A403" s="3"/>
      <c r="B403" s="7"/>
      <c r="C403" s="5"/>
      <c r="D403" s="5"/>
    </row>
    <row r="404">
      <c r="A404" s="3"/>
      <c r="B404" s="7"/>
      <c r="C404" s="5"/>
      <c r="D404" s="5"/>
    </row>
    <row r="405">
      <c r="A405" s="3"/>
      <c r="B405" s="7"/>
      <c r="C405" s="5"/>
      <c r="D405" s="5"/>
    </row>
    <row r="406">
      <c r="A406" s="3"/>
      <c r="B406" s="7"/>
      <c r="C406" s="5"/>
      <c r="D406" s="5"/>
    </row>
    <row r="407">
      <c r="A407" s="3"/>
      <c r="B407" s="7"/>
      <c r="C407" s="5"/>
      <c r="D407" s="5"/>
    </row>
    <row r="408">
      <c r="A408" s="3"/>
      <c r="B408" s="7"/>
      <c r="C408" s="5"/>
      <c r="D408" s="5"/>
    </row>
    <row r="409">
      <c r="A409" s="3"/>
      <c r="B409" s="7"/>
      <c r="C409" s="5"/>
      <c r="D409" s="5"/>
    </row>
    <row r="410">
      <c r="A410" s="3"/>
      <c r="B410" s="7"/>
      <c r="C410" s="5"/>
      <c r="D410" s="5"/>
    </row>
    <row r="411">
      <c r="A411" s="3"/>
      <c r="B411" s="7"/>
      <c r="C411" s="5"/>
      <c r="D411" s="5"/>
    </row>
    <row r="412">
      <c r="A412" s="3"/>
      <c r="B412" s="7"/>
      <c r="C412" s="5"/>
      <c r="D412" s="5"/>
    </row>
    <row r="413">
      <c r="A413" s="3"/>
      <c r="B413" s="7"/>
      <c r="C413" s="5"/>
      <c r="D413" s="5"/>
    </row>
    <row r="414">
      <c r="A414" s="3"/>
      <c r="B414" s="7"/>
      <c r="C414" s="5"/>
      <c r="D414" s="5"/>
    </row>
    <row r="415">
      <c r="A415" s="3"/>
      <c r="B415" s="7"/>
      <c r="C415" s="5"/>
      <c r="D415" s="5"/>
    </row>
    <row r="416">
      <c r="A416" s="3"/>
      <c r="B416" s="7"/>
      <c r="C416" s="5"/>
      <c r="D416" s="5"/>
    </row>
    <row r="417">
      <c r="A417" s="3"/>
      <c r="B417" s="7"/>
      <c r="C417" s="5"/>
      <c r="D417" s="5"/>
    </row>
    <row r="418">
      <c r="A418" s="3"/>
      <c r="B418" s="7"/>
      <c r="C418" s="5"/>
      <c r="D418" s="5"/>
    </row>
    <row r="419">
      <c r="A419" s="3"/>
      <c r="B419" s="7"/>
      <c r="C419" s="5"/>
      <c r="D419" s="5"/>
    </row>
    <row r="420">
      <c r="A420" s="3"/>
      <c r="B420" s="7"/>
      <c r="C420" s="5"/>
      <c r="D420" s="5"/>
    </row>
    <row r="421">
      <c r="A421" s="3"/>
      <c r="B421" s="7"/>
      <c r="C421" s="5"/>
      <c r="D421" s="5"/>
    </row>
    <row r="422">
      <c r="A422" s="3"/>
      <c r="B422" s="7"/>
      <c r="C422" s="5"/>
      <c r="D422" s="5"/>
    </row>
    <row r="423">
      <c r="A423" s="3"/>
      <c r="B423" s="7"/>
      <c r="C423" s="5"/>
      <c r="D423" s="5"/>
    </row>
    <row r="424">
      <c r="A424" s="3"/>
      <c r="B424" s="7"/>
      <c r="C424" s="5"/>
      <c r="D424" s="5"/>
    </row>
    <row r="425">
      <c r="A425" s="3"/>
      <c r="B425" s="7"/>
      <c r="C425" s="5"/>
      <c r="D425" s="5"/>
    </row>
    <row r="426">
      <c r="A426" s="3"/>
      <c r="B426" s="7"/>
      <c r="C426" s="5"/>
      <c r="D426" s="5"/>
    </row>
    <row r="427">
      <c r="A427" s="3"/>
      <c r="B427" s="7"/>
      <c r="C427" s="5"/>
      <c r="D427" s="5"/>
    </row>
    <row r="428">
      <c r="A428" s="3"/>
      <c r="B428" s="7"/>
      <c r="C428" s="5"/>
      <c r="D428" s="5"/>
    </row>
    <row r="429">
      <c r="A429" s="3"/>
      <c r="B429" s="7"/>
      <c r="C429" s="5"/>
      <c r="D429" s="5"/>
    </row>
    <row r="430">
      <c r="A430" s="3"/>
      <c r="B430" s="7"/>
      <c r="C430" s="5"/>
      <c r="D430" s="5"/>
    </row>
    <row r="431">
      <c r="A431" s="3"/>
      <c r="B431" s="7"/>
      <c r="C431" s="5"/>
      <c r="D431" s="5"/>
    </row>
    <row r="432">
      <c r="A432" s="3"/>
      <c r="B432" s="7"/>
      <c r="C432" s="5"/>
      <c r="D432" s="5"/>
    </row>
    <row r="433">
      <c r="A433" s="3"/>
      <c r="B433" s="7"/>
      <c r="C433" s="5"/>
      <c r="D433" s="5"/>
    </row>
    <row r="434">
      <c r="A434" s="3"/>
      <c r="B434" s="7"/>
      <c r="C434" s="5"/>
      <c r="D434" s="5"/>
    </row>
    <row r="435">
      <c r="A435" s="3"/>
      <c r="B435" s="7"/>
      <c r="C435" s="5"/>
      <c r="D435" s="5"/>
    </row>
    <row r="436">
      <c r="A436" s="3"/>
      <c r="B436" s="7"/>
      <c r="C436" s="5"/>
      <c r="D436" s="5"/>
    </row>
    <row r="437">
      <c r="A437" s="3"/>
      <c r="B437" s="7"/>
      <c r="C437" s="5"/>
      <c r="D437" s="5"/>
    </row>
    <row r="438">
      <c r="A438" s="3"/>
      <c r="B438" s="7"/>
      <c r="C438" s="5"/>
      <c r="D438" s="5"/>
    </row>
    <row r="439">
      <c r="A439" s="3"/>
      <c r="B439" s="7"/>
      <c r="C439" s="5"/>
      <c r="D439" s="5"/>
    </row>
    <row r="440">
      <c r="A440" s="3"/>
      <c r="B440" s="7"/>
      <c r="C440" s="5"/>
      <c r="D440" s="5"/>
    </row>
    <row r="441">
      <c r="A441" s="3"/>
      <c r="B441" s="7"/>
      <c r="C441" s="5"/>
      <c r="D441" s="5"/>
    </row>
    <row r="442">
      <c r="A442" s="3"/>
      <c r="B442" s="7"/>
      <c r="C442" s="5"/>
      <c r="D442" s="5"/>
    </row>
    <row r="443">
      <c r="A443" s="3"/>
      <c r="B443" s="7"/>
      <c r="C443" s="5"/>
      <c r="D443" s="5"/>
    </row>
    <row r="444">
      <c r="A444" s="3"/>
      <c r="B444" s="7"/>
      <c r="C444" s="5"/>
      <c r="D444" s="5"/>
    </row>
    <row r="445">
      <c r="A445" s="3"/>
      <c r="B445" s="7"/>
      <c r="C445" s="5"/>
      <c r="D445" s="5"/>
    </row>
    <row r="446">
      <c r="A446" s="3"/>
      <c r="B446" s="7"/>
      <c r="C446" s="5"/>
      <c r="D446" s="5"/>
    </row>
    <row r="447">
      <c r="A447" s="3"/>
      <c r="B447" s="7"/>
      <c r="C447" s="5"/>
      <c r="D447" s="5"/>
    </row>
    <row r="448">
      <c r="A448" s="3"/>
      <c r="B448" s="7"/>
      <c r="C448" s="5"/>
      <c r="D448" s="5"/>
    </row>
    <row r="449">
      <c r="A449" s="3"/>
      <c r="B449" s="7"/>
      <c r="C449" s="5"/>
      <c r="D449" s="5"/>
    </row>
    <row r="450">
      <c r="A450" s="3"/>
      <c r="B450" s="7"/>
      <c r="C450" s="5"/>
      <c r="D450" s="5"/>
    </row>
    <row r="451">
      <c r="A451" s="3"/>
      <c r="B451" s="7"/>
      <c r="C451" s="5"/>
      <c r="D451" s="5"/>
    </row>
    <row r="452">
      <c r="A452" s="3"/>
      <c r="B452" s="7"/>
      <c r="C452" s="5"/>
      <c r="D452" s="5"/>
    </row>
    <row r="453">
      <c r="A453" s="3"/>
      <c r="B453" s="7"/>
      <c r="C453" s="5"/>
      <c r="D453" s="5"/>
    </row>
    <row r="454">
      <c r="A454" s="3"/>
      <c r="B454" s="7"/>
      <c r="C454" s="5"/>
      <c r="D454" s="5"/>
    </row>
    <row r="455">
      <c r="A455" s="3"/>
      <c r="B455" s="7"/>
      <c r="C455" s="5"/>
      <c r="D455" s="5"/>
    </row>
    <row r="456">
      <c r="A456" s="3"/>
      <c r="B456" s="7"/>
      <c r="C456" s="5"/>
      <c r="D456" s="5"/>
    </row>
    <row r="457">
      <c r="A457" s="3"/>
      <c r="B457" s="7"/>
      <c r="C457" s="5"/>
      <c r="D457" s="5"/>
    </row>
    <row r="458">
      <c r="A458" s="3"/>
      <c r="B458" s="7"/>
      <c r="C458" s="5"/>
      <c r="D458" s="5"/>
    </row>
    <row r="459">
      <c r="A459" s="3"/>
      <c r="B459" s="7"/>
      <c r="C459" s="5"/>
      <c r="D459" s="5"/>
    </row>
    <row r="460">
      <c r="A460" s="3"/>
      <c r="B460" s="7"/>
      <c r="C460" s="5"/>
      <c r="D460" s="5"/>
    </row>
    <row r="461">
      <c r="A461" s="3"/>
      <c r="B461" s="7"/>
      <c r="C461" s="5"/>
      <c r="D461" s="5"/>
    </row>
    <row r="462">
      <c r="A462" s="3"/>
      <c r="B462" s="7"/>
      <c r="C462" s="5"/>
      <c r="D462" s="5"/>
    </row>
    <row r="463">
      <c r="A463" s="3"/>
      <c r="B463" s="7"/>
      <c r="C463" s="5"/>
      <c r="D463" s="5"/>
    </row>
    <row r="464">
      <c r="A464" s="3"/>
      <c r="B464" s="7"/>
      <c r="C464" s="5"/>
      <c r="D464" s="5"/>
    </row>
    <row r="465">
      <c r="A465" s="3"/>
      <c r="B465" s="7"/>
      <c r="C465" s="5"/>
      <c r="D465" s="5"/>
    </row>
    <row r="466">
      <c r="A466" s="3"/>
      <c r="B466" s="7"/>
      <c r="C466" s="5"/>
      <c r="D466" s="5"/>
    </row>
    <row r="467">
      <c r="A467" s="3"/>
      <c r="B467" s="7"/>
      <c r="C467" s="5"/>
      <c r="D467" s="5"/>
    </row>
    <row r="468">
      <c r="A468" s="3"/>
      <c r="B468" s="7"/>
      <c r="C468" s="5"/>
      <c r="D468" s="5"/>
    </row>
    <row r="469">
      <c r="A469" s="3"/>
      <c r="B469" s="7"/>
      <c r="C469" s="5"/>
      <c r="D469" s="5"/>
    </row>
    <row r="470">
      <c r="A470" s="3"/>
      <c r="B470" s="7"/>
      <c r="C470" s="5"/>
      <c r="D470" s="5"/>
    </row>
    <row r="471">
      <c r="A471" s="3"/>
      <c r="B471" s="7"/>
      <c r="C471" s="5"/>
      <c r="D471" s="5"/>
    </row>
    <row r="472">
      <c r="A472" s="3"/>
      <c r="B472" s="7"/>
      <c r="C472" s="5"/>
      <c r="D472" s="5"/>
    </row>
    <row r="473">
      <c r="A473" s="3"/>
      <c r="B473" s="7"/>
      <c r="C473" s="5"/>
      <c r="D473" s="5"/>
    </row>
    <row r="474">
      <c r="A474" s="3"/>
      <c r="B474" s="7"/>
      <c r="C474" s="5"/>
      <c r="D474" s="5"/>
    </row>
    <row r="475">
      <c r="A475" s="3"/>
      <c r="B475" s="7"/>
      <c r="C475" s="5"/>
      <c r="D475" s="5"/>
    </row>
    <row r="476">
      <c r="A476" s="3"/>
      <c r="B476" s="7"/>
      <c r="C476" s="5"/>
      <c r="D476" s="5"/>
    </row>
    <row r="477">
      <c r="A477" s="3"/>
      <c r="B477" s="7"/>
      <c r="C477" s="5"/>
      <c r="D477" s="5"/>
    </row>
    <row r="478">
      <c r="A478" s="3"/>
      <c r="B478" s="7"/>
      <c r="C478" s="5"/>
      <c r="D478" s="5"/>
    </row>
    <row r="479">
      <c r="A479" s="3"/>
      <c r="B479" s="7"/>
      <c r="C479" s="5"/>
      <c r="D479" s="5"/>
    </row>
    <row r="480">
      <c r="A480" s="3"/>
      <c r="B480" s="7"/>
      <c r="C480" s="5"/>
      <c r="D480" s="5"/>
    </row>
    <row r="481">
      <c r="A481" s="3"/>
      <c r="B481" s="7"/>
      <c r="C481" s="5"/>
      <c r="D481" s="5"/>
    </row>
    <row r="482">
      <c r="A482" s="3"/>
      <c r="B482" s="7"/>
      <c r="C482" s="5"/>
      <c r="D482" s="5"/>
    </row>
    <row r="483">
      <c r="A483" s="3"/>
      <c r="B483" s="7"/>
      <c r="C483" s="5"/>
      <c r="D483" s="5"/>
    </row>
    <row r="484">
      <c r="A484" s="3"/>
      <c r="B484" s="7"/>
      <c r="C484" s="5"/>
      <c r="D484" s="5"/>
    </row>
    <row r="485">
      <c r="A485" s="3"/>
      <c r="B485" s="7"/>
      <c r="C485" s="5"/>
      <c r="D485" s="5"/>
    </row>
    <row r="486">
      <c r="A486" s="3"/>
      <c r="B486" s="7"/>
      <c r="C486" s="5"/>
      <c r="D486" s="5"/>
    </row>
    <row r="487">
      <c r="A487" s="3"/>
      <c r="B487" s="7"/>
      <c r="C487" s="5"/>
      <c r="D487" s="5"/>
    </row>
    <row r="488">
      <c r="A488" s="3"/>
      <c r="B488" s="7"/>
      <c r="C488" s="5"/>
      <c r="D488" s="5"/>
    </row>
    <row r="489">
      <c r="A489" s="3"/>
      <c r="B489" s="7"/>
      <c r="C489" s="5"/>
      <c r="D489" s="5"/>
    </row>
    <row r="490">
      <c r="A490" s="3"/>
      <c r="B490" s="7"/>
      <c r="C490" s="5"/>
      <c r="D490" s="5"/>
    </row>
    <row r="491">
      <c r="A491" s="3"/>
      <c r="B491" s="7"/>
      <c r="C491" s="5"/>
      <c r="D491" s="5"/>
    </row>
    <row r="492">
      <c r="A492" s="3"/>
      <c r="B492" s="7"/>
      <c r="C492" s="5"/>
      <c r="D492" s="5"/>
    </row>
    <row r="493">
      <c r="A493" s="3"/>
      <c r="B493" s="7"/>
      <c r="C493" s="5"/>
      <c r="D493" s="5"/>
    </row>
    <row r="494">
      <c r="A494" s="3"/>
      <c r="B494" s="7"/>
      <c r="C494" s="5"/>
      <c r="D494" s="5"/>
    </row>
    <row r="495">
      <c r="A495" s="3"/>
      <c r="B495" s="7"/>
      <c r="C495" s="5"/>
      <c r="D495" s="5"/>
    </row>
    <row r="496">
      <c r="A496" s="3"/>
      <c r="B496" s="7"/>
      <c r="C496" s="5"/>
      <c r="D496" s="5"/>
    </row>
    <row r="497">
      <c r="A497" s="3"/>
      <c r="B497" s="7"/>
      <c r="C497" s="5"/>
      <c r="D497" s="5"/>
    </row>
    <row r="498">
      <c r="A498" s="3"/>
      <c r="B498" s="7"/>
      <c r="C498" s="5"/>
      <c r="D498" s="5"/>
    </row>
    <row r="499">
      <c r="A499" s="3"/>
      <c r="B499" s="7"/>
      <c r="C499" s="5"/>
      <c r="D499" s="5"/>
    </row>
    <row r="500">
      <c r="A500" s="3"/>
      <c r="B500" s="7"/>
      <c r="C500" s="5"/>
      <c r="D500" s="5"/>
    </row>
    <row r="501">
      <c r="A501" s="3"/>
      <c r="B501" s="7"/>
      <c r="C501" s="5"/>
      <c r="D501" s="5"/>
    </row>
    <row r="502">
      <c r="A502" s="3"/>
      <c r="B502" s="7"/>
      <c r="C502" s="5"/>
      <c r="D502" s="5"/>
    </row>
    <row r="503">
      <c r="A503" s="3"/>
      <c r="B503" s="7"/>
      <c r="C503" s="5"/>
      <c r="D503" s="5"/>
    </row>
    <row r="504">
      <c r="A504" s="3"/>
      <c r="B504" s="7"/>
      <c r="C504" s="5"/>
      <c r="D504" s="5"/>
    </row>
    <row r="505">
      <c r="A505" s="3"/>
      <c r="B505" s="7"/>
      <c r="C505" s="5"/>
      <c r="D505" s="5"/>
    </row>
    <row r="506">
      <c r="A506" s="3"/>
      <c r="B506" s="7"/>
      <c r="C506" s="5"/>
      <c r="D506" s="5"/>
    </row>
    <row r="507">
      <c r="A507" s="3"/>
      <c r="B507" s="7"/>
      <c r="C507" s="5"/>
      <c r="D507" s="5"/>
    </row>
    <row r="508">
      <c r="A508" s="3"/>
      <c r="B508" s="7"/>
      <c r="C508" s="5"/>
      <c r="D508" s="5"/>
    </row>
    <row r="509">
      <c r="A509" s="3"/>
      <c r="B509" s="7"/>
      <c r="C509" s="5"/>
      <c r="D509" s="5"/>
    </row>
    <row r="510">
      <c r="A510" s="3"/>
      <c r="B510" s="7"/>
      <c r="C510" s="5"/>
      <c r="D510" s="5"/>
    </row>
    <row r="511">
      <c r="A511" s="3"/>
      <c r="B511" s="7"/>
      <c r="C511" s="5"/>
      <c r="D511" s="5"/>
    </row>
    <row r="512">
      <c r="A512" s="3"/>
      <c r="B512" s="7"/>
      <c r="C512" s="5"/>
      <c r="D512" s="5"/>
    </row>
    <row r="513">
      <c r="A513" s="3"/>
      <c r="B513" s="7"/>
      <c r="C513" s="5"/>
      <c r="D513" s="5"/>
    </row>
    <row r="514">
      <c r="A514" s="3"/>
      <c r="B514" s="7"/>
      <c r="C514" s="5"/>
      <c r="D514" s="5"/>
    </row>
    <row r="515">
      <c r="A515" s="3"/>
      <c r="B515" s="7"/>
      <c r="C515" s="5"/>
      <c r="D515" s="5"/>
    </row>
    <row r="516">
      <c r="A516" s="3"/>
      <c r="B516" s="7"/>
      <c r="C516" s="5"/>
      <c r="D516" s="5"/>
    </row>
    <row r="517">
      <c r="A517" s="3"/>
      <c r="B517" s="7"/>
      <c r="C517" s="5"/>
      <c r="D517" s="5"/>
    </row>
    <row r="518">
      <c r="A518" s="3"/>
      <c r="B518" s="7"/>
      <c r="C518" s="5"/>
      <c r="D518" s="5"/>
    </row>
    <row r="519">
      <c r="A519" s="3"/>
      <c r="B519" s="7"/>
      <c r="C519" s="5"/>
      <c r="D519" s="5"/>
    </row>
    <row r="520">
      <c r="A520" s="3"/>
      <c r="B520" s="7"/>
      <c r="C520" s="5"/>
      <c r="D520" s="5"/>
    </row>
    <row r="521">
      <c r="A521" s="3"/>
      <c r="B521" s="7"/>
      <c r="C521" s="5"/>
      <c r="D521" s="5"/>
    </row>
    <row r="522">
      <c r="A522" s="3"/>
      <c r="B522" s="7"/>
      <c r="C522" s="5"/>
      <c r="D522" s="5"/>
    </row>
    <row r="523">
      <c r="A523" s="3"/>
      <c r="B523" s="7"/>
      <c r="C523" s="5"/>
      <c r="D523" s="5"/>
    </row>
    <row r="524">
      <c r="A524" s="3"/>
      <c r="B524" s="7"/>
      <c r="C524" s="5"/>
      <c r="D524" s="5"/>
    </row>
    <row r="525">
      <c r="A525" s="3"/>
      <c r="B525" s="7"/>
      <c r="C525" s="5"/>
      <c r="D525" s="5"/>
    </row>
    <row r="526">
      <c r="A526" s="3"/>
      <c r="B526" s="7"/>
      <c r="C526" s="5"/>
      <c r="D526" s="5"/>
    </row>
    <row r="527">
      <c r="A527" s="3"/>
      <c r="B527" s="7"/>
      <c r="C527" s="5"/>
      <c r="D527" s="5"/>
    </row>
    <row r="528">
      <c r="A528" s="3"/>
      <c r="B528" s="7"/>
      <c r="C528" s="5"/>
      <c r="D528" s="5"/>
    </row>
    <row r="529">
      <c r="A529" s="3"/>
      <c r="B529" s="7"/>
      <c r="C529" s="5"/>
      <c r="D529" s="5"/>
    </row>
    <row r="530">
      <c r="A530" s="3"/>
      <c r="B530" s="7"/>
      <c r="C530" s="5"/>
      <c r="D530" s="5"/>
    </row>
    <row r="531">
      <c r="A531" s="3"/>
      <c r="B531" s="7"/>
      <c r="C531" s="5"/>
      <c r="D531" s="5"/>
    </row>
    <row r="532">
      <c r="A532" s="3"/>
      <c r="B532" s="7"/>
      <c r="C532" s="5"/>
      <c r="D532" s="5"/>
    </row>
    <row r="533">
      <c r="A533" s="3"/>
      <c r="B533" s="7"/>
      <c r="C533" s="5"/>
      <c r="D533" s="5"/>
    </row>
    <row r="534">
      <c r="A534" s="3"/>
      <c r="B534" s="7"/>
      <c r="C534" s="5"/>
      <c r="D534" s="5"/>
    </row>
    <row r="535">
      <c r="A535" s="3"/>
      <c r="B535" s="7"/>
      <c r="C535" s="5"/>
      <c r="D535" s="5"/>
    </row>
    <row r="536">
      <c r="A536" s="3"/>
      <c r="B536" s="7"/>
      <c r="C536" s="5"/>
      <c r="D536" s="5"/>
    </row>
    <row r="537">
      <c r="A537" s="3"/>
      <c r="B537" s="7"/>
      <c r="C537" s="5"/>
      <c r="D537" s="5"/>
    </row>
    <row r="538">
      <c r="A538" s="3"/>
      <c r="B538" s="7"/>
      <c r="C538" s="5"/>
      <c r="D538" s="5"/>
    </row>
    <row r="539">
      <c r="A539" s="3"/>
      <c r="B539" s="7"/>
      <c r="C539" s="5"/>
      <c r="D539" s="5"/>
    </row>
    <row r="540">
      <c r="A540" s="3"/>
      <c r="B540" s="7"/>
      <c r="C540" s="5"/>
      <c r="D540" s="5"/>
    </row>
    <row r="541">
      <c r="A541" s="3"/>
      <c r="B541" s="7"/>
      <c r="C541" s="5"/>
      <c r="D541" s="5"/>
    </row>
    <row r="542">
      <c r="A542" s="3"/>
      <c r="B542" s="7"/>
      <c r="C542" s="5"/>
      <c r="D542" s="5"/>
    </row>
    <row r="543">
      <c r="A543" s="3"/>
      <c r="B543" s="7"/>
      <c r="C543" s="5"/>
      <c r="D543" s="5"/>
    </row>
    <row r="544">
      <c r="A544" s="3"/>
      <c r="B544" s="7"/>
      <c r="C544" s="5"/>
      <c r="D544" s="5"/>
    </row>
    <row r="545">
      <c r="A545" s="3"/>
      <c r="B545" s="7"/>
      <c r="C545" s="5"/>
      <c r="D545" s="5"/>
    </row>
    <row r="546">
      <c r="A546" s="3"/>
      <c r="B546" s="7"/>
      <c r="C546" s="5"/>
      <c r="D546" s="5"/>
    </row>
    <row r="547">
      <c r="A547" s="3"/>
      <c r="B547" s="7"/>
      <c r="C547" s="5"/>
      <c r="D547" s="5"/>
    </row>
    <row r="548">
      <c r="A548" s="3"/>
      <c r="B548" s="7"/>
      <c r="C548" s="5"/>
      <c r="D548" s="5"/>
    </row>
    <row r="549">
      <c r="A549" s="3"/>
      <c r="B549" s="7"/>
      <c r="C549" s="5"/>
      <c r="D549" s="5"/>
    </row>
    <row r="550">
      <c r="A550" s="3"/>
      <c r="B550" s="7"/>
      <c r="C550" s="5"/>
      <c r="D550" s="5"/>
    </row>
    <row r="551">
      <c r="A551" s="3"/>
      <c r="B551" s="7"/>
      <c r="C551" s="5"/>
      <c r="D551" s="5"/>
    </row>
    <row r="552">
      <c r="A552" s="3"/>
      <c r="B552" s="7"/>
      <c r="C552" s="5"/>
      <c r="D552" s="5"/>
    </row>
    <row r="553">
      <c r="A553" s="3"/>
      <c r="B553" s="7"/>
      <c r="C553" s="5"/>
      <c r="D553" s="5"/>
    </row>
    <row r="554">
      <c r="A554" s="3"/>
      <c r="B554" s="7"/>
      <c r="C554" s="5"/>
      <c r="D554" s="5"/>
    </row>
    <row r="555">
      <c r="A555" s="3"/>
      <c r="B555" s="7"/>
      <c r="C555" s="5"/>
      <c r="D555" s="5"/>
    </row>
    <row r="556">
      <c r="A556" s="3"/>
      <c r="B556" s="7"/>
      <c r="C556" s="5"/>
      <c r="D556" s="5"/>
    </row>
    <row r="557">
      <c r="A557" s="3"/>
      <c r="B557" s="7"/>
      <c r="C557" s="5"/>
      <c r="D557" s="5"/>
    </row>
    <row r="558">
      <c r="A558" s="3"/>
      <c r="B558" s="7"/>
      <c r="C558" s="5"/>
      <c r="D558" s="5"/>
    </row>
    <row r="559">
      <c r="A559" s="3"/>
      <c r="B559" s="7"/>
      <c r="C559" s="5"/>
      <c r="D559" s="5"/>
    </row>
    <row r="560">
      <c r="A560" s="3"/>
      <c r="B560" s="7"/>
      <c r="C560" s="5"/>
      <c r="D560" s="5"/>
    </row>
    <row r="561">
      <c r="A561" s="3"/>
      <c r="B561" s="7"/>
      <c r="C561" s="5"/>
      <c r="D561" s="5"/>
    </row>
    <row r="562">
      <c r="A562" s="3"/>
      <c r="B562" s="7"/>
      <c r="C562" s="5"/>
      <c r="D562" s="5"/>
    </row>
    <row r="563">
      <c r="A563" s="3"/>
      <c r="B563" s="7"/>
      <c r="C563" s="5"/>
      <c r="D563" s="5"/>
    </row>
    <row r="564">
      <c r="A564" s="3"/>
      <c r="B564" s="7"/>
      <c r="C564" s="5"/>
      <c r="D564" s="5"/>
    </row>
    <row r="565">
      <c r="A565" s="3"/>
      <c r="B565" s="7"/>
      <c r="C565" s="5"/>
      <c r="D565" s="5"/>
    </row>
    <row r="566">
      <c r="A566" s="3"/>
      <c r="B566" s="7"/>
      <c r="C566" s="5"/>
      <c r="D566" s="5"/>
    </row>
    <row r="567">
      <c r="A567" s="3"/>
      <c r="B567" s="7"/>
      <c r="C567" s="5"/>
      <c r="D567" s="5"/>
    </row>
    <row r="568">
      <c r="A568" s="3"/>
      <c r="B568" s="7"/>
      <c r="C568" s="5"/>
      <c r="D568" s="5"/>
    </row>
    <row r="569">
      <c r="A569" s="3"/>
      <c r="B569" s="7"/>
      <c r="C569" s="5"/>
      <c r="D569" s="5"/>
    </row>
    <row r="570">
      <c r="A570" s="3"/>
      <c r="B570" s="7"/>
      <c r="C570" s="5"/>
      <c r="D570" s="5"/>
    </row>
    <row r="571">
      <c r="A571" s="3"/>
      <c r="B571" s="7"/>
      <c r="C571" s="5"/>
      <c r="D571" s="5"/>
    </row>
    <row r="572">
      <c r="A572" s="3"/>
      <c r="B572" s="7"/>
      <c r="C572" s="5"/>
      <c r="D572" s="5"/>
    </row>
    <row r="573">
      <c r="A573" s="3"/>
      <c r="B573" s="7"/>
      <c r="C573" s="5"/>
      <c r="D573" s="5"/>
    </row>
    <row r="574">
      <c r="A574" s="3"/>
      <c r="B574" s="7"/>
      <c r="C574" s="5"/>
      <c r="D574" s="5"/>
    </row>
    <row r="575">
      <c r="A575" s="3"/>
      <c r="B575" s="7"/>
      <c r="C575" s="5"/>
      <c r="D575" s="5"/>
    </row>
    <row r="576">
      <c r="A576" s="3"/>
      <c r="B576" s="7"/>
      <c r="C576" s="5"/>
      <c r="D576" s="5"/>
    </row>
    <row r="577">
      <c r="A577" s="3"/>
      <c r="B577" s="7"/>
      <c r="C577" s="5"/>
      <c r="D577" s="5"/>
    </row>
    <row r="578">
      <c r="A578" s="3"/>
      <c r="B578" s="7"/>
      <c r="C578" s="5"/>
      <c r="D578" s="5"/>
    </row>
    <row r="579">
      <c r="A579" s="3"/>
      <c r="B579" s="7"/>
      <c r="C579" s="5"/>
      <c r="D579" s="5"/>
    </row>
    <row r="580">
      <c r="A580" s="3"/>
      <c r="B580" s="7"/>
      <c r="C580" s="5"/>
      <c r="D580" s="5"/>
    </row>
    <row r="581">
      <c r="A581" s="3"/>
      <c r="B581" s="7"/>
      <c r="C581" s="5"/>
      <c r="D581" s="5"/>
    </row>
    <row r="582">
      <c r="A582" s="3"/>
      <c r="B582" s="7"/>
      <c r="C582" s="5"/>
      <c r="D582" s="5"/>
    </row>
    <row r="583">
      <c r="A583" s="3"/>
      <c r="B583" s="7"/>
      <c r="C583" s="5"/>
      <c r="D583" s="5"/>
    </row>
    <row r="584">
      <c r="A584" s="3"/>
      <c r="B584" s="7"/>
      <c r="C584" s="5"/>
      <c r="D584" s="5"/>
    </row>
    <row r="585">
      <c r="A585" s="3"/>
      <c r="B585" s="7"/>
      <c r="C585" s="5"/>
      <c r="D585" s="5"/>
    </row>
    <row r="586">
      <c r="A586" s="3"/>
      <c r="B586" s="7"/>
      <c r="C586" s="5"/>
      <c r="D586" s="5"/>
    </row>
    <row r="587">
      <c r="A587" s="3"/>
      <c r="B587" s="7"/>
      <c r="C587" s="5"/>
      <c r="D587" s="5"/>
    </row>
    <row r="588">
      <c r="A588" s="3"/>
      <c r="B588" s="7"/>
      <c r="C588" s="5"/>
      <c r="D588" s="5"/>
    </row>
    <row r="589">
      <c r="A589" s="3"/>
      <c r="B589" s="7"/>
      <c r="C589" s="5"/>
      <c r="D589" s="5"/>
    </row>
    <row r="590">
      <c r="A590" s="3"/>
      <c r="B590" s="7"/>
      <c r="C590" s="5"/>
      <c r="D590" s="5"/>
    </row>
    <row r="591">
      <c r="A591" s="3"/>
      <c r="B591" s="7"/>
      <c r="C591" s="5"/>
      <c r="D591" s="5"/>
    </row>
    <row r="592">
      <c r="A592" s="3"/>
      <c r="B592" s="7"/>
      <c r="C592" s="5"/>
      <c r="D592" s="5"/>
    </row>
    <row r="593">
      <c r="A593" s="3"/>
      <c r="B593" s="7"/>
      <c r="C593" s="5"/>
      <c r="D593" s="5"/>
    </row>
    <row r="594">
      <c r="A594" s="3"/>
      <c r="B594" s="7"/>
      <c r="C594" s="5"/>
      <c r="D594" s="5"/>
    </row>
    <row r="595">
      <c r="A595" s="3"/>
      <c r="B595" s="7"/>
      <c r="C595" s="5"/>
      <c r="D595" s="5"/>
    </row>
    <row r="596">
      <c r="A596" s="3"/>
      <c r="B596" s="7"/>
      <c r="C596" s="5"/>
      <c r="D596" s="5"/>
    </row>
    <row r="597">
      <c r="A597" s="3"/>
      <c r="B597" s="7"/>
      <c r="C597" s="5"/>
      <c r="D597" s="5"/>
    </row>
    <row r="598">
      <c r="A598" s="3"/>
      <c r="B598" s="7"/>
      <c r="C598" s="5"/>
      <c r="D598" s="5"/>
    </row>
    <row r="599">
      <c r="A599" s="3"/>
      <c r="B599" s="7"/>
      <c r="C599" s="5"/>
      <c r="D599" s="5"/>
    </row>
    <row r="600">
      <c r="A600" s="3"/>
      <c r="B600" s="7"/>
      <c r="C600" s="5"/>
      <c r="D600" s="5"/>
    </row>
    <row r="601">
      <c r="A601" s="3"/>
      <c r="B601" s="7"/>
      <c r="C601" s="5"/>
      <c r="D601" s="5"/>
    </row>
    <row r="602">
      <c r="A602" s="3"/>
      <c r="B602" s="7"/>
      <c r="C602" s="5"/>
      <c r="D602" s="5"/>
    </row>
    <row r="603">
      <c r="A603" s="3"/>
      <c r="B603" s="7"/>
      <c r="C603" s="5"/>
      <c r="D603" s="5"/>
    </row>
    <row r="604">
      <c r="A604" s="3"/>
      <c r="B604" s="7"/>
      <c r="C604" s="5"/>
      <c r="D604" s="5"/>
    </row>
    <row r="605">
      <c r="A605" s="3"/>
      <c r="B605" s="7"/>
      <c r="C605" s="5"/>
      <c r="D605" s="5"/>
    </row>
    <row r="606">
      <c r="A606" s="3"/>
      <c r="B606" s="7"/>
      <c r="C606" s="5"/>
      <c r="D606" s="5"/>
    </row>
    <row r="607">
      <c r="A607" s="3"/>
      <c r="B607" s="7"/>
      <c r="C607" s="5"/>
      <c r="D607" s="5"/>
    </row>
    <row r="608">
      <c r="A608" s="3"/>
      <c r="B608" s="7"/>
      <c r="C608" s="5"/>
      <c r="D608" s="5"/>
    </row>
    <row r="609">
      <c r="A609" s="3"/>
      <c r="B609" s="7"/>
      <c r="C609" s="5"/>
      <c r="D609" s="5"/>
    </row>
    <row r="610">
      <c r="A610" s="3"/>
      <c r="B610" s="7"/>
      <c r="C610" s="5"/>
      <c r="D610" s="5"/>
    </row>
    <row r="611">
      <c r="A611" s="3"/>
      <c r="B611" s="7"/>
      <c r="C611" s="5"/>
      <c r="D611" s="5"/>
    </row>
    <row r="612">
      <c r="A612" s="3"/>
      <c r="B612" s="7"/>
      <c r="C612" s="5"/>
      <c r="D612" s="5"/>
    </row>
    <row r="613">
      <c r="A613" s="3"/>
      <c r="B613" s="7"/>
      <c r="C613" s="5"/>
      <c r="D613" s="5"/>
    </row>
    <row r="614">
      <c r="A614" s="3"/>
      <c r="B614" s="7"/>
      <c r="C614" s="5"/>
      <c r="D614" s="5"/>
    </row>
    <row r="615">
      <c r="A615" s="3"/>
      <c r="B615" s="7"/>
      <c r="C615" s="5"/>
      <c r="D615" s="5"/>
    </row>
    <row r="616">
      <c r="A616" s="3"/>
      <c r="B616" s="7"/>
      <c r="C616" s="5"/>
      <c r="D616" s="5"/>
    </row>
    <row r="617">
      <c r="A617" s="3"/>
      <c r="B617" s="7"/>
      <c r="C617" s="5"/>
      <c r="D617" s="5"/>
    </row>
    <row r="618">
      <c r="A618" s="3"/>
      <c r="B618" s="7"/>
      <c r="C618" s="5"/>
      <c r="D618" s="5"/>
    </row>
    <row r="619">
      <c r="A619" s="3"/>
      <c r="B619" s="7"/>
      <c r="C619" s="5"/>
      <c r="D619" s="5"/>
    </row>
    <row r="620">
      <c r="A620" s="3"/>
      <c r="B620" s="7"/>
      <c r="C620" s="5"/>
      <c r="D620" s="5"/>
    </row>
    <row r="621">
      <c r="A621" s="3"/>
      <c r="B621" s="7"/>
      <c r="C621" s="5"/>
      <c r="D621" s="5"/>
    </row>
    <row r="622">
      <c r="A622" s="3"/>
      <c r="B622" s="7"/>
      <c r="C622" s="5"/>
      <c r="D622" s="5"/>
    </row>
    <row r="623">
      <c r="A623" s="3"/>
      <c r="B623" s="7"/>
      <c r="C623" s="5"/>
      <c r="D623" s="5"/>
    </row>
    <row r="624">
      <c r="A624" s="3"/>
      <c r="B624" s="7"/>
      <c r="C624" s="5"/>
      <c r="D624" s="5"/>
    </row>
    <row r="625">
      <c r="A625" s="3"/>
      <c r="B625" s="7"/>
      <c r="C625" s="5"/>
      <c r="D625" s="5"/>
    </row>
    <row r="626">
      <c r="A626" s="3"/>
      <c r="B626" s="7"/>
      <c r="C626" s="5"/>
      <c r="D626" s="5"/>
    </row>
    <row r="627">
      <c r="A627" s="3"/>
      <c r="B627" s="7"/>
      <c r="C627" s="5"/>
      <c r="D627" s="5"/>
    </row>
    <row r="628">
      <c r="A628" s="3"/>
      <c r="B628" s="7"/>
      <c r="C628" s="5"/>
      <c r="D628" s="5"/>
    </row>
    <row r="629">
      <c r="A629" s="3"/>
      <c r="B629" s="7"/>
      <c r="C629" s="5"/>
      <c r="D629" s="5"/>
    </row>
    <row r="630">
      <c r="A630" s="3"/>
      <c r="B630" s="7"/>
      <c r="C630" s="5"/>
      <c r="D630" s="5"/>
    </row>
    <row r="631">
      <c r="A631" s="3"/>
      <c r="B631" s="7"/>
      <c r="C631" s="5"/>
      <c r="D631" s="5"/>
    </row>
    <row r="632">
      <c r="A632" s="3"/>
      <c r="B632" s="7"/>
      <c r="C632" s="5"/>
      <c r="D632" s="5"/>
    </row>
    <row r="633">
      <c r="A633" s="3"/>
      <c r="B633" s="7"/>
      <c r="C633" s="5"/>
      <c r="D633" s="5"/>
    </row>
    <row r="634">
      <c r="A634" s="3"/>
      <c r="B634" s="7"/>
      <c r="C634" s="5"/>
      <c r="D634" s="5"/>
    </row>
    <row r="635">
      <c r="A635" s="3"/>
      <c r="B635" s="7"/>
      <c r="C635" s="5"/>
      <c r="D635" s="5"/>
    </row>
    <row r="636">
      <c r="A636" s="3"/>
      <c r="B636" s="7"/>
      <c r="C636" s="5"/>
      <c r="D636" s="5"/>
    </row>
    <row r="637">
      <c r="A637" s="3"/>
      <c r="B637" s="7"/>
      <c r="C637" s="5"/>
      <c r="D637" s="5"/>
    </row>
    <row r="638">
      <c r="A638" s="3"/>
      <c r="B638" s="7"/>
      <c r="C638" s="5"/>
      <c r="D638" s="5"/>
    </row>
    <row r="639">
      <c r="A639" s="3"/>
      <c r="B639" s="7"/>
      <c r="C639" s="5"/>
      <c r="D639" s="5"/>
    </row>
    <row r="640">
      <c r="A640" s="3"/>
      <c r="B640" s="7"/>
      <c r="C640" s="5"/>
      <c r="D640" s="5"/>
    </row>
    <row r="641">
      <c r="A641" s="3"/>
      <c r="B641" s="7"/>
      <c r="C641" s="5"/>
      <c r="D641" s="5"/>
    </row>
    <row r="642">
      <c r="A642" s="3"/>
      <c r="B642" s="7"/>
      <c r="C642" s="5"/>
      <c r="D642" s="5"/>
    </row>
    <row r="643">
      <c r="A643" s="3"/>
      <c r="B643" s="7"/>
      <c r="C643" s="5"/>
      <c r="D643" s="5"/>
    </row>
    <row r="644">
      <c r="A644" s="3"/>
      <c r="B644" s="7"/>
      <c r="C644" s="5"/>
      <c r="D644" s="5"/>
    </row>
    <row r="645">
      <c r="A645" s="3"/>
      <c r="B645" s="7"/>
      <c r="C645" s="5"/>
      <c r="D645" s="5"/>
    </row>
    <row r="646">
      <c r="A646" s="3"/>
      <c r="B646" s="7"/>
      <c r="C646" s="5"/>
      <c r="D646" s="5"/>
    </row>
    <row r="647">
      <c r="A647" s="3"/>
      <c r="B647" s="7"/>
      <c r="C647" s="5"/>
      <c r="D647" s="5"/>
    </row>
    <row r="648">
      <c r="A648" s="3"/>
      <c r="B648" s="7"/>
      <c r="C648" s="5"/>
      <c r="D648" s="5"/>
    </row>
    <row r="649">
      <c r="A649" s="3"/>
      <c r="B649" s="7"/>
      <c r="C649" s="5"/>
      <c r="D649" s="5"/>
    </row>
    <row r="650">
      <c r="A650" s="3"/>
      <c r="B650" s="7"/>
      <c r="C650" s="5"/>
      <c r="D650" s="5"/>
    </row>
    <row r="651">
      <c r="A651" s="3"/>
      <c r="B651" s="7"/>
      <c r="C651" s="5"/>
      <c r="D651" s="5"/>
    </row>
    <row r="652">
      <c r="A652" s="3"/>
      <c r="B652" s="7"/>
      <c r="C652" s="5"/>
      <c r="D652" s="5"/>
    </row>
    <row r="653">
      <c r="A653" s="3"/>
      <c r="B653" s="7"/>
      <c r="C653" s="5"/>
      <c r="D653" s="5"/>
    </row>
    <row r="654">
      <c r="A654" s="3"/>
      <c r="B654" s="7"/>
      <c r="C654" s="5"/>
      <c r="D654" s="5"/>
    </row>
    <row r="655">
      <c r="A655" s="3"/>
      <c r="B655" s="7"/>
      <c r="C655" s="5"/>
      <c r="D655" s="5"/>
    </row>
    <row r="656">
      <c r="A656" s="3"/>
      <c r="B656" s="7"/>
      <c r="C656" s="5"/>
      <c r="D656" s="5"/>
    </row>
    <row r="657">
      <c r="A657" s="3"/>
      <c r="B657" s="7"/>
      <c r="C657" s="5"/>
      <c r="D657" s="5"/>
    </row>
    <row r="658">
      <c r="A658" s="3"/>
      <c r="B658" s="7"/>
      <c r="C658" s="5"/>
      <c r="D658" s="5"/>
    </row>
    <row r="659">
      <c r="A659" s="3"/>
      <c r="B659" s="7"/>
      <c r="C659" s="5"/>
      <c r="D659" s="5"/>
    </row>
    <row r="660">
      <c r="A660" s="3"/>
      <c r="B660" s="7"/>
      <c r="C660" s="5"/>
      <c r="D660" s="5"/>
    </row>
    <row r="661">
      <c r="A661" s="3"/>
      <c r="B661" s="7"/>
      <c r="C661" s="5"/>
      <c r="D661" s="5"/>
    </row>
    <row r="662">
      <c r="A662" s="3"/>
      <c r="B662" s="7"/>
      <c r="C662" s="5"/>
      <c r="D662" s="5"/>
    </row>
    <row r="663">
      <c r="A663" s="3"/>
      <c r="B663" s="7"/>
      <c r="C663" s="5"/>
      <c r="D663" s="5"/>
    </row>
    <row r="664">
      <c r="A664" s="3"/>
      <c r="B664" s="7"/>
      <c r="C664" s="5"/>
      <c r="D664" s="5"/>
    </row>
    <row r="665">
      <c r="A665" s="3"/>
      <c r="B665" s="7"/>
      <c r="C665" s="5"/>
      <c r="D665" s="5"/>
    </row>
    <row r="666">
      <c r="A666" s="3"/>
      <c r="B666" s="7"/>
      <c r="C666" s="5"/>
      <c r="D666" s="5"/>
    </row>
    <row r="667">
      <c r="A667" s="3"/>
      <c r="B667" s="7"/>
      <c r="C667" s="5"/>
      <c r="D667" s="5"/>
    </row>
    <row r="668">
      <c r="A668" s="3"/>
      <c r="B668" s="7"/>
      <c r="C668" s="5"/>
      <c r="D668" s="5"/>
    </row>
    <row r="669">
      <c r="A669" s="3"/>
      <c r="B669" s="7"/>
      <c r="C669" s="5"/>
      <c r="D669" s="5"/>
    </row>
    <row r="670">
      <c r="A670" s="3"/>
      <c r="B670" s="7"/>
      <c r="C670" s="5"/>
      <c r="D670" s="5"/>
    </row>
    <row r="671">
      <c r="A671" s="3"/>
      <c r="B671" s="7"/>
      <c r="C671" s="5"/>
      <c r="D671" s="5"/>
    </row>
    <row r="672">
      <c r="A672" s="3"/>
      <c r="B672" s="7"/>
      <c r="C672" s="5"/>
      <c r="D672" s="5"/>
    </row>
    <row r="673">
      <c r="A673" s="3"/>
      <c r="B673" s="7"/>
      <c r="C673" s="5"/>
      <c r="D673" s="5"/>
    </row>
    <row r="674">
      <c r="A674" s="3"/>
      <c r="B674" s="7"/>
      <c r="C674" s="5"/>
      <c r="D674" s="5"/>
    </row>
    <row r="675">
      <c r="A675" s="3"/>
      <c r="B675" s="7"/>
      <c r="C675" s="5"/>
      <c r="D675" s="5"/>
    </row>
    <row r="676">
      <c r="A676" s="3"/>
      <c r="B676" s="7"/>
      <c r="C676" s="5"/>
      <c r="D676" s="5"/>
    </row>
    <row r="677">
      <c r="A677" s="3"/>
      <c r="B677" s="7"/>
      <c r="C677" s="5"/>
      <c r="D677" s="5"/>
    </row>
    <row r="678">
      <c r="A678" s="3"/>
      <c r="B678" s="7"/>
      <c r="C678" s="5"/>
      <c r="D678" s="5"/>
    </row>
    <row r="679">
      <c r="A679" s="3"/>
      <c r="B679" s="7"/>
      <c r="C679" s="5"/>
      <c r="D679" s="5"/>
    </row>
    <row r="680">
      <c r="A680" s="3"/>
      <c r="B680" s="7"/>
      <c r="C680" s="5"/>
      <c r="D680" s="5"/>
    </row>
    <row r="681">
      <c r="A681" s="3"/>
      <c r="B681" s="7"/>
      <c r="C681" s="5"/>
      <c r="D681" s="5"/>
    </row>
    <row r="682">
      <c r="A682" s="3"/>
      <c r="B682" s="7"/>
      <c r="C682" s="5"/>
      <c r="D682" s="5"/>
    </row>
    <row r="683">
      <c r="A683" s="3"/>
      <c r="B683" s="7"/>
      <c r="C683" s="5"/>
      <c r="D683" s="5"/>
    </row>
    <row r="684">
      <c r="A684" s="3"/>
      <c r="B684" s="7"/>
      <c r="C684" s="5"/>
      <c r="D684" s="5"/>
    </row>
    <row r="685">
      <c r="A685" s="3"/>
      <c r="B685" s="7"/>
      <c r="C685" s="5"/>
      <c r="D685" s="5"/>
    </row>
    <row r="686">
      <c r="A686" s="3"/>
      <c r="B686" s="7"/>
      <c r="C686" s="5"/>
      <c r="D686" s="5"/>
    </row>
    <row r="687">
      <c r="A687" s="3"/>
      <c r="B687" s="7"/>
      <c r="C687" s="5"/>
      <c r="D687" s="5"/>
    </row>
    <row r="688">
      <c r="A688" s="3"/>
      <c r="B688" s="7"/>
      <c r="C688" s="5"/>
      <c r="D688" s="5"/>
    </row>
    <row r="689">
      <c r="A689" s="3"/>
      <c r="B689" s="7"/>
      <c r="C689" s="5"/>
      <c r="D689" s="5"/>
    </row>
    <row r="690">
      <c r="A690" s="3"/>
      <c r="B690" s="7"/>
      <c r="C690" s="5"/>
      <c r="D690" s="5"/>
    </row>
    <row r="691">
      <c r="A691" s="3"/>
      <c r="B691" s="7"/>
      <c r="C691" s="5"/>
      <c r="D691" s="5"/>
    </row>
    <row r="692">
      <c r="A692" s="3"/>
      <c r="B692" s="7"/>
      <c r="C692" s="5"/>
      <c r="D692" s="5"/>
    </row>
    <row r="693">
      <c r="A693" s="3"/>
      <c r="B693" s="7"/>
      <c r="C693" s="5"/>
      <c r="D693" s="5"/>
    </row>
    <row r="694">
      <c r="A694" s="3"/>
      <c r="B694" s="7"/>
      <c r="C694" s="5"/>
      <c r="D694" s="5"/>
    </row>
    <row r="695">
      <c r="A695" s="3"/>
      <c r="B695" s="7"/>
      <c r="C695" s="5"/>
      <c r="D695" s="5"/>
    </row>
    <row r="696">
      <c r="A696" s="3"/>
      <c r="B696" s="7"/>
      <c r="C696" s="5"/>
      <c r="D696" s="5"/>
    </row>
    <row r="697">
      <c r="A697" s="3"/>
      <c r="B697" s="7"/>
      <c r="C697" s="5"/>
      <c r="D697" s="5"/>
    </row>
    <row r="698">
      <c r="A698" s="3"/>
      <c r="B698" s="7"/>
      <c r="C698" s="5"/>
      <c r="D698" s="5"/>
    </row>
    <row r="699">
      <c r="A699" s="3"/>
      <c r="B699" s="7"/>
      <c r="C699" s="5"/>
      <c r="D699" s="5"/>
    </row>
    <row r="700">
      <c r="A700" s="3"/>
      <c r="B700" s="7"/>
      <c r="C700" s="5"/>
      <c r="D700" s="5"/>
    </row>
    <row r="701">
      <c r="A701" s="3"/>
      <c r="B701" s="7"/>
      <c r="C701" s="5"/>
      <c r="D701" s="5"/>
    </row>
    <row r="702">
      <c r="A702" s="3"/>
      <c r="B702" s="7"/>
      <c r="C702" s="5"/>
      <c r="D702" s="5"/>
    </row>
    <row r="703">
      <c r="A703" s="3"/>
      <c r="B703" s="7"/>
      <c r="C703" s="5"/>
      <c r="D703" s="5"/>
    </row>
    <row r="704">
      <c r="A704" s="3"/>
      <c r="B704" s="7"/>
      <c r="C704" s="5"/>
      <c r="D704" s="5"/>
    </row>
    <row r="705">
      <c r="A705" s="3"/>
      <c r="B705" s="7"/>
      <c r="C705" s="5"/>
      <c r="D705" s="5"/>
    </row>
    <row r="706">
      <c r="A706" s="3"/>
      <c r="B706" s="7"/>
      <c r="C706" s="5"/>
      <c r="D706" s="5"/>
    </row>
    <row r="707">
      <c r="A707" s="3"/>
      <c r="B707" s="7"/>
      <c r="C707" s="5"/>
      <c r="D707" s="5"/>
    </row>
    <row r="708">
      <c r="A708" s="3"/>
      <c r="B708" s="7"/>
      <c r="C708" s="5"/>
      <c r="D708" s="5"/>
    </row>
    <row r="709">
      <c r="A709" s="3"/>
      <c r="B709" s="7"/>
      <c r="C709" s="5"/>
      <c r="D709" s="5"/>
    </row>
    <row r="710">
      <c r="A710" s="3"/>
      <c r="B710" s="7"/>
      <c r="C710" s="5"/>
      <c r="D710" s="5"/>
    </row>
    <row r="711">
      <c r="A711" s="3"/>
      <c r="B711" s="7"/>
      <c r="C711" s="5"/>
      <c r="D711" s="5"/>
    </row>
    <row r="712">
      <c r="A712" s="3"/>
      <c r="B712" s="7"/>
      <c r="C712" s="5"/>
      <c r="D712" s="5"/>
    </row>
    <row r="713">
      <c r="A713" s="3"/>
      <c r="B713" s="7"/>
      <c r="C713" s="5"/>
      <c r="D713" s="5"/>
    </row>
    <row r="714">
      <c r="A714" s="3"/>
      <c r="B714" s="7"/>
      <c r="C714" s="5"/>
      <c r="D714" s="5"/>
    </row>
    <row r="715">
      <c r="A715" s="3"/>
      <c r="B715" s="7"/>
      <c r="C715" s="5"/>
      <c r="D715" s="5"/>
    </row>
    <row r="716">
      <c r="A716" s="3"/>
      <c r="B716" s="7"/>
      <c r="C716" s="5"/>
      <c r="D716" s="5"/>
    </row>
    <row r="717">
      <c r="A717" s="3"/>
      <c r="B717" s="7"/>
      <c r="C717" s="5"/>
      <c r="D717" s="5"/>
    </row>
    <row r="718">
      <c r="A718" s="3"/>
      <c r="B718" s="7"/>
      <c r="C718" s="5"/>
      <c r="D718" s="5"/>
    </row>
    <row r="719">
      <c r="A719" s="3"/>
      <c r="B719" s="7"/>
      <c r="C719" s="5"/>
      <c r="D719" s="5"/>
    </row>
    <row r="720">
      <c r="A720" s="3"/>
      <c r="B720" s="7"/>
      <c r="C720" s="5"/>
      <c r="D720" s="5"/>
    </row>
    <row r="721">
      <c r="A721" s="3"/>
      <c r="B721" s="7"/>
      <c r="C721" s="5"/>
      <c r="D721" s="5"/>
    </row>
    <row r="722">
      <c r="A722" s="3"/>
      <c r="B722" s="7"/>
      <c r="C722" s="5"/>
      <c r="D722" s="5"/>
    </row>
    <row r="723">
      <c r="A723" s="3"/>
      <c r="B723" s="7"/>
      <c r="C723" s="5"/>
      <c r="D723" s="5"/>
    </row>
    <row r="724">
      <c r="A724" s="3"/>
      <c r="B724" s="7"/>
      <c r="C724" s="5"/>
      <c r="D724" s="5"/>
    </row>
    <row r="725">
      <c r="A725" s="3"/>
      <c r="B725" s="7"/>
      <c r="C725" s="5"/>
      <c r="D725" s="5"/>
    </row>
    <row r="726">
      <c r="A726" s="3"/>
      <c r="B726" s="7"/>
      <c r="C726" s="5"/>
      <c r="D726" s="5"/>
    </row>
    <row r="727">
      <c r="A727" s="3"/>
      <c r="B727" s="7"/>
      <c r="C727" s="5"/>
      <c r="D727" s="5"/>
    </row>
    <row r="728">
      <c r="A728" s="3"/>
      <c r="B728" s="7"/>
      <c r="C728" s="5"/>
      <c r="D728" s="5"/>
    </row>
    <row r="729">
      <c r="A729" s="3"/>
      <c r="B729" s="7"/>
      <c r="C729" s="5"/>
      <c r="D729" s="5"/>
    </row>
    <row r="730">
      <c r="A730" s="3"/>
      <c r="B730" s="7"/>
      <c r="C730" s="5"/>
      <c r="D730" s="5"/>
    </row>
    <row r="731">
      <c r="A731" s="3"/>
      <c r="B731" s="7"/>
      <c r="C731" s="5"/>
      <c r="D731" s="5"/>
    </row>
    <row r="732">
      <c r="A732" s="3"/>
      <c r="B732" s="7"/>
      <c r="C732" s="5"/>
      <c r="D732" s="5"/>
    </row>
    <row r="733">
      <c r="A733" s="3"/>
      <c r="B733" s="7"/>
      <c r="C733" s="5"/>
      <c r="D733" s="5"/>
    </row>
    <row r="734">
      <c r="A734" s="3"/>
      <c r="B734" s="7"/>
      <c r="C734" s="5"/>
      <c r="D734" s="5"/>
    </row>
    <row r="735">
      <c r="A735" s="3"/>
      <c r="B735" s="7"/>
      <c r="C735" s="5"/>
      <c r="D735" s="5"/>
    </row>
    <row r="736">
      <c r="A736" s="3"/>
      <c r="B736" s="7"/>
      <c r="C736" s="5"/>
      <c r="D736" s="5"/>
    </row>
    <row r="737">
      <c r="A737" s="3"/>
      <c r="B737" s="7"/>
      <c r="C737" s="5"/>
      <c r="D737" s="5"/>
    </row>
    <row r="738">
      <c r="A738" s="3"/>
      <c r="B738" s="7"/>
      <c r="C738" s="5"/>
      <c r="D738" s="5"/>
    </row>
    <row r="739">
      <c r="A739" s="3"/>
      <c r="B739" s="7"/>
      <c r="C739" s="5"/>
      <c r="D739" s="5"/>
    </row>
    <row r="740">
      <c r="A740" s="3"/>
      <c r="B740" s="7"/>
      <c r="C740" s="5"/>
      <c r="D740" s="5"/>
    </row>
    <row r="741">
      <c r="A741" s="3"/>
      <c r="B741" s="7"/>
      <c r="C741" s="5"/>
      <c r="D741" s="5"/>
    </row>
    <row r="742">
      <c r="A742" s="3"/>
      <c r="B742" s="7"/>
      <c r="C742" s="5"/>
      <c r="D742" s="5"/>
    </row>
    <row r="743">
      <c r="A743" s="3"/>
      <c r="B743" s="7"/>
      <c r="C743" s="5"/>
      <c r="D743" s="5"/>
    </row>
    <row r="744">
      <c r="A744" s="3"/>
      <c r="B744" s="7"/>
      <c r="C744" s="5"/>
      <c r="D744" s="5"/>
    </row>
    <row r="745">
      <c r="A745" s="3"/>
      <c r="B745" s="7"/>
      <c r="C745" s="5"/>
      <c r="D745" s="5"/>
    </row>
    <row r="746">
      <c r="A746" s="3"/>
      <c r="B746" s="7"/>
      <c r="C746" s="5"/>
      <c r="D746" s="5"/>
    </row>
    <row r="747">
      <c r="A747" s="3"/>
      <c r="B747" s="7"/>
      <c r="C747" s="5"/>
      <c r="D747" s="5"/>
    </row>
    <row r="748">
      <c r="A748" s="3"/>
      <c r="B748" s="7"/>
      <c r="C748" s="5"/>
      <c r="D748" s="5"/>
    </row>
    <row r="749">
      <c r="A749" s="3"/>
      <c r="B749" s="7"/>
      <c r="C749" s="5"/>
      <c r="D749" s="5"/>
    </row>
    <row r="750">
      <c r="A750" s="3"/>
      <c r="B750" s="7"/>
      <c r="C750" s="5"/>
      <c r="D750" s="5"/>
    </row>
    <row r="751">
      <c r="A751" s="3"/>
      <c r="B751" s="7"/>
      <c r="C751" s="5"/>
      <c r="D751" s="5"/>
    </row>
    <row r="752">
      <c r="A752" s="3"/>
      <c r="B752" s="7"/>
      <c r="C752" s="5"/>
      <c r="D752" s="5"/>
    </row>
    <row r="753">
      <c r="A753" s="3"/>
      <c r="B753" s="7"/>
      <c r="C753" s="5"/>
      <c r="D753" s="5"/>
    </row>
    <row r="754">
      <c r="A754" s="3"/>
      <c r="B754" s="7"/>
      <c r="C754" s="5"/>
      <c r="D754" s="5"/>
    </row>
    <row r="755">
      <c r="A755" s="3"/>
      <c r="B755" s="7"/>
      <c r="C755" s="5"/>
      <c r="D755" s="5"/>
    </row>
    <row r="756">
      <c r="A756" s="3"/>
      <c r="B756" s="7"/>
      <c r="C756" s="5"/>
      <c r="D756" s="5"/>
    </row>
    <row r="757">
      <c r="A757" s="3"/>
      <c r="B757" s="7"/>
      <c r="C757" s="5"/>
      <c r="D757" s="5"/>
    </row>
    <row r="758">
      <c r="A758" s="3"/>
      <c r="B758" s="7"/>
      <c r="C758" s="5"/>
      <c r="D758" s="5"/>
    </row>
    <row r="759">
      <c r="A759" s="3"/>
      <c r="B759" s="7"/>
      <c r="C759" s="5"/>
      <c r="D759" s="5"/>
    </row>
    <row r="760">
      <c r="A760" s="3"/>
      <c r="B760" s="7"/>
      <c r="C760" s="5"/>
      <c r="D760" s="5"/>
    </row>
    <row r="761">
      <c r="A761" s="3"/>
      <c r="B761" s="7"/>
      <c r="C761" s="5"/>
      <c r="D761" s="5"/>
    </row>
    <row r="762">
      <c r="A762" s="3"/>
      <c r="B762" s="7"/>
      <c r="C762" s="5"/>
      <c r="D762" s="5"/>
    </row>
    <row r="763">
      <c r="A763" s="3"/>
      <c r="B763" s="7"/>
      <c r="C763" s="5"/>
      <c r="D763" s="5"/>
    </row>
    <row r="764">
      <c r="A764" s="3"/>
      <c r="B764" s="7"/>
      <c r="C764" s="5"/>
      <c r="D764" s="5"/>
    </row>
    <row r="765">
      <c r="A765" s="3"/>
      <c r="B765" s="7"/>
      <c r="C765" s="5"/>
      <c r="D765" s="5"/>
    </row>
    <row r="766">
      <c r="A766" s="3"/>
      <c r="B766" s="7"/>
      <c r="C766" s="5"/>
      <c r="D766" s="5"/>
    </row>
    <row r="767">
      <c r="A767" s="3"/>
      <c r="B767" s="7"/>
      <c r="C767" s="5"/>
      <c r="D767" s="5"/>
    </row>
    <row r="768">
      <c r="A768" s="3"/>
      <c r="B768" s="7"/>
      <c r="C768" s="5"/>
      <c r="D768" s="5"/>
    </row>
    <row r="769">
      <c r="A769" s="3"/>
      <c r="B769" s="7"/>
      <c r="C769" s="5"/>
      <c r="D769" s="5"/>
    </row>
    <row r="770">
      <c r="A770" s="3"/>
      <c r="B770" s="7"/>
      <c r="C770" s="5"/>
      <c r="D770" s="5"/>
    </row>
    <row r="771">
      <c r="A771" s="3"/>
      <c r="B771" s="7"/>
      <c r="C771" s="5"/>
      <c r="D771" s="5"/>
    </row>
    <row r="772">
      <c r="A772" s="3"/>
      <c r="B772" s="7"/>
      <c r="C772" s="5"/>
      <c r="D772" s="5"/>
    </row>
    <row r="773">
      <c r="A773" s="3"/>
      <c r="B773" s="7"/>
      <c r="C773" s="5"/>
      <c r="D773" s="5"/>
    </row>
    <row r="774">
      <c r="A774" s="3"/>
      <c r="B774" s="7"/>
      <c r="C774" s="5"/>
      <c r="D774" s="5"/>
    </row>
    <row r="775">
      <c r="A775" s="3"/>
      <c r="B775" s="7"/>
      <c r="C775" s="5"/>
      <c r="D775" s="5"/>
    </row>
    <row r="776">
      <c r="A776" s="3"/>
      <c r="B776" s="7"/>
      <c r="C776" s="5"/>
      <c r="D776" s="5"/>
    </row>
    <row r="777">
      <c r="A777" s="3"/>
      <c r="B777" s="7"/>
      <c r="C777" s="5"/>
      <c r="D777" s="5"/>
    </row>
    <row r="778">
      <c r="A778" s="3"/>
      <c r="B778" s="7"/>
      <c r="C778" s="5"/>
      <c r="D778" s="5"/>
    </row>
    <row r="779">
      <c r="A779" s="3"/>
      <c r="B779" s="7"/>
      <c r="C779" s="5"/>
      <c r="D779" s="5"/>
    </row>
    <row r="780">
      <c r="A780" s="3"/>
      <c r="B780" s="7"/>
      <c r="C780" s="5"/>
      <c r="D780" s="5"/>
    </row>
    <row r="781">
      <c r="A781" s="3"/>
      <c r="B781" s="7"/>
      <c r="C781" s="5"/>
      <c r="D781" s="5"/>
    </row>
    <row r="782">
      <c r="A782" s="3"/>
      <c r="B782" s="7"/>
      <c r="C782" s="5"/>
      <c r="D782" s="5"/>
    </row>
    <row r="783">
      <c r="A783" s="3"/>
      <c r="B783" s="7"/>
      <c r="C783" s="5"/>
      <c r="D783" s="5"/>
    </row>
    <row r="784">
      <c r="A784" s="3"/>
      <c r="B784" s="7"/>
      <c r="C784" s="5"/>
      <c r="D784" s="5"/>
    </row>
    <row r="785">
      <c r="A785" s="3"/>
      <c r="B785" s="7"/>
      <c r="C785" s="5"/>
      <c r="D785" s="5"/>
    </row>
    <row r="786">
      <c r="A786" s="3"/>
      <c r="B786" s="7"/>
      <c r="C786" s="5"/>
      <c r="D786" s="5"/>
    </row>
    <row r="787">
      <c r="A787" s="3"/>
      <c r="B787" s="7"/>
      <c r="C787" s="5"/>
      <c r="D787" s="5"/>
    </row>
    <row r="788">
      <c r="A788" s="3"/>
      <c r="B788" s="7"/>
      <c r="C788" s="5"/>
      <c r="D788" s="5"/>
    </row>
    <row r="789">
      <c r="A789" s="3"/>
      <c r="B789" s="7"/>
      <c r="C789" s="5"/>
      <c r="D789" s="5"/>
    </row>
    <row r="790">
      <c r="A790" s="3"/>
      <c r="B790" s="7"/>
      <c r="C790" s="5"/>
      <c r="D790" s="5"/>
    </row>
    <row r="791">
      <c r="A791" s="3"/>
      <c r="B791" s="7"/>
      <c r="C791" s="5"/>
      <c r="D791" s="5"/>
    </row>
    <row r="792">
      <c r="A792" s="3"/>
      <c r="B792" s="7"/>
      <c r="C792" s="5"/>
      <c r="D792" s="5"/>
    </row>
    <row r="793">
      <c r="A793" s="3"/>
      <c r="B793" s="7"/>
      <c r="C793" s="5"/>
      <c r="D793" s="5"/>
    </row>
    <row r="794">
      <c r="A794" s="3"/>
      <c r="B794" s="7"/>
      <c r="C794" s="5"/>
      <c r="D794" s="5"/>
    </row>
    <row r="795">
      <c r="A795" s="3"/>
      <c r="B795" s="7"/>
      <c r="C795" s="5"/>
      <c r="D795" s="5"/>
    </row>
    <row r="796">
      <c r="A796" s="3"/>
      <c r="B796" s="7"/>
      <c r="C796" s="5"/>
      <c r="D796" s="5"/>
    </row>
    <row r="797">
      <c r="A797" s="3"/>
      <c r="B797" s="7"/>
      <c r="C797" s="5"/>
      <c r="D797" s="5"/>
    </row>
    <row r="798">
      <c r="A798" s="3"/>
      <c r="B798" s="7"/>
      <c r="C798" s="5"/>
      <c r="D798" s="5"/>
    </row>
    <row r="799">
      <c r="A799" s="3"/>
      <c r="B799" s="7"/>
      <c r="C799" s="5"/>
      <c r="D799" s="5"/>
    </row>
    <row r="800">
      <c r="A800" s="3"/>
      <c r="B800" s="7"/>
      <c r="C800" s="5"/>
      <c r="D800" s="5"/>
    </row>
    <row r="801">
      <c r="A801" s="3"/>
      <c r="B801" s="7"/>
      <c r="C801" s="5"/>
      <c r="D801" s="5"/>
    </row>
    <row r="802">
      <c r="A802" s="3"/>
      <c r="B802" s="7"/>
      <c r="C802" s="5"/>
      <c r="D802" s="5"/>
    </row>
    <row r="803">
      <c r="A803" s="3"/>
      <c r="B803" s="7"/>
      <c r="C803" s="5"/>
      <c r="D803" s="5"/>
    </row>
    <row r="804">
      <c r="A804" s="3"/>
      <c r="B804" s="7"/>
      <c r="C804" s="5"/>
      <c r="D804" s="5"/>
    </row>
    <row r="805">
      <c r="A805" s="3"/>
      <c r="B805" s="7"/>
      <c r="C805" s="5"/>
      <c r="D805" s="5"/>
    </row>
    <row r="806">
      <c r="A806" s="3"/>
      <c r="B806" s="7"/>
      <c r="C806" s="5"/>
      <c r="D806" s="5"/>
    </row>
    <row r="807">
      <c r="A807" s="3"/>
      <c r="B807" s="7"/>
      <c r="C807" s="5"/>
      <c r="D807" s="5"/>
    </row>
    <row r="808">
      <c r="A808" s="3"/>
      <c r="B808" s="7"/>
      <c r="C808" s="5"/>
      <c r="D808" s="5"/>
    </row>
    <row r="809">
      <c r="A809" s="3"/>
      <c r="B809" s="7"/>
      <c r="C809" s="5"/>
      <c r="D809" s="5"/>
    </row>
    <row r="810">
      <c r="A810" s="3"/>
      <c r="B810" s="7"/>
      <c r="C810" s="5"/>
      <c r="D810" s="5"/>
    </row>
    <row r="811">
      <c r="A811" s="3"/>
      <c r="B811" s="7"/>
      <c r="C811" s="5"/>
      <c r="D811" s="5"/>
    </row>
    <row r="812">
      <c r="A812" s="3"/>
      <c r="B812" s="7"/>
      <c r="C812" s="5"/>
      <c r="D812" s="5"/>
    </row>
    <row r="813">
      <c r="A813" s="3"/>
      <c r="B813" s="7"/>
      <c r="C813" s="5"/>
      <c r="D813" s="5"/>
    </row>
    <row r="814">
      <c r="A814" s="3"/>
      <c r="B814" s="7"/>
      <c r="C814" s="5"/>
      <c r="D814" s="5"/>
    </row>
    <row r="815">
      <c r="A815" s="3"/>
      <c r="B815" s="7"/>
      <c r="C815" s="5"/>
      <c r="D815" s="5"/>
    </row>
    <row r="816">
      <c r="A816" s="3"/>
      <c r="B816" s="7"/>
      <c r="C816" s="5"/>
      <c r="D816" s="5"/>
    </row>
    <row r="817">
      <c r="A817" s="3"/>
      <c r="B817" s="7"/>
      <c r="C817" s="5"/>
      <c r="D817" s="5"/>
    </row>
    <row r="818">
      <c r="A818" s="3"/>
      <c r="B818" s="7"/>
      <c r="C818" s="5"/>
      <c r="D818" s="5"/>
    </row>
    <row r="819">
      <c r="A819" s="3"/>
      <c r="B819" s="7"/>
      <c r="C819" s="5"/>
      <c r="D819" s="5"/>
    </row>
    <row r="820">
      <c r="A820" s="3"/>
      <c r="B820" s="7"/>
      <c r="C820" s="5"/>
      <c r="D820" s="5"/>
    </row>
    <row r="821">
      <c r="A821" s="3"/>
      <c r="B821" s="7"/>
      <c r="C821" s="5"/>
      <c r="D821" s="5"/>
    </row>
    <row r="822">
      <c r="A822" s="3"/>
      <c r="B822" s="7"/>
      <c r="C822" s="5"/>
      <c r="D822" s="5"/>
    </row>
    <row r="823">
      <c r="A823" s="3"/>
      <c r="B823" s="7"/>
      <c r="C823" s="5"/>
      <c r="D823" s="5"/>
    </row>
    <row r="824">
      <c r="A824" s="3"/>
      <c r="B824" s="7"/>
      <c r="C824" s="5"/>
      <c r="D824" s="5"/>
    </row>
    <row r="825">
      <c r="A825" s="3"/>
      <c r="B825" s="7"/>
      <c r="C825" s="5"/>
      <c r="D825" s="5"/>
    </row>
    <row r="826">
      <c r="A826" s="3"/>
      <c r="B826" s="7"/>
      <c r="C826" s="5"/>
      <c r="D826" s="5"/>
    </row>
    <row r="827">
      <c r="A827" s="3"/>
      <c r="B827" s="7"/>
      <c r="C827" s="5"/>
      <c r="D827" s="5"/>
    </row>
    <row r="828">
      <c r="A828" s="3"/>
      <c r="B828" s="7"/>
      <c r="C828" s="5"/>
      <c r="D828" s="5"/>
    </row>
    <row r="829">
      <c r="A829" s="3"/>
      <c r="B829" s="7"/>
      <c r="C829" s="5"/>
      <c r="D829" s="5"/>
    </row>
    <row r="830">
      <c r="A830" s="3"/>
      <c r="B830" s="7"/>
      <c r="C830" s="5"/>
      <c r="D830" s="5"/>
    </row>
    <row r="831">
      <c r="A831" s="3"/>
      <c r="B831" s="7"/>
      <c r="C831" s="5"/>
      <c r="D831" s="5"/>
    </row>
    <row r="832">
      <c r="A832" s="3"/>
      <c r="B832" s="7"/>
      <c r="C832" s="5"/>
      <c r="D832" s="5"/>
    </row>
    <row r="833">
      <c r="A833" s="3"/>
      <c r="B833" s="7"/>
      <c r="C833" s="5"/>
      <c r="D833" s="5"/>
    </row>
    <row r="834">
      <c r="A834" s="3"/>
      <c r="B834" s="7"/>
      <c r="C834" s="5"/>
      <c r="D834" s="5"/>
    </row>
    <row r="835">
      <c r="A835" s="3"/>
      <c r="B835" s="7"/>
      <c r="C835" s="5"/>
      <c r="D835" s="5"/>
    </row>
    <row r="836">
      <c r="A836" s="3"/>
      <c r="B836" s="7"/>
      <c r="C836" s="5"/>
      <c r="D836" s="5"/>
    </row>
    <row r="837">
      <c r="A837" s="3"/>
      <c r="B837" s="7"/>
      <c r="C837" s="5"/>
      <c r="D837" s="5"/>
    </row>
    <row r="838">
      <c r="A838" s="3"/>
      <c r="B838" s="7"/>
      <c r="C838" s="5"/>
      <c r="D838" s="5"/>
    </row>
    <row r="839">
      <c r="A839" s="3"/>
      <c r="B839" s="7"/>
      <c r="C839" s="5"/>
      <c r="D839" s="5"/>
    </row>
    <row r="840">
      <c r="A840" s="3"/>
      <c r="B840" s="7"/>
      <c r="C840" s="5"/>
      <c r="D840" s="5"/>
    </row>
    <row r="841">
      <c r="A841" s="3"/>
      <c r="B841" s="7"/>
      <c r="C841" s="5"/>
      <c r="D841" s="5"/>
    </row>
    <row r="842">
      <c r="A842" s="3"/>
      <c r="B842" s="7"/>
      <c r="C842" s="5"/>
      <c r="D842" s="5"/>
    </row>
    <row r="843">
      <c r="A843" s="3"/>
      <c r="B843" s="7"/>
      <c r="C843" s="5"/>
      <c r="D843" s="5"/>
    </row>
    <row r="844">
      <c r="A844" s="3"/>
      <c r="B844" s="7"/>
      <c r="C844" s="5"/>
      <c r="D844" s="5"/>
    </row>
    <row r="845">
      <c r="A845" s="3"/>
      <c r="B845" s="7"/>
      <c r="C845" s="5"/>
      <c r="D845" s="5"/>
    </row>
    <row r="846">
      <c r="A846" s="3"/>
      <c r="B846" s="7"/>
      <c r="C846" s="5"/>
      <c r="D846" s="5"/>
    </row>
    <row r="847">
      <c r="A847" s="3"/>
      <c r="B847" s="7"/>
      <c r="C847" s="5"/>
      <c r="D847" s="5"/>
    </row>
    <row r="848">
      <c r="A848" s="3"/>
      <c r="B848" s="7"/>
      <c r="C848" s="5"/>
      <c r="D848" s="5"/>
    </row>
    <row r="849">
      <c r="A849" s="3"/>
      <c r="B849" s="7"/>
      <c r="C849" s="5"/>
      <c r="D849" s="5"/>
    </row>
    <row r="850">
      <c r="A850" s="3"/>
      <c r="B850" s="7"/>
      <c r="C850" s="5"/>
      <c r="D850" s="5"/>
    </row>
    <row r="851">
      <c r="A851" s="3"/>
      <c r="B851" s="7"/>
      <c r="C851" s="5"/>
      <c r="D851" s="5"/>
    </row>
    <row r="852">
      <c r="A852" s="3"/>
      <c r="B852" s="7"/>
      <c r="C852" s="5"/>
      <c r="D852" s="5"/>
    </row>
    <row r="853">
      <c r="A853" s="3"/>
      <c r="B853" s="7"/>
      <c r="C853" s="5"/>
      <c r="D853" s="5"/>
    </row>
    <row r="854">
      <c r="A854" s="3"/>
      <c r="B854" s="7"/>
      <c r="C854" s="5"/>
      <c r="D854" s="5"/>
    </row>
    <row r="855">
      <c r="A855" s="3"/>
      <c r="B855" s="7"/>
      <c r="C855" s="5"/>
      <c r="D855" s="5"/>
    </row>
    <row r="856">
      <c r="A856" s="3"/>
      <c r="B856" s="7"/>
      <c r="C856" s="5"/>
      <c r="D856" s="5"/>
    </row>
    <row r="857">
      <c r="A857" s="3"/>
      <c r="B857" s="7"/>
      <c r="C857" s="5"/>
      <c r="D857" s="5"/>
    </row>
    <row r="858">
      <c r="A858" s="3"/>
      <c r="B858" s="7"/>
      <c r="C858" s="5"/>
      <c r="D858" s="5"/>
    </row>
    <row r="859">
      <c r="A859" s="3"/>
      <c r="B859" s="7"/>
      <c r="C859" s="5"/>
      <c r="D859" s="5"/>
    </row>
    <row r="860">
      <c r="A860" s="3"/>
      <c r="B860" s="7"/>
      <c r="C860" s="5"/>
      <c r="D860" s="5"/>
    </row>
    <row r="861">
      <c r="A861" s="3"/>
      <c r="B861" s="7"/>
      <c r="C861" s="5"/>
      <c r="D861" s="5"/>
    </row>
    <row r="862">
      <c r="A862" s="3"/>
      <c r="B862" s="7"/>
      <c r="C862" s="5"/>
      <c r="D862" s="5"/>
    </row>
    <row r="863">
      <c r="A863" s="3"/>
      <c r="B863" s="7"/>
      <c r="C863" s="5"/>
      <c r="D863" s="5"/>
    </row>
    <row r="864">
      <c r="A864" s="3"/>
      <c r="B864" s="7"/>
      <c r="C864" s="5"/>
      <c r="D864" s="5"/>
    </row>
    <row r="865">
      <c r="A865" s="3"/>
      <c r="B865" s="7"/>
      <c r="C865" s="5"/>
      <c r="D865" s="5"/>
    </row>
    <row r="866">
      <c r="A866" s="3"/>
      <c r="B866" s="7"/>
      <c r="C866" s="5"/>
      <c r="D866" s="5"/>
    </row>
    <row r="867">
      <c r="A867" s="3"/>
      <c r="B867" s="7"/>
      <c r="C867" s="5"/>
      <c r="D867" s="5"/>
    </row>
    <row r="868">
      <c r="A868" s="3"/>
      <c r="B868" s="7"/>
      <c r="C868" s="5"/>
      <c r="D868" s="5"/>
    </row>
    <row r="869">
      <c r="A869" s="3"/>
      <c r="B869" s="7"/>
      <c r="C869" s="5"/>
      <c r="D869" s="5"/>
    </row>
    <row r="870">
      <c r="A870" s="3"/>
      <c r="B870" s="7"/>
      <c r="C870" s="5"/>
      <c r="D870" s="5"/>
    </row>
    <row r="871">
      <c r="A871" s="3"/>
      <c r="B871" s="7"/>
      <c r="C871" s="5"/>
      <c r="D871" s="5"/>
    </row>
    <row r="872">
      <c r="A872" s="3"/>
      <c r="B872" s="7"/>
      <c r="C872" s="5"/>
      <c r="D872" s="5"/>
    </row>
    <row r="873">
      <c r="A873" s="3"/>
      <c r="B873" s="7"/>
      <c r="C873" s="5"/>
      <c r="D873" s="5"/>
    </row>
    <row r="874">
      <c r="A874" s="3"/>
      <c r="B874" s="7"/>
      <c r="C874" s="5"/>
      <c r="D874" s="5"/>
    </row>
    <row r="875">
      <c r="A875" s="3"/>
      <c r="B875" s="7"/>
      <c r="C875" s="5"/>
      <c r="D875" s="5"/>
    </row>
    <row r="876">
      <c r="A876" s="3"/>
      <c r="B876" s="7"/>
      <c r="C876" s="5"/>
      <c r="D876" s="5"/>
    </row>
    <row r="877">
      <c r="A877" s="3"/>
      <c r="B877" s="7"/>
      <c r="C877" s="5"/>
      <c r="D877" s="5"/>
    </row>
    <row r="878">
      <c r="A878" s="3"/>
      <c r="B878" s="7"/>
      <c r="C878" s="5"/>
      <c r="D878" s="5"/>
    </row>
    <row r="879">
      <c r="A879" s="3"/>
      <c r="B879" s="7"/>
      <c r="C879" s="5"/>
      <c r="D879" s="5"/>
    </row>
    <row r="880">
      <c r="A880" s="3"/>
      <c r="B880" s="7"/>
      <c r="C880" s="5"/>
      <c r="D880" s="5"/>
    </row>
    <row r="881">
      <c r="A881" s="3"/>
      <c r="B881" s="7"/>
      <c r="C881" s="5"/>
      <c r="D881" s="5"/>
    </row>
    <row r="882">
      <c r="A882" s="3"/>
      <c r="B882" s="7"/>
      <c r="C882" s="5"/>
      <c r="D882" s="5"/>
    </row>
    <row r="883">
      <c r="A883" s="3"/>
      <c r="B883" s="7"/>
      <c r="C883" s="5"/>
      <c r="D883" s="5"/>
    </row>
    <row r="884">
      <c r="A884" s="3"/>
      <c r="B884" s="7"/>
      <c r="C884" s="5"/>
      <c r="D884" s="5"/>
    </row>
    <row r="885">
      <c r="A885" s="3"/>
      <c r="B885" s="7"/>
      <c r="C885" s="5"/>
      <c r="D885" s="5"/>
    </row>
    <row r="886">
      <c r="A886" s="3"/>
      <c r="B886" s="7"/>
      <c r="C886" s="5"/>
      <c r="D886" s="5"/>
    </row>
    <row r="887">
      <c r="A887" s="3"/>
      <c r="B887" s="7"/>
      <c r="C887" s="5"/>
      <c r="D887" s="5"/>
    </row>
    <row r="888">
      <c r="A888" s="3"/>
      <c r="B888" s="7"/>
      <c r="C888" s="5"/>
      <c r="D888" s="5"/>
    </row>
    <row r="889">
      <c r="A889" s="3"/>
      <c r="B889" s="7"/>
      <c r="C889" s="5"/>
      <c r="D889" s="5"/>
    </row>
    <row r="890">
      <c r="A890" s="3"/>
      <c r="B890" s="7"/>
      <c r="C890" s="5"/>
      <c r="D890" s="5"/>
    </row>
    <row r="891">
      <c r="A891" s="3"/>
      <c r="B891" s="7"/>
      <c r="C891" s="5"/>
      <c r="D891" s="5"/>
    </row>
    <row r="892">
      <c r="A892" s="3"/>
      <c r="B892" s="7"/>
      <c r="C892" s="5"/>
      <c r="D892" s="5"/>
    </row>
    <row r="893">
      <c r="A893" s="3"/>
      <c r="B893" s="7"/>
      <c r="C893" s="5"/>
      <c r="D893" s="5"/>
    </row>
    <row r="894">
      <c r="A894" s="3"/>
      <c r="B894" s="7"/>
      <c r="C894" s="5"/>
      <c r="D894" s="5"/>
    </row>
    <row r="895">
      <c r="A895" s="3"/>
      <c r="B895" s="7"/>
      <c r="C895" s="5"/>
      <c r="D895" s="5"/>
    </row>
    <row r="896">
      <c r="A896" s="3"/>
      <c r="B896" s="7"/>
      <c r="C896" s="5"/>
      <c r="D896" s="5"/>
    </row>
    <row r="897">
      <c r="A897" s="3"/>
      <c r="B897" s="7"/>
      <c r="C897" s="5"/>
      <c r="D897" s="5"/>
    </row>
    <row r="898">
      <c r="A898" s="3"/>
      <c r="B898" s="7"/>
      <c r="C898" s="5"/>
      <c r="D898" s="5"/>
    </row>
    <row r="899">
      <c r="A899" s="3"/>
      <c r="B899" s="7"/>
      <c r="C899" s="5"/>
      <c r="D899" s="5"/>
    </row>
    <row r="900">
      <c r="A900" s="3"/>
      <c r="B900" s="7"/>
      <c r="C900" s="5"/>
      <c r="D900" s="5"/>
    </row>
    <row r="901">
      <c r="A901" s="3"/>
      <c r="B901" s="7"/>
      <c r="C901" s="5"/>
      <c r="D901" s="5"/>
    </row>
    <row r="902">
      <c r="A902" s="3"/>
      <c r="B902" s="7"/>
      <c r="C902" s="5"/>
      <c r="D902" s="5"/>
    </row>
    <row r="903">
      <c r="A903" s="3"/>
      <c r="B903" s="7"/>
      <c r="C903" s="5"/>
      <c r="D903" s="5"/>
    </row>
    <row r="904">
      <c r="A904" s="3"/>
      <c r="B904" s="7"/>
      <c r="C904" s="5"/>
      <c r="D904" s="5"/>
    </row>
    <row r="905">
      <c r="A905" s="3"/>
      <c r="B905" s="7"/>
      <c r="C905" s="5"/>
      <c r="D905" s="5"/>
    </row>
    <row r="906">
      <c r="A906" s="3"/>
      <c r="B906" s="7"/>
      <c r="C906" s="5"/>
      <c r="D906" s="5"/>
    </row>
    <row r="907">
      <c r="A907" s="3"/>
      <c r="B907" s="7"/>
      <c r="C907" s="5"/>
      <c r="D907" s="5"/>
    </row>
    <row r="908">
      <c r="A908" s="3"/>
      <c r="B908" s="7"/>
      <c r="C908" s="5"/>
      <c r="D908" s="5"/>
    </row>
    <row r="909">
      <c r="A909" s="3"/>
      <c r="B909" s="7"/>
      <c r="C909" s="5"/>
      <c r="D909" s="5"/>
    </row>
    <row r="910">
      <c r="A910" s="3"/>
      <c r="B910" s="7"/>
      <c r="C910" s="5"/>
      <c r="D910" s="5"/>
    </row>
    <row r="911">
      <c r="A911" s="3"/>
      <c r="B911" s="7"/>
      <c r="C911" s="5"/>
      <c r="D911" s="5"/>
    </row>
    <row r="912">
      <c r="A912" s="3"/>
      <c r="B912" s="7"/>
      <c r="C912" s="5"/>
      <c r="D912" s="5"/>
    </row>
    <row r="913">
      <c r="A913" s="3"/>
      <c r="B913" s="7"/>
      <c r="C913" s="5"/>
      <c r="D913" s="5"/>
    </row>
    <row r="914">
      <c r="A914" s="3"/>
      <c r="B914" s="7"/>
      <c r="C914" s="5"/>
      <c r="D914" s="5"/>
    </row>
    <row r="915">
      <c r="A915" s="3"/>
      <c r="B915" s="7"/>
      <c r="C915" s="5"/>
      <c r="D915" s="5"/>
    </row>
    <row r="916">
      <c r="A916" s="3"/>
      <c r="B916" s="7"/>
      <c r="C916" s="5"/>
      <c r="D916" s="5"/>
    </row>
    <row r="917">
      <c r="A917" s="3"/>
      <c r="B917" s="7"/>
      <c r="C917" s="5"/>
      <c r="D917" s="5"/>
    </row>
    <row r="918">
      <c r="A918" s="3"/>
      <c r="B918" s="7"/>
      <c r="C918" s="5"/>
      <c r="D918" s="5"/>
    </row>
    <row r="919">
      <c r="A919" s="3"/>
      <c r="B919" s="7"/>
      <c r="C919" s="5"/>
      <c r="D919" s="5"/>
    </row>
    <row r="920">
      <c r="A920" s="3"/>
      <c r="B920" s="7"/>
      <c r="C920" s="5"/>
      <c r="D920" s="5"/>
    </row>
    <row r="921">
      <c r="A921" s="3"/>
      <c r="B921" s="7"/>
      <c r="C921" s="5"/>
      <c r="D921" s="5"/>
    </row>
    <row r="922">
      <c r="A922" s="3"/>
      <c r="B922" s="7"/>
      <c r="C922" s="5"/>
      <c r="D922" s="5"/>
    </row>
    <row r="923">
      <c r="A923" s="3"/>
      <c r="B923" s="7"/>
      <c r="C923" s="5"/>
      <c r="D923" s="5"/>
    </row>
    <row r="924">
      <c r="A924" s="3"/>
      <c r="B924" s="7"/>
      <c r="C924" s="5"/>
      <c r="D924" s="5"/>
    </row>
    <row r="925">
      <c r="A925" s="3"/>
      <c r="B925" s="7"/>
      <c r="C925" s="5"/>
      <c r="D925" s="5"/>
    </row>
    <row r="926">
      <c r="A926" s="3"/>
      <c r="B926" s="7"/>
      <c r="C926" s="5"/>
      <c r="D926" s="5"/>
    </row>
    <row r="927">
      <c r="A927" s="3"/>
      <c r="B927" s="7"/>
      <c r="C927" s="5"/>
      <c r="D927" s="5"/>
    </row>
    <row r="928">
      <c r="A928" s="3"/>
      <c r="B928" s="7"/>
      <c r="C928" s="5"/>
      <c r="D928" s="5"/>
    </row>
    <row r="929">
      <c r="A929" s="3"/>
      <c r="B929" s="7"/>
      <c r="C929" s="5"/>
      <c r="D929" s="5"/>
    </row>
    <row r="930">
      <c r="A930" s="3"/>
      <c r="B930" s="7"/>
      <c r="C930" s="5"/>
      <c r="D930" s="5"/>
    </row>
    <row r="931">
      <c r="A931" s="3"/>
      <c r="B931" s="7"/>
      <c r="C931" s="5"/>
      <c r="D931" s="5"/>
    </row>
    <row r="932">
      <c r="A932" s="3"/>
      <c r="B932" s="7"/>
      <c r="C932" s="5"/>
      <c r="D932" s="5"/>
    </row>
    <row r="933">
      <c r="A933" s="3"/>
      <c r="B933" s="7"/>
      <c r="C933" s="5"/>
      <c r="D933" s="5"/>
    </row>
    <row r="934">
      <c r="A934" s="3"/>
      <c r="B934" s="7"/>
      <c r="C934" s="5"/>
      <c r="D934" s="5"/>
    </row>
    <row r="935">
      <c r="A935" s="3"/>
      <c r="B935" s="7"/>
      <c r="C935" s="5"/>
      <c r="D935" s="5"/>
    </row>
    <row r="936">
      <c r="A936" s="3"/>
      <c r="B936" s="7"/>
      <c r="C936" s="5"/>
      <c r="D936" s="5"/>
    </row>
    <row r="937">
      <c r="A937" s="3"/>
      <c r="B937" s="7"/>
      <c r="C937" s="5"/>
      <c r="D937" s="5"/>
    </row>
    <row r="938">
      <c r="A938" s="3"/>
      <c r="B938" s="7"/>
      <c r="C938" s="5"/>
      <c r="D938" s="5"/>
    </row>
    <row r="939">
      <c r="A939" s="3"/>
      <c r="B939" s="7"/>
      <c r="C939" s="5"/>
      <c r="D939" s="5"/>
    </row>
    <row r="940">
      <c r="A940" s="3"/>
      <c r="B940" s="7"/>
      <c r="C940" s="5"/>
      <c r="D940" s="5"/>
    </row>
    <row r="941">
      <c r="A941" s="3"/>
      <c r="B941" s="7"/>
      <c r="C941" s="5"/>
      <c r="D941" s="5"/>
    </row>
    <row r="942">
      <c r="A942" s="3"/>
      <c r="B942" s="7"/>
      <c r="C942" s="5"/>
      <c r="D942" s="5"/>
    </row>
    <row r="943">
      <c r="A943" s="3"/>
      <c r="B943" s="7"/>
      <c r="C943" s="5"/>
      <c r="D943" s="5"/>
    </row>
    <row r="944">
      <c r="A944" s="3"/>
      <c r="B944" s="7"/>
      <c r="C944" s="5"/>
      <c r="D944" s="5"/>
    </row>
    <row r="945">
      <c r="A945" s="3"/>
      <c r="B945" s="7"/>
      <c r="C945" s="5"/>
      <c r="D945" s="5"/>
    </row>
    <row r="946">
      <c r="A946" s="3"/>
      <c r="B946" s="7"/>
      <c r="C946" s="5"/>
      <c r="D946" s="5"/>
    </row>
    <row r="947">
      <c r="A947" s="3"/>
      <c r="B947" s="7"/>
      <c r="C947" s="5"/>
      <c r="D947" s="5"/>
    </row>
    <row r="948">
      <c r="A948" s="3"/>
      <c r="B948" s="7"/>
      <c r="C948" s="5"/>
      <c r="D948" s="5"/>
    </row>
    <row r="949">
      <c r="A949" s="3"/>
      <c r="B949" s="7"/>
      <c r="C949" s="5"/>
      <c r="D949" s="5"/>
    </row>
    <row r="950">
      <c r="A950" s="3"/>
      <c r="B950" s="7"/>
      <c r="C950" s="5"/>
      <c r="D950" s="5"/>
    </row>
    <row r="951">
      <c r="A951" s="3"/>
      <c r="B951" s="7"/>
      <c r="C951" s="5"/>
      <c r="D951" s="5"/>
    </row>
    <row r="952">
      <c r="A952" s="3"/>
      <c r="B952" s="7"/>
      <c r="C952" s="5"/>
      <c r="D952" s="5"/>
    </row>
    <row r="953">
      <c r="A953" s="3"/>
      <c r="B953" s="7"/>
      <c r="C953" s="5"/>
      <c r="D953" s="5"/>
    </row>
    <row r="954">
      <c r="A954" s="3"/>
      <c r="B954" s="7"/>
      <c r="C954" s="5"/>
      <c r="D954" s="5"/>
    </row>
    <row r="955">
      <c r="A955" s="3"/>
      <c r="B955" s="7"/>
      <c r="C955" s="5"/>
      <c r="D955" s="5"/>
    </row>
    <row r="956">
      <c r="A956" s="3"/>
      <c r="B956" s="7"/>
      <c r="C956" s="5"/>
      <c r="D956" s="5"/>
    </row>
    <row r="957">
      <c r="A957" s="3"/>
      <c r="B957" s="7"/>
      <c r="C957" s="5"/>
      <c r="D957" s="5"/>
    </row>
    <row r="958">
      <c r="A958" s="3"/>
      <c r="B958" s="7"/>
      <c r="C958" s="5"/>
      <c r="D958" s="5"/>
    </row>
    <row r="959">
      <c r="A959" s="3"/>
      <c r="B959" s="7"/>
      <c r="C959" s="5"/>
      <c r="D959" s="5"/>
    </row>
    <row r="960">
      <c r="A960" s="3"/>
      <c r="B960" s="7"/>
      <c r="C960" s="5"/>
      <c r="D960" s="5"/>
    </row>
    <row r="961">
      <c r="A961" s="3"/>
      <c r="B961" s="7"/>
      <c r="C961" s="5"/>
      <c r="D961" s="5"/>
    </row>
    <row r="962">
      <c r="A962" s="3"/>
      <c r="B962" s="7"/>
      <c r="C962" s="5"/>
      <c r="D962" s="5"/>
    </row>
    <row r="963">
      <c r="A963" s="3"/>
      <c r="B963" s="7"/>
      <c r="C963" s="5"/>
      <c r="D963" s="5"/>
    </row>
    <row r="964">
      <c r="A964" s="3"/>
      <c r="B964" s="7"/>
      <c r="C964" s="5"/>
      <c r="D964" s="5"/>
    </row>
    <row r="965">
      <c r="A965" s="3"/>
      <c r="B965" s="7"/>
      <c r="C965" s="5"/>
      <c r="D965" s="5"/>
    </row>
    <row r="966">
      <c r="A966" s="3"/>
      <c r="B966" s="7"/>
      <c r="C966" s="5"/>
      <c r="D966" s="5"/>
    </row>
    <row r="967">
      <c r="A967" s="3"/>
      <c r="B967" s="7"/>
      <c r="C967" s="5"/>
      <c r="D967" s="5"/>
    </row>
    <row r="968">
      <c r="A968" s="3"/>
      <c r="B968" s="7"/>
      <c r="C968" s="5"/>
      <c r="D968" s="5"/>
    </row>
    <row r="969">
      <c r="A969" s="3"/>
      <c r="B969" s="7"/>
      <c r="C969" s="5"/>
      <c r="D969" s="5"/>
    </row>
    <row r="970">
      <c r="A970" s="3"/>
      <c r="B970" s="7"/>
      <c r="C970" s="5"/>
      <c r="D970" s="5"/>
    </row>
    <row r="971">
      <c r="A971" s="3"/>
      <c r="B971" s="7"/>
      <c r="C971" s="5"/>
      <c r="D971" s="5"/>
    </row>
    <row r="972">
      <c r="A972" s="3"/>
      <c r="B972" s="7"/>
      <c r="C972" s="5"/>
      <c r="D972" s="5"/>
    </row>
    <row r="973">
      <c r="A973" s="3"/>
      <c r="B973" s="7"/>
      <c r="C973" s="5"/>
      <c r="D973" s="5"/>
    </row>
    <row r="974">
      <c r="A974" s="3"/>
      <c r="B974" s="7"/>
      <c r="C974" s="5"/>
      <c r="D974" s="5"/>
    </row>
    <row r="975">
      <c r="A975" s="3"/>
      <c r="B975" s="7"/>
      <c r="C975" s="5"/>
      <c r="D975" s="5"/>
    </row>
    <row r="976">
      <c r="A976" s="3"/>
      <c r="B976" s="7"/>
      <c r="C976" s="5"/>
      <c r="D976" s="5"/>
    </row>
    <row r="977">
      <c r="A977" s="3"/>
      <c r="B977" s="7"/>
      <c r="C977" s="5"/>
      <c r="D977" s="5"/>
    </row>
    <row r="978">
      <c r="A978" s="3"/>
      <c r="B978" s="7"/>
      <c r="C978" s="5"/>
      <c r="D978" s="5"/>
    </row>
    <row r="979">
      <c r="A979" s="3"/>
      <c r="B979" s="7"/>
      <c r="C979" s="5"/>
      <c r="D979" s="5"/>
    </row>
    <row r="980">
      <c r="A980" s="3"/>
      <c r="B980" s="7"/>
      <c r="C980" s="5"/>
      <c r="D980" s="5"/>
    </row>
    <row r="981">
      <c r="A981" s="3"/>
      <c r="B981" s="7"/>
      <c r="C981" s="5"/>
      <c r="D981" s="5"/>
    </row>
    <row r="982">
      <c r="A982" s="3"/>
      <c r="B982" s="7"/>
      <c r="C982" s="5"/>
      <c r="D982" s="5"/>
    </row>
    <row r="983">
      <c r="A983" s="3"/>
      <c r="B983" s="7"/>
      <c r="C983" s="5"/>
      <c r="D983" s="5"/>
    </row>
    <row r="984">
      <c r="A984" s="3"/>
      <c r="B984" s="7"/>
      <c r="C984" s="5"/>
      <c r="D984" s="5"/>
    </row>
    <row r="985">
      <c r="A985" s="3"/>
      <c r="B985" s="7"/>
      <c r="C985" s="5"/>
      <c r="D985" s="5"/>
    </row>
    <row r="986">
      <c r="A986" s="3"/>
      <c r="B986" s="7"/>
      <c r="C986" s="5"/>
      <c r="D986" s="5"/>
    </row>
    <row r="987">
      <c r="A987" s="3"/>
      <c r="B987" s="7"/>
      <c r="C987" s="5"/>
      <c r="D987" s="5"/>
    </row>
    <row r="988">
      <c r="A988" s="3"/>
      <c r="B988" s="7"/>
      <c r="C988" s="5"/>
      <c r="D988" s="5"/>
    </row>
    <row r="989">
      <c r="A989" s="3"/>
      <c r="B989" s="7"/>
      <c r="C989" s="5"/>
      <c r="D989" s="5"/>
    </row>
    <row r="990">
      <c r="A990" s="3"/>
      <c r="B990" s="7"/>
      <c r="C990" s="5"/>
      <c r="D990" s="5"/>
    </row>
    <row r="991">
      <c r="A991" s="3"/>
      <c r="B991" s="7"/>
      <c r="C991" s="5"/>
      <c r="D991" s="5"/>
    </row>
    <row r="992">
      <c r="A992" s="3"/>
      <c r="B992" s="7"/>
      <c r="C992" s="5"/>
      <c r="D992" s="5"/>
    </row>
    <row r="993">
      <c r="A993" s="3"/>
      <c r="B993" s="7"/>
      <c r="C993" s="5"/>
      <c r="D993" s="5"/>
    </row>
    <row r="994">
      <c r="A994" s="3"/>
      <c r="B994" s="7"/>
      <c r="C994" s="5"/>
      <c r="D994" s="5"/>
    </row>
    <row r="995">
      <c r="A995" s="3"/>
      <c r="B995" s="7"/>
      <c r="C995" s="5"/>
      <c r="D995" s="5"/>
    </row>
    <row r="996">
      <c r="A996" s="3"/>
      <c r="B996" s="7"/>
      <c r="C996" s="5"/>
      <c r="D996" s="5"/>
    </row>
    <row r="997">
      <c r="A997" s="3"/>
      <c r="B997" s="7"/>
      <c r="C997" s="5"/>
      <c r="D997" s="5"/>
    </row>
    <row r="998">
      <c r="A998" s="3"/>
      <c r="B998" s="7"/>
      <c r="C998" s="5"/>
      <c r="D998" s="5"/>
    </row>
    <row r="999">
      <c r="A999" s="3"/>
      <c r="B999" s="7"/>
      <c r="C999" s="5"/>
      <c r="D999" s="5"/>
    </row>
    <row r="1000">
      <c r="A1000" s="3"/>
      <c r="B1000" s="7"/>
      <c r="C1000" s="5"/>
      <c r="D1000" s="5"/>
    </row>
    <row r="1001">
      <c r="A1001" s="3"/>
      <c r="B1001" s="7"/>
      <c r="C1001" s="5"/>
      <c r="D1001" s="5"/>
    </row>
    <row r="1002">
      <c r="A1002" s="3"/>
      <c r="B1002" s="7"/>
      <c r="C1002" s="5"/>
      <c r="D1002" s="5"/>
    </row>
    <row r="1003">
      <c r="A1003" s="3"/>
      <c r="B1003" s="7"/>
      <c r="C1003" s="5"/>
      <c r="D1003" s="5"/>
    </row>
    <row r="1004">
      <c r="A1004" s="3"/>
      <c r="B1004" s="7"/>
      <c r="C1004" s="5"/>
      <c r="D1004" s="5"/>
    </row>
    <row r="1005">
      <c r="A1005" s="3"/>
      <c r="B1005" s="7"/>
      <c r="C1005" s="5"/>
      <c r="D1005" s="5"/>
    </row>
    <row r="1006">
      <c r="A1006" s="3"/>
      <c r="B1006" s="7"/>
      <c r="C1006" s="5"/>
      <c r="D1006" s="5"/>
    </row>
    <row r="1007">
      <c r="A1007" s="3"/>
      <c r="B1007" s="7"/>
      <c r="C1007" s="5"/>
      <c r="D1007" s="5"/>
    </row>
    <row r="1008">
      <c r="A1008" s="3"/>
      <c r="B1008" s="7"/>
      <c r="C1008" s="5"/>
      <c r="D1008" s="5"/>
    </row>
    <row r="1009">
      <c r="A1009" s="3"/>
      <c r="B1009" s="7"/>
      <c r="C1009" s="5"/>
      <c r="D1009" s="5"/>
    </row>
    <row r="1010">
      <c r="A1010" s="3"/>
      <c r="B1010" s="7"/>
      <c r="C1010" s="5"/>
      <c r="D1010" s="5"/>
    </row>
    <row r="1011">
      <c r="A1011" s="3"/>
      <c r="B1011" s="7"/>
      <c r="C1011" s="5"/>
      <c r="D1011" s="5"/>
    </row>
    <row r="1012">
      <c r="A1012" s="3"/>
      <c r="B1012" s="7"/>
      <c r="C1012" s="5"/>
      <c r="D1012" s="5"/>
    </row>
    <row r="1013">
      <c r="A1013" s="3"/>
      <c r="B1013" s="7"/>
      <c r="C1013" s="5"/>
      <c r="D1013" s="5"/>
    </row>
    <row r="1014">
      <c r="A1014" s="3"/>
      <c r="B1014" s="7"/>
      <c r="C1014" s="5"/>
      <c r="D1014" s="5"/>
    </row>
    <row r="1015">
      <c r="A1015" s="3"/>
      <c r="B1015" s="7"/>
      <c r="C1015" s="5"/>
      <c r="D1015" s="5"/>
    </row>
    <row r="1016">
      <c r="A1016" s="3"/>
      <c r="B1016" s="7"/>
      <c r="C1016" s="5"/>
      <c r="D1016" s="5"/>
    </row>
    <row r="1017">
      <c r="A1017" s="3"/>
      <c r="B1017" s="7"/>
      <c r="C1017" s="5"/>
      <c r="D1017" s="5"/>
    </row>
    <row r="1018">
      <c r="A1018" s="3"/>
      <c r="B1018" s="7"/>
      <c r="C1018" s="5"/>
      <c r="D1018" s="5"/>
    </row>
    <row r="1019">
      <c r="A1019" s="3"/>
      <c r="B1019" s="7"/>
      <c r="C1019" s="5"/>
      <c r="D1019" s="5"/>
    </row>
    <row r="1020">
      <c r="A1020" s="3"/>
      <c r="B1020" s="7"/>
      <c r="C1020" s="5"/>
      <c r="D1020" s="5"/>
    </row>
    <row r="1021">
      <c r="A1021" s="3"/>
      <c r="B1021" s="7"/>
      <c r="C1021" s="5"/>
      <c r="D1021" s="5"/>
    </row>
    <row r="1022">
      <c r="A1022" s="3"/>
      <c r="B1022" s="7"/>
      <c r="C1022" s="5"/>
      <c r="D1022" s="5"/>
    </row>
    <row r="1023">
      <c r="A1023" s="3"/>
      <c r="B1023" s="7"/>
      <c r="C1023" s="5"/>
      <c r="D1023" s="5"/>
    </row>
    <row r="1024">
      <c r="A1024" s="3"/>
      <c r="B1024" s="7"/>
      <c r="C1024" s="5"/>
      <c r="D1024" s="5"/>
    </row>
    <row r="1025">
      <c r="A1025" s="3"/>
      <c r="B1025" s="7"/>
      <c r="C1025" s="5"/>
      <c r="D1025" s="5"/>
    </row>
    <row r="1026">
      <c r="A1026" s="3"/>
      <c r="B1026" s="7"/>
      <c r="C1026" s="5"/>
      <c r="D1026" s="5"/>
    </row>
    <row r="1027">
      <c r="A1027" s="3"/>
      <c r="B1027" s="7"/>
      <c r="C1027" s="5"/>
      <c r="D1027" s="5"/>
    </row>
    <row r="1028">
      <c r="A1028" s="3"/>
      <c r="B1028" s="7"/>
      <c r="C1028" s="5"/>
      <c r="D1028" s="5"/>
    </row>
    <row r="1029">
      <c r="A1029" s="3"/>
      <c r="B1029" s="7"/>
      <c r="C1029" s="5"/>
      <c r="D1029" s="5"/>
    </row>
    <row r="1030">
      <c r="A1030" s="3"/>
      <c r="B1030" s="7"/>
      <c r="C1030" s="5"/>
      <c r="D1030" s="5"/>
    </row>
    <row r="1031">
      <c r="A1031" s="3"/>
      <c r="B1031" s="7"/>
      <c r="C1031" s="5"/>
      <c r="D1031" s="5"/>
    </row>
    <row r="1032">
      <c r="A1032" s="3"/>
      <c r="B1032" s="7"/>
      <c r="C1032" s="5"/>
      <c r="D1032" s="5"/>
    </row>
    <row r="1033">
      <c r="A1033" s="3"/>
      <c r="B1033" s="7"/>
      <c r="C1033" s="5"/>
      <c r="D1033" s="5"/>
    </row>
    <row r="1034">
      <c r="A1034" s="3"/>
      <c r="B1034" s="7"/>
      <c r="C1034" s="5"/>
      <c r="D1034" s="5"/>
    </row>
    <row r="1035">
      <c r="A1035" s="3"/>
      <c r="B1035" s="7"/>
      <c r="C1035" s="5"/>
      <c r="D1035" s="5"/>
    </row>
    <row r="1036">
      <c r="A1036" s="3"/>
      <c r="B1036" s="7"/>
      <c r="C1036" s="5"/>
      <c r="D1036" s="5"/>
    </row>
    <row r="1037">
      <c r="A1037" s="3"/>
      <c r="B1037" s="7"/>
      <c r="C1037" s="5"/>
      <c r="D1037" s="5"/>
    </row>
    <row r="1038">
      <c r="A1038" s="3"/>
      <c r="B1038" s="7"/>
      <c r="C1038" s="5"/>
      <c r="D1038" s="5"/>
    </row>
    <row r="1039">
      <c r="A1039" s="3"/>
      <c r="B1039" s="7"/>
      <c r="C1039" s="5"/>
      <c r="D1039" s="5"/>
    </row>
    <row r="1040">
      <c r="A1040" s="3"/>
      <c r="B1040" s="7"/>
      <c r="C1040" s="5"/>
      <c r="D1040" s="5"/>
    </row>
    <row r="1041">
      <c r="A1041" s="3"/>
      <c r="B1041" s="7"/>
      <c r="C1041" s="5"/>
      <c r="D1041" s="5"/>
    </row>
    <row r="1042">
      <c r="A1042" s="3"/>
      <c r="B1042" s="7"/>
      <c r="C1042" s="5"/>
      <c r="D1042" s="5"/>
    </row>
    <row r="1043">
      <c r="A1043" s="3"/>
      <c r="B1043" s="7"/>
      <c r="C1043" s="5"/>
      <c r="D1043" s="5"/>
    </row>
    <row r="1044">
      <c r="A1044" s="3"/>
      <c r="B1044" s="7"/>
      <c r="C1044" s="5"/>
      <c r="D1044" s="5"/>
    </row>
    <row r="1045">
      <c r="A1045" s="3"/>
      <c r="B1045" s="7"/>
      <c r="C1045" s="5"/>
      <c r="D1045" s="5"/>
    </row>
    <row r="1046">
      <c r="A1046" s="3"/>
      <c r="B1046" s="7"/>
      <c r="C1046" s="5"/>
      <c r="D1046" s="5"/>
    </row>
    <row r="1047">
      <c r="A1047" s="3"/>
      <c r="B1047" s="7"/>
      <c r="C1047" s="5"/>
      <c r="D1047" s="5"/>
    </row>
    <row r="1048">
      <c r="A1048" s="3"/>
      <c r="B1048" s="7"/>
      <c r="C1048" s="5"/>
      <c r="D1048" s="5"/>
    </row>
  </sheetData>
  <autoFilter ref="$A$1:$D$1048">
    <sortState ref="A1:D1048">
      <sortCondition ref="D1:D1048"/>
      <sortCondition descending="1" ref="C1:C1048"/>
      <sortCondition ref="B1:B1048"/>
    </sortState>
  </autoFil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2.63"/>
    <col customWidth="1" min="2" max="2" width="36.75"/>
    <col customWidth="1" min="4" max="4" width="31.75"/>
  </cols>
  <sheetData>
    <row r="1">
      <c r="A1" s="1" t="s">
        <v>0</v>
      </c>
      <c r="B1" s="1" t="s">
        <v>1</v>
      </c>
      <c r="C1" s="1" t="s">
        <v>2</v>
      </c>
      <c r="D1" s="2" t="s">
        <v>3</v>
      </c>
    </row>
    <row r="2">
      <c r="A2" s="8" t="str">
        <f>IFERROR(__xludf.DUMMYFUNCTION("GOOGLETRANSLATE(B2, ""de"", ""ru"")"),"Недорогие парикмахерские поблизости")</f>
        <v>Недорогие парикмахерские поблизости</v>
      </c>
      <c r="B2" s="7" t="s">
        <v>114</v>
      </c>
      <c r="C2" s="5">
        <v>110.0</v>
      </c>
      <c r="D2" s="8" t="s">
        <v>760</v>
      </c>
    </row>
    <row r="3">
      <c r="A3" s="8" t="str">
        <f>IFERROR(__xludf.DUMMYFUNCTION("GOOGLETRANSLATE(B3, ""de"", ""ru"")"),"Парикмахерские без записи поблизости")</f>
        <v>Парикмахерские без записи поблизости</v>
      </c>
      <c r="B3" s="7" t="s">
        <v>115</v>
      </c>
      <c r="C3" s="5">
        <v>110.0</v>
      </c>
      <c r="D3" s="8" t="s">
        <v>760</v>
      </c>
    </row>
    <row r="4">
      <c r="A4" s="8" t="str">
        <f>IFERROR(__xludf.DUMMYFUNCTION("GOOGLETRANSLATE(B4, ""de"", ""ru"")"),"цены в парикмахерской")</f>
        <v>цены в парикмахерской</v>
      </c>
      <c r="B4" s="3" t="s">
        <v>339</v>
      </c>
      <c r="C4" s="5">
        <v>30.0</v>
      </c>
      <c r="D4" s="6" t="s">
        <v>760</v>
      </c>
    </row>
    <row r="5">
      <c r="A5" s="8" t="str">
        <f>IFERROR(__xludf.DUMMYFUNCTION("GOOGLETRANSLATE(B5, ""de"", ""ru"")"),"косметика оптом")</f>
        <v>косметика оптом</v>
      </c>
      <c r="B5" s="3" t="s">
        <v>407</v>
      </c>
      <c r="C5" s="5">
        <v>20.0</v>
      </c>
      <c r="D5" s="6" t="s">
        <v>761</v>
      </c>
    </row>
    <row r="6">
      <c r="A6" s="8" t="str">
        <f>IFERROR(__xludf.DUMMYFUNCTION("GOOGLETRANSLATE(B6, ""de"", ""ru"")"),"салон красоты")</f>
        <v>салон красоты</v>
      </c>
      <c r="B6" s="7" t="s">
        <v>23</v>
      </c>
      <c r="C6" s="5">
        <v>1000.0</v>
      </c>
      <c r="D6" s="6" t="s">
        <v>762</v>
      </c>
    </row>
    <row r="7">
      <c r="A7" s="8" t="str">
        <f>IFERROR(__xludf.DUMMYFUNCTION("GOOGLETRANSLATE(B7, ""de"", ""ru"")"),"салон красоты Мюнхен")</f>
        <v>салон красоты Мюнхен</v>
      </c>
      <c r="B7" s="7" t="s">
        <v>25</v>
      </c>
      <c r="C7" s="5">
        <v>1000.0</v>
      </c>
      <c r="D7" s="6" t="s">
        <v>762</v>
      </c>
    </row>
    <row r="8">
      <c r="A8" s="8" t="str">
        <f>IFERROR(__xludf.DUMMYFUNCTION("GOOGLETRANSLATE(B8, ""de"", ""ru"")"),"Салон красоты в Мюнхене")</f>
        <v>Салон красоты в Мюнхене</v>
      </c>
      <c r="B8" s="7" t="s">
        <v>26</v>
      </c>
      <c r="C8" s="5">
        <v>1000.0</v>
      </c>
      <c r="D8" s="6" t="s">
        <v>762</v>
      </c>
    </row>
    <row r="9">
      <c r="A9" s="8" t="str">
        <f>IFERROR(__xludf.DUMMYFUNCTION("GOOGLETRANSLATE(B9, ""de"", ""ru"")"),"косметические студии Мюнхен")</f>
        <v>косметические студии Мюнхен</v>
      </c>
      <c r="B9" s="7" t="s">
        <v>27</v>
      </c>
      <c r="C9" s="5">
        <v>1000.0</v>
      </c>
      <c r="D9" s="6" t="s">
        <v>762</v>
      </c>
    </row>
    <row r="10">
      <c r="A10" s="8" t="str">
        <f>IFERROR(__xludf.DUMMYFUNCTION("GOOGLETRANSLATE(B10, ""de"", ""ru"")"),"салон красоты")</f>
        <v>салон красоты</v>
      </c>
      <c r="B10" s="7" t="s">
        <v>42</v>
      </c>
      <c r="C10" s="5">
        <v>590.0</v>
      </c>
      <c r="D10" s="6" t="s">
        <v>762</v>
      </c>
    </row>
    <row r="11">
      <c r="A11" s="8" t="str">
        <f>IFERROR(__xludf.DUMMYFUNCTION("GOOGLETRANSLATE(B11, ""de"", ""ru"")"),"салон красоты")</f>
        <v>салон красоты</v>
      </c>
      <c r="B11" s="7" t="s">
        <v>49</v>
      </c>
      <c r="C11" s="5">
        <v>390.0</v>
      </c>
      <c r="D11" s="8" t="s">
        <v>762</v>
      </c>
    </row>
    <row r="12">
      <c r="A12" s="8" t="str">
        <f>IFERROR(__xludf.DUMMYFUNCTION("GOOGLETRANSLATE(B12, ""de"", ""ru"")"),"салон красоты поблизости")</f>
        <v>салон красоты поблизости</v>
      </c>
      <c r="B12" s="7" t="s">
        <v>50</v>
      </c>
      <c r="C12" s="5">
        <v>390.0</v>
      </c>
      <c r="D12" s="8" t="s">
        <v>762</v>
      </c>
    </row>
    <row r="13">
      <c r="A13" s="8" t="str">
        <f>IFERROR(__xludf.DUMMYFUNCTION("GOOGLETRANSLATE(B13, ""de"", ""ru"")"),"салон красоты Мюнхен")</f>
        <v>салон красоты Мюнхен</v>
      </c>
      <c r="B13" s="7" t="s">
        <v>763</v>
      </c>
      <c r="C13" s="5">
        <v>140.0</v>
      </c>
      <c r="D13" s="6" t="s">
        <v>762</v>
      </c>
    </row>
    <row r="14">
      <c r="A14" s="8" t="str">
        <f>IFERROR(__xludf.DUMMYFUNCTION("GOOGLETRANSLATE(B14, ""de"", ""ru"")"),"парикмахерская поблизости")</f>
        <v>парикмахерская поблизости</v>
      </c>
      <c r="B14" s="7" t="s">
        <v>86</v>
      </c>
      <c r="C14" s="5">
        <v>140.0</v>
      </c>
      <c r="D14" s="8" t="s">
        <v>762</v>
      </c>
    </row>
    <row r="15">
      <c r="A15" s="8" t="str">
        <f>IFERROR(__xludf.DUMMYFUNCTION("GOOGLETRANSLATE(B15, ""de"", ""ru"")"),"парикмахерская рядом со мной")</f>
        <v>парикмахерская рядом со мной</v>
      </c>
      <c r="B15" s="7" t="s">
        <v>88</v>
      </c>
      <c r="C15" s="5">
        <v>140.0</v>
      </c>
      <c r="D15" s="6" t="s">
        <v>762</v>
      </c>
    </row>
    <row r="16">
      <c r="A16" s="8" t="str">
        <f>IFERROR(__xludf.DUMMYFUNCTION("GOOGLETRANSLATE(B16, ""de"", ""ru"")"),"Салон красоты в Мюнхене")</f>
        <v>Салон красоты в Мюнхене</v>
      </c>
      <c r="B16" s="7" t="s">
        <v>764</v>
      </c>
      <c r="C16" s="5">
        <v>140.0</v>
      </c>
      <c r="D16" s="6" t="s">
        <v>762</v>
      </c>
    </row>
    <row r="17">
      <c r="A17" s="8" t="str">
        <f>IFERROR(__xludf.DUMMYFUNCTION("GOOGLETRANSLATE(B17, ""de"", ""ru"")"),"салон красоты рядом со мной")</f>
        <v>салон красоты рядом со мной</v>
      </c>
      <c r="B17" s="7" t="s">
        <v>113</v>
      </c>
      <c r="C17" s="5">
        <v>110.0</v>
      </c>
      <c r="D17" s="8" t="s">
        <v>762</v>
      </c>
    </row>
    <row r="18">
      <c r="A18" s="8" t="str">
        <f>IFERROR(__xludf.DUMMYFUNCTION("GOOGLETRANSLATE(B18, ""de"", ""ru"")"),"салон красоты Мюнхен Восток")</f>
        <v>салон красоты Мюнхен Восток</v>
      </c>
      <c r="B18" s="7" t="s">
        <v>116</v>
      </c>
      <c r="C18" s="5">
        <v>110.0</v>
      </c>
      <c r="D18" s="8" t="s">
        <v>762</v>
      </c>
    </row>
    <row r="19">
      <c r="A19" s="8" t="str">
        <f>IFERROR(__xludf.DUMMYFUNCTION("GOOGLETRANSLATE(B19, ""de"", ""ru"")"),"косметическая студия рядом со мной")</f>
        <v>косметическая студия рядом со мной</v>
      </c>
      <c r="B19" s="7" t="s">
        <v>143</v>
      </c>
      <c r="C19" s="5">
        <v>90.0</v>
      </c>
      <c r="D19" s="6" t="s">
        <v>762</v>
      </c>
    </row>
    <row r="20">
      <c r="A20" s="8" t="str">
        <f>IFERROR(__xludf.DUMMYFUNCTION("GOOGLETRANSLATE(B20, ""de"", ""ru"")"),"салон красоты рядом со мной")</f>
        <v>салон красоты рядом со мной</v>
      </c>
      <c r="B20" s="7" t="s">
        <v>145</v>
      </c>
      <c r="C20" s="5">
        <v>90.0</v>
      </c>
      <c r="D20" s="6" t="s">
        <v>762</v>
      </c>
    </row>
    <row r="21">
      <c r="A21" s="8" t="str">
        <f>IFERROR(__xludf.DUMMYFUNCTION("GOOGLETRANSLATE(B21, ""de"", ""ru"")"),"салон красоты рядом со мной")</f>
        <v>салон красоты рядом со мной</v>
      </c>
      <c r="B21" s="7" t="s">
        <v>169</v>
      </c>
      <c r="C21" s="5">
        <v>70.0</v>
      </c>
      <c r="D21" s="6" t="s">
        <v>762</v>
      </c>
    </row>
    <row r="22">
      <c r="A22" s="8" t="str">
        <f>IFERROR(__xludf.DUMMYFUNCTION("GOOGLETRANSLATE(B22, ""de"", ""ru"")"),"салон красоты Мюнхен")</f>
        <v>салон красоты Мюнхен</v>
      </c>
      <c r="B22" s="7" t="s">
        <v>208</v>
      </c>
      <c r="C22" s="5">
        <v>50.0</v>
      </c>
      <c r="D22" s="6" t="s">
        <v>762</v>
      </c>
    </row>
    <row r="23">
      <c r="A23" s="8" t="str">
        <f>IFERROR(__xludf.DUMMYFUNCTION("GOOGLETRANSLATE(B23, ""de"", ""ru"")"),"лучший салон красоты в Мюнхене")</f>
        <v>лучший салон красоты в Мюнхене</v>
      </c>
      <c r="B23" s="7" t="s">
        <v>211</v>
      </c>
      <c r="C23" s="5">
        <v>50.0</v>
      </c>
      <c r="D23" s="6" t="s">
        <v>762</v>
      </c>
    </row>
    <row r="24">
      <c r="A24" s="8" t="str">
        <f>IFERROR(__xludf.DUMMYFUNCTION("GOOGLETRANSLATE(B24, ""de"", ""ru"")"),"салон красоты Мюнхен Швабинг")</f>
        <v>салон красоты Мюнхен Швабинг</v>
      </c>
      <c r="B24" s="7" t="s">
        <v>212</v>
      </c>
      <c r="C24" s="5">
        <v>50.0</v>
      </c>
      <c r="D24" s="6" t="s">
        <v>762</v>
      </c>
    </row>
    <row r="25">
      <c r="A25" s="8" t="str">
        <f>IFERROR(__xludf.DUMMYFUNCTION("GOOGLETRANSLATE(B25, ""de"", ""ru"")"),"салон красоты Швабинг")</f>
        <v>салон красоты Швабинг</v>
      </c>
      <c r="B25" s="7" t="s">
        <v>213</v>
      </c>
      <c r="C25" s="5">
        <v>50.0</v>
      </c>
      <c r="D25" s="6" t="s">
        <v>762</v>
      </c>
    </row>
    <row r="26">
      <c r="A26" s="8" t="str">
        <f>IFERROR(__xludf.DUMMYFUNCTION("GOOGLETRANSLATE(B26, ""de"", ""ru"")"),"лучший салон красоты в Мюнхене")</f>
        <v>лучший салон красоты в Мюнхене</v>
      </c>
      <c r="B26" s="7" t="s">
        <v>214</v>
      </c>
      <c r="C26" s="5">
        <v>50.0</v>
      </c>
      <c r="D26" s="6" t="s">
        <v>762</v>
      </c>
    </row>
    <row r="27">
      <c r="A27" s="8" t="str">
        <f>IFERROR(__xludf.DUMMYFUNCTION("GOOGLETRANSLATE(B27, ""de"", ""ru"")"),"салон красоты Трудеринг")</f>
        <v>салон красоты Трудеринг</v>
      </c>
      <c r="B27" s="7" t="s">
        <v>215</v>
      </c>
      <c r="C27" s="5">
        <v>50.0</v>
      </c>
      <c r="D27" s="6" t="s">
        <v>762</v>
      </c>
    </row>
    <row r="28">
      <c r="A28" s="8" t="str">
        <f>IFERROR(__xludf.DUMMYFUNCTION("GOOGLETRANSLATE(B28, ""de"", ""ru"")"),"Салон красоты в Мюнхене")</f>
        <v>Салон красоты в Мюнхене</v>
      </c>
      <c r="B28" s="7" t="s">
        <v>218</v>
      </c>
      <c r="C28" s="5">
        <v>50.0</v>
      </c>
      <c r="D28" s="6" t="s">
        <v>762</v>
      </c>
    </row>
    <row r="29">
      <c r="A29" s="8" t="str">
        <f>IFERROR(__xludf.DUMMYFUNCTION("GOOGLETRANSLATE(B29, ""de"", ""ru"")"),"салон красоты")</f>
        <v>салон красоты</v>
      </c>
      <c r="B29" s="7" t="s">
        <v>277</v>
      </c>
      <c r="C29" s="5">
        <v>40.0</v>
      </c>
      <c r="D29" s="6" t="s">
        <v>762</v>
      </c>
    </row>
    <row r="30">
      <c r="A30" s="8" t="str">
        <f>IFERROR(__xludf.DUMMYFUNCTION("GOOGLETRANSLATE(B30, ""de"", ""ru"")"),"салон красоты")</f>
        <v>салон красоты</v>
      </c>
      <c r="B30" s="7" t="s">
        <v>278</v>
      </c>
      <c r="C30" s="5">
        <v>40.0</v>
      </c>
      <c r="D30" s="6" t="s">
        <v>762</v>
      </c>
    </row>
    <row r="31">
      <c r="A31" s="8" t="str">
        <f>IFERROR(__xludf.DUMMYFUNCTION("GOOGLETRANSLATE(B31, ""de"", ""ru"")"),"салон красоты Мюнхен")</f>
        <v>салон красоты Мюнхен</v>
      </c>
      <c r="B31" s="7" t="s">
        <v>281</v>
      </c>
      <c r="C31" s="5">
        <v>40.0</v>
      </c>
      <c r="D31" s="6" t="s">
        <v>762</v>
      </c>
    </row>
    <row r="32">
      <c r="A32" s="8" t="str">
        <f>IFERROR(__xludf.DUMMYFUNCTION("GOOGLETRANSLATE(B32, ""de"", ""ru"")"),"этнический парикмахерский и салон красоты")</f>
        <v>этнический парикмахерский и салон красоты</v>
      </c>
      <c r="B32" s="7" t="s">
        <v>282</v>
      </c>
      <c r="C32" s="5">
        <v>40.0</v>
      </c>
      <c r="D32" s="6" t="s">
        <v>762</v>
      </c>
    </row>
    <row r="33">
      <c r="A33" s="8" t="str">
        <f>IFERROR(__xludf.DUMMYFUNCTION("GOOGLETRANSLATE(B33, ""de"", ""ru"")"),"косметический салон Мюнхен")</f>
        <v>косметический салон Мюнхен</v>
      </c>
      <c r="B33" s="7" t="s">
        <v>285</v>
      </c>
      <c r="C33" s="5">
        <v>40.0</v>
      </c>
      <c r="D33" s="6" t="s">
        <v>762</v>
      </c>
    </row>
    <row r="34">
      <c r="A34" s="8" t="str">
        <f>IFERROR(__xludf.DUMMYFUNCTION("GOOGLETRANSLATE(B34, ""de"", ""ru"")"),"салон красоты Богенхаузен")</f>
        <v>салон красоты Богенхаузен</v>
      </c>
      <c r="B34" s="7" t="s">
        <v>286</v>
      </c>
      <c r="C34" s="5">
        <v>40.0</v>
      </c>
      <c r="D34" s="6" t="s">
        <v>762</v>
      </c>
    </row>
    <row r="35">
      <c r="A35" s="8" t="str">
        <f>IFERROR(__xludf.DUMMYFUNCTION("GOOGLETRANSLATE(B35, ""de"", ""ru"")"),"салон красоты в центре Мюнхена")</f>
        <v>салон красоты в центре Мюнхена</v>
      </c>
      <c r="B35" s="7" t="s">
        <v>336</v>
      </c>
      <c r="C35" s="5">
        <v>30.0</v>
      </c>
      <c r="D35" s="6" t="s">
        <v>762</v>
      </c>
    </row>
    <row r="36">
      <c r="A36" s="8" t="str">
        <f>IFERROR(__xludf.DUMMYFUNCTION("GOOGLETRANSLATE(B36, ""de"", ""ru"")"),"салон красоты Хайдхаузен")</f>
        <v>салон красоты Хайдхаузен</v>
      </c>
      <c r="B36" s="3" t="s">
        <v>342</v>
      </c>
      <c r="C36" s="5">
        <v>30.0</v>
      </c>
      <c r="D36" s="6" t="s">
        <v>762</v>
      </c>
    </row>
    <row r="37">
      <c r="A37" s="8" t="str">
        <f>IFERROR(__xludf.DUMMYFUNCTION("GOOGLETRANSLATE(B37, ""de"", ""ru"")"),"салон красоты Лайм")</f>
        <v>салон красоты Лайм</v>
      </c>
      <c r="B37" s="3" t="s">
        <v>343</v>
      </c>
      <c r="C37" s="5">
        <v>30.0</v>
      </c>
      <c r="D37" s="6" t="s">
        <v>762</v>
      </c>
    </row>
    <row r="38">
      <c r="A38" s="8" t="str">
        <f>IFERROR(__xludf.DUMMYFUNCTION("GOOGLETRANSLATE(B38, ""de"", ""ru"")"),"салон красоты Моосах")</f>
        <v>салон красоты Моосах</v>
      </c>
      <c r="B38" s="3" t="s">
        <v>344</v>
      </c>
      <c r="C38" s="5">
        <v>30.0</v>
      </c>
      <c r="D38" s="6" t="s">
        <v>762</v>
      </c>
    </row>
    <row r="39">
      <c r="A39" s="8" t="str">
        <f>IFERROR(__xludf.DUMMYFUNCTION("GOOGLETRANSLATE(B39, ""de"", ""ru"")"),"салон красоты Мюнхен Зендлинг")</f>
        <v>салон красоты Мюнхен Зендлинг</v>
      </c>
      <c r="B39" s="3" t="s">
        <v>345</v>
      </c>
      <c r="C39" s="5">
        <v>30.0</v>
      </c>
      <c r="D39" s="6" t="s">
        <v>762</v>
      </c>
    </row>
    <row r="40">
      <c r="A40" s="8" t="str">
        <f>IFERROR(__xludf.DUMMYFUNCTION("GOOGLETRANSLATE(B40, ""de"", ""ru"")"),"студия натуральной косметики Мюнхен")</f>
        <v>студия натуральной косметики Мюнхен</v>
      </c>
      <c r="B40" s="3" t="s">
        <v>765</v>
      </c>
      <c r="C40" s="5">
        <v>30.0</v>
      </c>
      <c r="D40" s="6" t="s">
        <v>762</v>
      </c>
    </row>
    <row r="41">
      <c r="A41" s="8" t="str">
        <f>IFERROR(__xludf.DUMMYFUNCTION("GOOGLETRANSLATE(B41, ""de"", ""ru"")"),"салон красоты рядом со мной")</f>
        <v>салон красоты рядом со мной</v>
      </c>
      <c r="B41" s="3" t="s">
        <v>414</v>
      </c>
      <c r="C41" s="5">
        <v>20.0</v>
      </c>
      <c r="D41" s="6" t="s">
        <v>762</v>
      </c>
    </row>
    <row r="42">
      <c r="A42" s="8" t="str">
        <f>IFERROR(__xludf.DUMMYFUNCTION("GOOGLETRANSLATE(B42, ""de"", ""ru"")"),"институт красоты")</f>
        <v>институт красоты</v>
      </c>
      <c r="B42" s="3" t="s">
        <v>410</v>
      </c>
      <c r="C42" s="5">
        <v>20.0</v>
      </c>
      <c r="D42" s="6" t="s">
        <v>762</v>
      </c>
    </row>
    <row r="43">
      <c r="A43" s="8" t="str">
        <f>IFERROR(__xludf.DUMMYFUNCTION("GOOGLETRANSLATE(B43, ""de"", ""ru"")"),"институт красоты Мюнхен")</f>
        <v>институт красоты Мюнхен</v>
      </c>
      <c r="B43" s="3" t="s">
        <v>413</v>
      </c>
      <c r="C43" s="5">
        <v>20.0</v>
      </c>
      <c r="D43" s="6" t="s">
        <v>762</v>
      </c>
    </row>
    <row r="44">
      <c r="A44" s="8" t="str">
        <f>IFERROR(__xludf.DUMMYFUNCTION("GOOGLETRANSLATE(B44, ""de"", ""ru"")"),"салон красоты Берг-ам-Лайм")</f>
        <v>салон красоты Берг-ам-Лайм</v>
      </c>
      <c r="B44" s="3" t="s">
        <v>422</v>
      </c>
      <c r="C44" s="5">
        <v>20.0</v>
      </c>
      <c r="D44" s="6" t="s">
        <v>762</v>
      </c>
    </row>
    <row r="45">
      <c r="A45" s="8" t="str">
        <f>IFERROR(__xludf.DUMMYFUNCTION("GOOGLETRANSLATE(B45, ""de"", ""ru"")"),"салон красоты Giesing Мюнхен")</f>
        <v>салон красоты Giesing Мюнхен</v>
      </c>
      <c r="B45" s="3" t="s">
        <v>423</v>
      </c>
      <c r="C45" s="5">
        <v>20.0</v>
      </c>
      <c r="D45" s="6" t="s">
        <v>762</v>
      </c>
    </row>
    <row r="46">
      <c r="A46" s="8" t="str">
        <f>IFERROR(__xludf.DUMMYFUNCTION("GOOGLETRANSLATE(B46, ""de"", ""ru"")"),"салон красоты Мариенплац")</f>
        <v>салон красоты Мариенплац</v>
      </c>
      <c r="B46" s="3" t="s">
        <v>424</v>
      </c>
      <c r="C46" s="5">
        <v>20.0</v>
      </c>
      <c r="D46" s="6" t="s">
        <v>762</v>
      </c>
    </row>
    <row r="47">
      <c r="A47" s="8" t="str">
        <f>IFERROR(__xludf.DUMMYFUNCTION("GOOGLETRANSLATE(B47, ""de"", ""ru"")"),"салон красоты Максворштадт")</f>
        <v>салон красоты Максворштадт</v>
      </c>
      <c r="B47" s="3" t="s">
        <v>425</v>
      </c>
      <c r="C47" s="5">
        <v>20.0</v>
      </c>
      <c r="D47" s="6" t="s">
        <v>762</v>
      </c>
    </row>
    <row r="48">
      <c r="A48" s="8" t="str">
        <f>IFERROR(__xludf.DUMMYFUNCTION("GOOGLETRANSLATE(B48, ""de"", ""ru"")"),"салон красоты Мюнхен Гизинг")</f>
        <v>салон красоты Мюнхен Гизинг</v>
      </c>
      <c r="B48" s="3" t="s">
        <v>426</v>
      </c>
      <c r="C48" s="5">
        <v>20.0</v>
      </c>
      <c r="D48" s="6" t="s">
        <v>762</v>
      </c>
    </row>
    <row r="49">
      <c r="A49" s="8" t="str">
        <f>IFERROR(__xludf.DUMMYFUNCTION("GOOGLETRANSLATE(B49, ""de"", ""ru"")"),"салон красоты Мюнхен Лайм")</f>
        <v>салон красоты Мюнхен Лайм</v>
      </c>
      <c r="B49" s="3" t="s">
        <v>427</v>
      </c>
      <c r="C49" s="5">
        <v>20.0</v>
      </c>
      <c r="D49" s="6" t="s">
        <v>762</v>
      </c>
    </row>
    <row r="50">
      <c r="A50" s="8" t="str">
        <f>IFERROR(__xludf.DUMMYFUNCTION("GOOGLETRANSLATE(B50, ""de"", ""ru"")"),"салон красоты Мюнхен Нойхаузен")</f>
        <v>салон красоты Мюнхен Нойхаузен</v>
      </c>
      <c r="B50" s="3" t="s">
        <v>428</v>
      </c>
      <c r="C50" s="5">
        <v>20.0</v>
      </c>
      <c r="D50" s="6" t="s">
        <v>762</v>
      </c>
    </row>
    <row r="51">
      <c r="A51" s="8" t="str">
        <f>IFERROR(__xludf.DUMMYFUNCTION("GOOGLETRANSLATE(B51, ""de"", ""ru"")"),"салон красоты Мюнхен Север")</f>
        <v>салон красоты Мюнхен Север</v>
      </c>
      <c r="B51" s="3" t="s">
        <v>429</v>
      </c>
      <c r="C51" s="5">
        <v>20.0</v>
      </c>
      <c r="D51" s="6" t="s">
        <v>762</v>
      </c>
    </row>
    <row r="52">
      <c r="A52" s="8" t="str">
        <f>IFERROR(__xludf.DUMMYFUNCTION("GOOGLETRANSLATE(B52, ""de"", ""ru"")"),"педикюр Мюнхен")</f>
        <v>педикюр Мюнхен</v>
      </c>
      <c r="B52" s="4" t="s">
        <v>766</v>
      </c>
      <c r="C52" s="5">
        <v>1600.0</v>
      </c>
      <c r="D52" s="8" t="s">
        <v>767</v>
      </c>
    </row>
    <row r="53">
      <c r="A53" s="8" t="str">
        <f>IFERROR(__xludf.DUMMYFUNCTION("GOOGLETRANSLATE(B53, ""de"", ""ru"")"),"ногти и красота")</f>
        <v>ногти и красота</v>
      </c>
      <c r="B53" s="7" t="s">
        <v>87</v>
      </c>
      <c r="C53" s="5">
        <v>140.0</v>
      </c>
      <c r="D53" s="6" t="s">
        <v>767</v>
      </c>
    </row>
    <row r="54" ht="17.25" customHeight="1">
      <c r="A54" s="8" t="str">
        <f>IFERROR(__xludf.DUMMYFUNCTION("GOOGLETRANSLATE(B54, ""de"", ""ru"")"),"красота и ногти")</f>
        <v>красота и ногти</v>
      </c>
      <c r="B54" s="7" t="s">
        <v>170</v>
      </c>
      <c r="C54" s="5">
        <v>70.0</v>
      </c>
      <c r="D54" s="6" t="s">
        <v>767</v>
      </c>
    </row>
    <row r="55">
      <c r="A55" s="8" t="str">
        <f>IFERROR(__xludf.DUMMYFUNCTION("GOOGLETRANSLATE(B55, ""de"", ""ru"")"),"роскошный лифтинг ресниц")</f>
        <v>роскошный лифтинг ресниц</v>
      </c>
      <c r="B55" s="7" t="s">
        <v>209</v>
      </c>
      <c r="C55" s="5">
        <v>50.0</v>
      </c>
      <c r="D55" s="6" t="s">
        <v>767</v>
      </c>
    </row>
    <row r="56">
      <c r="A56" s="8" t="str">
        <f>IFERROR(__xludf.DUMMYFUNCTION("GOOGLETRANSLATE(B56, ""de"", ""ru"")"),"красота ногтей")</f>
        <v>красота ногтей</v>
      </c>
      <c r="B56" s="3" t="s">
        <v>411</v>
      </c>
      <c r="C56" s="5">
        <v>20.0</v>
      </c>
      <c r="D56" s="6" t="s">
        <v>767</v>
      </c>
    </row>
    <row r="57">
      <c r="A57" s="8" t="str">
        <f>IFERROR(__xludf.DUMMYFUNCTION("GOOGLETRANSLATE(B57, ""de"", ""ru"")"),"косметика для мужчин")</f>
        <v>косметика для мужчин</v>
      </c>
      <c r="B57" s="7" t="s">
        <v>333</v>
      </c>
      <c r="C57" s="5">
        <v>30.0</v>
      </c>
      <c r="D57" s="6" t="s">
        <v>768</v>
      </c>
    </row>
    <row r="58">
      <c r="A58" s="8" t="str">
        <f>IFERROR(__xludf.DUMMYFUNCTION("GOOGLETRANSLATE(B58, ""de"", ""ru"")"),"мужская косметика Мюнхен")</f>
        <v>мужская косметика Мюнхен</v>
      </c>
      <c r="B58" s="7" t="s">
        <v>334</v>
      </c>
      <c r="C58" s="5">
        <v>30.0</v>
      </c>
      <c r="D58" s="6" t="s">
        <v>768</v>
      </c>
    </row>
    <row r="59">
      <c r="A59" s="8" t="str">
        <f>IFERROR(__xludf.DUMMYFUNCTION("GOOGLETRANSLATE(B59, ""de"", ""ru"")"),"косметолог для мужчин")</f>
        <v>косметолог для мужчин</v>
      </c>
      <c r="B59" s="7" t="s">
        <v>337</v>
      </c>
      <c r="C59" s="5">
        <v>30.0</v>
      </c>
      <c r="D59" s="6" t="s">
        <v>768</v>
      </c>
    </row>
    <row r="60">
      <c r="A60" s="8" t="str">
        <f>IFERROR(__xludf.DUMMYFUNCTION("GOOGLETRANSLATE(B60, ""de"", ""ru"")"),"косметика для мужчин в Мюнхене")</f>
        <v>косметика для мужчин в Мюнхене</v>
      </c>
      <c r="B60" s="3" t="s">
        <v>769</v>
      </c>
      <c r="C60" s="5">
        <v>30.0</v>
      </c>
      <c r="D60" s="6" t="s">
        <v>768</v>
      </c>
    </row>
    <row r="61">
      <c r="A61" s="8" t="str">
        <f>IFERROR(__xludf.DUMMYFUNCTION("GOOGLETRANSLATE(B61, ""de"", ""ru"")"),"косметика для мужчин Мюнхен")</f>
        <v>косметика для мужчин Мюнхен</v>
      </c>
      <c r="B61" s="3" t="s">
        <v>770</v>
      </c>
      <c r="C61" s="5">
        <v>30.0</v>
      </c>
      <c r="D61" s="6" t="s">
        <v>768</v>
      </c>
    </row>
    <row r="62">
      <c r="A62" s="8" t="str">
        <f>IFERROR(__xludf.DUMMYFUNCTION("GOOGLETRANSLATE(B62, ""de"", ""ru"")"),"натуральная косметика рядом со мной")</f>
        <v>натуральная косметика рядом со мной</v>
      </c>
      <c r="B62" s="3" t="s">
        <v>430</v>
      </c>
      <c r="C62" s="5">
        <v>20.0</v>
      </c>
      <c r="D62" s="6" t="s">
        <v>771</v>
      </c>
    </row>
    <row r="63">
      <c r="A63" s="8" t="str">
        <f>IFERROR(__xludf.DUMMYFUNCTION("GOOGLETRANSLATE(B63, ""de"", ""ru"")"),"личная гигиена")</f>
        <v>личная гигиена</v>
      </c>
      <c r="B63" s="3" t="s">
        <v>772</v>
      </c>
      <c r="C63" s="5">
        <v>20.0</v>
      </c>
      <c r="D63" s="6" t="s">
        <v>771</v>
      </c>
    </row>
    <row r="64">
      <c r="A64" s="8" t="str">
        <f>IFERROR(__xludf.DUMMYFUNCTION("GOOGLETRANSLATE(B64, ""de"", ""ru"")"),"косметика Мюнхен")</f>
        <v>косметика Мюнхен</v>
      </c>
      <c r="B64" s="7" t="s">
        <v>38</v>
      </c>
      <c r="C64" s="5">
        <v>720.0</v>
      </c>
      <c r="D64" s="6" t="s">
        <v>301</v>
      </c>
    </row>
    <row r="65">
      <c r="A65" s="8" t="str">
        <f>IFERROR(__xludf.DUMMYFUNCTION("GOOGLETRANSLATE(B65, ""de"", ""ru"")"),"косметика рядом со мной")</f>
        <v>косметика рядом со мной</v>
      </c>
      <c r="B65" s="7" t="s">
        <v>51</v>
      </c>
      <c r="C65" s="5">
        <v>390.0</v>
      </c>
      <c r="D65" s="8" t="s">
        <v>301</v>
      </c>
    </row>
    <row r="66">
      <c r="A66" s="8" t="str">
        <f>IFERROR(__xludf.DUMMYFUNCTION("GOOGLETRANSLATE(B66, ""de"", ""ru"")"),"косметика поблизости")</f>
        <v>косметика поблизости</v>
      </c>
      <c r="B66" s="7" t="s">
        <v>80</v>
      </c>
      <c r="C66" s="5">
        <v>170.0</v>
      </c>
      <c r="D66" s="8" t="s">
        <v>301</v>
      </c>
    </row>
    <row r="67">
      <c r="A67" s="8" t="str">
        <f>IFERROR(__xludf.DUMMYFUNCTION("GOOGLETRANSLATE(B67, ""de"", ""ru"")"),"косметолог поблизости")</f>
        <v>косметолог поблизости</v>
      </c>
      <c r="B67" s="7" t="s">
        <v>210</v>
      </c>
      <c r="C67" s="5">
        <v>50.0</v>
      </c>
      <c r="D67" s="6" t="s">
        <v>301</v>
      </c>
    </row>
    <row r="68">
      <c r="A68" s="8" t="str">
        <f>IFERROR(__xludf.DUMMYFUNCTION("GOOGLETRANSLATE(B68, ""de"", ""ru"")"),"косметика Харлахинг")</f>
        <v>косметика Харлахинг</v>
      </c>
      <c r="B68" s="7" t="s">
        <v>216</v>
      </c>
      <c r="C68" s="5">
        <v>50.0</v>
      </c>
      <c r="D68" s="6" t="s">
        <v>301</v>
      </c>
    </row>
    <row r="69">
      <c r="A69" s="8" t="str">
        <f>IFERROR(__xludf.DUMMYFUNCTION("GOOGLETRANSLATE(B69, ""de"", ""ru"")"),"Роща косметика")</f>
        <v>Роща косметика</v>
      </c>
      <c r="B69" s="7" t="s">
        <v>773</v>
      </c>
      <c r="C69" s="5">
        <v>50.0</v>
      </c>
      <c r="D69" s="6" t="s">
        <v>301</v>
      </c>
    </row>
    <row r="70">
      <c r="A70" s="8" t="str">
        <f>IFERROR(__xludf.DUMMYFUNCTION("GOOGLETRANSLATE(B70, ""de"", ""ru"")"),"косметолог рядом со мной")</f>
        <v>косметолог рядом со мной</v>
      </c>
      <c r="B70" s="3" t="s">
        <v>412</v>
      </c>
      <c r="C70" s="5">
        <v>20.0</v>
      </c>
      <c r="D70" s="6" t="s">
        <v>301</v>
      </c>
    </row>
    <row r="71">
      <c r="A71" s="8" t="str">
        <f>IFERROR(__xludf.DUMMYFUNCTION("GOOGLETRANSLATE(B71, ""de"", ""ru"")"),"косметический стиль")</f>
        <v>косметический стиль</v>
      </c>
      <c r="B71" s="3" t="s">
        <v>420</v>
      </c>
      <c r="C71" s="5">
        <v>20.0</v>
      </c>
      <c r="D71" s="6" t="s">
        <v>301</v>
      </c>
    </row>
    <row r="72">
      <c r="A72" s="8" t="str">
        <f>IFERROR(__xludf.DUMMYFUNCTION("GOOGLETRANSLATE(B72, ""de"", ""ru"")"),"Мюнхенская косметика")</f>
        <v>Мюнхенская косметика</v>
      </c>
      <c r="B72" s="7" t="s">
        <v>37</v>
      </c>
      <c r="C72" s="5">
        <v>720.0</v>
      </c>
      <c r="D72" s="6" t="s">
        <v>774</v>
      </c>
    </row>
    <row r="73">
      <c r="A73" s="8" t="str">
        <f>IFERROR(__xludf.DUMMYFUNCTION("GOOGLETRANSLATE(B73, ""de"", ""ru"")"),"косметолог Мюнхен")</f>
        <v>косметолог Мюнхен</v>
      </c>
      <c r="B73" s="7" t="s">
        <v>54</v>
      </c>
      <c r="C73" s="5">
        <v>320.0</v>
      </c>
      <c r="D73" s="8" t="s">
        <v>774</v>
      </c>
    </row>
    <row r="74">
      <c r="A74" s="8" t="str">
        <f>IFERROR(__xludf.DUMMYFUNCTION("GOOGLETRANSLATE(B74, ""de"", ""ru"")"),"мюнхенский косметолог")</f>
        <v>мюнхенский косметолог</v>
      </c>
      <c r="B74" s="7" t="s">
        <v>55</v>
      </c>
      <c r="C74" s="5">
        <v>320.0</v>
      </c>
      <c r="D74" s="8" t="s">
        <v>774</v>
      </c>
    </row>
    <row r="75">
      <c r="A75" s="8" t="str">
        <f>IFERROR(__xludf.DUMMYFUNCTION("GOOGLETRANSLATE(B75, ""de"", ""ru"")"),"микродермабразия Мюнхен")</f>
        <v>микродермабразия Мюнхен</v>
      </c>
      <c r="B75" s="4" t="s">
        <v>775</v>
      </c>
      <c r="C75" s="5">
        <v>210.0</v>
      </c>
      <c r="D75" s="6" t="s">
        <v>774</v>
      </c>
    </row>
    <row r="76">
      <c r="A76" s="8" t="str">
        <f>IFERROR(__xludf.DUMMYFUNCTION("GOOGLETRANSLATE(B76, ""de"", ""ru"")"),"косметика Трудеринг")</f>
        <v>косметика Трудеринг</v>
      </c>
      <c r="B76" s="4" t="s">
        <v>142</v>
      </c>
      <c r="C76" s="5">
        <v>90.0</v>
      </c>
      <c r="D76" s="6" t="s">
        <v>774</v>
      </c>
    </row>
    <row r="77">
      <c r="A77" s="8" t="str">
        <f>IFERROR(__xludf.DUMMYFUNCTION("GOOGLETRANSLATE(B77, ""de"", ""ru"")"),"косметика Laim")</f>
        <v>косметика Laim</v>
      </c>
      <c r="B77" s="7" t="s">
        <v>217</v>
      </c>
      <c r="C77" s="5">
        <v>50.0</v>
      </c>
      <c r="D77" s="6" t="s">
        <v>774</v>
      </c>
    </row>
    <row r="78">
      <c r="A78" s="8" t="str">
        <f>IFERROR(__xludf.DUMMYFUNCTION("GOOGLETRANSLATE(B78, ""de"", ""ru"")"),"косметика Богенхаузен")</f>
        <v>косметика Богенхаузен</v>
      </c>
      <c r="B78" s="4" t="s">
        <v>776</v>
      </c>
      <c r="C78" s="5">
        <v>50.0</v>
      </c>
      <c r="D78" s="6" t="s">
        <v>774</v>
      </c>
    </row>
    <row r="79">
      <c r="A79" s="8" t="str">
        <f>IFERROR(__xludf.DUMMYFUNCTION("GOOGLETRANSLATE(B79, ""de"", ""ru"")"),"косметика Моосах")</f>
        <v>косметика Моосах</v>
      </c>
      <c r="B79" s="4" t="s">
        <v>777</v>
      </c>
      <c r="C79" s="5">
        <v>50.0</v>
      </c>
      <c r="D79" s="6" t="s">
        <v>774</v>
      </c>
    </row>
    <row r="80">
      <c r="A80" s="8" t="str">
        <f>IFERROR(__xludf.DUMMYFUNCTION("GOOGLETRANSLATE(B80, ""de"", ""ru"")"),"косметика Берг ам Лайм")</f>
        <v>косметика Берг ам Лайм</v>
      </c>
      <c r="B80" s="7" t="s">
        <v>283</v>
      </c>
      <c r="C80" s="5">
        <v>40.0</v>
      </c>
      <c r="D80" s="6" t="s">
        <v>774</v>
      </c>
    </row>
    <row r="81">
      <c r="A81" s="8" t="str">
        <f>IFERROR(__xludf.DUMMYFUNCTION("GOOGLETRANSLATE(B81, ""de"", ""ru"")"),"косметика Мюнхен Нойхаузен")</f>
        <v>косметика Мюнхен Нойхаузен</v>
      </c>
      <c r="B81" s="7" t="s">
        <v>284</v>
      </c>
      <c r="C81" s="5">
        <v>40.0</v>
      </c>
      <c r="D81" s="6" t="s">
        <v>774</v>
      </c>
    </row>
    <row r="82">
      <c r="A82" s="8" t="str">
        <f>IFERROR(__xludf.DUMMYFUNCTION("GOOGLETRANSLATE(B82, ""de"", ""ru"")"),"косметика Хайдхаузен")</f>
        <v>косметика Хайдхаузен</v>
      </c>
      <c r="B82" s="4" t="s">
        <v>778</v>
      </c>
      <c r="C82" s="5">
        <v>40.0</v>
      </c>
      <c r="D82" s="6" t="s">
        <v>774</v>
      </c>
    </row>
    <row r="83">
      <c r="A83" s="8" t="str">
        <f>IFERROR(__xludf.DUMMYFUNCTION("GOOGLETRANSLATE(B83, ""de"", ""ru"")"),"косметика Нойхаузен Мюнхен")</f>
        <v>косметика Нойхаузен Мюнхен</v>
      </c>
      <c r="B83" s="4" t="s">
        <v>779</v>
      </c>
      <c r="C83" s="5">
        <v>40.0</v>
      </c>
      <c r="D83" s="6" t="s">
        <v>774</v>
      </c>
    </row>
    <row r="84">
      <c r="A84" s="8" t="str">
        <f>IFERROR(__xludf.DUMMYFUNCTION("GOOGLETRANSLATE(B84, ""de"", ""ru"")"),"косметика Мюнхен Швабинг")</f>
        <v>косметика Мюнхен Швабинг</v>
      </c>
      <c r="B84" s="7" t="s">
        <v>338</v>
      </c>
      <c r="C84" s="5">
        <v>30.0</v>
      </c>
      <c r="D84" s="6" t="s">
        <v>774</v>
      </c>
    </row>
    <row r="85">
      <c r="A85" s="8" t="str">
        <f>IFERROR(__xludf.DUMMYFUNCTION("GOOGLETRANSLATE(B85, ""de"", ""ru"")"),"косметика Унтерфёринг")</f>
        <v>косметика Унтерфёринг</v>
      </c>
      <c r="B85" s="3" t="s">
        <v>340</v>
      </c>
      <c r="C85" s="5">
        <v>30.0</v>
      </c>
      <c r="D85" s="6" t="s">
        <v>774</v>
      </c>
    </row>
    <row r="86">
      <c r="A86" s="8" t="str">
        <f>IFERROR(__xludf.DUMMYFUNCTION("GOOGLETRANSLATE(B86, ""de"", ""ru"")"),"косметика Нимфенбург")</f>
        <v>косметика Нимфенбург</v>
      </c>
      <c r="B86" s="3" t="s">
        <v>780</v>
      </c>
      <c r="C86" s="5">
        <v>30.0</v>
      </c>
      <c r="D86" s="6" t="s">
        <v>774</v>
      </c>
    </row>
    <row r="87">
      <c r="A87" s="8" t="str">
        <f>IFERROR(__xludf.DUMMYFUNCTION("GOOGLETRANSLATE(B87, ""de"", ""ru"")"),"косметический Мюнхен")</f>
        <v>косметический Мюнхен</v>
      </c>
      <c r="B87" s="3" t="s">
        <v>781</v>
      </c>
      <c r="C87" s="5">
        <v>30.0</v>
      </c>
      <c r="D87" s="6" t="s">
        <v>774</v>
      </c>
    </row>
    <row r="88">
      <c r="A88" s="8" t="str">
        <f>IFERROR(__xludf.DUMMYFUNCTION("GOOGLETRANSLATE(B88, ""de"", ""ru"")"),"лучший косметолог в Мюнхене")</f>
        <v>лучший косметолог в Мюнхене</v>
      </c>
      <c r="B88" s="3" t="s">
        <v>415</v>
      </c>
      <c r="C88" s="5">
        <v>20.0</v>
      </c>
      <c r="D88" s="6" t="s">
        <v>774</v>
      </c>
    </row>
    <row r="89">
      <c r="A89" s="8" t="str">
        <f>IFERROR(__xludf.DUMMYFUNCTION("GOOGLETRANSLATE(B89, ""de"", ""ru"")"),"косметика Фельдмохинг")</f>
        <v>косметика Фельдмохинг</v>
      </c>
      <c r="B89" s="3" t="s">
        <v>416</v>
      </c>
      <c r="C89" s="5">
        <v>20.0</v>
      </c>
      <c r="D89" s="6" t="s">
        <v>774</v>
      </c>
    </row>
    <row r="90">
      <c r="A90" s="8" t="str">
        <f>IFERROR(__xludf.DUMMYFUNCTION("GOOGLETRANSLATE(B90, ""de"", ""ru"")"),"косметика Laim Мюнхен")</f>
        <v>косметика Laim Мюнхен</v>
      </c>
      <c r="B90" s="3" t="s">
        <v>417</v>
      </c>
      <c r="C90" s="5">
        <v>20.0</v>
      </c>
      <c r="D90" s="6" t="s">
        <v>774</v>
      </c>
    </row>
    <row r="91">
      <c r="A91" s="8" t="str">
        <f>IFERROR(__xludf.DUMMYFUNCTION("GOOGLETRANSLATE(B91, ""de"", ""ru"")"),"косметика центр Мюнхена")</f>
        <v>косметика центр Мюнхена</v>
      </c>
      <c r="B91" s="3" t="s">
        <v>418</v>
      </c>
      <c r="C91" s="5">
        <v>20.0</v>
      </c>
      <c r="D91" s="6" t="s">
        <v>774</v>
      </c>
    </row>
    <row r="92">
      <c r="A92" s="8" t="str">
        <f>IFERROR(__xludf.DUMMYFUNCTION("GOOGLETRANSLATE(B92, ""de"", ""ru"")"),"косметика Мюнхен Лайм")</f>
        <v>косметика Мюнхен Лайм</v>
      </c>
      <c r="B92" s="3" t="s">
        <v>419</v>
      </c>
      <c r="C92" s="5">
        <v>20.0</v>
      </c>
      <c r="D92" s="6" t="s">
        <v>774</v>
      </c>
    </row>
    <row r="93">
      <c r="A93" s="8" t="str">
        <f>IFERROR(__xludf.DUMMYFUNCTION("GOOGLETRANSLATE(B93, ""de"", ""ru"")"),"косметолог Трудеринг")</f>
        <v>косметолог Трудеринг</v>
      </c>
      <c r="B93" s="3" t="s">
        <v>421</v>
      </c>
      <c r="C93" s="5">
        <v>20.0</v>
      </c>
      <c r="D93" s="6" t="s">
        <v>774</v>
      </c>
    </row>
    <row r="94">
      <c r="A94" s="8" t="str">
        <f>IFERROR(__xludf.DUMMYFUNCTION("GOOGLETRANSLATE(B94, ""de"", ""ru"")"),"консультация по макияжу в Мюнхене")</f>
        <v>консультация по макияжу в Мюнхене</v>
      </c>
      <c r="B94" s="3" t="s">
        <v>782</v>
      </c>
      <c r="C94" s="5">
        <v>20.0</v>
      </c>
      <c r="D94" s="6" t="s">
        <v>774</v>
      </c>
    </row>
    <row r="95">
      <c r="A95" s="8" t="str">
        <f>IFERROR(__xludf.DUMMYFUNCTION("GOOGLETRANSLATE(B95, ""de"", ""ru"")"),"косметика Aubing")</f>
        <v>косметика Aubing</v>
      </c>
      <c r="B95" s="3" t="s">
        <v>783</v>
      </c>
      <c r="C95" s="5">
        <v>20.0</v>
      </c>
      <c r="D95" s="6" t="s">
        <v>774</v>
      </c>
    </row>
    <row r="96">
      <c r="A96" s="8" t="str">
        <f>IFERROR(__xludf.DUMMYFUNCTION("GOOGLETRANSLATE(B96, ""de"", ""ru"")"),"косметика изможденная")</f>
        <v>косметика изможденная</v>
      </c>
      <c r="B96" s="3" t="s">
        <v>784</v>
      </c>
      <c r="C96" s="5">
        <v>20.0</v>
      </c>
      <c r="D96" s="6" t="s">
        <v>774</v>
      </c>
    </row>
    <row r="97">
      <c r="A97" s="8" t="str">
        <f>IFERROR(__xludf.DUMMYFUNCTION("GOOGLETRANSLATE(B97, ""de"", ""ru"")"),"косметика Максворштадт")</f>
        <v>косметика Максворштадт</v>
      </c>
      <c r="B97" s="3" t="s">
        <v>785</v>
      </c>
      <c r="C97" s="5">
        <v>20.0</v>
      </c>
      <c r="D97" s="6" t="s">
        <v>774</v>
      </c>
    </row>
    <row r="98">
      <c r="A98" s="8" t="str">
        <f>IFERROR(__xludf.DUMMYFUNCTION("GOOGLETRANSLATE(B98, ""de"", ""ru"")"),"косметика Мильбертсхофен")</f>
        <v>косметика Мильбертсхофен</v>
      </c>
      <c r="B98" s="3" t="s">
        <v>786</v>
      </c>
      <c r="C98" s="5">
        <v>20.0</v>
      </c>
      <c r="D98" s="6" t="s">
        <v>774</v>
      </c>
    </row>
    <row r="99">
      <c r="A99" s="8" t="str">
        <f>IFERROR(__xludf.DUMMYFUNCTION("GOOGLETRANSLATE(B99, ""de"", ""ru"")"),"уход за лицом Мюнхен")</f>
        <v>уход за лицом Мюнхен</v>
      </c>
      <c r="B99" s="7" t="s">
        <v>787</v>
      </c>
      <c r="C99" s="5">
        <v>720.0</v>
      </c>
      <c r="D99" s="6" t="s">
        <v>788</v>
      </c>
    </row>
    <row r="100">
      <c r="A100" s="8" t="str">
        <f>IFERROR(__xludf.DUMMYFUNCTION("GOOGLETRANSLATE(B100, ""de"", ""ru"")"),"Мюнхенский уход за лицом")</f>
        <v>Мюнхенский уход за лицом</v>
      </c>
      <c r="B100" s="7" t="s">
        <v>789</v>
      </c>
      <c r="C100" s="5">
        <v>720.0</v>
      </c>
      <c r="D100" s="6" t="s">
        <v>788</v>
      </c>
    </row>
    <row r="101">
      <c r="A101" s="8" t="str">
        <f>IFERROR(__xludf.DUMMYFUNCTION("GOOGLETRANSLATE(B101, ""de"", ""ru"")"),"уход за лицом")</f>
        <v>уход за лицом</v>
      </c>
      <c r="B101" s="7" t="s">
        <v>790</v>
      </c>
      <c r="C101" s="5">
        <v>260.0</v>
      </c>
      <c r="D101" s="8" t="s">
        <v>788</v>
      </c>
    </row>
    <row r="102">
      <c r="A102" s="8" t="str">
        <f>IFERROR(__xludf.DUMMYFUNCTION("GOOGLETRANSLATE(B102, ""de"", ""ru"")"),"уход за лицом для мужчин")</f>
        <v>уход за лицом для мужчин</v>
      </c>
      <c r="B102" s="4" t="s">
        <v>791</v>
      </c>
      <c r="C102" s="5">
        <v>260.0</v>
      </c>
      <c r="D102" s="6" t="s">
        <v>788</v>
      </c>
    </row>
    <row r="103">
      <c r="A103" s="8" t="str">
        <f>IFERROR(__xludf.DUMMYFUNCTION("GOOGLETRANSLATE(B103, ""de"", ""ru"")"),"мужской уход за лицом")</f>
        <v>мужской уход за лицом</v>
      </c>
      <c r="B103" s="4" t="s">
        <v>792</v>
      </c>
      <c r="C103" s="5">
        <v>260.0</v>
      </c>
      <c r="D103" s="6" t="s">
        <v>788</v>
      </c>
    </row>
    <row r="104">
      <c r="A104" s="8" t="str">
        <f>IFERROR(__xludf.DUMMYFUNCTION("GOOGLETRANSLATE(B104, ""de"", ""ru"")"),"уход за лицом для мужчин")</f>
        <v>уход за лицом для мужчин</v>
      </c>
      <c r="B104" s="4" t="s">
        <v>793</v>
      </c>
      <c r="C104" s="5">
        <v>260.0</v>
      </c>
      <c r="D104" s="6" t="s">
        <v>788</v>
      </c>
    </row>
    <row r="105">
      <c r="A105" s="8" t="str">
        <f>IFERROR(__xludf.DUMMYFUNCTION("GOOGLETRANSLATE(B105, ""de"", ""ru"")"),"уход за лицом для мужчин")</f>
        <v>уход за лицом для мужчин</v>
      </c>
      <c r="B105" s="4" t="s">
        <v>794</v>
      </c>
      <c r="C105" s="5">
        <v>260.0</v>
      </c>
      <c r="D105" s="6" t="s">
        <v>788</v>
      </c>
    </row>
    <row r="106">
      <c r="A106" s="8" t="str">
        <f>IFERROR(__xludf.DUMMYFUNCTION("GOOGLETRANSLATE(B106, ""de"", ""ru"")"),"лечебная косметика Мюнхен")</f>
        <v>лечебная косметика Мюнхен</v>
      </c>
      <c r="B106" s="4" t="s">
        <v>795</v>
      </c>
      <c r="C106" s="5">
        <v>210.0</v>
      </c>
      <c r="D106" s="6" t="s">
        <v>788</v>
      </c>
    </row>
    <row r="107">
      <c r="A107" s="8" t="str">
        <f>IFERROR(__xludf.DUMMYFUNCTION("GOOGLETRANSLATE(B107, ""de"", ""ru"")"),"уход за лицом")</f>
        <v>уход за лицом</v>
      </c>
      <c r="B107" s="4" t="s">
        <v>796</v>
      </c>
      <c r="C107" s="5">
        <v>170.0</v>
      </c>
      <c r="D107" s="6" t="s">
        <v>788</v>
      </c>
    </row>
    <row r="108">
      <c r="A108" s="8" t="str">
        <f>IFERROR(__xludf.DUMMYFUNCTION("GOOGLETRANSLATE(B108, ""de"", ""ru"")"),"Мобильный уход за ногами в Мюнхене")</f>
        <v>Мобильный уход за ногами в Мюнхене</v>
      </c>
      <c r="B108" s="4" t="s">
        <v>797</v>
      </c>
      <c r="C108" s="5">
        <v>170.0</v>
      </c>
      <c r="D108" s="6" t="s">
        <v>788</v>
      </c>
    </row>
    <row r="109">
      <c r="A109" s="8" t="str">
        <f>IFERROR(__xludf.DUMMYFUNCTION("GOOGLETRANSLATE(B109, ""de"", ""ru"")"),"сухая кожа лица")</f>
        <v>сухая кожа лица</v>
      </c>
      <c r="B109" s="4" t="s">
        <v>798</v>
      </c>
      <c r="C109" s="5">
        <v>140.0</v>
      </c>
      <c r="D109" s="6" t="s">
        <v>788</v>
      </c>
    </row>
    <row r="110">
      <c r="A110" s="8" t="str">
        <f>IFERROR(__xludf.DUMMYFUNCTION("GOOGLETRANSLATE(B110, ""de"", ""ru"")"),"лучший уход за лицом")</f>
        <v>лучший уход за лицом</v>
      </c>
      <c r="B110" s="4" t="s">
        <v>799</v>
      </c>
      <c r="C110" s="5">
        <v>110.0</v>
      </c>
      <c r="D110" s="6" t="s">
        <v>788</v>
      </c>
    </row>
    <row r="111">
      <c r="A111" s="8" t="str">
        <f>IFERROR(__xludf.DUMMYFUNCTION("GOOGLETRANSLATE(B111, ""de"", ""ru"")"),"лечение акне в Мюнхене")</f>
        <v>лечение акне в Мюнхене</v>
      </c>
      <c r="B111" s="4" t="s">
        <v>800</v>
      </c>
      <c r="C111" s="5">
        <v>110.0</v>
      </c>
      <c r="D111" s="6" t="s">
        <v>788</v>
      </c>
    </row>
    <row r="112">
      <c r="A112" s="8" t="str">
        <f>IFERROR(__xludf.DUMMYFUNCTION("GOOGLETRANSLATE(B112, ""de"", ""ru"")"),"личная гигиена")</f>
        <v>личная гигиена</v>
      </c>
      <c r="B112" s="4" t="s">
        <v>801</v>
      </c>
      <c r="C112" s="5">
        <v>90.0</v>
      </c>
      <c r="D112" s="6" t="s">
        <v>788</v>
      </c>
    </row>
    <row r="113">
      <c r="A113" s="8" t="str">
        <f>IFERROR(__xludf.DUMMYFUNCTION("GOOGLETRANSLATE(B113, ""de"", ""ru"")"),"крем против морщин")</f>
        <v>крем против морщин</v>
      </c>
      <c r="B113" s="4" t="s">
        <v>802</v>
      </c>
      <c r="C113" s="5">
        <v>90.0</v>
      </c>
      <c r="D113" s="6" t="s">
        <v>788</v>
      </c>
    </row>
    <row r="114">
      <c r="A114" s="8" t="str">
        <f>IFERROR(__xludf.DUMMYFUNCTION("GOOGLETRANSLATE(B114, ""de"", ""ru"")"),"косметический уход за лицом")</f>
        <v>косметический уход за лицом</v>
      </c>
      <c r="B114" s="7" t="s">
        <v>803</v>
      </c>
      <c r="C114" s="5">
        <v>70.0</v>
      </c>
      <c r="D114" s="6" t="s">
        <v>788</v>
      </c>
    </row>
    <row r="115">
      <c r="A115" s="8" t="str">
        <f>IFERROR(__xludf.DUMMYFUNCTION("GOOGLETRANSLATE(B115, ""de"", ""ru"")"),"косметика для ухода за лицом")</f>
        <v>косметика для ухода за лицом</v>
      </c>
      <c r="B115" s="7" t="s">
        <v>804</v>
      </c>
      <c r="C115" s="5">
        <v>70.0</v>
      </c>
      <c r="D115" s="6" t="s">
        <v>788</v>
      </c>
    </row>
    <row r="116">
      <c r="A116" s="8" t="str">
        <f>IFERROR(__xludf.DUMMYFUNCTION("GOOGLETRANSLATE(B116, ""de"", ""ru"")"),"лучшая процедура для лица в Мюнхене")</f>
        <v>лучшая процедура для лица в Мюнхене</v>
      </c>
      <c r="B116" s="7" t="s">
        <v>805</v>
      </c>
      <c r="C116" s="5">
        <v>70.0</v>
      </c>
      <c r="D116" s="6" t="s">
        <v>788</v>
      </c>
    </row>
    <row r="117">
      <c r="A117" s="8" t="str">
        <f>IFERROR(__xludf.DUMMYFUNCTION("GOOGLETRANSLATE(B117, ""de"", ""ru"")"),"чистка лица")</f>
        <v>чистка лица</v>
      </c>
      <c r="B117" s="7" t="s">
        <v>806</v>
      </c>
      <c r="C117" s="5">
        <v>50.0</v>
      </c>
      <c r="D117" s="6" t="s">
        <v>788</v>
      </c>
    </row>
    <row r="118">
      <c r="A118" s="8" t="str">
        <f>IFERROR(__xludf.DUMMYFUNCTION("GOOGLETRANSLATE(B118, ""de"", ""ru"")"),"чистка лица Мюнхен")</f>
        <v>чистка лица Мюнхен</v>
      </c>
      <c r="B118" s="7" t="s">
        <v>807</v>
      </c>
      <c r="C118" s="5">
        <v>50.0</v>
      </c>
      <c r="D118" s="6" t="s">
        <v>788</v>
      </c>
    </row>
    <row r="119">
      <c r="A119" s="8" t="str">
        <f>IFERROR(__xludf.DUMMYFUNCTION("GOOGLETRANSLATE(B119, ""de"", ""ru"")"),"лучший уход за лицом для мужчин")</f>
        <v>лучший уход за лицом для мужчин</v>
      </c>
      <c r="B119" s="4" t="s">
        <v>808</v>
      </c>
      <c r="C119" s="5">
        <v>50.0</v>
      </c>
      <c r="D119" s="6" t="s">
        <v>788</v>
      </c>
    </row>
    <row r="120">
      <c r="A120" s="8" t="str">
        <f>IFERROR(__xludf.DUMMYFUNCTION("GOOGLETRANSLATE(B120, ""de"", ""ru"")"),"лучший мужской уход за лицом")</f>
        <v>лучший мужской уход за лицом</v>
      </c>
      <c r="B120" s="4" t="s">
        <v>809</v>
      </c>
      <c r="C120" s="5">
        <v>50.0</v>
      </c>
      <c r="D120" s="6" t="s">
        <v>788</v>
      </c>
    </row>
    <row r="121">
      <c r="A121" s="8" t="str">
        <f>IFERROR(__xludf.DUMMYFUNCTION("GOOGLETRANSLATE(B121, ""de"", ""ru"")"),"профессиональная чистка лица")</f>
        <v>профессиональная чистка лица</v>
      </c>
      <c r="B121" s="7" t="s">
        <v>810</v>
      </c>
      <c r="C121" s="5">
        <v>40.0</v>
      </c>
      <c r="D121" s="6" t="s">
        <v>788</v>
      </c>
    </row>
    <row r="122">
      <c r="A122" s="8" t="str">
        <f>IFERROR(__xludf.DUMMYFUNCTION("GOOGLETRANSLATE(B122, ""de"", ""ru"")"),"профессиональная чистка лица Мюнхен")</f>
        <v>профессиональная чистка лица Мюнхен</v>
      </c>
      <c r="B122" s="7" t="s">
        <v>811</v>
      </c>
      <c r="C122" s="5">
        <v>40.0</v>
      </c>
      <c r="D122" s="6" t="s">
        <v>788</v>
      </c>
    </row>
    <row r="123">
      <c r="A123" s="8" t="str">
        <f>IFERROR(__xludf.DUMMYFUNCTION("GOOGLETRANSLATE(B123, ""de"", ""ru"")"),"косметические процедуры Мюнхен")</f>
        <v>косметические процедуры Мюнхен</v>
      </c>
      <c r="B123" s="7" t="s">
        <v>279</v>
      </c>
      <c r="C123" s="5">
        <v>40.0</v>
      </c>
      <c r="D123" s="6" t="s">
        <v>788</v>
      </c>
    </row>
    <row r="124">
      <c r="A124" s="8" t="str">
        <f>IFERROR(__xludf.DUMMYFUNCTION("GOOGLETRANSLATE(B124, ""de"", ""ru"")"),"косметика для ухода за лицом Мюнхен")</f>
        <v>косметика для ухода за лицом Мюнхен</v>
      </c>
      <c r="B124" s="7" t="s">
        <v>280</v>
      </c>
      <c r="C124" s="5">
        <v>40.0</v>
      </c>
      <c r="D124" s="6" t="s">
        <v>788</v>
      </c>
    </row>
    <row r="125">
      <c r="A125" s="8" t="str">
        <f>IFERROR(__xludf.DUMMYFUNCTION("GOOGLETRANSLATE(B125, ""de"", ""ru"")"),"уход за лицом Мюнхен")</f>
        <v>уход за лицом Мюнхен</v>
      </c>
      <c r="B125" s="7" t="s">
        <v>335</v>
      </c>
      <c r="C125" s="5">
        <v>30.0</v>
      </c>
      <c r="D125" s="6" t="s">
        <v>788</v>
      </c>
    </row>
    <row r="126">
      <c r="A126" s="8" t="str">
        <f>IFERROR(__xludf.DUMMYFUNCTION("GOOGLETRANSLATE(B126, ""de"", ""ru"")"),"уход за лицом для женщин")</f>
        <v>уход за лицом для женщин</v>
      </c>
      <c r="B126" s="3" t="s">
        <v>812</v>
      </c>
      <c r="C126" s="5">
        <v>30.0</v>
      </c>
      <c r="D126" s="6" t="s">
        <v>788</v>
      </c>
    </row>
    <row r="127">
      <c r="A127" s="8" t="str">
        <f>IFERROR(__xludf.DUMMYFUNCTION("GOOGLETRANSLATE(B127, ""de"", ""ru"")"),"Корейский уход за лицом")</f>
        <v>Корейский уход за лицом</v>
      </c>
      <c r="B127" s="3" t="s">
        <v>813</v>
      </c>
      <c r="C127" s="5">
        <v>30.0</v>
      </c>
      <c r="D127" s="6" t="s">
        <v>788</v>
      </c>
    </row>
    <row r="128">
      <c r="A128" s="8" t="str">
        <f>IFERROR(__xludf.DUMMYFUNCTION("GOOGLETRANSLATE(B128, ""de"", ""ru"")"),"чистка лица для мужчин")</f>
        <v>чистка лица для мужчин</v>
      </c>
      <c r="B128" s="3" t="s">
        <v>814</v>
      </c>
      <c r="C128" s="5">
        <v>30.0</v>
      </c>
      <c r="D128" s="6" t="s">
        <v>788</v>
      </c>
    </row>
    <row r="129">
      <c r="A129" s="8" t="str">
        <f>IFERROR(__xludf.DUMMYFUNCTION("GOOGLETRANSLATE(B129, ""de"", ""ru"")"),"мужская чистка лица")</f>
        <v>мужская чистка лица</v>
      </c>
      <c r="B129" s="3" t="s">
        <v>815</v>
      </c>
      <c r="C129" s="5">
        <v>30.0</v>
      </c>
      <c r="D129" s="6" t="s">
        <v>788</v>
      </c>
    </row>
    <row r="130">
      <c r="A130" s="8" t="str">
        <f>IFERROR(__xludf.DUMMYFUNCTION("GOOGLETRANSLATE(B130, ""de"", ""ru"")"),"чистка лица для мужчин")</f>
        <v>чистка лица для мужчин</v>
      </c>
      <c r="B130" s="3" t="s">
        <v>816</v>
      </c>
      <c r="C130" s="5">
        <v>30.0</v>
      </c>
      <c r="D130" s="6" t="s">
        <v>788</v>
      </c>
    </row>
    <row r="131">
      <c r="A131" s="8" t="str">
        <f>IFERROR(__xludf.DUMMYFUNCTION("GOOGLETRANSLATE(B131, ""de"", ""ru"")"),"жирная кожа на лице")</f>
        <v>жирная кожа на лице</v>
      </c>
      <c r="B131" s="3" t="s">
        <v>817</v>
      </c>
      <c r="C131" s="5">
        <v>30.0</v>
      </c>
      <c r="D131" s="6" t="s">
        <v>788</v>
      </c>
    </row>
    <row r="132">
      <c r="A132" s="8" t="str">
        <f>IFERROR(__xludf.DUMMYFUNCTION("GOOGLETRANSLATE(B132, ""de"", ""ru"")"),"Крем для лица для жирной кожи")</f>
        <v>Крем для лица для жирной кожи</v>
      </c>
      <c r="B132" s="3" t="s">
        <v>818</v>
      </c>
      <c r="C132" s="5">
        <v>30.0</v>
      </c>
      <c r="D132" s="6" t="s">
        <v>788</v>
      </c>
    </row>
    <row r="133">
      <c r="A133" s="8" t="str">
        <f>IFERROR(__xludf.DUMMYFUNCTION("GOOGLETRANSLATE(B133, ""de"", ""ru"")"),"Уход за жирной кожей лица")</f>
        <v>Уход за жирной кожей лица</v>
      </c>
      <c r="B133" s="3" t="s">
        <v>819</v>
      </c>
      <c r="C133" s="5">
        <v>30.0</v>
      </c>
      <c r="D133" s="6" t="s">
        <v>788</v>
      </c>
    </row>
    <row r="134">
      <c r="A134" s="8" t="str">
        <f>IFERROR(__xludf.DUMMYFUNCTION("GOOGLETRANSLATE(B134, ""de"", ""ru"")"),"медицинская чистка лица Мюнхен")</f>
        <v>медицинская чистка лица Мюнхен</v>
      </c>
      <c r="B134" s="3" t="s">
        <v>820</v>
      </c>
      <c r="C134" s="5">
        <v>30.0</v>
      </c>
      <c r="D134" s="6" t="s">
        <v>788</v>
      </c>
    </row>
    <row r="135">
      <c r="A135" s="8" t="str">
        <f>IFERROR(__xludf.DUMMYFUNCTION("GOOGLETRANSLATE(B135, ""de"", ""ru"")"),"уход за лицом поблизости")</f>
        <v>уход за лицом поблизости</v>
      </c>
      <c r="B135" s="3" t="s">
        <v>408</v>
      </c>
      <c r="C135" s="5">
        <v>20.0</v>
      </c>
      <c r="D135" s="6" t="s">
        <v>788</v>
      </c>
    </row>
    <row r="136">
      <c r="A136" s="8" t="str">
        <f>IFERROR(__xludf.DUMMYFUNCTION("GOOGLETRANSLATE(B136, ""de"", ""ru"")"),"глубокое очищение лица")</f>
        <v>глубокое очищение лица</v>
      </c>
      <c r="B136" s="3" t="s">
        <v>821</v>
      </c>
      <c r="C136" s="5">
        <v>20.0</v>
      </c>
      <c r="D136" s="6" t="s">
        <v>788</v>
      </c>
    </row>
    <row r="137">
      <c r="A137" s="8" t="str">
        <f>IFERROR(__xludf.DUMMYFUNCTION("GOOGLETRANSLATE(B137, ""de"", ""ru"")"),"ультразвуковая обработка лица")</f>
        <v>ультразвуковая обработка лица</v>
      </c>
      <c r="B137" s="3" t="s">
        <v>822</v>
      </c>
      <c r="C137" s="5">
        <v>20.0</v>
      </c>
      <c r="D137" s="6" t="s">
        <v>788</v>
      </c>
    </row>
    <row r="138">
      <c r="A138" s="8" t="str">
        <f>IFERROR(__xludf.DUMMYFUNCTION("GOOGLETRANSLATE(B138, ""de"", ""ru"")"),"лазерная обработка лица")</f>
        <v>лазерная обработка лица</v>
      </c>
      <c r="B138" s="3" t="s">
        <v>823</v>
      </c>
      <c r="C138" s="5">
        <v>20.0</v>
      </c>
      <c r="D138" s="6" t="s">
        <v>788</v>
      </c>
    </row>
    <row r="139">
      <c r="A139" s="8" t="str">
        <f>IFERROR(__xludf.DUMMYFUNCTION("GOOGLETRANSLATE(B139, ""de"", ""ru"")"),"чистка лица поблизости")</f>
        <v>чистка лица поблизости</v>
      </c>
      <c r="B139" s="3" t="s">
        <v>409</v>
      </c>
      <c r="C139" s="5">
        <v>20.0</v>
      </c>
      <c r="D139" s="6" t="s">
        <v>788</v>
      </c>
    </row>
    <row r="140">
      <c r="A140" s="8" t="str">
        <f>IFERROR(__xludf.DUMMYFUNCTION("GOOGLETRANSLATE(B140, ""de"", ""ru"")"),"Очистить лицо")</f>
        <v>Очистить лицо</v>
      </c>
      <c r="B140" s="3" t="s">
        <v>824</v>
      </c>
      <c r="C140" s="5">
        <v>20.0</v>
      </c>
      <c r="D140" s="6" t="s">
        <v>788</v>
      </c>
    </row>
    <row r="141">
      <c r="A141" s="8" t="str">
        <f>IFERROR(__xludf.DUMMYFUNCTION("GOOGLETRANSLATE(B141, ""de"", ""ru"")"),"Очистите кожу")</f>
        <v>Очистите кожу</v>
      </c>
      <c r="B141" s="3" t="s">
        <v>825</v>
      </c>
      <c r="C141" s="5">
        <v>20.0</v>
      </c>
      <c r="D141" s="6" t="s">
        <v>788</v>
      </c>
    </row>
    <row r="142">
      <c r="A142" s="8" t="str">
        <f>IFERROR(__xludf.DUMMYFUNCTION("GOOGLETRANSLATE(B142, ""de"", ""ru"")"),"чистка лица Мюнхен")</f>
        <v>чистка лица Мюнхен</v>
      </c>
      <c r="B142" s="3" t="s">
        <v>826</v>
      </c>
      <c r="C142" s="5">
        <v>20.0</v>
      </c>
      <c r="D142" s="6" t="s">
        <v>788</v>
      </c>
    </row>
    <row r="143">
      <c r="A143" s="8" t="str">
        <f>IFERROR(__xludf.DUMMYFUNCTION("GOOGLETRANSLATE(B143, ""de"", ""ru"")"),"лазерная обработка лица")</f>
        <v>лазерная обработка лица</v>
      </c>
      <c r="B143" s="3" t="s">
        <v>827</v>
      </c>
      <c r="C143" s="5">
        <v>20.0</v>
      </c>
      <c r="D143" s="6" t="s">
        <v>788</v>
      </c>
    </row>
    <row r="144">
      <c r="A144" s="8" t="str">
        <f>IFERROR(__xludf.DUMMYFUNCTION("GOOGLETRANSLATE(B144, ""de"", ""ru"")"),"лазерная обработка лица")</f>
        <v>лазерная обработка лица</v>
      </c>
      <c r="B144" s="3" t="s">
        <v>828</v>
      </c>
      <c r="C144" s="5">
        <v>20.0</v>
      </c>
      <c r="D144" s="6" t="s">
        <v>788</v>
      </c>
    </row>
    <row r="145">
      <c r="A145" s="8" t="str">
        <f>IFERROR(__xludf.DUMMYFUNCTION("GOOGLETRANSLATE(B145, ""de"", ""ru"")"),"уход за лицом Швабинг")</f>
        <v>уход за лицом Швабинг</v>
      </c>
      <c r="B145" s="3" t="s">
        <v>829</v>
      </c>
      <c r="C145" s="5">
        <v>20.0</v>
      </c>
      <c r="D145" s="6" t="s">
        <v>788</v>
      </c>
    </row>
    <row r="146">
      <c r="A146" s="8" t="str">
        <f>IFERROR(__xludf.DUMMYFUNCTION("GOOGLETRANSLATE(B146, ""de"", ""ru"")"),"глубокая очистка")</f>
        <v>глубокая очистка</v>
      </c>
      <c r="B146" s="3" t="s">
        <v>830</v>
      </c>
      <c r="C146" s="5">
        <v>20.0</v>
      </c>
      <c r="D146" s="6" t="s">
        <v>788</v>
      </c>
    </row>
    <row r="147">
      <c r="A147" s="8" t="str">
        <f>IFERROR(__xludf.DUMMYFUNCTION("GOOGLETRANSLATE(B147, ""de"", ""ru"")"),"уход за лицом рядом со мной")</f>
        <v>уход за лицом рядом со мной</v>
      </c>
      <c r="B147" s="3" t="s">
        <v>831</v>
      </c>
      <c r="C147" s="5">
        <v>20.0</v>
      </c>
      <c r="D147" s="6" t="s">
        <v>788</v>
      </c>
    </row>
    <row r="148">
      <c r="A148" s="8" t="str">
        <f>IFERROR(__xludf.DUMMYFUNCTION("GOOGLETRANSLATE(B148, ""de"", ""ru"")"),"косметика крупным планом")</f>
        <v>косметика крупным планом</v>
      </c>
      <c r="B148" s="3" t="s">
        <v>832</v>
      </c>
      <c r="C148" s="5">
        <v>20.0</v>
      </c>
      <c r="D148" s="6" t="s">
        <v>788</v>
      </c>
    </row>
    <row r="149">
      <c r="A149" s="8" t="str">
        <f>IFERROR(__xludf.DUMMYFUNCTION("GOOGLETRANSLATE(B149, ""de"", ""ru"")"),"лазерная обработка лица")</f>
        <v>лазерная обработка лица</v>
      </c>
      <c r="B149" s="3" t="s">
        <v>833</v>
      </c>
      <c r="C149" s="5">
        <v>20.0</v>
      </c>
      <c r="D149" s="6" t="s">
        <v>788</v>
      </c>
    </row>
    <row r="150">
      <c r="A150" s="8" t="str">
        <f>IFERROR(__xludf.DUMMYFUNCTION("GOOGLETRANSLATE(B150, ""de"", ""ru"")"),"мужской уход за лицом")</f>
        <v>мужской уход за лицом</v>
      </c>
      <c r="B150" s="3" t="s">
        <v>834</v>
      </c>
      <c r="C150" s="5">
        <v>20.0</v>
      </c>
      <c r="D150" s="6" t="s">
        <v>788</v>
      </c>
    </row>
    <row r="151">
      <c r="A151" s="8" t="str">
        <f>IFERROR(__xludf.DUMMYFUNCTION("GOOGLETRANSLATE(B151, ""de"", ""ru"")"),"уход за лицом для комбинированной кожи")</f>
        <v>уход за лицом для комбинированной кожи</v>
      </c>
      <c r="B151" s="3" t="s">
        <v>835</v>
      </c>
      <c r="C151" s="5">
        <v>20.0</v>
      </c>
      <c r="D151" s="6" t="s">
        <v>788</v>
      </c>
    </row>
    <row r="152">
      <c r="A152" s="8" t="str">
        <f>IFERROR(__xludf.DUMMYFUNCTION("GOOGLETRANSLATE(B152, ""de"", ""ru"")"),"чистка лица в Мюнхене цена")</f>
        <v>чистка лица в Мюнхене цена</v>
      </c>
      <c r="B152" s="3" t="s">
        <v>836</v>
      </c>
      <c r="C152" s="5">
        <v>20.0</v>
      </c>
      <c r="D152" s="6" t="s">
        <v>788</v>
      </c>
    </row>
    <row r="153">
      <c r="A153" s="8" t="str">
        <f>IFERROR(__xludf.DUMMYFUNCTION("GOOGLETRANSLATE(B153, ""de"", ""ru"")"),"врач-косметолог Мюнхен")</f>
        <v>врач-косметолог Мюнхен</v>
      </c>
      <c r="B153" s="3" t="s">
        <v>837</v>
      </c>
      <c r="C153" s="5">
        <v>20.0</v>
      </c>
      <c r="D153" s="6" t="s">
        <v>788</v>
      </c>
    </row>
    <row r="154">
      <c r="A154" s="8" t="str">
        <f>IFERROR(__xludf.DUMMYFUNCTION("GOOGLETRANSLATE(B154, ""de"", ""ru"")"),"личная гигиена Мюнхен")</f>
        <v>личная гигиена Мюнхен</v>
      </c>
      <c r="B154" s="3" t="s">
        <v>838</v>
      </c>
      <c r="C154" s="5">
        <v>10.0</v>
      </c>
      <c r="D154" s="6" t="s">
        <v>788</v>
      </c>
    </row>
    <row r="155">
      <c r="A155" s="8" t="str">
        <f>IFERROR(__xludf.DUMMYFUNCTION("GOOGLETRANSLATE(B155, ""de"", ""ru"")"),"уход за лицом рядом со мной")</f>
        <v>уход за лицом рядом со мной</v>
      </c>
      <c r="B155" s="3" t="s">
        <v>839</v>
      </c>
      <c r="C155" s="5">
        <v>10.0</v>
      </c>
      <c r="D155" s="6" t="s">
        <v>788</v>
      </c>
    </row>
    <row r="156">
      <c r="A156" s="8" t="str">
        <f>IFERROR(__xludf.DUMMYFUNCTION("GOOGLETRANSLATE(B156, ""de"", ""ru"")"),"чистка лица для мужчин в Мюнхене")</f>
        <v>чистка лица для мужчин в Мюнхене</v>
      </c>
      <c r="B156" s="3" t="s">
        <v>840</v>
      </c>
      <c r="C156" s="5">
        <v>10.0</v>
      </c>
      <c r="D156" s="6" t="s">
        <v>788</v>
      </c>
    </row>
    <row r="157">
      <c r="A157" s="8" t="str">
        <f>IFERROR(__xludf.DUMMYFUNCTION("GOOGLETRANSLATE(B157, ""de"", ""ru"")"),"Личная гигиена рядом со мной")</f>
        <v>Личная гигиена рядом со мной</v>
      </c>
      <c r="B157" s="3" t="s">
        <v>841</v>
      </c>
      <c r="C157" s="5">
        <v>10.0</v>
      </c>
      <c r="D157" s="6" t="s">
        <v>788</v>
      </c>
    </row>
    <row r="158">
      <c r="A158" s="8"/>
      <c r="B158" s="4"/>
      <c r="C158" s="5"/>
      <c r="D158" s="5"/>
    </row>
    <row r="159">
      <c r="A159" s="8"/>
      <c r="B159" s="4"/>
      <c r="C159" s="5"/>
      <c r="D159" s="5"/>
    </row>
    <row r="160">
      <c r="A160" s="8"/>
      <c r="B160" s="4"/>
      <c r="C160" s="5"/>
      <c r="D160" s="5"/>
    </row>
    <row r="161">
      <c r="A161" s="8"/>
      <c r="B161" s="4"/>
      <c r="C161" s="5"/>
      <c r="D161" s="5"/>
    </row>
    <row r="162">
      <c r="A162" s="8"/>
      <c r="B162" s="4"/>
      <c r="C162" s="5"/>
      <c r="D162" s="5"/>
    </row>
    <row r="163">
      <c r="A163" s="8"/>
      <c r="B163" s="4"/>
      <c r="C163" s="5"/>
      <c r="D163" s="5"/>
    </row>
    <row r="164">
      <c r="A164" s="8"/>
      <c r="B164" s="4"/>
      <c r="C164" s="5"/>
      <c r="D164" s="5"/>
    </row>
    <row r="165">
      <c r="A165" s="8"/>
      <c r="B165" s="4"/>
      <c r="C165" s="5"/>
      <c r="D165" s="5"/>
    </row>
    <row r="166">
      <c r="A166" s="8"/>
      <c r="B166" s="4"/>
      <c r="C166" s="5"/>
      <c r="D166" s="5"/>
    </row>
    <row r="249">
      <c r="B249" s="4"/>
      <c r="C249" s="5"/>
      <c r="D249" s="5"/>
    </row>
    <row r="250">
      <c r="B250" s="4"/>
      <c r="C250" s="5"/>
      <c r="D250" s="5"/>
    </row>
    <row r="251">
      <c r="B251" s="4"/>
      <c r="C251" s="5"/>
      <c r="D251" s="5"/>
    </row>
    <row r="252">
      <c r="B252" s="4"/>
      <c r="C252" s="5"/>
      <c r="D252" s="5"/>
    </row>
    <row r="253">
      <c r="B253" s="4"/>
      <c r="C253" s="5"/>
      <c r="D253" s="5"/>
    </row>
    <row r="254">
      <c r="B254" s="4"/>
      <c r="C254" s="5"/>
      <c r="D254" s="5"/>
    </row>
    <row r="255">
      <c r="B255" s="4"/>
      <c r="C255" s="5"/>
      <c r="D255" s="5"/>
    </row>
    <row r="256">
      <c r="B256" s="4"/>
      <c r="C256" s="5"/>
      <c r="D256" s="5"/>
    </row>
    <row r="257">
      <c r="B257" s="4"/>
      <c r="C257" s="5"/>
      <c r="D257" s="5"/>
    </row>
    <row r="258">
      <c r="B258" s="4"/>
      <c r="C258" s="5"/>
      <c r="D258" s="5"/>
    </row>
    <row r="259">
      <c r="B259" s="4"/>
      <c r="C259" s="5"/>
      <c r="D259" s="5"/>
    </row>
    <row r="260">
      <c r="B260" s="4"/>
      <c r="C260" s="5"/>
      <c r="D260" s="5"/>
    </row>
    <row r="261">
      <c r="B261" s="4"/>
      <c r="C261" s="5"/>
      <c r="D261" s="5"/>
    </row>
    <row r="262">
      <c r="B262" s="4"/>
      <c r="C262" s="5"/>
      <c r="D262" s="5"/>
    </row>
    <row r="263">
      <c r="B263" s="4"/>
      <c r="C263" s="5"/>
      <c r="D263" s="5"/>
    </row>
    <row r="264">
      <c r="B264" s="4"/>
      <c r="C264" s="5"/>
      <c r="D264" s="5"/>
    </row>
    <row r="265">
      <c r="B265" s="4"/>
      <c r="C265" s="5"/>
      <c r="D265" s="5"/>
    </row>
    <row r="266">
      <c r="B266" s="4"/>
      <c r="C266" s="5"/>
      <c r="D266" s="5"/>
    </row>
    <row r="267">
      <c r="B267" s="4"/>
      <c r="C267" s="5"/>
      <c r="D267" s="5"/>
    </row>
    <row r="268">
      <c r="B268" s="4"/>
      <c r="C268" s="5"/>
      <c r="D268" s="5"/>
    </row>
    <row r="269">
      <c r="B269" s="4"/>
      <c r="C269" s="5"/>
      <c r="D269" s="5"/>
    </row>
    <row r="270">
      <c r="B270" s="4"/>
      <c r="C270" s="5"/>
      <c r="D270" s="5"/>
    </row>
    <row r="271">
      <c r="B271" s="4"/>
      <c r="C271" s="5"/>
      <c r="D271" s="5"/>
    </row>
    <row r="272">
      <c r="B272" s="4"/>
      <c r="C272" s="5"/>
      <c r="D272" s="5"/>
    </row>
    <row r="273">
      <c r="B273" s="4"/>
      <c r="C273" s="5"/>
      <c r="D273" s="5"/>
    </row>
    <row r="274">
      <c r="B274" s="4"/>
      <c r="C274" s="5"/>
      <c r="D274" s="5"/>
    </row>
    <row r="275">
      <c r="B275" s="4"/>
      <c r="C275" s="5"/>
      <c r="D275" s="5"/>
    </row>
    <row r="276">
      <c r="B276" s="4"/>
      <c r="C276" s="5"/>
      <c r="D276" s="5"/>
    </row>
    <row r="277">
      <c r="B277" s="4"/>
      <c r="C277" s="5"/>
      <c r="D277" s="5"/>
    </row>
    <row r="278">
      <c r="B278" s="4"/>
      <c r="C278" s="5"/>
      <c r="D278" s="5"/>
    </row>
    <row r="279">
      <c r="B279" s="4"/>
      <c r="C279" s="5"/>
      <c r="D279" s="5"/>
    </row>
    <row r="280">
      <c r="B280" s="4"/>
      <c r="C280" s="5"/>
      <c r="D280" s="5"/>
    </row>
    <row r="281">
      <c r="B281" s="4"/>
      <c r="C281" s="5"/>
      <c r="D281" s="5"/>
    </row>
    <row r="282">
      <c r="B282" s="4"/>
      <c r="C282" s="5"/>
      <c r="D282" s="5"/>
    </row>
    <row r="283">
      <c r="B283" s="4"/>
      <c r="C283" s="5"/>
      <c r="D283" s="5"/>
    </row>
    <row r="284">
      <c r="B284" s="4"/>
      <c r="C284" s="5"/>
      <c r="D284" s="5"/>
    </row>
    <row r="285">
      <c r="B285" s="4"/>
      <c r="C285" s="5"/>
      <c r="D285" s="5"/>
    </row>
    <row r="286">
      <c r="B286" s="4"/>
      <c r="C286" s="5"/>
      <c r="D286" s="5"/>
    </row>
    <row r="287">
      <c r="B287" s="4"/>
      <c r="C287" s="5"/>
      <c r="D287" s="5"/>
    </row>
    <row r="288">
      <c r="B288" s="4"/>
      <c r="C288" s="5"/>
      <c r="D288" s="5"/>
    </row>
    <row r="289">
      <c r="B289" s="4"/>
      <c r="C289" s="5"/>
      <c r="D289" s="5"/>
    </row>
    <row r="290">
      <c r="B290" s="4"/>
      <c r="C290" s="5"/>
      <c r="D290" s="5"/>
    </row>
    <row r="291">
      <c r="B291" s="4"/>
      <c r="C291" s="5"/>
      <c r="D291" s="5"/>
    </row>
    <row r="292">
      <c r="B292" s="4"/>
      <c r="C292" s="5"/>
      <c r="D292" s="5"/>
    </row>
    <row r="293">
      <c r="B293" s="4"/>
      <c r="C293" s="5"/>
      <c r="D293" s="5"/>
    </row>
    <row r="294">
      <c r="B294" s="4"/>
      <c r="C294" s="5"/>
      <c r="D294" s="5"/>
    </row>
    <row r="295">
      <c r="B295" s="4"/>
      <c r="C295" s="5"/>
      <c r="D295" s="5"/>
    </row>
    <row r="296">
      <c r="B296" s="4"/>
      <c r="C296" s="5"/>
      <c r="D296" s="5"/>
    </row>
    <row r="297">
      <c r="B297" s="4"/>
      <c r="C297" s="5"/>
      <c r="D297" s="5"/>
    </row>
    <row r="298">
      <c r="B298" s="4"/>
      <c r="C298" s="5"/>
      <c r="D298" s="5"/>
    </row>
    <row r="299">
      <c r="B299" s="4"/>
      <c r="C299" s="5"/>
      <c r="D299" s="5"/>
    </row>
    <row r="300">
      <c r="B300" s="4"/>
      <c r="C300" s="5"/>
      <c r="D300" s="5"/>
    </row>
    <row r="301">
      <c r="B301" s="4"/>
      <c r="C301" s="5"/>
      <c r="D301" s="5"/>
    </row>
    <row r="302">
      <c r="B302" s="4"/>
      <c r="C302" s="5"/>
      <c r="D302" s="5"/>
    </row>
    <row r="303">
      <c r="B303" s="4"/>
      <c r="C303" s="5"/>
      <c r="D303" s="5"/>
    </row>
    <row r="304">
      <c r="B304" s="4"/>
      <c r="C304" s="5"/>
      <c r="D304" s="5"/>
    </row>
    <row r="305">
      <c r="B305" s="4"/>
      <c r="C305" s="5"/>
      <c r="D305" s="5"/>
    </row>
    <row r="306">
      <c r="B306" s="4"/>
      <c r="C306" s="5"/>
      <c r="D306" s="5"/>
    </row>
    <row r="307">
      <c r="B307" s="4"/>
      <c r="C307" s="5"/>
      <c r="D307" s="5"/>
    </row>
    <row r="308">
      <c r="B308" s="4"/>
      <c r="C308" s="5"/>
      <c r="D308" s="5"/>
    </row>
    <row r="309">
      <c r="B309" s="4"/>
      <c r="C309" s="5"/>
      <c r="D309" s="5"/>
    </row>
    <row r="310">
      <c r="B310" s="4"/>
      <c r="C310" s="5"/>
      <c r="D310" s="5"/>
    </row>
    <row r="311">
      <c r="B311" s="4"/>
      <c r="C311" s="5"/>
      <c r="D311" s="5"/>
    </row>
    <row r="312">
      <c r="B312" s="4"/>
      <c r="C312" s="5"/>
      <c r="D312" s="5"/>
    </row>
    <row r="313">
      <c r="B313" s="4"/>
      <c r="C313" s="5"/>
      <c r="D313" s="5"/>
    </row>
    <row r="314">
      <c r="B314" s="4"/>
      <c r="C314" s="5"/>
      <c r="D314" s="5"/>
    </row>
    <row r="315">
      <c r="B315" s="4"/>
      <c r="C315" s="5"/>
      <c r="D315" s="5"/>
    </row>
    <row r="316">
      <c r="B316" s="4"/>
      <c r="C316" s="5"/>
      <c r="D316" s="5"/>
    </row>
    <row r="317">
      <c r="B317" s="4"/>
      <c r="C317" s="5"/>
      <c r="D317" s="5"/>
    </row>
    <row r="318">
      <c r="B318" s="4"/>
      <c r="C318" s="5"/>
      <c r="D318" s="5"/>
    </row>
    <row r="319">
      <c r="B319" s="4"/>
      <c r="C319" s="5"/>
      <c r="D319" s="5"/>
    </row>
    <row r="320">
      <c r="B320" s="4"/>
      <c r="C320" s="5"/>
      <c r="D320" s="5"/>
    </row>
    <row r="321">
      <c r="B321" s="4"/>
      <c r="C321" s="5"/>
      <c r="D321" s="5"/>
    </row>
    <row r="322">
      <c r="B322" s="4"/>
      <c r="C322" s="5"/>
      <c r="D322" s="5"/>
    </row>
    <row r="323">
      <c r="B323" s="4"/>
      <c r="C323" s="5"/>
      <c r="D323" s="5"/>
    </row>
    <row r="324">
      <c r="B324" s="4"/>
      <c r="C324" s="5"/>
      <c r="D324" s="5"/>
    </row>
    <row r="325">
      <c r="B325" s="4"/>
      <c r="C325" s="5"/>
      <c r="D325" s="5"/>
    </row>
    <row r="326">
      <c r="B326" s="4"/>
      <c r="C326" s="5"/>
      <c r="D326" s="5"/>
    </row>
    <row r="327">
      <c r="B327" s="4"/>
      <c r="C327" s="5"/>
      <c r="D327" s="5"/>
    </row>
    <row r="328">
      <c r="B328" s="4"/>
      <c r="C328" s="5"/>
      <c r="D328" s="5"/>
    </row>
    <row r="329">
      <c r="B329" s="4"/>
      <c r="C329" s="5"/>
      <c r="D329" s="5"/>
    </row>
    <row r="330">
      <c r="B330" s="4"/>
      <c r="C330" s="5"/>
      <c r="D330" s="5"/>
    </row>
    <row r="331">
      <c r="B331" s="4"/>
      <c r="C331" s="5"/>
      <c r="D331" s="5"/>
    </row>
    <row r="332">
      <c r="B332" s="4"/>
      <c r="C332" s="5"/>
      <c r="D332" s="5"/>
    </row>
    <row r="333">
      <c r="B333" s="4"/>
      <c r="C333" s="5"/>
      <c r="D333" s="5"/>
    </row>
    <row r="334">
      <c r="B334" s="4"/>
      <c r="C334" s="5"/>
      <c r="D334" s="5"/>
    </row>
    <row r="335">
      <c r="B335" s="4"/>
      <c r="C335" s="5"/>
      <c r="D335" s="5"/>
    </row>
    <row r="336">
      <c r="B336" s="4"/>
      <c r="C336" s="5"/>
      <c r="D336" s="5"/>
    </row>
    <row r="337">
      <c r="B337" s="4"/>
      <c r="C337" s="5"/>
      <c r="D337" s="5"/>
    </row>
    <row r="338">
      <c r="B338" s="4"/>
      <c r="C338" s="5"/>
      <c r="D338" s="5"/>
    </row>
    <row r="339">
      <c r="B339" s="4"/>
      <c r="C339" s="5"/>
      <c r="D339" s="5"/>
    </row>
    <row r="340">
      <c r="B340" s="4"/>
      <c r="C340" s="5"/>
      <c r="D340" s="5"/>
    </row>
    <row r="341">
      <c r="B341" s="4"/>
      <c r="C341" s="5"/>
      <c r="D341" s="5"/>
    </row>
    <row r="342">
      <c r="B342" s="4"/>
      <c r="C342" s="5"/>
      <c r="D342" s="5"/>
    </row>
    <row r="343">
      <c r="B343" s="4"/>
      <c r="C343" s="5"/>
      <c r="D343" s="5"/>
    </row>
    <row r="344">
      <c r="B344" s="4"/>
      <c r="C344" s="5"/>
      <c r="D344" s="5"/>
    </row>
    <row r="345">
      <c r="B345" s="4"/>
      <c r="C345" s="5"/>
      <c r="D345" s="5"/>
    </row>
    <row r="346">
      <c r="B346" s="4"/>
      <c r="C346" s="5"/>
      <c r="D346" s="5"/>
    </row>
    <row r="347">
      <c r="B347" s="4"/>
      <c r="C347" s="5"/>
      <c r="D347" s="5"/>
    </row>
    <row r="348">
      <c r="B348" s="4"/>
      <c r="C348" s="5"/>
      <c r="D348" s="5"/>
    </row>
    <row r="349">
      <c r="B349" s="4"/>
      <c r="C349" s="5"/>
      <c r="D349" s="5"/>
    </row>
    <row r="350">
      <c r="B350" s="4"/>
      <c r="C350" s="5"/>
      <c r="D350" s="5"/>
    </row>
    <row r="351">
      <c r="B351" s="4"/>
      <c r="C351" s="5"/>
      <c r="D351" s="5"/>
    </row>
    <row r="352">
      <c r="B352" s="4"/>
      <c r="C352" s="5"/>
      <c r="D352" s="5"/>
    </row>
    <row r="353">
      <c r="B353" s="4"/>
      <c r="C353" s="5"/>
      <c r="D353" s="5"/>
    </row>
    <row r="354">
      <c r="B354" s="4"/>
      <c r="C354" s="5"/>
      <c r="D354" s="5"/>
    </row>
    <row r="355">
      <c r="B355" s="4"/>
      <c r="C355" s="5"/>
      <c r="D355" s="5"/>
    </row>
    <row r="356">
      <c r="B356" s="4"/>
      <c r="C356" s="5"/>
      <c r="D356" s="5"/>
    </row>
    <row r="357">
      <c r="B357" s="4"/>
      <c r="C357" s="5"/>
      <c r="D357" s="5"/>
    </row>
    <row r="358">
      <c r="B358" s="4"/>
      <c r="C358" s="5"/>
      <c r="D358" s="5"/>
    </row>
    <row r="359">
      <c r="B359" s="4"/>
      <c r="C359" s="5"/>
      <c r="D359" s="5"/>
    </row>
    <row r="360">
      <c r="B360" s="4"/>
      <c r="C360" s="5"/>
      <c r="D360" s="5"/>
    </row>
    <row r="361">
      <c r="B361" s="4"/>
      <c r="C361" s="5"/>
      <c r="D361" s="5"/>
    </row>
    <row r="362">
      <c r="B362" s="4"/>
      <c r="C362" s="5"/>
      <c r="D362" s="5"/>
    </row>
    <row r="363">
      <c r="B363" s="4"/>
      <c r="C363" s="5"/>
      <c r="D363" s="5"/>
    </row>
    <row r="364">
      <c r="B364" s="4"/>
      <c r="C364" s="5"/>
      <c r="D364" s="5"/>
    </row>
    <row r="365">
      <c r="B365" s="4"/>
      <c r="C365" s="5"/>
      <c r="D365" s="5"/>
    </row>
    <row r="366">
      <c r="B366" s="4"/>
      <c r="C366" s="5"/>
      <c r="D366" s="5"/>
    </row>
    <row r="367">
      <c r="B367" s="4"/>
      <c r="C367" s="5"/>
      <c r="D367" s="5"/>
    </row>
    <row r="368">
      <c r="B368" s="4"/>
      <c r="C368" s="5"/>
      <c r="D368" s="5"/>
    </row>
    <row r="369">
      <c r="B369" s="4"/>
      <c r="C369" s="5"/>
      <c r="D369" s="5"/>
    </row>
    <row r="370">
      <c r="B370" s="4"/>
      <c r="C370" s="5"/>
      <c r="D370" s="5"/>
    </row>
    <row r="371">
      <c r="B371" s="4"/>
      <c r="C371" s="5"/>
      <c r="D371" s="5"/>
    </row>
    <row r="372">
      <c r="B372" s="4"/>
      <c r="C372" s="5"/>
      <c r="D372" s="5"/>
    </row>
    <row r="373">
      <c r="B373" s="4"/>
      <c r="C373" s="5"/>
      <c r="D373" s="5"/>
    </row>
    <row r="374">
      <c r="B374" s="4"/>
      <c r="C374" s="5"/>
      <c r="D374" s="5"/>
    </row>
    <row r="375">
      <c r="B375" s="4"/>
      <c r="C375" s="5"/>
      <c r="D375" s="5"/>
    </row>
    <row r="376">
      <c r="B376" s="4"/>
      <c r="C376" s="5"/>
      <c r="D376" s="5"/>
    </row>
    <row r="377">
      <c r="B377" s="4"/>
      <c r="C377" s="5"/>
      <c r="D377" s="5"/>
    </row>
    <row r="378">
      <c r="B378" s="4"/>
      <c r="C378" s="5"/>
      <c r="D378" s="5"/>
    </row>
    <row r="379">
      <c r="B379" s="4"/>
      <c r="C379" s="5"/>
      <c r="D379" s="5"/>
    </row>
    <row r="380">
      <c r="B380" s="4"/>
      <c r="C380" s="5"/>
      <c r="D380" s="5"/>
    </row>
    <row r="381">
      <c r="B381" s="4"/>
      <c r="C381" s="5"/>
      <c r="D381" s="5"/>
    </row>
    <row r="382">
      <c r="B382" s="4"/>
      <c r="C382" s="5"/>
      <c r="D382" s="5"/>
    </row>
    <row r="383">
      <c r="B383" s="4"/>
      <c r="C383" s="5"/>
      <c r="D383" s="5"/>
    </row>
    <row r="384">
      <c r="B384" s="4"/>
      <c r="C384" s="5"/>
      <c r="D384" s="5"/>
    </row>
    <row r="385">
      <c r="B385" s="4"/>
      <c r="C385" s="5"/>
      <c r="D385" s="5"/>
    </row>
    <row r="386">
      <c r="B386" s="4"/>
      <c r="C386" s="5"/>
      <c r="D386" s="5"/>
    </row>
    <row r="387">
      <c r="B387" s="4"/>
      <c r="C387" s="5"/>
      <c r="D387" s="5"/>
    </row>
    <row r="388">
      <c r="B388" s="4"/>
      <c r="C388" s="5"/>
      <c r="D388" s="5"/>
    </row>
    <row r="389">
      <c r="B389" s="4"/>
      <c r="C389" s="5"/>
      <c r="D389" s="5"/>
    </row>
    <row r="390">
      <c r="A390" s="3"/>
      <c r="B390" s="7"/>
      <c r="C390" s="5"/>
      <c r="D390" s="5"/>
    </row>
    <row r="391">
      <c r="A391" s="3"/>
      <c r="B391" s="7"/>
      <c r="C391" s="5"/>
      <c r="D391" s="5"/>
    </row>
    <row r="392">
      <c r="A392" s="3"/>
      <c r="B392" s="7"/>
      <c r="C392" s="5"/>
      <c r="D392" s="5"/>
    </row>
    <row r="393">
      <c r="A393" s="3"/>
      <c r="B393" s="7"/>
      <c r="C393" s="5"/>
      <c r="D393" s="5"/>
    </row>
    <row r="394">
      <c r="A394" s="3"/>
      <c r="B394" s="7"/>
      <c r="C394" s="5"/>
      <c r="D394" s="5"/>
    </row>
    <row r="395">
      <c r="A395" s="3"/>
      <c r="B395" s="7"/>
      <c r="C395" s="5"/>
      <c r="D395" s="5"/>
    </row>
    <row r="396">
      <c r="A396" s="3"/>
      <c r="B396" s="7"/>
      <c r="C396" s="5"/>
      <c r="D396" s="5"/>
    </row>
    <row r="397">
      <c r="A397" s="3"/>
      <c r="B397" s="7"/>
      <c r="C397" s="5"/>
      <c r="D397" s="5"/>
    </row>
    <row r="398">
      <c r="A398" s="3"/>
      <c r="B398" s="7"/>
      <c r="C398" s="5"/>
      <c r="D398" s="5"/>
    </row>
    <row r="399">
      <c r="A399" s="3"/>
      <c r="B399" s="7"/>
      <c r="C399" s="5"/>
      <c r="D399" s="5"/>
    </row>
    <row r="400">
      <c r="A400" s="3"/>
      <c r="B400" s="7"/>
      <c r="C400" s="5"/>
      <c r="D400" s="5"/>
    </row>
    <row r="401">
      <c r="A401" s="3"/>
      <c r="B401" s="7"/>
      <c r="C401" s="5"/>
      <c r="D401" s="5"/>
    </row>
    <row r="402">
      <c r="A402" s="3"/>
      <c r="B402" s="7"/>
      <c r="C402" s="5"/>
      <c r="D402" s="5"/>
    </row>
    <row r="403">
      <c r="A403" s="3"/>
      <c r="B403" s="7"/>
      <c r="C403" s="5"/>
      <c r="D403" s="5"/>
    </row>
    <row r="404">
      <c r="A404" s="3"/>
      <c r="B404" s="7"/>
      <c r="C404" s="5"/>
      <c r="D404" s="5"/>
    </row>
    <row r="405">
      <c r="A405" s="3"/>
      <c r="B405" s="7"/>
      <c r="C405" s="5"/>
      <c r="D405" s="5"/>
    </row>
    <row r="406">
      <c r="A406" s="3"/>
      <c r="B406" s="7"/>
      <c r="C406" s="5"/>
      <c r="D406" s="5"/>
    </row>
    <row r="407">
      <c r="A407" s="3"/>
      <c r="B407" s="7"/>
      <c r="C407" s="5"/>
      <c r="D407" s="5"/>
    </row>
    <row r="408">
      <c r="A408" s="3"/>
      <c r="B408" s="7"/>
      <c r="C408" s="5"/>
      <c r="D408" s="5"/>
    </row>
    <row r="409">
      <c r="A409" s="3"/>
      <c r="B409" s="7"/>
      <c r="C409" s="5"/>
      <c r="D409" s="5"/>
    </row>
    <row r="410">
      <c r="A410" s="3"/>
      <c r="B410" s="7"/>
      <c r="C410" s="5"/>
      <c r="D410" s="5"/>
    </row>
    <row r="411">
      <c r="A411" s="3"/>
      <c r="B411" s="7"/>
      <c r="C411" s="5"/>
      <c r="D411" s="5"/>
    </row>
    <row r="412">
      <c r="A412" s="3"/>
      <c r="B412" s="7"/>
      <c r="C412" s="5"/>
      <c r="D412" s="5"/>
    </row>
    <row r="413">
      <c r="A413" s="3"/>
      <c r="B413" s="7"/>
      <c r="C413" s="5"/>
      <c r="D413" s="5"/>
    </row>
    <row r="414">
      <c r="A414" s="3"/>
      <c r="B414" s="7"/>
      <c r="C414" s="5"/>
      <c r="D414" s="5"/>
    </row>
    <row r="415">
      <c r="A415" s="3"/>
      <c r="B415" s="7"/>
      <c r="C415" s="5"/>
      <c r="D415" s="5"/>
    </row>
    <row r="416">
      <c r="A416" s="3"/>
      <c r="B416" s="7"/>
      <c r="C416" s="5"/>
      <c r="D416" s="5"/>
    </row>
    <row r="417">
      <c r="A417" s="3"/>
      <c r="B417" s="7"/>
      <c r="C417" s="5"/>
      <c r="D417" s="5"/>
    </row>
    <row r="418">
      <c r="A418" s="3"/>
      <c r="B418" s="7"/>
      <c r="C418" s="5"/>
      <c r="D418" s="5"/>
    </row>
    <row r="419">
      <c r="A419" s="3"/>
      <c r="B419" s="7"/>
      <c r="C419" s="5"/>
      <c r="D419" s="5"/>
    </row>
    <row r="420">
      <c r="A420" s="3"/>
      <c r="B420" s="7"/>
      <c r="C420" s="5"/>
      <c r="D420" s="5"/>
    </row>
    <row r="421">
      <c r="A421" s="3"/>
      <c r="B421" s="7"/>
      <c r="C421" s="5"/>
      <c r="D421" s="5"/>
    </row>
    <row r="422">
      <c r="A422" s="3"/>
      <c r="B422" s="7"/>
      <c r="C422" s="5"/>
      <c r="D422" s="5"/>
    </row>
    <row r="423">
      <c r="A423" s="3"/>
      <c r="B423" s="7"/>
      <c r="C423" s="5"/>
      <c r="D423" s="5"/>
    </row>
    <row r="424">
      <c r="A424" s="3"/>
      <c r="B424" s="7"/>
      <c r="C424" s="5"/>
      <c r="D424" s="5"/>
    </row>
    <row r="425">
      <c r="A425" s="3"/>
      <c r="B425" s="7"/>
      <c r="C425" s="5"/>
      <c r="D425" s="5"/>
    </row>
    <row r="426">
      <c r="A426" s="3"/>
      <c r="B426" s="7"/>
      <c r="C426" s="5"/>
      <c r="D426" s="5"/>
    </row>
    <row r="427">
      <c r="A427" s="3"/>
      <c r="B427" s="7"/>
      <c r="C427" s="5"/>
      <c r="D427" s="5"/>
    </row>
    <row r="428">
      <c r="A428" s="3"/>
      <c r="B428" s="7"/>
      <c r="C428" s="5"/>
      <c r="D428" s="5"/>
    </row>
    <row r="429">
      <c r="A429" s="3"/>
      <c r="B429" s="7"/>
      <c r="C429" s="5"/>
      <c r="D429" s="5"/>
    </row>
    <row r="430">
      <c r="A430" s="3"/>
      <c r="B430" s="7"/>
      <c r="C430" s="5"/>
      <c r="D430" s="5"/>
    </row>
    <row r="431">
      <c r="A431" s="3"/>
      <c r="B431" s="7"/>
      <c r="C431" s="5"/>
      <c r="D431" s="5"/>
    </row>
    <row r="432">
      <c r="A432" s="3"/>
      <c r="B432" s="7"/>
      <c r="C432" s="5"/>
      <c r="D432" s="5"/>
    </row>
    <row r="433">
      <c r="A433" s="3"/>
      <c r="B433" s="7"/>
      <c r="C433" s="5"/>
      <c r="D433" s="5"/>
    </row>
    <row r="434">
      <c r="A434" s="3"/>
      <c r="B434" s="7"/>
      <c r="C434" s="5"/>
      <c r="D434" s="5"/>
    </row>
    <row r="435">
      <c r="A435" s="3"/>
      <c r="B435" s="7"/>
      <c r="C435" s="5"/>
      <c r="D435" s="5"/>
    </row>
    <row r="436">
      <c r="A436" s="3"/>
      <c r="B436" s="7"/>
      <c r="C436" s="5"/>
      <c r="D436" s="5"/>
    </row>
    <row r="437">
      <c r="A437" s="3"/>
      <c r="B437" s="7"/>
      <c r="C437" s="5"/>
      <c r="D437" s="5"/>
    </row>
    <row r="438">
      <c r="A438" s="3"/>
      <c r="B438" s="7"/>
      <c r="C438" s="5"/>
      <c r="D438" s="5"/>
    </row>
    <row r="439">
      <c r="A439" s="3"/>
      <c r="B439" s="7"/>
      <c r="C439" s="5"/>
      <c r="D439" s="5"/>
    </row>
    <row r="440">
      <c r="A440" s="3"/>
      <c r="B440" s="7"/>
      <c r="C440" s="5"/>
      <c r="D440" s="5"/>
    </row>
    <row r="441">
      <c r="A441" s="3"/>
      <c r="B441" s="7"/>
      <c r="C441" s="5"/>
      <c r="D441" s="5"/>
    </row>
    <row r="442">
      <c r="A442" s="3"/>
      <c r="B442" s="7"/>
      <c r="C442" s="5"/>
      <c r="D442" s="5"/>
    </row>
    <row r="443">
      <c r="A443" s="3"/>
      <c r="B443" s="7"/>
      <c r="C443" s="5"/>
      <c r="D443" s="5"/>
    </row>
    <row r="444">
      <c r="A444" s="3"/>
      <c r="B444" s="7"/>
      <c r="C444" s="5"/>
      <c r="D444" s="5"/>
    </row>
    <row r="445">
      <c r="A445" s="3"/>
      <c r="B445" s="7"/>
      <c r="C445" s="5"/>
      <c r="D445" s="5"/>
    </row>
    <row r="446">
      <c r="A446" s="3"/>
      <c r="B446" s="7"/>
      <c r="C446" s="5"/>
      <c r="D446" s="5"/>
    </row>
    <row r="447">
      <c r="A447" s="3"/>
      <c r="B447" s="7"/>
      <c r="C447" s="5"/>
      <c r="D447" s="5"/>
    </row>
    <row r="448">
      <c r="A448" s="3"/>
      <c r="B448" s="7"/>
      <c r="C448" s="5"/>
      <c r="D448" s="5"/>
    </row>
    <row r="449">
      <c r="A449" s="3"/>
      <c r="B449" s="7"/>
      <c r="C449" s="5"/>
      <c r="D449" s="5"/>
    </row>
    <row r="450">
      <c r="A450" s="3"/>
      <c r="B450" s="7"/>
      <c r="C450" s="5"/>
      <c r="D450" s="5"/>
    </row>
    <row r="451">
      <c r="A451" s="3"/>
      <c r="B451" s="7"/>
      <c r="C451" s="5"/>
      <c r="D451" s="5"/>
    </row>
    <row r="452">
      <c r="A452" s="3"/>
      <c r="B452" s="7"/>
      <c r="C452" s="5"/>
      <c r="D452" s="5"/>
    </row>
    <row r="453">
      <c r="A453" s="3"/>
      <c r="B453" s="7"/>
      <c r="C453" s="5"/>
      <c r="D453" s="5"/>
    </row>
    <row r="454">
      <c r="A454" s="3"/>
      <c r="B454" s="7"/>
      <c r="C454" s="5"/>
      <c r="D454" s="5"/>
    </row>
    <row r="455">
      <c r="A455" s="3"/>
      <c r="B455" s="7"/>
      <c r="C455" s="5"/>
      <c r="D455" s="5"/>
    </row>
    <row r="456">
      <c r="A456" s="3"/>
      <c r="B456" s="7"/>
      <c r="C456" s="5"/>
      <c r="D456" s="5"/>
    </row>
    <row r="457">
      <c r="A457" s="3"/>
      <c r="B457" s="7"/>
      <c r="C457" s="5"/>
      <c r="D457" s="5"/>
    </row>
    <row r="458">
      <c r="A458" s="3"/>
      <c r="B458" s="7"/>
      <c r="C458" s="5"/>
      <c r="D458" s="5"/>
    </row>
    <row r="459">
      <c r="A459" s="3"/>
      <c r="B459" s="7"/>
      <c r="C459" s="5"/>
      <c r="D459" s="5"/>
    </row>
    <row r="460">
      <c r="A460" s="3"/>
      <c r="B460" s="7"/>
      <c r="C460" s="5"/>
      <c r="D460" s="5"/>
    </row>
    <row r="461">
      <c r="A461" s="3"/>
      <c r="B461" s="7"/>
      <c r="C461" s="5"/>
      <c r="D461" s="5"/>
    </row>
    <row r="462">
      <c r="A462" s="3"/>
      <c r="B462" s="7"/>
      <c r="C462" s="5"/>
      <c r="D462" s="5"/>
    </row>
    <row r="463">
      <c r="A463" s="3"/>
      <c r="B463" s="7"/>
      <c r="C463" s="5"/>
      <c r="D463" s="5"/>
    </row>
    <row r="464">
      <c r="A464" s="3"/>
      <c r="B464" s="7"/>
      <c r="C464" s="5"/>
      <c r="D464" s="5"/>
    </row>
    <row r="465">
      <c r="A465" s="3"/>
      <c r="B465" s="7"/>
      <c r="C465" s="5"/>
      <c r="D465" s="5"/>
    </row>
    <row r="466">
      <c r="A466" s="3"/>
      <c r="B466" s="7"/>
      <c r="C466" s="5"/>
      <c r="D466" s="5"/>
    </row>
    <row r="467">
      <c r="A467" s="3"/>
      <c r="B467" s="7"/>
      <c r="C467" s="5"/>
      <c r="D467" s="5"/>
    </row>
    <row r="468">
      <c r="A468" s="3"/>
      <c r="B468" s="7"/>
      <c r="C468" s="5"/>
      <c r="D468" s="5"/>
    </row>
    <row r="469">
      <c r="A469" s="3"/>
      <c r="B469" s="7"/>
      <c r="C469" s="5"/>
      <c r="D469" s="5"/>
    </row>
    <row r="470">
      <c r="A470" s="3"/>
      <c r="B470" s="7"/>
      <c r="C470" s="5"/>
      <c r="D470" s="5"/>
    </row>
    <row r="471">
      <c r="A471" s="3"/>
      <c r="B471" s="7"/>
      <c r="C471" s="5"/>
      <c r="D471" s="5"/>
    </row>
    <row r="472">
      <c r="A472" s="3"/>
      <c r="B472" s="7"/>
      <c r="C472" s="5"/>
      <c r="D472" s="5"/>
    </row>
    <row r="473">
      <c r="A473" s="3"/>
      <c r="B473" s="7"/>
      <c r="C473" s="5"/>
      <c r="D473" s="5"/>
    </row>
    <row r="474">
      <c r="A474" s="3"/>
      <c r="B474" s="7"/>
      <c r="C474" s="5"/>
      <c r="D474" s="5"/>
    </row>
    <row r="475">
      <c r="A475" s="3"/>
      <c r="B475" s="7"/>
      <c r="C475" s="5"/>
      <c r="D475" s="5"/>
    </row>
    <row r="476">
      <c r="A476" s="3"/>
      <c r="B476" s="7"/>
      <c r="C476" s="5"/>
      <c r="D476" s="5"/>
    </row>
    <row r="477">
      <c r="A477" s="3"/>
      <c r="B477" s="7"/>
      <c r="C477" s="5"/>
      <c r="D477" s="5"/>
    </row>
    <row r="478">
      <c r="A478" s="3"/>
      <c r="B478" s="7"/>
      <c r="C478" s="5"/>
      <c r="D478" s="5"/>
    </row>
    <row r="479">
      <c r="A479" s="3"/>
      <c r="B479" s="7"/>
      <c r="C479" s="5"/>
      <c r="D479" s="5"/>
    </row>
    <row r="480">
      <c r="A480" s="3"/>
      <c r="B480" s="7"/>
      <c r="C480" s="5"/>
      <c r="D480" s="5"/>
    </row>
    <row r="481">
      <c r="A481" s="3"/>
      <c r="B481" s="7"/>
      <c r="C481" s="5"/>
      <c r="D481" s="5"/>
    </row>
    <row r="482">
      <c r="A482" s="3"/>
      <c r="B482" s="7"/>
      <c r="C482" s="5"/>
      <c r="D482" s="5"/>
    </row>
    <row r="483">
      <c r="A483" s="3"/>
      <c r="B483" s="7"/>
      <c r="C483" s="5"/>
      <c r="D483" s="5"/>
    </row>
    <row r="484">
      <c r="A484" s="3"/>
      <c r="B484" s="7"/>
      <c r="C484" s="5"/>
      <c r="D484" s="5"/>
    </row>
    <row r="485">
      <c r="A485" s="3"/>
      <c r="B485" s="7"/>
      <c r="C485" s="5"/>
      <c r="D485" s="5"/>
    </row>
    <row r="486">
      <c r="A486" s="3"/>
      <c r="B486" s="7"/>
      <c r="C486" s="5"/>
      <c r="D486" s="5"/>
    </row>
    <row r="487">
      <c r="A487" s="3"/>
      <c r="B487" s="7"/>
      <c r="C487" s="5"/>
      <c r="D487" s="5"/>
    </row>
    <row r="488">
      <c r="A488" s="3"/>
      <c r="B488" s="7"/>
      <c r="C488" s="5"/>
      <c r="D488" s="5"/>
    </row>
    <row r="489">
      <c r="A489" s="3"/>
      <c r="B489" s="7"/>
      <c r="C489" s="5"/>
      <c r="D489" s="5"/>
    </row>
    <row r="490">
      <c r="A490" s="3"/>
      <c r="B490" s="7"/>
      <c r="C490" s="5"/>
      <c r="D490" s="5"/>
    </row>
    <row r="491">
      <c r="A491" s="3"/>
      <c r="B491" s="7"/>
      <c r="C491" s="5"/>
      <c r="D491" s="5"/>
    </row>
    <row r="492">
      <c r="A492" s="3"/>
      <c r="B492" s="7"/>
      <c r="C492" s="5"/>
      <c r="D492" s="5"/>
    </row>
    <row r="493">
      <c r="A493" s="3"/>
      <c r="B493" s="7"/>
      <c r="C493" s="5"/>
      <c r="D493" s="5"/>
    </row>
    <row r="494">
      <c r="A494" s="3"/>
      <c r="B494" s="7"/>
      <c r="C494" s="5"/>
      <c r="D494" s="5"/>
    </row>
    <row r="495">
      <c r="A495" s="3"/>
      <c r="B495" s="7"/>
      <c r="C495" s="5"/>
      <c r="D495" s="5"/>
    </row>
    <row r="496">
      <c r="A496" s="3"/>
      <c r="B496" s="7"/>
      <c r="C496" s="5"/>
      <c r="D496" s="5"/>
    </row>
    <row r="497">
      <c r="A497" s="3"/>
      <c r="B497" s="7"/>
      <c r="C497" s="5"/>
      <c r="D497" s="5"/>
    </row>
    <row r="498">
      <c r="A498" s="3"/>
      <c r="B498" s="7"/>
      <c r="C498" s="5"/>
      <c r="D498" s="5"/>
    </row>
    <row r="499">
      <c r="A499" s="3"/>
      <c r="B499" s="7"/>
      <c r="C499" s="5"/>
      <c r="D499" s="5"/>
    </row>
    <row r="500">
      <c r="A500" s="3"/>
      <c r="B500" s="7"/>
      <c r="C500" s="5"/>
      <c r="D500" s="5"/>
    </row>
    <row r="501">
      <c r="A501" s="3"/>
      <c r="B501" s="7"/>
      <c r="C501" s="5"/>
      <c r="D501" s="5"/>
    </row>
    <row r="502">
      <c r="A502" s="3"/>
      <c r="B502" s="7"/>
      <c r="C502" s="5"/>
      <c r="D502" s="5"/>
    </row>
    <row r="503">
      <c r="A503" s="3"/>
      <c r="B503" s="7"/>
      <c r="C503" s="5"/>
      <c r="D503" s="5"/>
    </row>
    <row r="504">
      <c r="A504" s="3"/>
      <c r="B504" s="7"/>
      <c r="C504" s="5"/>
      <c r="D504" s="5"/>
    </row>
    <row r="505">
      <c r="A505" s="3"/>
      <c r="B505" s="7"/>
      <c r="C505" s="5"/>
      <c r="D505" s="5"/>
    </row>
    <row r="506">
      <c r="A506" s="3"/>
      <c r="B506" s="7"/>
      <c r="C506" s="5"/>
      <c r="D506" s="5"/>
    </row>
    <row r="507">
      <c r="A507" s="3"/>
      <c r="B507" s="7"/>
      <c r="C507" s="5"/>
      <c r="D507" s="5"/>
    </row>
    <row r="508">
      <c r="A508" s="3"/>
      <c r="B508" s="7"/>
      <c r="C508" s="5"/>
      <c r="D508" s="5"/>
    </row>
    <row r="509">
      <c r="A509" s="3"/>
      <c r="B509" s="7"/>
      <c r="C509" s="5"/>
      <c r="D509" s="5"/>
    </row>
    <row r="510">
      <c r="A510" s="3"/>
      <c r="B510" s="7"/>
      <c r="C510" s="5"/>
      <c r="D510" s="5"/>
    </row>
    <row r="511">
      <c r="A511" s="3"/>
      <c r="B511" s="7"/>
      <c r="C511" s="5"/>
      <c r="D511" s="5"/>
    </row>
    <row r="512">
      <c r="A512" s="3"/>
      <c r="B512" s="7"/>
      <c r="C512" s="5"/>
      <c r="D512" s="5"/>
    </row>
    <row r="513">
      <c r="A513" s="3"/>
      <c r="B513" s="7"/>
      <c r="C513" s="5"/>
      <c r="D513" s="5"/>
    </row>
    <row r="514">
      <c r="A514" s="3"/>
      <c r="B514" s="7"/>
      <c r="C514" s="5"/>
      <c r="D514" s="5"/>
    </row>
    <row r="515">
      <c r="A515" s="3"/>
      <c r="B515" s="7"/>
      <c r="C515" s="5"/>
      <c r="D515" s="5"/>
    </row>
    <row r="516">
      <c r="A516" s="3"/>
      <c r="B516" s="7"/>
      <c r="C516" s="5"/>
      <c r="D516" s="5"/>
    </row>
    <row r="517">
      <c r="A517" s="3"/>
      <c r="B517" s="7"/>
      <c r="C517" s="5"/>
      <c r="D517" s="5"/>
    </row>
    <row r="518">
      <c r="A518" s="3"/>
      <c r="B518" s="7"/>
      <c r="C518" s="5"/>
      <c r="D518" s="5"/>
    </row>
    <row r="519">
      <c r="A519" s="3"/>
      <c r="B519" s="7"/>
      <c r="C519" s="5"/>
      <c r="D519" s="5"/>
    </row>
    <row r="520">
      <c r="A520" s="3"/>
      <c r="B520" s="7"/>
      <c r="C520" s="5"/>
      <c r="D520" s="5"/>
    </row>
    <row r="521">
      <c r="A521" s="3"/>
      <c r="B521" s="7"/>
      <c r="C521" s="5"/>
      <c r="D521" s="5"/>
    </row>
    <row r="522">
      <c r="A522" s="3"/>
      <c r="B522" s="7"/>
      <c r="C522" s="5"/>
      <c r="D522" s="5"/>
    </row>
    <row r="523">
      <c r="A523" s="3"/>
      <c r="B523" s="7"/>
      <c r="C523" s="5"/>
      <c r="D523" s="5"/>
    </row>
    <row r="524">
      <c r="A524" s="3"/>
      <c r="B524" s="7"/>
      <c r="C524" s="5"/>
      <c r="D524" s="5"/>
    </row>
    <row r="525">
      <c r="A525" s="3"/>
      <c r="B525" s="7"/>
      <c r="C525" s="5"/>
      <c r="D525" s="5"/>
    </row>
    <row r="526">
      <c r="A526" s="3"/>
      <c r="B526" s="7"/>
      <c r="C526" s="5"/>
      <c r="D526" s="5"/>
    </row>
    <row r="527">
      <c r="A527" s="3"/>
      <c r="B527" s="7"/>
      <c r="C527" s="5"/>
      <c r="D527" s="5"/>
    </row>
    <row r="528">
      <c r="A528" s="3"/>
      <c r="B528" s="7"/>
      <c r="C528" s="5"/>
      <c r="D528" s="5"/>
    </row>
    <row r="529">
      <c r="A529" s="3"/>
      <c r="B529" s="7"/>
      <c r="C529" s="5"/>
      <c r="D529" s="5"/>
    </row>
    <row r="530">
      <c r="A530" s="3"/>
      <c r="B530" s="7"/>
      <c r="C530" s="5"/>
      <c r="D530" s="5"/>
    </row>
    <row r="531">
      <c r="A531" s="3"/>
      <c r="B531" s="7"/>
      <c r="C531" s="5"/>
      <c r="D531" s="5"/>
    </row>
    <row r="532">
      <c r="A532" s="3"/>
      <c r="B532" s="7"/>
      <c r="C532" s="5"/>
      <c r="D532" s="5"/>
    </row>
    <row r="533">
      <c r="A533" s="3"/>
      <c r="B533" s="7"/>
      <c r="C533" s="5"/>
      <c r="D533" s="5"/>
    </row>
    <row r="534">
      <c r="A534" s="3"/>
      <c r="B534" s="7"/>
      <c r="C534" s="5"/>
      <c r="D534" s="5"/>
    </row>
    <row r="535">
      <c r="A535" s="3"/>
      <c r="B535" s="7"/>
      <c r="C535" s="5"/>
      <c r="D535" s="5"/>
    </row>
    <row r="536">
      <c r="A536" s="3"/>
      <c r="B536" s="7"/>
      <c r="C536" s="5"/>
      <c r="D536" s="5"/>
    </row>
    <row r="537">
      <c r="A537" s="3"/>
      <c r="B537" s="7"/>
      <c r="C537" s="5"/>
      <c r="D537" s="5"/>
    </row>
    <row r="538">
      <c r="A538" s="3"/>
      <c r="B538" s="7"/>
      <c r="C538" s="5"/>
      <c r="D538" s="5"/>
    </row>
    <row r="539">
      <c r="A539" s="3"/>
      <c r="B539" s="7"/>
      <c r="C539" s="5"/>
      <c r="D539" s="5"/>
    </row>
    <row r="540">
      <c r="A540" s="3"/>
      <c r="B540" s="7"/>
      <c r="C540" s="5"/>
      <c r="D540" s="5"/>
    </row>
    <row r="541">
      <c r="A541" s="3"/>
      <c r="B541" s="7"/>
      <c r="C541" s="5"/>
      <c r="D541" s="5"/>
    </row>
    <row r="542">
      <c r="A542" s="3"/>
      <c r="B542" s="7"/>
      <c r="C542" s="5"/>
      <c r="D542" s="5"/>
    </row>
    <row r="543">
      <c r="A543" s="3"/>
      <c r="B543" s="7"/>
      <c r="C543" s="5"/>
      <c r="D543" s="5"/>
    </row>
    <row r="544">
      <c r="A544" s="3"/>
      <c r="B544" s="7"/>
      <c r="C544" s="5"/>
      <c r="D544" s="5"/>
    </row>
    <row r="545">
      <c r="A545" s="3"/>
      <c r="B545" s="7"/>
      <c r="C545" s="5"/>
      <c r="D545" s="5"/>
    </row>
    <row r="546">
      <c r="A546" s="3"/>
      <c r="B546" s="7"/>
      <c r="C546" s="5"/>
      <c r="D546" s="5"/>
    </row>
    <row r="547">
      <c r="A547" s="3"/>
      <c r="B547" s="7"/>
      <c r="C547" s="5"/>
      <c r="D547" s="5"/>
    </row>
    <row r="548">
      <c r="A548" s="3"/>
      <c r="B548" s="7"/>
      <c r="C548" s="5"/>
      <c r="D548" s="5"/>
    </row>
    <row r="549">
      <c r="A549" s="3"/>
      <c r="B549" s="7"/>
      <c r="C549" s="5"/>
      <c r="D549" s="5"/>
    </row>
    <row r="550">
      <c r="A550" s="3"/>
      <c r="B550" s="7"/>
      <c r="C550" s="5"/>
      <c r="D550" s="5"/>
    </row>
    <row r="551">
      <c r="A551" s="3"/>
      <c r="B551" s="7"/>
      <c r="C551" s="5"/>
      <c r="D551" s="5"/>
    </row>
    <row r="552">
      <c r="A552" s="3"/>
      <c r="B552" s="7"/>
      <c r="C552" s="5"/>
      <c r="D552" s="5"/>
    </row>
    <row r="553">
      <c r="A553" s="3"/>
      <c r="B553" s="7"/>
      <c r="C553" s="5"/>
      <c r="D553" s="5"/>
    </row>
    <row r="554">
      <c r="A554" s="3"/>
      <c r="B554" s="7"/>
      <c r="C554" s="5"/>
      <c r="D554" s="5"/>
    </row>
    <row r="555">
      <c r="A555" s="3"/>
      <c r="B555" s="7"/>
      <c r="C555" s="5"/>
      <c r="D555" s="5"/>
    </row>
    <row r="556">
      <c r="A556" s="3"/>
      <c r="B556" s="7"/>
      <c r="C556" s="5"/>
      <c r="D556" s="5"/>
    </row>
    <row r="557">
      <c r="A557" s="3"/>
      <c r="B557" s="7"/>
      <c r="C557" s="5"/>
      <c r="D557" s="5"/>
    </row>
    <row r="558">
      <c r="A558" s="3"/>
      <c r="B558" s="7"/>
      <c r="C558" s="5"/>
      <c r="D558" s="5"/>
    </row>
    <row r="559">
      <c r="A559" s="3"/>
      <c r="B559" s="7"/>
      <c r="C559" s="5"/>
      <c r="D559" s="5"/>
    </row>
    <row r="560">
      <c r="A560" s="3"/>
      <c r="B560" s="7"/>
      <c r="C560" s="5"/>
      <c r="D560" s="5"/>
    </row>
    <row r="561">
      <c r="A561" s="3"/>
      <c r="B561" s="7"/>
      <c r="C561" s="5"/>
      <c r="D561" s="5"/>
    </row>
    <row r="562">
      <c r="A562" s="3"/>
      <c r="B562" s="7"/>
      <c r="C562" s="5"/>
      <c r="D562" s="5"/>
    </row>
    <row r="563">
      <c r="A563" s="3"/>
      <c r="B563" s="7"/>
      <c r="C563" s="5"/>
      <c r="D563" s="5"/>
    </row>
    <row r="564">
      <c r="A564" s="3"/>
      <c r="B564" s="7"/>
      <c r="C564" s="5"/>
      <c r="D564" s="5"/>
    </row>
    <row r="565">
      <c r="A565" s="3"/>
      <c r="B565" s="7"/>
      <c r="C565" s="5"/>
      <c r="D565" s="5"/>
    </row>
    <row r="566">
      <c r="A566" s="3"/>
      <c r="B566" s="7"/>
      <c r="C566" s="5"/>
      <c r="D566" s="5"/>
    </row>
    <row r="567">
      <c r="A567" s="3"/>
      <c r="B567" s="7"/>
      <c r="C567" s="5"/>
      <c r="D567" s="5"/>
    </row>
    <row r="568">
      <c r="A568" s="3"/>
      <c r="B568" s="7"/>
      <c r="C568" s="5"/>
      <c r="D568" s="5"/>
    </row>
    <row r="569">
      <c r="A569" s="3"/>
      <c r="B569" s="7"/>
      <c r="C569" s="5"/>
      <c r="D569" s="5"/>
    </row>
    <row r="570">
      <c r="A570" s="3"/>
      <c r="B570" s="7"/>
      <c r="C570" s="5"/>
      <c r="D570" s="5"/>
    </row>
    <row r="571">
      <c r="A571" s="3"/>
      <c r="B571" s="7"/>
      <c r="C571" s="5"/>
      <c r="D571" s="5"/>
    </row>
    <row r="572">
      <c r="A572" s="3"/>
      <c r="B572" s="7"/>
      <c r="C572" s="5"/>
      <c r="D572" s="5"/>
    </row>
    <row r="573">
      <c r="A573" s="3"/>
      <c r="B573" s="7"/>
      <c r="C573" s="5"/>
      <c r="D573" s="5"/>
    </row>
    <row r="574">
      <c r="A574" s="3"/>
      <c r="B574" s="7"/>
      <c r="C574" s="5"/>
      <c r="D574" s="5"/>
    </row>
    <row r="575">
      <c r="A575" s="3"/>
      <c r="B575" s="7"/>
      <c r="C575" s="5"/>
      <c r="D575" s="5"/>
    </row>
    <row r="576">
      <c r="A576" s="3"/>
      <c r="B576" s="7"/>
      <c r="C576" s="5"/>
      <c r="D576" s="5"/>
    </row>
    <row r="577">
      <c r="A577" s="3"/>
      <c r="B577" s="7"/>
      <c r="C577" s="5"/>
      <c r="D577" s="5"/>
    </row>
    <row r="578">
      <c r="A578" s="3"/>
      <c r="B578" s="7"/>
      <c r="C578" s="5"/>
      <c r="D578" s="5"/>
    </row>
    <row r="579">
      <c r="A579" s="3"/>
      <c r="B579" s="7"/>
      <c r="C579" s="5"/>
      <c r="D579" s="5"/>
    </row>
    <row r="580">
      <c r="A580" s="3"/>
      <c r="B580" s="7"/>
      <c r="C580" s="5"/>
      <c r="D580" s="5"/>
    </row>
    <row r="581">
      <c r="A581" s="3"/>
      <c r="B581" s="7"/>
      <c r="C581" s="5"/>
      <c r="D581" s="5"/>
    </row>
    <row r="582">
      <c r="A582" s="3"/>
      <c r="B582" s="7"/>
      <c r="C582" s="5"/>
      <c r="D582" s="5"/>
    </row>
    <row r="583">
      <c r="A583" s="3"/>
      <c r="B583" s="7"/>
      <c r="C583" s="5"/>
      <c r="D583" s="5"/>
    </row>
    <row r="584">
      <c r="A584" s="3"/>
      <c r="B584" s="7"/>
      <c r="C584" s="5"/>
      <c r="D584" s="5"/>
    </row>
    <row r="585">
      <c r="A585" s="3"/>
      <c r="B585" s="7"/>
      <c r="C585" s="5"/>
      <c r="D585" s="5"/>
    </row>
    <row r="586">
      <c r="A586" s="3"/>
      <c r="B586" s="7"/>
      <c r="C586" s="5"/>
      <c r="D586" s="5"/>
    </row>
    <row r="587">
      <c r="A587" s="3"/>
      <c r="B587" s="7"/>
      <c r="C587" s="5"/>
      <c r="D587" s="5"/>
    </row>
    <row r="588">
      <c r="A588" s="3"/>
      <c r="B588" s="7"/>
      <c r="C588" s="5"/>
      <c r="D588" s="5"/>
    </row>
    <row r="589">
      <c r="A589" s="3"/>
      <c r="B589" s="7"/>
      <c r="C589" s="5"/>
      <c r="D589" s="5"/>
    </row>
    <row r="590">
      <c r="A590" s="3"/>
      <c r="B590" s="7"/>
      <c r="C590" s="5"/>
      <c r="D590" s="5"/>
    </row>
    <row r="591">
      <c r="A591" s="3"/>
      <c r="B591" s="7"/>
      <c r="C591" s="5"/>
      <c r="D591" s="5"/>
    </row>
    <row r="592">
      <c r="A592" s="3"/>
      <c r="B592" s="7"/>
      <c r="C592" s="5"/>
      <c r="D592" s="5"/>
    </row>
    <row r="593">
      <c r="A593" s="3"/>
      <c r="B593" s="7"/>
      <c r="C593" s="5"/>
      <c r="D593" s="5"/>
    </row>
    <row r="594">
      <c r="A594" s="3"/>
      <c r="B594" s="7"/>
      <c r="C594" s="5"/>
      <c r="D594" s="5"/>
    </row>
    <row r="595">
      <c r="A595" s="3"/>
      <c r="B595" s="7"/>
      <c r="C595" s="5"/>
      <c r="D595" s="5"/>
    </row>
    <row r="596">
      <c r="A596" s="3"/>
      <c r="B596" s="7"/>
      <c r="C596" s="5"/>
      <c r="D596" s="5"/>
    </row>
    <row r="597">
      <c r="A597" s="3"/>
      <c r="B597" s="7"/>
      <c r="C597" s="5"/>
      <c r="D597" s="5"/>
    </row>
    <row r="598">
      <c r="A598" s="3"/>
      <c r="B598" s="7"/>
      <c r="C598" s="5"/>
      <c r="D598" s="5"/>
    </row>
    <row r="599">
      <c r="A599" s="3"/>
      <c r="B599" s="7"/>
      <c r="C599" s="5"/>
      <c r="D599" s="5"/>
    </row>
    <row r="600">
      <c r="A600" s="3"/>
      <c r="B600" s="7"/>
      <c r="C600" s="5"/>
      <c r="D600" s="5"/>
    </row>
    <row r="601">
      <c r="A601" s="3"/>
      <c r="B601" s="7"/>
      <c r="C601" s="5"/>
      <c r="D601" s="5"/>
    </row>
    <row r="602">
      <c r="A602" s="3"/>
      <c r="B602" s="7"/>
      <c r="C602" s="5"/>
      <c r="D602" s="5"/>
    </row>
    <row r="603">
      <c r="A603" s="3"/>
      <c r="B603" s="7"/>
      <c r="C603" s="5"/>
      <c r="D603" s="5"/>
    </row>
    <row r="604">
      <c r="A604" s="3"/>
      <c r="B604" s="7"/>
      <c r="C604" s="5"/>
      <c r="D604" s="5"/>
    </row>
    <row r="605">
      <c r="A605" s="3"/>
      <c r="B605" s="7"/>
      <c r="C605" s="5"/>
      <c r="D605" s="5"/>
    </row>
    <row r="606">
      <c r="A606" s="3"/>
      <c r="B606" s="7"/>
      <c r="C606" s="5"/>
      <c r="D606" s="5"/>
    </row>
    <row r="607">
      <c r="A607" s="3"/>
      <c r="B607" s="7"/>
      <c r="C607" s="5"/>
      <c r="D607" s="5"/>
    </row>
    <row r="608">
      <c r="A608" s="3"/>
      <c r="B608" s="7"/>
      <c r="C608" s="5"/>
      <c r="D608" s="5"/>
    </row>
    <row r="609">
      <c r="A609" s="3"/>
      <c r="B609" s="7"/>
      <c r="C609" s="5"/>
      <c r="D609" s="5"/>
    </row>
    <row r="610">
      <c r="A610" s="3"/>
      <c r="B610" s="7"/>
      <c r="C610" s="5"/>
      <c r="D610" s="5"/>
    </row>
    <row r="611">
      <c r="A611" s="3"/>
      <c r="B611" s="7"/>
      <c r="C611" s="5"/>
      <c r="D611" s="5"/>
    </row>
    <row r="612">
      <c r="A612" s="3"/>
      <c r="B612" s="7"/>
      <c r="C612" s="5"/>
      <c r="D612" s="5"/>
    </row>
    <row r="613">
      <c r="A613" s="3"/>
      <c r="B613" s="7"/>
      <c r="C613" s="5"/>
      <c r="D613" s="5"/>
    </row>
    <row r="614">
      <c r="A614" s="3"/>
      <c r="B614" s="7"/>
      <c r="C614" s="5"/>
      <c r="D614" s="5"/>
    </row>
    <row r="615">
      <c r="A615" s="3"/>
      <c r="B615" s="7"/>
      <c r="C615" s="5"/>
      <c r="D615" s="5"/>
    </row>
    <row r="616">
      <c r="A616" s="3"/>
      <c r="B616" s="7"/>
      <c r="C616" s="5"/>
      <c r="D616" s="5"/>
    </row>
    <row r="617">
      <c r="A617" s="3"/>
      <c r="B617" s="7"/>
      <c r="C617" s="5"/>
      <c r="D617" s="5"/>
    </row>
    <row r="618">
      <c r="A618" s="3"/>
      <c r="B618" s="7"/>
      <c r="C618" s="5"/>
      <c r="D618" s="5"/>
    </row>
    <row r="619">
      <c r="A619" s="3"/>
      <c r="B619" s="7"/>
      <c r="C619" s="5"/>
      <c r="D619" s="5"/>
    </row>
    <row r="620">
      <c r="A620" s="3"/>
      <c r="B620" s="7"/>
      <c r="C620" s="5"/>
      <c r="D620" s="5"/>
    </row>
    <row r="621">
      <c r="A621" s="3"/>
      <c r="B621" s="7"/>
      <c r="C621" s="5"/>
      <c r="D621" s="5"/>
    </row>
    <row r="622">
      <c r="A622" s="3"/>
      <c r="B622" s="7"/>
      <c r="C622" s="5"/>
      <c r="D622" s="5"/>
    </row>
    <row r="623">
      <c r="A623" s="3"/>
      <c r="B623" s="7"/>
      <c r="C623" s="5"/>
      <c r="D623" s="5"/>
    </row>
    <row r="624">
      <c r="A624" s="3"/>
      <c r="B624" s="7"/>
      <c r="C624" s="5"/>
      <c r="D624" s="5"/>
    </row>
    <row r="625">
      <c r="A625" s="3"/>
      <c r="B625" s="7"/>
      <c r="C625" s="5"/>
      <c r="D625" s="5"/>
    </row>
    <row r="626">
      <c r="A626" s="3"/>
      <c r="B626" s="7"/>
      <c r="C626" s="5"/>
      <c r="D626" s="5"/>
    </row>
    <row r="627">
      <c r="A627" s="3"/>
      <c r="B627" s="7"/>
      <c r="C627" s="5"/>
      <c r="D627" s="5"/>
    </row>
    <row r="628">
      <c r="A628" s="3"/>
      <c r="B628" s="7"/>
      <c r="C628" s="5"/>
      <c r="D628" s="5"/>
    </row>
    <row r="629">
      <c r="A629" s="3"/>
      <c r="B629" s="7"/>
      <c r="C629" s="5"/>
      <c r="D629" s="5"/>
    </row>
    <row r="630">
      <c r="A630" s="3"/>
      <c r="B630" s="7"/>
      <c r="C630" s="5"/>
      <c r="D630" s="5"/>
    </row>
    <row r="631">
      <c r="A631" s="3"/>
      <c r="B631" s="7"/>
      <c r="C631" s="5"/>
      <c r="D631" s="5"/>
    </row>
    <row r="632">
      <c r="A632" s="3"/>
      <c r="B632" s="7"/>
      <c r="C632" s="5"/>
      <c r="D632" s="5"/>
    </row>
    <row r="633">
      <c r="A633" s="3"/>
      <c r="B633" s="7"/>
      <c r="C633" s="5"/>
      <c r="D633" s="5"/>
    </row>
    <row r="634">
      <c r="A634" s="3"/>
      <c r="B634" s="7"/>
      <c r="C634" s="5"/>
      <c r="D634" s="5"/>
    </row>
    <row r="635">
      <c r="A635" s="3"/>
      <c r="B635" s="7"/>
      <c r="C635" s="5"/>
      <c r="D635" s="5"/>
    </row>
    <row r="636">
      <c r="A636" s="3"/>
      <c r="B636" s="7"/>
      <c r="C636" s="5"/>
      <c r="D636" s="5"/>
    </row>
    <row r="637">
      <c r="A637" s="3"/>
      <c r="B637" s="7"/>
      <c r="C637" s="5"/>
      <c r="D637" s="5"/>
    </row>
    <row r="638">
      <c r="A638" s="3"/>
      <c r="B638" s="7"/>
      <c r="C638" s="5"/>
      <c r="D638" s="5"/>
    </row>
    <row r="639">
      <c r="A639" s="3"/>
      <c r="B639" s="7"/>
      <c r="C639" s="5"/>
      <c r="D639" s="5"/>
    </row>
    <row r="640">
      <c r="A640" s="3"/>
      <c r="B640" s="7"/>
      <c r="C640" s="5"/>
      <c r="D640" s="5"/>
    </row>
    <row r="641">
      <c r="A641" s="3"/>
      <c r="B641" s="7"/>
      <c r="C641" s="5"/>
      <c r="D641" s="5"/>
    </row>
    <row r="642">
      <c r="A642" s="3"/>
      <c r="B642" s="7"/>
      <c r="C642" s="5"/>
      <c r="D642" s="5"/>
    </row>
    <row r="643">
      <c r="A643" s="3"/>
      <c r="B643" s="7"/>
      <c r="C643" s="5"/>
      <c r="D643" s="5"/>
    </row>
    <row r="644">
      <c r="A644" s="3"/>
      <c r="B644" s="7"/>
      <c r="C644" s="5"/>
      <c r="D644" s="5"/>
    </row>
    <row r="645">
      <c r="A645" s="3"/>
      <c r="B645" s="7"/>
      <c r="C645" s="5"/>
      <c r="D645" s="5"/>
    </row>
    <row r="646">
      <c r="A646" s="3"/>
      <c r="B646" s="7"/>
      <c r="C646" s="5"/>
      <c r="D646" s="5"/>
    </row>
    <row r="647">
      <c r="A647" s="3"/>
      <c r="B647" s="7"/>
      <c r="C647" s="5"/>
      <c r="D647" s="5"/>
    </row>
    <row r="648">
      <c r="A648" s="3"/>
      <c r="B648" s="7"/>
      <c r="C648" s="5"/>
      <c r="D648" s="5"/>
    </row>
    <row r="649">
      <c r="A649" s="3"/>
      <c r="B649" s="7"/>
      <c r="C649" s="5"/>
      <c r="D649" s="5"/>
    </row>
    <row r="650">
      <c r="A650" s="3"/>
      <c r="B650" s="7"/>
      <c r="C650" s="5"/>
      <c r="D650" s="5"/>
    </row>
    <row r="651">
      <c r="A651" s="3"/>
      <c r="B651" s="7"/>
      <c r="C651" s="5"/>
      <c r="D651" s="5"/>
    </row>
    <row r="652">
      <c r="A652" s="3"/>
      <c r="B652" s="7"/>
      <c r="C652" s="5"/>
      <c r="D652" s="5"/>
    </row>
    <row r="653">
      <c r="A653" s="3"/>
      <c r="B653" s="7"/>
      <c r="C653" s="5"/>
      <c r="D653" s="5"/>
    </row>
    <row r="654">
      <c r="A654" s="3"/>
      <c r="B654" s="7"/>
      <c r="C654" s="5"/>
      <c r="D654" s="5"/>
    </row>
    <row r="655">
      <c r="A655" s="3"/>
      <c r="B655" s="7"/>
      <c r="C655" s="5"/>
      <c r="D655" s="5"/>
    </row>
    <row r="656">
      <c r="A656" s="3"/>
      <c r="B656" s="7"/>
      <c r="C656" s="5"/>
      <c r="D656" s="5"/>
    </row>
    <row r="657">
      <c r="A657" s="3"/>
      <c r="B657" s="7"/>
      <c r="C657" s="5"/>
      <c r="D657" s="5"/>
    </row>
    <row r="658">
      <c r="A658" s="3"/>
      <c r="B658" s="7"/>
      <c r="C658" s="5"/>
      <c r="D658" s="5"/>
    </row>
    <row r="659">
      <c r="A659" s="3"/>
      <c r="B659" s="7"/>
      <c r="C659" s="5"/>
      <c r="D659" s="5"/>
    </row>
    <row r="660">
      <c r="A660" s="3"/>
      <c r="B660" s="7"/>
      <c r="C660" s="5"/>
      <c r="D660" s="5"/>
    </row>
    <row r="661">
      <c r="A661" s="3"/>
      <c r="B661" s="7"/>
      <c r="C661" s="5"/>
      <c r="D661" s="5"/>
    </row>
    <row r="662">
      <c r="A662" s="3"/>
      <c r="B662" s="7"/>
      <c r="C662" s="5"/>
      <c r="D662" s="5"/>
    </row>
    <row r="663">
      <c r="A663" s="3"/>
      <c r="B663" s="7"/>
      <c r="C663" s="5"/>
      <c r="D663" s="5"/>
    </row>
    <row r="664">
      <c r="A664" s="3"/>
      <c r="B664" s="7"/>
      <c r="C664" s="5"/>
      <c r="D664" s="5"/>
    </row>
    <row r="665">
      <c r="A665" s="3"/>
      <c r="B665" s="7"/>
      <c r="C665" s="5"/>
      <c r="D665" s="5"/>
    </row>
    <row r="666">
      <c r="A666" s="3"/>
      <c r="B666" s="7"/>
      <c r="C666" s="5"/>
      <c r="D666" s="5"/>
    </row>
    <row r="667">
      <c r="A667" s="3"/>
      <c r="B667" s="7"/>
      <c r="C667" s="5"/>
      <c r="D667" s="5"/>
    </row>
    <row r="668">
      <c r="A668" s="3"/>
      <c r="B668" s="7"/>
      <c r="C668" s="5"/>
      <c r="D668" s="5"/>
    </row>
    <row r="669">
      <c r="A669" s="3"/>
      <c r="B669" s="7"/>
      <c r="C669" s="5"/>
      <c r="D669" s="5"/>
    </row>
    <row r="670">
      <c r="A670" s="3"/>
      <c r="B670" s="7"/>
      <c r="C670" s="5"/>
      <c r="D670" s="5"/>
    </row>
    <row r="671">
      <c r="A671" s="3"/>
      <c r="B671" s="7"/>
      <c r="C671" s="5"/>
      <c r="D671" s="5"/>
    </row>
    <row r="672">
      <c r="A672" s="3"/>
      <c r="B672" s="7"/>
      <c r="C672" s="5"/>
      <c r="D672" s="5"/>
    </row>
    <row r="673">
      <c r="A673" s="3"/>
      <c r="B673" s="7"/>
      <c r="C673" s="5"/>
      <c r="D673" s="5"/>
    </row>
    <row r="674">
      <c r="A674" s="3"/>
      <c r="B674" s="7"/>
      <c r="C674" s="5"/>
      <c r="D674" s="5"/>
    </row>
    <row r="675">
      <c r="A675" s="3"/>
      <c r="B675" s="7"/>
      <c r="C675" s="5"/>
      <c r="D675" s="5"/>
    </row>
    <row r="676">
      <c r="A676" s="3"/>
      <c r="B676" s="7"/>
      <c r="C676" s="5"/>
      <c r="D676" s="5"/>
    </row>
    <row r="677">
      <c r="A677" s="3"/>
      <c r="B677" s="7"/>
      <c r="C677" s="5"/>
      <c r="D677" s="5"/>
    </row>
    <row r="678">
      <c r="A678" s="3"/>
      <c r="B678" s="7"/>
      <c r="C678" s="5"/>
      <c r="D678" s="5"/>
    </row>
    <row r="679">
      <c r="A679" s="3"/>
      <c r="B679" s="7"/>
      <c r="C679" s="5"/>
      <c r="D679" s="5"/>
    </row>
    <row r="680">
      <c r="A680" s="3"/>
      <c r="B680" s="7"/>
      <c r="C680" s="5"/>
      <c r="D680" s="5"/>
    </row>
    <row r="681">
      <c r="A681" s="3"/>
      <c r="B681" s="7"/>
      <c r="C681" s="5"/>
      <c r="D681" s="5"/>
    </row>
    <row r="682">
      <c r="A682" s="3"/>
      <c r="B682" s="7"/>
      <c r="C682" s="5"/>
      <c r="D682" s="5"/>
    </row>
    <row r="683">
      <c r="A683" s="3"/>
      <c r="B683" s="7"/>
      <c r="C683" s="5"/>
      <c r="D683" s="5"/>
    </row>
    <row r="684">
      <c r="A684" s="3"/>
      <c r="B684" s="7"/>
      <c r="C684" s="5"/>
      <c r="D684" s="5"/>
    </row>
    <row r="685">
      <c r="A685" s="3"/>
      <c r="B685" s="7"/>
      <c r="C685" s="5"/>
      <c r="D685" s="5"/>
    </row>
    <row r="686">
      <c r="A686" s="3"/>
      <c r="B686" s="7"/>
      <c r="C686" s="5"/>
      <c r="D686" s="5"/>
    </row>
    <row r="687">
      <c r="A687" s="3"/>
      <c r="B687" s="7"/>
      <c r="C687" s="5"/>
      <c r="D687" s="5"/>
    </row>
    <row r="688">
      <c r="A688" s="3"/>
      <c r="B688" s="7"/>
      <c r="C688" s="5"/>
      <c r="D688" s="5"/>
    </row>
    <row r="689">
      <c r="A689" s="3"/>
      <c r="B689" s="7"/>
      <c r="C689" s="5"/>
      <c r="D689" s="5"/>
    </row>
    <row r="690">
      <c r="A690" s="3"/>
      <c r="B690" s="7"/>
      <c r="C690" s="5"/>
      <c r="D690" s="5"/>
    </row>
    <row r="691">
      <c r="A691" s="3"/>
      <c r="B691" s="7"/>
      <c r="C691" s="5"/>
      <c r="D691" s="5"/>
    </row>
    <row r="692">
      <c r="A692" s="3"/>
      <c r="B692" s="7"/>
      <c r="C692" s="5"/>
      <c r="D692" s="5"/>
    </row>
    <row r="693">
      <c r="A693" s="3"/>
      <c r="B693" s="7"/>
      <c r="C693" s="5"/>
      <c r="D693" s="5"/>
    </row>
    <row r="694">
      <c r="A694" s="3"/>
      <c r="B694" s="7"/>
      <c r="C694" s="5"/>
      <c r="D694" s="5"/>
    </row>
    <row r="695">
      <c r="A695" s="3"/>
      <c r="B695" s="7"/>
      <c r="C695" s="5"/>
      <c r="D695" s="5"/>
    </row>
    <row r="696">
      <c r="A696" s="3"/>
      <c r="B696" s="7"/>
      <c r="C696" s="5"/>
      <c r="D696" s="5"/>
    </row>
    <row r="697">
      <c r="A697" s="3"/>
      <c r="B697" s="7"/>
      <c r="C697" s="5"/>
      <c r="D697" s="5"/>
    </row>
    <row r="698">
      <c r="A698" s="3"/>
      <c r="B698" s="7"/>
      <c r="C698" s="5"/>
      <c r="D698" s="5"/>
    </row>
    <row r="699">
      <c r="A699" s="3"/>
      <c r="B699" s="7"/>
      <c r="C699" s="5"/>
      <c r="D699" s="5"/>
    </row>
    <row r="700">
      <c r="A700" s="3"/>
      <c r="B700" s="7"/>
      <c r="C700" s="5"/>
      <c r="D700" s="5"/>
    </row>
    <row r="701">
      <c r="A701" s="3"/>
      <c r="B701" s="7"/>
      <c r="C701" s="5"/>
      <c r="D701" s="5"/>
    </row>
    <row r="702">
      <c r="A702" s="3"/>
      <c r="B702" s="7"/>
      <c r="C702" s="5"/>
      <c r="D702" s="5"/>
    </row>
    <row r="703">
      <c r="A703" s="3"/>
      <c r="B703" s="7"/>
      <c r="C703" s="5"/>
      <c r="D703" s="5"/>
    </row>
    <row r="704">
      <c r="A704" s="3"/>
      <c r="B704" s="7"/>
      <c r="C704" s="5"/>
      <c r="D704" s="5"/>
    </row>
    <row r="705">
      <c r="A705" s="3"/>
      <c r="B705" s="7"/>
      <c r="C705" s="5"/>
      <c r="D705" s="5"/>
    </row>
    <row r="706">
      <c r="A706" s="3"/>
      <c r="B706" s="7"/>
      <c r="C706" s="5"/>
      <c r="D706" s="5"/>
    </row>
    <row r="707">
      <c r="A707" s="3"/>
      <c r="B707" s="7"/>
      <c r="C707" s="5"/>
      <c r="D707" s="5"/>
    </row>
    <row r="708">
      <c r="A708" s="3"/>
      <c r="B708" s="7"/>
      <c r="C708" s="5"/>
      <c r="D708" s="5"/>
    </row>
    <row r="709">
      <c r="A709" s="3"/>
      <c r="B709" s="7"/>
      <c r="C709" s="5"/>
      <c r="D709" s="5"/>
    </row>
    <row r="710">
      <c r="A710" s="3"/>
      <c r="B710" s="7"/>
      <c r="C710" s="5"/>
      <c r="D710" s="5"/>
    </row>
    <row r="711">
      <c r="A711" s="3"/>
      <c r="B711" s="7"/>
      <c r="C711" s="5"/>
      <c r="D711" s="5"/>
    </row>
    <row r="712">
      <c r="A712" s="3"/>
      <c r="B712" s="7"/>
      <c r="C712" s="5"/>
      <c r="D712" s="5"/>
    </row>
    <row r="713">
      <c r="A713" s="3"/>
      <c r="B713" s="7"/>
      <c r="C713" s="5"/>
      <c r="D713" s="5"/>
    </row>
    <row r="714">
      <c r="A714" s="3"/>
      <c r="B714" s="7"/>
      <c r="C714" s="5"/>
      <c r="D714" s="5"/>
    </row>
    <row r="715">
      <c r="A715" s="3"/>
      <c r="B715" s="7"/>
      <c r="C715" s="5"/>
      <c r="D715" s="5"/>
    </row>
    <row r="716">
      <c r="A716" s="3"/>
      <c r="B716" s="7"/>
      <c r="C716" s="5"/>
      <c r="D716" s="5"/>
    </row>
    <row r="717">
      <c r="A717" s="3"/>
      <c r="B717" s="7"/>
      <c r="C717" s="5"/>
      <c r="D717" s="5"/>
    </row>
    <row r="718">
      <c r="A718" s="3"/>
      <c r="B718" s="7"/>
      <c r="C718" s="5"/>
      <c r="D718" s="5"/>
    </row>
    <row r="719">
      <c r="A719" s="3"/>
      <c r="B719" s="7"/>
      <c r="C719" s="5"/>
      <c r="D719" s="5"/>
    </row>
    <row r="720">
      <c r="A720" s="3"/>
      <c r="B720" s="7"/>
      <c r="C720" s="5"/>
      <c r="D720" s="5"/>
    </row>
    <row r="721">
      <c r="A721" s="3"/>
      <c r="B721" s="7"/>
      <c r="C721" s="5"/>
      <c r="D721" s="5"/>
    </row>
    <row r="722">
      <c r="A722" s="3"/>
      <c r="B722" s="7"/>
      <c r="C722" s="5"/>
      <c r="D722" s="5"/>
    </row>
    <row r="723">
      <c r="A723" s="3"/>
      <c r="B723" s="7"/>
      <c r="C723" s="5"/>
      <c r="D723" s="5"/>
    </row>
    <row r="724">
      <c r="A724" s="3"/>
      <c r="B724" s="7"/>
      <c r="C724" s="5"/>
      <c r="D724" s="5"/>
    </row>
    <row r="725">
      <c r="A725" s="3"/>
      <c r="B725" s="7"/>
      <c r="C725" s="5"/>
      <c r="D725" s="5"/>
    </row>
    <row r="726">
      <c r="A726" s="3"/>
      <c r="B726" s="7"/>
      <c r="C726" s="5"/>
      <c r="D726" s="5"/>
    </row>
    <row r="727">
      <c r="A727" s="3"/>
      <c r="B727" s="7"/>
      <c r="C727" s="5"/>
      <c r="D727" s="5"/>
    </row>
    <row r="728">
      <c r="A728" s="3"/>
      <c r="B728" s="7"/>
      <c r="C728" s="5"/>
      <c r="D728" s="5"/>
    </row>
    <row r="729">
      <c r="A729" s="3"/>
      <c r="B729" s="7"/>
      <c r="C729" s="5"/>
      <c r="D729" s="5"/>
    </row>
    <row r="730">
      <c r="A730" s="3"/>
      <c r="B730" s="7"/>
      <c r="C730" s="5"/>
      <c r="D730" s="5"/>
    </row>
    <row r="731">
      <c r="A731" s="3"/>
      <c r="B731" s="7"/>
      <c r="C731" s="5"/>
      <c r="D731" s="5"/>
    </row>
    <row r="732">
      <c r="A732" s="3"/>
      <c r="B732" s="7"/>
      <c r="C732" s="5"/>
      <c r="D732" s="5"/>
    </row>
    <row r="733">
      <c r="A733" s="3"/>
      <c r="B733" s="7"/>
      <c r="C733" s="5"/>
      <c r="D733" s="5"/>
    </row>
    <row r="734">
      <c r="A734" s="3"/>
      <c r="B734" s="7"/>
      <c r="C734" s="5"/>
      <c r="D734" s="5"/>
    </row>
    <row r="735">
      <c r="A735" s="3"/>
      <c r="B735" s="7"/>
      <c r="C735" s="5"/>
      <c r="D735" s="5"/>
    </row>
    <row r="736">
      <c r="A736" s="3"/>
      <c r="B736" s="7"/>
      <c r="C736" s="5"/>
      <c r="D736" s="5"/>
    </row>
    <row r="737">
      <c r="A737" s="3"/>
      <c r="B737" s="7"/>
      <c r="C737" s="5"/>
      <c r="D737" s="5"/>
    </row>
    <row r="738">
      <c r="A738" s="3"/>
      <c r="B738" s="7"/>
      <c r="C738" s="5"/>
      <c r="D738" s="5"/>
    </row>
    <row r="739">
      <c r="A739" s="3"/>
      <c r="B739" s="7"/>
      <c r="C739" s="5"/>
      <c r="D739" s="5"/>
    </row>
    <row r="740">
      <c r="A740" s="3"/>
      <c r="B740" s="7"/>
      <c r="C740" s="5"/>
      <c r="D740" s="5"/>
    </row>
    <row r="741">
      <c r="A741" s="3"/>
      <c r="B741" s="7"/>
      <c r="C741" s="5"/>
      <c r="D741" s="5"/>
    </row>
    <row r="742">
      <c r="A742" s="3"/>
      <c r="B742" s="7"/>
      <c r="C742" s="5"/>
      <c r="D742" s="5"/>
    </row>
    <row r="743">
      <c r="A743" s="3"/>
      <c r="B743" s="7"/>
      <c r="C743" s="5"/>
      <c r="D743" s="5"/>
    </row>
    <row r="744">
      <c r="A744" s="3"/>
      <c r="B744" s="7"/>
      <c r="C744" s="5"/>
      <c r="D744" s="5"/>
    </row>
    <row r="745">
      <c r="A745" s="3"/>
      <c r="B745" s="7"/>
      <c r="C745" s="5"/>
      <c r="D745" s="5"/>
    </row>
    <row r="746">
      <c r="A746" s="3"/>
      <c r="B746" s="7"/>
      <c r="C746" s="5"/>
      <c r="D746" s="5"/>
    </row>
    <row r="747">
      <c r="A747" s="3"/>
      <c r="B747" s="7"/>
      <c r="C747" s="5"/>
      <c r="D747" s="5"/>
    </row>
    <row r="748">
      <c r="A748" s="3"/>
      <c r="B748" s="7"/>
      <c r="C748" s="5"/>
      <c r="D748" s="5"/>
    </row>
    <row r="749">
      <c r="A749" s="3"/>
      <c r="B749" s="7"/>
      <c r="C749" s="5"/>
      <c r="D749" s="5"/>
    </row>
    <row r="750">
      <c r="A750" s="3"/>
      <c r="B750" s="7"/>
      <c r="C750" s="5"/>
      <c r="D750" s="5"/>
    </row>
    <row r="751">
      <c r="A751" s="3"/>
      <c r="B751" s="7"/>
      <c r="C751" s="5"/>
      <c r="D751" s="5"/>
    </row>
    <row r="752">
      <c r="A752" s="3"/>
      <c r="B752" s="7"/>
      <c r="C752" s="5"/>
      <c r="D752" s="5"/>
    </row>
    <row r="753">
      <c r="A753" s="3"/>
      <c r="B753" s="7"/>
      <c r="C753" s="5"/>
      <c r="D753" s="5"/>
    </row>
    <row r="754">
      <c r="A754" s="3"/>
      <c r="B754" s="7"/>
      <c r="C754" s="5"/>
      <c r="D754" s="5"/>
    </row>
    <row r="755">
      <c r="A755" s="3"/>
      <c r="B755" s="7"/>
      <c r="C755" s="5"/>
      <c r="D755" s="5"/>
    </row>
    <row r="756">
      <c r="A756" s="3"/>
      <c r="B756" s="7"/>
      <c r="C756" s="5"/>
      <c r="D756" s="5"/>
    </row>
    <row r="757">
      <c r="A757" s="3"/>
      <c r="B757" s="7"/>
      <c r="C757" s="5"/>
      <c r="D757" s="5"/>
    </row>
    <row r="758">
      <c r="A758" s="3"/>
      <c r="B758" s="7"/>
      <c r="C758" s="5"/>
      <c r="D758" s="5"/>
    </row>
    <row r="759">
      <c r="A759" s="3"/>
      <c r="B759" s="7"/>
      <c r="C759" s="5"/>
      <c r="D759" s="5"/>
    </row>
    <row r="760">
      <c r="A760" s="3"/>
      <c r="B760" s="7"/>
      <c r="C760" s="5"/>
      <c r="D760" s="5"/>
    </row>
    <row r="761">
      <c r="A761" s="3"/>
      <c r="B761" s="7"/>
      <c r="C761" s="5"/>
      <c r="D761" s="5"/>
    </row>
    <row r="762">
      <c r="A762" s="3"/>
      <c r="B762" s="7"/>
      <c r="C762" s="5"/>
      <c r="D762" s="5"/>
    </row>
    <row r="763">
      <c r="A763" s="3"/>
      <c r="B763" s="7"/>
      <c r="C763" s="5"/>
      <c r="D763" s="5"/>
    </row>
    <row r="764">
      <c r="A764" s="3"/>
      <c r="B764" s="7"/>
      <c r="C764" s="5"/>
      <c r="D764" s="5"/>
    </row>
    <row r="765">
      <c r="A765" s="3"/>
      <c r="B765" s="7"/>
      <c r="C765" s="5"/>
      <c r="D765" s="5"/>
    </row>
    <row r="766">
      <c r="A766" s="3"/>
      <c r="B766" s="7"/>
      <c r="C766" s="5"/>
      <c r="D766" s="5"/>
    </row>
    <row r="767">
      <c r="A767" s="3"/>
      <c r="B767" s="7"/>
      <c r="C767" s="5"/>
      <c r="D767" s="5"/>
    </row>
    <row r="768">
      <c r="A768" s="3"/>
      <c r="B768" s="7"/>
      <c r="C768" s="5"/>
      <c r="D768" s="5"/>
    </row>
    <row r="769">
      <c r="A769" s="3"/>
      <c r="B769" s="7"/>
      <c r="C769" s="5"/>
      <c r="D769" s="5"/>
    </row>
    <row r="770">
      <c r="A770" s="3"/>
      <c r="B770" s="7"/>
      <c r="C770" s="5"/>
      <c r="D770" s="5"/>
    </row>
    <row r="771">
      <c r="A771" s="3"/>
      <c r="B771" s="7"/>
      <c r="C771" s="5"/>
      <c r="D771" s="5"/>
    </row>
    <row r="772">
      <c r="A772" s="3"/>
      <c r="B772" s="7"/>
      <c r="C772" s="5"/>
      <c r="D772" s="5"/>
    </row>
    <row r="773">
      <c r="A773" s="3"/>
      <c r="B773" s="7"/>
      <c r="C773" s="5"/>
      <c r="D773" s="5"/>
    </row>
    <row r="774">
      <c r="A774" s="3"/>
      <c r="B774" s="7"/>
      <c r="C774" s="5"/>
      <c r="D774" s="5"/>
    </row>
    <row r="775">
      <c r="A775" s="3"/>
      <c r="B775" s="7"/>
      <c r="C775" s="5"/>
      <c r="D775" s="5"/>
    </row>
    <row r="776">
      <c r="A776" s="3"/>
      <c r="B776" s="7"/>
      <c r="C776" s="5"/>
      <c r="D776" s="5"/>
    </row>
    <row r="777">
      <c r="A777" s="3"/>
      <c r="B777" s="7"/>
      <c r="C777" s="5"/>
      <c r="D777" s="5"/>
    </row>
    <row r="778">
      <c r="A778" s="3"/>
      <c r="B778" s="7"/>
      <c r="C778" s="5"/>
      <c r="D778" s="5"/>
    </row>
    <row r="779">
      <c r="A779" s="3"/>
      <c r="B779" s="7"/>
      <c r="C779" s="5"/>
      <c r="D779" s="5"/>
    </row>
    <row r="780">
      <c r="A780" s="3"/>
      <c r="B780" s="7"/>
      <c r="C780" s="5"/>
      <c r="D780" s="5"/>
    </row>
    <row r="781">
      <c r="A781" s="3"/>
      <c r="B781" s="7"/>
      <c r="C781" s="5"/>
      <c r="D781" s="5"/>
    </row>
    <row r="782">
      <c r="A782" s="3"/>
      <c r="B782" s="7"/>
      <c r="C782" s="5"/>
      <c r="D782" s="5"/>
    </row>
    <row r="783">
      <c r="A783" s="3"/>
      <c r="B783" s="7"/>
      <c r="C783" s="5"/>
      <c r="D783" s="5"/>
    </row>
    <row r="784">
      <c r="A784" s="3"/>
      <c r="B784" s="7"/>
      <c r="C784" s="5"/>
      <c r="D784" s="5"/>
    </row>
    <row r="785">
      <c r="A785" s="3"/>
      <c r="B785" s="7"/>
      <c r="C785" s="5"/>
      <c r="D785" s="5"/>
    </row>
    <row r="786">
      <c r="A786" s="3"/>
      <c r="B786" s="7"/>
      <c r="C786" s="5"/>
      <c r="D786" s="5"/>
    </row>
    <row r="787">
      <c r="A787" s="3"/>
      <c r="B787" s="7"/>
      <c r="C787" s="5"/>
      <c r="D787" s="5"/>
    </row>
    <row r="788">
      <c r="A788" s="3"/>
      <c r="B788" s="7"/>
      <c r="C788" s="5"/>
      <c r="D788" s="5"/>
    </row>
    <row r="789">
      <c r="A789" s="3"/>
      <c r="B789" s="7"/>
      <c r="C789" s="5"/>
      <c r="D789" s="5"/>
    </row>
    <row r="790">
      <c r="A790" s="3"/>
      <c r="B790" s="7"/>
      <c r="C790" s="5"/>
      <c r="D790" s="5"/>
    </row>
    <row r="791">
      <c r="A791" s="3"/>
      <c r="B791" s="7"/>
      <c r="C791" s="5"/>
      <c r="D791" s="5"/>
    </row>
    <row r="792">
      <c r="A792" s="3"/>
      <c r="B792" s="7"/>
      <c r="C792" s="5"/>
      <c r="D792" s="5"/>
    </row>
    <row r="793">
      <c r="A793" s="3"/>
      <c r="B793" s="7"/>
      <c r="C793" s="5"/>
      <c r="D793" s="5"/>
    </row>
    <row r="794">
      <c r="A794" s="3"/>
      <c r="B794" s="7"/>
      <c r="C794" s="5"/>
      <c r="D794" s="5"/>
    </row>
    <row r="795">
      <c r="A795" s="3"/>
      <c r="B795" s="7"/>
      <c r="C795" s="5"/>
      <c r="D795" s="5"/>
    </row>
    <row r="796">
      <c r="A796" s="3"/>
      <c r="B796" s="7"/>
      <c r="C796" s="5"/>
      <c r="D796" s="5"/>
    </row>
    <row r="797">
      <c r="A797" s="3"/>
      <c r="B797" s="7"/>
      <c r="C797" s="5"/>
      <c r="D797" s="5"/>
    </row>
    <row r="798">
      <c r="A798" s="3"/>
      <c r="B798" s="7"/>
      <c r="C798" s="5"/>
      <c r="D798" s="5"/>
    </row>
    <row r="799">
      <c r="A799" s="3"/>
      <c r="B799" s="7"/>
      <c r="C799" s="5"/>
      <c r="D799" s="5"/>
    </row>
    <row r="800">
      <c r="A800" s="3"/>
      <c r="B800" s="7"/>
      <c r="C800" s="5"/>
      <c r="D800" s="5"/>
    </row>
    <row r="801">
      <c r="A801" s="3"/>
      <c r="B801" s="7"/>
      <c r="C801" s="5"/>
      <c r="D801" s="5"/>
    </row>
    <row r="802">
      <c r="A802" s="3"/>
      <c r="B802" s="7"/>
      <c r="C802" s="5"/>
      <c r="D802" s="5"/>
    </row>
    <row r="803">
      <c r="A803" s="3"/>
      <c r="B803" s="7"/>
      <c r="C803" s="5"/>
      <c r="D803" s="5"/>
    </row>
    <row r="804">
      <c r="A804" s="3"/>
      <c r="B804" s="7"/>
      <c r="C804" s="5"/>
      <c r="D804" s="5"/>
    </row>
    <row r="805">
      <c r="A805" s="3"/>
      <c r="B805" s="7"/>
      <c r="C805" s="5"/>
      <c r="D805" s="5"/>
    </row>
    <row r="806">
      <c r="A806" s="3"/>
      <c r="B806" s="7"/>
      <c r="C806" s="5"/>
      <c r="D806" s="5"/>
    </row>
    <row r="807">
      <c r="A807" s="3"/>
      <c r="B807" s="7"/>
      <c r="C807" s="5"/>
      <c r="D807" s="5"/>
    </row>
    <row r="808">
      <c r="A808" s="3"/>
      <c r="B808" s="7"/>
      <c r="C808" s="5"/>
      <c r="D808" s="5"/>
    </row>
    <row r="809">
      <c r="A809" s="3"/>
      <c r="B809" s="7"/>
      <c r="C809" s="5"/>
      <c r="D809" s="5"/>
    </row>
    <row r="810">
      <c r="A810" s="3"/>
      <c r="B810" s="7"/>
      <c r="C810" s="5"/>
      <c r="D810" s="5"/>
    </row>
    <row r="811">
      <c r="A811" s="3"/>
      <c r="B811" s="7"/>
      <c r="C811" s="5"/>
      <c r="D811" s="5"/>
    </row>
    <row r="812">
      <c r="A812" s="3"/>
      <c r="B812" s="7"/>
      <c r="C812" s="5"/>
      <c r="D812" s="5"/>
    </row>
    <row r="813">
      <c r="A813" s="3"/>
      <c r="B813" s="7"/>
      <c r="C813" s="5"/>
      <c r="D813" s="5"/>
    </row>
    <row r="814">
      <c r="A814" s="3"/>
      <c r="B814" s="7"/>
      <c r="C814" s="5"/>
      <c r="D814" s="5"/>
    </row>
    <row r="815">
      <c r="A815" s="3"/>
      <c r="B815" s="7"/>
      <c r="C815" s="5"/>
      <c r="D815" s="5"/>
    </row>
    <row r="816">
      <c r="A816" s="3"/>
      <c r="B816" s="7"/>
      <c r="C816" s="5"/>
      <c r="D816" s="5"/>
    </row>
    <row r="817">
      <c r="A817" s="3"/>
      <c r="B817" s="7"/>
      <c r="C817" s="5"/>
      <c r="D817" s="5"/>
    </row>
    <row r="818">
      <c r="A818" s="3"/>
      <c r="B818" s="7"/>
      <c r="C818" s="5"/>
      <c r="D818" s="5"/>
    </row>
    <row r="819">
      <c r="A819" s="3"/>
      <c r="B819" s="7"/>
      <c r="C819" s="5"/>
      <c r="D819" s="5"/>
    </row>
    <row r="820">
      <c r="A820" s="3"/>
      <c r="B820" s="7"/>
      <c r="C820" s="5"/>
      <c r="D820" s="5"/>
    </row>
    <row r="821">
      <c r="A821" s="3"/>
      <c r="B821" s="7"/>
      <c r="C821" s="5"/>
      <c r="D821" s="5"/>
    </row>
    <row r="822">
      <c r="A822" s="3"/>
      <c r="B822" s="7"/>
      <c r="C822" s="5"/>
      <c r="D822" s="5"/>
    </row>
    <row r="823">
      <c r="A823" s="3"/>
      <c r="B823" s="7"/>
      <c r="C823" s="5"/>
      <c r="D823" s="5"/>
    </row>
    <row r="824">
      <c r="A824" s="3"/>
      <c r="B824" s="7"/>
      <c r="C824" s="5"/>
      <c r="D824" s="5"/>
    </row>
    <row r="825">
      <c r="A825" s="3"/>
      <c r="B825" s="7"/>
      <c r="C825" s="5"/>
      <c r="D825" s="5"/>
    </row>
    <row r="826">
      <c r="A826" s="3"/>
      <c r="B826" s="7"/>
      <c r="C826" s="5"/>
      <c r="D826" s="5"/>
    </row>
    <row r="827">
      <c r="A827" s="3"/>
      <c r="B827" s="7"/>
      <c r="C827" s="5"/>
      <c r="D827" s="5"/>
    </row>
    <row r="828">
      <c r="A828" s="3"/>
      <c r="B828" s="7"/>
      <c r="C828" s="5"/>
      <c r="D828" s="5"/>
    </row>
    <row r="829">
      <c r="A829" s="3"/>
      <c r="B829" s="7"/>
      <c r="C829" s="5"/>
      <c r="D829" s="5"/>
    </row>
    <row r="830">
      <c r="A830" s="3"/>
      <c r="B830" s="7"/>
      <c r="C830" s="5"/>
      <c r="D830" s="5"/>
    </row>
    <row r="831">
      <c r="A831" s="3"/>
      <c r="B831" s="7"/>
      <c r="C831" s="5"/>
      <c r="D831" s="5"/>
    </row>
    <row r="832">
      <c r="A832" s="3"/>
      <c r="B832" s="7"/>
      <c r="C832" s="5"/>
      <c r="D832" s="5"/>
    </row>
    <row r="833">
      <c r="A833" s="3"/>
      <c r="B833" s="7"/>
      <c r="C833" s="5"/>
      <c r="D833" s="5"/>
    </row>
    <row r="834">
      <c r="A834" s="3"/>
      <c r="B834" s="7"/>
      <c r="C834" s="5"/>
      <c r="D834" s="5"/>
    </row>
    <row r="835">
      <c r="A835" s="3"/>
      <c r="B835" s="7"/>
      <c r="C835" s="5"/>
      <c r="D835" s="5"/>
    </row>
    <row r="836">
      <c r="A836" s="3"/>
      <c r="B836" s="7"/>
      <c r="C836" s="5"/>
      <c r="D836" s="5"/>
    </row>
    <row r="837">
      <c r="A837" s="3"/>
      <c r="B837" s="7"/>
      <c r="C837" s="5"/>
      <c r="D837" s="5"/>
    </row>
    <row r="838">
      <c r="A838" s="3"/>
      <c r="B838" s="7"/>
      <c r="C838" s="5"/>
      <c r="D838" s="5"/>
    </row>
    <row r="839">
      <c r="A839" s="3"/>
      <c r="B839" s="7"/>
      <c r="C839" s="5"/>
      <c r="D839" s="5"/>
    </row>
    <row r="840">
      <c r="A840" s="3"/>
      <c r="B840" s="7"/>
      <c r="C840" s="5"/>
      <c r="D840" s="5"/>
    </row>
    <row r="841">
      <c r="A841" s="3"/>
      <c r="B841" s="7"/>
      <c r="C841" s="5"/>
      <c r="D841" s="5"/>
    </row>
    <row r="842">
      <c r="A842" s="3"/>
      <c r="B842" s="7"/>
      <c r="C842" s="5"/>
      <c r="D842" s="5"/>
    </row>
    <row r="843">
      <c r="A843" s="3"/>
      <c r="B843" s="7"/>
      <c r="C843" s="5"/>
      <c r="D843" s="5"/>
    </row>
    <row r="844">
      <c r="A844" s="3"/>
      <c r="B844" s="7"/>
      <c r="C844" s="5"/>
      <c r="D844" s="5"/>
    </row>
    <row r="845">
      <c r="A845" s="3"/>
      <c r="B845" s="7"/>
      <c r="C845" s="5"/>
      <c r="D845" s="5"/>
    </row>
    <row r="846">
      <c r="A846" s="3"/>
      <c r="B846" s="7"/>
      <c r="C846" s="5"/>
      <c r="D846" s="5"/>
    </row>
    <row r="847">
      <c r="A847" s="3"/>
      <c r="B847" s="7"/>
      <c r="C847" s="5"/>
      <c r="D847" s="5"/>
    </row>
    <row r="848">
      <c r="A848" s="3"/>
      <c r="B848" s="7"/>
      <c r="C848" s="5"/>
      <c r="D848" s="5"/>
    </row>
    <row r="849">
      <c r="A849" s="3"/>
      <c r="B849" s="7"/>
      <c r="C849" s="5"/>
      <c r="D849" s="5"/>
    </row>
    <row r="850">
      <c r="A850" s="3"/>
      <c r="B850" s="7"/>
      <c r="C850" s="5"/>
      <c r="D850" s="5"/>
    </row>
    <row r="851">
      <c r="A851" s="3"/>
      <c r="B851" s="7"/>
      <c r="C851" s="5"/>
      <c r="D851" s="5"/>
    </row>
    <row r="852">
      <c r="A852" s="3"/>
      <c r="B852" s="7"/>
      <c r="C852" s="5"/>
      <c r="D852" s="5"/>
    </row>
    <row r="853">
      <c r="A853" s="3"/>
      <c r="B853" s="7"/>
      <c r="C853" s="5"/>
      <c r="D853" s="5"/>
    </row>
    <row r="854">
      <c r="A854" s="3"/>
      <c r="B854" s="7"/>
      <c r="C854" s="5"/>
      <c r="D854" s="5"/>
    </row>
    <row r="855">
      <c r="A855" s="3"/>
      <c r="B855" s="7"/>
      <c r="C855" s="5"/>
      <c r="D855" s="5"/>
    </row>
    <row r="856">
      <c r="A856" s="3"/>
      <c r="B856" s="7"/>
      <c r="C856" s="5"/>
      <c r="D856" s="5"/>
    </row>
    <row r="857">
      <c r="A857" s="3"/>
      <c r="B857" s="7"/>
      <c r="C857" s="5"/>
      <c r="D857" s="5"/>
    </row>
    <row r="858">
      <c r="A858" s="3"/>
      <c r="B858" s="7"/>
      <c r="C858" s="5"/>
      <c r="D858" s="5"/>
    </row>
    <row r="859">
      <c r="A859" s="3"/>
      <c r="B859" s="7"/>
      <c r="C859" s="5"/>
      <c r="D859" s="5"/>
    </row>
    <row r="860">
      <c r="A860" s="3"/>
      <c r="B860" s="7"/>
      <c r="C860" s="5"/>
      <c r="D860" s="5"/>
    </row>
    <row r="861">
      <c r="A861" s="3"/>
      <c r="B861" s="7"/>
      <c r="C861" s="5"/>
      <c r="D861" s="5"/>
    </row>
    <row r="862">
      <c r="A862" s="3"/>
      <c r="B862" s="7"/>
      <c r="C862" s="5"/>
      <c r="D862" s="5"/>
    </row>
    <row r="863">
      <c r="A863" s="3"/>
      <c r="B863" s="7"/>
      <c r="C863" s="5"/>
      <c r="D863" s="5"/>
    </row>
    <row r="864">
      <c r="A864" s="3"/>
      <c r="B864" s="7"/>
      <c r="C864" s="5"/>
      <c r="D864" s="5"/>
    </row>
    <row r="865">
      <c r="A865" s="3"/>
      <c r="B865" s="7"/>
      <c r="C865" s="5"/>
      <c r="D865" s="5"/>
    </row>
    <row r="866">
      <c r="A866" s="3"/>
      <c r="B866" s="7"/>
      <c r="C866" s="5"/>
      <c r="D866" s="5"/>
    </row>
    <row r="867">
      <c r="A867" s="3"/>
      <c r="B867" s="7"/>
      <c r="C867" s="5"/>
      <c r="D867" s="5"/>
    </row>
    <row r="868">
      <c r="A868" s="3"/>
      <c r="B868" s="7"/>
      <c r="C868" s="5"/>
      <c r="D868" s="5"/>
    </row>
    <row r="869">
      <c r="A869" s="3"/>
      <c r="B869" s="7"/>
      <c r="C869" s="5"/>
      <c r="D869" s="5"/>
    </row>
    <row r="870">
      <c r="A870" s="3"/>
      <c r="B870" s="7"/>
      <c r="C870" s="5"/>
      <c r="D870" s="5"/>
    </row>
    <row r="871">
      <c r="A871" s="3"/>
      <c r="B871" s="7"/>
      <c r="C871" s="5"/>
      <c r="D871" s="5"/>
    </row>
    <row r="872">
      <c r="A872" s="3"/>
      <c r="B872" s="7"/>
      <c r="C872" s="5"/>
      <c r="D872" s="5"/>
    </row>
    <row r="873">
      <c r="A873" s="3"/>
      <c r="B873" s="7"/>
      <c r="C873" s="5"/>
      <c r="D873" s="5"/>
    </row>
    <row r="874">
      <c r="A874" s="3"/>
      <c r="B874" s="7"/>
      <c r="C874" s="5"/>
      <c r="D874" s="5"/>
    </row>
    <row r="875">
      <c r="A875" s="3"/>
      <c r="B875" s="7"/>
      <c r="C875" s="5"/>
      <c r="D875" s="5"/>
    </row>
    <row r="876">
      <c r="A876" s="3"/>
      <c r="B876" s="7"/>
      <c r="C876" s="5"/>
      <c r="D876" s="5"/>
    </row>
    <row r="877">
      <c r="A877" s="3"/>
      <c r="B877" s="7"/>
      <c r="C877" s="5"/>
      <c r="D877" s="5"/>
    </row>
    <row r="878">
      <c r="A878" s="3"/>
      <c r="B878" s="7"/>
      <c r="C878" s="5"/>
      <c r="D878" s="5"/>
    </row>
    <row r="879">
      <c r="A879" s="3"/>
      <c r="B879" s="7"/>
      <c r="C879" s="5"/>
      <c r="D879" s="5"/>
    </row>
    <row r="880">
      <c r="A880" s="3"/>
      <c r="B880" s="7"/>
      <c r="C880" s="5"/>
      <c r="D880" s="5"/>
    </row>
    <row r="881">
      <c r="A881" s="3"/>
      <c r="B881" s="7"/>
      <c r="C881" s="5"/>
      <c r="D881" s="5"/>
    </row>
    <row r="882">
      <c r="A882" s="3"/>
      <c r="B882" s="7"/>
      <c r="C882" s="5"/>
      <c r="D882" s="5"/>
    </row>
    <row r="883">
      <c r="A883" s="3"/>
      <c r="B883" s="7"/>
      <c r="C883" s="5"/>
      <c r="D883" s="5"/>
    </row>
    <row r="884">
      <c r="A884" s="3"/>
      <c r="B884" s="7"/>
      <c r="C884" s="5"/>
      <c r="D884" s="5"/>
    </row>
    <row r="885">
      <c r="A885" s="3"/>
      <c r="B885" s="7"/>
      <c r="C885" s="5"/>
      <c r="D885" s="5"/>
    </row>
    <row r="886">
      <c r="A886" s="3"/>
      <c r="B886" s="7"/>
      <c r="C886" s="5"/>
      <c r="D886" s="5"/>
    </row>
    <row r="887">
      <c r="A887" s="3"/>
      <c r="B887" s="7"/>
      <c r="C887" s="5"/>
      <c r="D887" s="5"/>
    </row>
    <row r="888">
      <c r="A888" s="3"/>
      <c r="B888" s="7"/>
      <c r="C888" s="5"/>
      <c r="D888" s="5"/>
    </row>
    <row r="889">
      <c r="A889" s="3"/>
      <c r="B889" s="7"/>
      <c r="C889" s="5"/>
      <c r="D889" s="5"/>
    </row>
    <row r="890">
      <c r="A890" s="3"/>
      <c r="B890" s="7"/>
      <c r="C890" s="5"/>
      <c r="D890" s="5"/>
    </row>
    <row r="891">
      <c r="A891" s="3"/>
      <c r="B891" s="7"/>
      <c r="C891" s="5"/>
      <c r="D891" s="5"/>
    </row>
    <row r="892">
      <c r="A892" s="3"/>
      <c r="B892" s="7"/>
      <c r="C892" s="5"/>
      <c r="D892" s="5"/>
    </row>
    <row r="893">
      <c r="A893" s="3"/>
      <c r="B893" s="7"/>
      <c r="C893" s="5"/>
      <c r="D893" s="5"/>
    </row>
    <row r="894">
      <c r="A894" s="3"/>
      <c r="B894" s="7"/>
      <c r="C894" s="5"/>
      <c r="D894" s="5"/>
    </row>
    <row r="895">
      <c r="A895" s="3"/>
      <c r="B895" s="7"/>
      <c r="C895" s="5"/>
      <c r="D895" s="5"/>
    </row>
    <row r="896">
      <c r="A896" s="3"/>
      <c r="B896" s="7"/>
      <c r="C896" s="5"/>
      <c r="D896" s="5"/>
    </row>
    <row r="897">
      <c r="A897" s="3"/>
      <c r="B897" s="7"/>
      <c r="C897" s="5"/>
      <c r="D897" s="5"/>
    </row>
    <row r="898">
      <c r="A898" s="3"/>
      <c r="B898" s="7"/>
      <c r="C898" s="5"/>
      <c r="D898" s="5"/>
    </row>
    <row r="899">
      <c r="A899" s="3"/>
      <c r="B899" s="7"/>
      <c r="C899" s="5"/>
      <c r="D899" s="5"/>
    </row>
    <row r="900">
      <c r="A900" s="3"/>
      <c r="B900" s="7"/>
      <c r="C900" s="5"/>
      <c r="D900" s="5"/>
    </row>
    <row r="901">
      <c r="A901" s="3"/>
      <c r="B901" s="7"/>
      <c r="C901" s="5"/>
      <c r="D901" s="5"/>
    </row>
    <row r="902">
      <c r="A902" s="3"/>
      <c r="B902" s="7"/>
      <c r="C902" s="5"/>
      <c r="D902" s="5"/>
    </row>
    <row r="903">
      <c r="A903" s="3"/>
      <c r="B903" s="7"/>
      <c r="C903" s="5"/>
      <c r="D903" s="5"/>
    </row>
    <row r="904">
      <c r="A904" s="3"/>
      <c r="B904" s="7"/>
      <c r="C904" s="5"/>
      <c r="D904" s="5"/>
    </row>
    <row r="905">
      <c r="A905" s="3"/>
      <c r="B905" s="7"/>
      <c r="C905" s="5"/>
      <c r="D905" s="5"/>
    </row>
    <row r="906">
      <c r="A906" s="3"/>
      <c r="B906" s="7"/>
      <c r="C906" s="5"/>
      <c r="D906" s="5"/>
    </row>
    <row r="907">
      <c r="A907" s="3"/>
      <c r="B907" s="7"/>
      <c r="C907" s="5"/>
      <c r="D907" s="5"/>
    </row>
    <row r="908">
      <c r="A908" s="3"/>
      <c r="B908" s="7"/>
      <c r="C908" s="5"/>
      <c r="D908" s="5"/>
    </row>
    <row r="909">
      <c r="A909" s="3"/>
      <c r="B909" s="7"/>
      <c r="C909" s="5"/>
      <c r="D909" s="5"/>
    </row>
    <row r="910">
      <c r="A910" s="3"/>
      <c r="B910" s="7"/>
      <c r="C910" s="5"/>
      <c r="D910" s="5"/>
    </row>
    <row r="911">
      <c r="A911" s="3"/>
      <c r="B911" s="7"/>
      <c r="C911" s="5"/>
      <c r="D911" s="5"/>
    </row>
    <row r="912">
      <c r="A912" s="3"/>
      <c r="B912" s="7"/>
      <c r="C912" s="5"/>
      <c r="D912" s="5"/>
    </row>
    <row r="913">
      <c r="A913" s="3"/>
      <c r="B913" s="7"/>
      <c r="C913" s="5"/>
      <c r="D913" s="5"/>
    </row>
    <row r="914">
      <c r="A914" s="3"/>
      <c r="B914" s="7"/>
      <c r="C914" s="5"/>
      <c r="D914" s="5"/>
    </row>
    <row r="915">
      <c r="A915" s="3"/>
      <c r="B915" s="7"/>
      <c r="C915" s="5"/>
      <c r="D915" s="5"/>
    </row>
    <row r="916">
      <c r="A916" s="3"/>
      <c r="B916" s="7"/>
      <c r="C916" s="5"/>
      <c r="D916" s="5"/>
    </row>
    <row r="917">
      <c r="A917" s="3"/>
      <c r="B917" s="7"/>
      <c r="C917" s="5"/>
      <c r="D917" s="5"/>
    </row>
    <row r="918">
      <c r="A918" s="3"/>
      <c r="B918" s="7"/>
      <c r="C918" s="5"/>
      <c r="D918" s="5"/>
    </row>
    <row r="919">
      <c r="A919" s="3"/>
      <c r="B919" s="7"/>
      <c r="C919" s="5"/>
      <c r="D919" s="5"/>
    </row>
    <row r="920">
      <c r="A920" s="3"/>
      <c r="B920" s="7"/>
      <c r="C920" s="5"/>
      <c r="D920" s="5"/>
    </row>
    <row r="921">
      <c r="A921" s="3"/>
      <c r="B921" s="7"/>
      <c r="C921" s="5"/>
      <c r="D921" s="5"/>
    </row>
    <row r="922">
      <c r="A922" s="3"/>
      <c r="B922" s="7"/>
      <c r="C922" s="5"/>
      <c r="D922" s="5"/>
    </row>
    <row r="923">
      <c r="A923" s="3"/>
      <c r="B923" s="7"/>
      <c r="C923" s="5"/>
      <c r="D923" s="5"/>
    </row>
    <row r="924">
      <c r="A924" s="3"/>
      <c r="B924" s="7"/>
      <c r="C924" s="5"/>
      <c r="D924" s="5"/>
    </row>
    <row r="925">
      <c r="A925" s="3"/>
      <c r="B925" s="7"/>
      <c r="C925" s="5"/>
      <c r="D925" s="5"/>
    </row>
    <row r="926">
      <c r="A926" s="3"/>
      <c r="B926" s="7"/>
      <c r="C926" s="5"/>
      <c r="D926" s="5"/>
    </row>
    <row r="927">
      <c r="A927" s="3"/>
      <c r="B927" s="7"/>
      <c r="C927" s="5"/>
      <c r="D927" s="5"/>
    </row>
    <row r="928">
      <c r="A928" s="3"/>
      <c r="B928" s="7"/>
      <c r="C928" s="5"/>
      <c r="D928" s="5"/>
    </row>
    <row r="929">
      <c r="A929" s="3"/>
      <c r="B929" s="7"/>
      <c r="C929" s="5"/>
      <c r="D929" s="5"/>
    </row>
    <row r="930">
      <c r="A930" s="3"/>
      <c r="B930" s="7"/>
      <c r="C930" s="5"/>
      <c r="D930" s="5"/>
    </row>
    <row r="931">
      <c r="A931" s="3"/>
      <c r="B931" s="7"/>
      <c r="C931" s="5"/>
      <c r="D931" s="5"/>
    </row>
    <row r="932">
      <c r="A932" s="3"/>
      <c r="B932" s="7"/>
      <c r="C932" s="5"/>
      <c r="D932" s="5"/>
    </row>
    <row r="933">
      <c r="A933" s="3"/>
      <c r="B933" s="7"/>
      <c r="C933" s="5"/>
      <c r="D933" s="5"/>
    </row>
    <row r="934">
      <c r="A934" s="3"/>
      <c r="B934" s="7"/>
      <c r="C934" s="5"/>
      <c r="D934" s="5"/>
    </row>
    <row r="935">
      <c r="A935" s="3"/>
      <c r="B935" s="7"/>
      <c r="C935" s="5"/>
      <c r="D935" s="5"/>
    </row>
    <row r="936">
      <c r="A936" s="3"/>
      <c r="B936" s="7"/>
      <c r="C936" s="5"/>
      <c r="D936" s="5"/>
    </row>
    <row r="937">
      <c r="A937" s="3"/>
      <c r="B937" s="7"/>
      <c r="C937" s="5"/>
      <c r="D937" s="5"/>
    </row>
    <row r="938">
      <c r="A938" s="3"/>
      <c r="B938" s="7"/>
      <c r="C938" s="5"/>
      <c r="D938" s="5"/>
    </row>
    <row r="939">
      <c r="A939" s="3"/>
      <c r="B939" s="7"/>
      <c r="C939" s="5"/>
      <c r="D939" s="5"/>
    </row>
    <row r="940">
      <c r="A940" s="3"/>
      <c r="B940" s="7"/>
      <c r="C940" s="5"/>
      <c r="D940" s="5"/>
    </row>
    <row r="941">
      <c r="A941" s="3"/>
      <c r="B941" s="7"/>
      <c r="C941" s="5"/>
      <c r="D941" s="5"/>
    </row>
    <row r="942">
      <c r="A942" s="3"/>
      <c r="B942" s="7"/>
      <c r="C942" s="5"/>
      <c r="D942" s="5"/>
    </row>
    <row r="943">
      <c r="A943" s="3"/>
      <c r="B943" s="7"/>
      <c r="C943" s="5"/>
      <c r="D943" s="5"/>
    </row>
    <row r="944">
      <c r="A944" s="3"/>
      <c r="B944" s="7"/>
      <c r="C944" s="5"/>
      <c r="D944" s="5"/>
    </row>
    <row r="945">
      <c r="A945" s="3"/>
      <c r="B945" s="7"/>
      <c r="C945" s="5"/>
      <c r="D945" s="5"/>
    </row>
    <row r="946">
      <c r="A946" s="3"/>
      <c r="B946" s="7"/>
      <c r="C946" s="5"/>
      <c r="D946" s="5"/>
    </row>
    <row r="947">
      <c r="A947" s="3"/>
      <c r="B947" s="7"/>
      <c r="C947" s="5"/>
      <c r="D947" s="5"/>
    </row>
    <row r="948">
      <c r="A948" s="3"/>
      <c r="B948" s="7"/>
      <c r="C948" s="5"/>
      <c r="D948" s="5"/>
    </row>
    <row r="949">
      <c r="A949" s="3"/>
      <c r="B949" s="7"/>
      <c r="C949" s="5"/>
      <c r="D949" s="5"/>
    </row>
    <row r="950">
      <c r="A950" s="3"/>
      <c r="B950" s="7"/>
      <c r="C950" s="5"/>
      <c r="D950" s="5"/>
    </row>
    <row r="951">
      <c r="A951" s="3"/>
      <c r="B951" s="7"/>
      <c r="C951" s="5"/>
      <c r="D951" s="5"/>
    </row>
    <row r="952">
      <c r="A952" s="3"/>
      <c r="B952" s="7"/>
      <c r="C952" s="5"/>
      <c r="D952" s="5"/>
    </row>
    <row r="953">
      <c r="A953" s="3"/>
      <c r="B953" s="7"/>
      <c r="C953" s="5"/>
      <c r="D953" s="5"/>
    </row>
    <row r="954">
      <c r="A954" s="3"/>
      <c r="B954" s="7"/>
      <c r="C954" s="5"/>
      <c r="D954" s="5"/>
    </row>
    <row r="955">
      <c r="A955" s="3"/>
      <c r="B955" s="7"/>
      <c r="C955" s="5"/>
      <c r="D955" s="5"/>
    </row>
    <row r="956">
      <c r="A956" s="3"/>
      <c r="B956" s="7"/>
      <c r="C956" s="5"/>
      <c r="D956" s="5"/>
    </row>
    <row r="957">
      <c r="A957" s="3"/>
      <c r="B957" s="7"/>
      <c r="C957" s="5"/>
      <c r="D957" s="5"/>
    </row>
    <row r="958">
      <c r="A958" s="3"/>
      <c r="B958" s="7"/>
      <c r="C958" s="5"/>
      <c r="D958" s="5"/>
    </row>
    <row r="959">
      <c r="A959" s="3"/>
      <c r="B959" s="7"/>
      <c r="C959" s="5"/>
      <c r="D959" s="5"/>
    </row>
    <row r="960">
      <c r="A960" s="3"/>
      <c r="B960" s="7"/>
      <c r="C960" s="5"/>
      <c r="D960" s="5"/>
    </row>
    <row r="961">
      <c r="A961" s="3"/>
      <c r="B961" s="7"/>
      <c r="C961" s="5"/>
      <c r="D961" s="5"/>
    </row>
    <row r="962">
      <c r="A962" s="3"/>
      <c r="B962" s="7"/>
      <c r="C962" s="5"/>
      <c r="D962" s="5"/>
    </row>
    <row r="963">
      <c r="A963" s="3"/>
      <c r="B963" s="7"/>
      <c r="C963" s="5"/>
      <c r="D963" s="5"/>
    </row>
    <row r="964">
      <c r="A964" s="3"/>
      <c r="B964" s="7"/>
      <c r="C964" s="5"/>
      <c r="D964" s="5"/>
    </row>
    <row r="965">
      <c r="A965" s="3"/>
      <c r="B965" s="7"/>
      <c r="C965" s="5"/>
      <c r="D965" s="5"/>
    </row>
    <row r="966">
      <c r="A966" s="3"/>
      <c r="B966" s="7"/>
      <c r="C966" s="5"/>
      <c r="D966" s="5"/>
    </row>
    <row r="967">
      <c r="A967" s="3"/>
      <c r="B967" s="7"/>
      <c r="C967" s="5"/>
      <c r="D967" s="5"/>
    </row>
    <row r="968">
      <c r="A968" s="3"/>
      <c r="B968" s="7"/>
      <c r="C968" s="5"/>
      <c r="D968" s="5"/>
    </row>
    <row r="969">
      <c r="A969" s="3"/>
      <c r="B969" s="7"/>
      <c r="C969" s="5"/>
      <c r="D969" s="5"/>
    </row>
    <row r="970">
      <c r="A970" s="3"/>
      <c r="B970" s="7"/>
      <c r="C970" s="5"/>
      <c r="D970" s="5"/>
    </row>
    <row r="971">
      <c r="A971" s="3"/>
      <c r="B971" s="7"/>
      <c r="C971" s="5"/>
      <c r="D971" s="5"/>
    </row>
    <row r="972">
      <c r="A972" s="3"/>
      <c r="B972" s="7"/>
      <c r="C972" s="5"/>
      <c r="D972" s="5"/>
    </row>
    <row r="973">
      <c r="A973" s="3"/>
      <c r="B973" s="7"/>
      <c r="C973" s="5"/>
      <c r="D973" s="5"/>
    </row>
    <row r="974">
      <c r="A974" s="3"/>
      <c r="B974" s="7"/>
      <c r="C974" s="5"/>
      <c r="D974" s="5"/>
    </row>
    <row r="975">
      <c r="A975" s="3"/>
      <c r="B975" s="7"/>
      <c r="C975" s="5"/>
      <c r="D975" s="5"/>
    </row>
    <row r="976">
      <c r="A976" s="3"/>
      <c r="B976" s="7"/>
      <c r="C976" s="5"/>
      <c r="D976" s="5"/>
    </row>
    <row r="977">
      <c r="A977" s="3"/>
      <c r="B977" s="7"/>
      <c r="C977" s="5"/>
      <c r="D977" s="5"/>
    </row>
    <row r="978">
      <c r="A978" s="3"/>
      <c r="B978" s="7"/>
      <c r="C978" s="5"/>
      <c r="D978" s="5"/>
    </row>
    <row r="979">
      <c r="A979" s="3"/>
      <c r="B979" s="7"/>
      <c r="C979" s="5"/>
      <c r="D979" s="5"/>
    </row>
    <row r="980">
      <c r="A980" s="3"/>
      <c r="B980" s="7"/>
      <c r="C980" s="5"/>
      <c r="D980" s="5"/>
    </row>
    <row r="981">
      <c r="A981" s="3"/>
      <c r="B981" s="7"/>
      <c r="C981" s="5"/>
      <c r="D981" s="5"/>
    </row>
    <row r="982">
      <c r="A982" s="3"/>
      <c r="B982" s="7"/>
      <c r="C982" s="5"/>
      <c r="D982" s="5"/>
    </row>
    <row r="983">
      <c r="A983" s="3"/>
      <c r="B983" s="7"/>
      <c r="C983" s="5"/>
      <c r="D983" s="5"/>
    </row>
    <row r="984">
      <c r="A984" s="3"/>
      <c r="B984" s="7"/>
      <c r="C984" s="5"/>
      <c r="D984" s="5"/>
    </row>
    <row r="985">
      <c r="A985" s="3"/>
      <c r="B985" s="7"/>
      <c r="C985" s="5"/>
      <c r="D985" s="5"/>
    </row>
    <row r="986">
      <c r="A986" s="3"/>
      <c r="B986" s="7"/>
      <c r="C986" s="5"/>
      <c r="D986" s="5"/>
    </row>
    <row r="987">
      <c r="A987" s="3"/>
      <c r="B987" s="7"/>
      <c r="C987" s="5"/>
      <c r="D987" s="5"/>
    </row>
    <row r="988">
      <c r="A988" s="3"/>
      <c r="B988" s="7"/>
      <c r="C988" s="5"/>
      <c r="D988" s="5"/>
    </row>
    <row r="989">
      <c r="A989" s="3"/>
      <c r="B989" s="7"/>
      <c r="C989" s="5"/>
      <c r="D989" s="5"/>
    </row>
    <row r="990">
      <c r="A990" s="3"/>
      <c r="B990" s="7"/>
      <c r="C990" s="5"/>
      <c r="D990" s="5"/>
    </row>
    <row r="991">
      <c r="A991" s="3"/>
      <c r="B991" s="7"/>
      <c r="C991" s="5"/>
      <c r="D991" s="5"/>
    </row>
    <row r="992">
      <c r="A992" s="3"/>
      <c r="B992" s="7"/>
      <c r="C992" s="5"/>
      <c r="D992" s="5"/>
    </row>
    <row r="993">
      <c r="A993" s="3"/>
      <c r="B993" s="7"/>
      <c r="C993" s="5"/>
      <c r="D993" s="5"/>
    </row>
    <row r="994">
      <c r="A994" s="3"/>
      <c r="B994" s="7"/>
      <c r="C994" s="5"/>
      <c r="D994" s="5"/>
    </row>
    <row r="995">
      <c r="A995" s="3"/>
      <c r="B995" s="7"/>
      <c r="C995" s="5"/>
      <c r="D995" s="5"/>
    </row>
    <row r="996">
      <c r="A996" s="3"/>
      <c r="B996" s="7"/>
      <c r="C996" s="5"/>
      <c r="D996" s="5"/>
    </row>
    <row r="997">
      <c r="A997" s="3"/>
      <c r="B997" s="7"/>
      <c r="C997" s="5"/>
      <c r="D997" s="5"/>
    </row>
    <row r="998">
      <c r="A998" s="3"/>
      <c r="B998" s="7"/>
      <c r="C998" s="5"/>
      <c r="D998" s="5"/>
    </row>
    <row r="999">
      <c r="A999" s="3"/>
      <c r="B999" s="7"/>
      <c r="C999" s="5"/>
      <c r="D999" s="5"/>
    </row>
    <row r="1000">
      <c r="A1000" s="3"/>
      <c r="B1000" s="7"/>
      <c r="C1000" s="5"/>
      <c r="D1000" s="5"/>
    </row>
    <row r="1001">
      <c r="A1001" s="3"/>
      <c r="B1001" s="7"/>
      <c r="C1001" s="5"/>
      <c r="D1001" s="5"/>
    </row>
    <row r="1002">
      <c r="A1002" s="3"/>
      <c r="B1002" s="7"/>
      <c r="C1002" s="5"/>
      <c r="D1002" s="5"/>
    </row>
    <row r="1003">
      <c r="A1003" s="3"/>
      <c r="B1003" s="7"/>
      <c r="C1003" s="5"/>
      <c r="D1003" s="5"/>
    </row>
    <row r="1004">
      <c r="A1004" s="3"/>
      <c r="B1004" s="7"/>
      <c r="C1004" s="5"/>
      <c r="D1004" s="5"/>
    </row>
    <row r="1005">
      <c r="A1005" s="3"/>
      <c r="B1005" s="7"/>
      <c r="C1005" s="5"/>
      <c r="D1005" s="5"/>
    </row>
    <row r="1006">
      <c r="A1006" s="3"/>
      <c r="B1006" s="7"/>
      <c r="C1006" s="5"/>
      <c r="D1006" s="5"/>
    </row>
    <row r="1007">
      <c r="A1007" s="3"/>
      <c r="B1007" s="7"/>
      <c r="C1007" s="5"/>
      <c r="D1007" s="5"/>
    </row>
    <row r="1008">
      <c r="A1008" s="3"/>
      <c r="B1008" s="7"/>
      <c r="C1008" s="5"/>
      <c r="D1008" s="5"/>
    </row>
    <row r="1009">
      <c r="A1009" s="3"/>
      <c r="B1009" s="7"/>
      <c r="C1009" s="5"/>
      <c r="D1009" s="5"/>
    </row>
    <row r="1010">
      <c r="A1010" s="3"/>
      <c r="B1010" s="7"/>
      <c r="C1010" s="5"/>
      <c r="D1010" s="5"/>
    </row>
    <row r="1011">
      <c r="A1011" s="3"/>
      <c r="B1011" s="7"/>
      <c r="C1011" s="5"/>
      <c r="D1011" s="5"/>
    </row>
    <row r="1012">
      <c r="A1012" s="3"/>
      <c r="B1012" s="7"/>
      <c r="C1012" s="5"/>
      <c r="D1012" s="5"/>
    </row>
    <row r="1013">
      <c r="A1013" s="3"/>
      <c r="B1013" s="7"/>
      <c r="C1013" s="5"/>
      <c r="D1013" s="5"/>
    </row>
    <row r="1014">
      <c r="A1014" s="3"/>
      <c r="B1014" s="7"/>
      <c r="C1014" s="5"/>
      <c r="D1014" s="5"/>
    </row>
    <row r="1015">
      <c r="A1015" s="3"/>
      <c r="B1015" s="7"/>
      <c r="C1015" s="5"/>
      <c r="D1015" s="5"/>
    </row>
    <row r="1016">
      <c r="A1016" s="3"/>
      <c r="B1016" s="7"/>
      <c r="C1016" s="5"/>
      <c r="D1016" s="5"/>
    </row>
    <row r="1017">
      <c r="A1017" s="3"/>
      <c r="B1017" s="7"/>
      <c r="C1017" s="5"/>
      <c r="D1017" s="5"/>
    </row>
    <row r="1018">
      <c r="A1018" s="3"/>
      <c r="B1018" s="7"/>
      <c r="C1018" s="5"/>
      <c r="D1018" s="5"/>
    </row>
    <row r="1019">
      <c r="A1019" s="3"/>
      <c r="B1019" s="7"/>
      <c r="C1019" s="5"/>
      <c r="D1019" s="5"/>
    </row>
    <row r="1020">
      <c r="A1020" s="3"/>
      <c r="B1020" s="7"/>
      <c r="C1020" s="5"/>
      <c r="D1020" s="5"/>
    </row>
    <row r="1021">
      <c r="A1021" s="3"/>
      <c r="B1021" s="7"/>
      <c r="C1021" s="5"/>
      <c r="D1021" s="5"/>
    </row>
    <row r="1022">
      <c r="A1022" s="3"/>
      <c r="B1022" s="7"/>
      <c r="C1022" s="5"/>
      <c r="D1022" s="5"/>
    </row>
    <row r="1023">
      <c r="A1023" s="3"/>
      <c r="B1023" s="7"/>
      <c r="C1023" s="5"/>
      <c r="D1023" s="5"/>
    </row>
    <row r="1024">
      <c r="A1024" s="3"/>
      <c r="B1024" s="7"/>
      <c r="C1024" s="5"/>
      <c r="D1024" s="5"/>
    </row>
    <row r="1025">
      <c r="A1025" s="3"/>
      <c r="B1025" s="7"/>
      <c r="C1025" s="5"/>
      <c r="D1025" s="5"/>
    </row>
    <row r="1026">
      <c r="A1026" s="3"/>
      <c r="B1026" s="7"/>
      <c r="C1026" s="5"/>
      <c r="D1026" s="5"/>
    </row>
    <row r="1027">
      <c r="A1027" s="3"/>
      <c r="B1027" s="7"/>
      <c r="C1027" s="5"/>
      <c r="D1027" s="5"/>
    </row>
    <row r="1028">
      <c r="A1028" s="3"/>
      <c r="B1028" s="7"/>
      <c r="C1028" s="5"/>
      <c r="D1028" s="5"/>
    </row>
    <row r="1029">
      <c r="A1029" s="3"/>
      <c r="B1029" s="7"/>
      <c r="C1029" s="5"/>
      <c r="D1029" s="5"/>
    </row>
    <row r="1030">
      <c r="A1030" s="3"/>
      <c r="B1030" s="7"/>
      <c r="C1030" s="5"/>
      <c r="D1030" s="5"/>
    </row>
    <row r="1031">
      <c r="A1031" s="3"/>
      <c r="B1031" s="7"/>
      <c r="C1031" s="5"/>
      <c r="D1031" s="5"/>
    </row>
    <row r="1032">
      <c r="A1032" s="3"/>
      <c r="B1032" s="7"/>
      <c r="C1032" s="5"/>
      <c r="D1032" s="5"/>
    </row>
    <row r="1033">
      <c r="A1033" s="3"/>
      <c r="B1033" s="7"/>
      <c r="C1033" s="5"/>
      <c r="D1033" s="5"/>
    </row>
    <row r="1034">
      <c r="A1034" s="3"/>
      <c r="B1034" s="7"/>
      <c r="C1034" s="5"/>
      <c r="D1034" s="5"/>
    </row>
    <row r="1035">
      <c r="A1035" s="3"/>
      <c r="B1035" s="7"/>
      <c r="C1035" s="5"/>
      <c r="D1035" s="5"/>
    </row>
    <row r="1036">
      <c r="A1036" s="3"/>
      <c r="B1036" s="7"/>
      <c r="C1036" s="5"/>
      <c r="D1036" s="5"/>
    </row>
    <row r="1037">
      <c r="A1037" s="3"/>
      <c r="B1037" s="7"/>
      <c r="C1037" s="5"/>
      <c r="D1037" s="5"/>
    </row>
    <row r="1038">
      <c r="A1038" s="3"/>
      <c r="B1038" s="7"/>
      <c r="C1038" s="5"/>
      <c r="D1038" s="5"/>
    </row>
    <row r="1039">
      <c r="A1039" s="3"/>
      <c r="B1039" s="7"/>
      <c r="C1039" s="5"/>
      <c r="D1039" s="5"/>
    </row>
    <row r="1040">
      <c r="A1040" s="3"/>
      <c r="B1040" s="7"/>
      <c r="C1040" s="5"/>
      <c r="D1040" s="5"/>
    </row>
    <row r="1041">
      <c r="A1041" s="3"/>
      <c r="B1041" s="7"/>
      <c r="C1041" s="5"/>
      <c r="D1041" s="5"/>
    </row>
    <row r="1042">
      <c r="A1042" s="3"/>
      <c r="B1042" s="7"/>
      <c r="C1042" s="5"/>
      <c r="D1042" s="5"/>
    </row>
    <row r="1043">
      <c r="A1043" s="3"/>
      <c r="B1043" s="7"/>
      <c r="C1043" s="5"/>
      <c r="D1043" s="5"/>
    </row>
    <row r="1044">
      <c r="A1044" s="3"/>
      <c r="B1044" s="7"/>
      <c r="C1044" s="5"/>
      <c r="D1044" s="5"/>
    </row>
    <row r="1045">
      <c r="A1045" s="3"/>
      <c r="B1045" s="7"/>
      <c r="C1045" s="5"/>
      <c r="D1045" s="5"/>
    </row>
    <row r="1046">
      <c r="A1046" s="3"/>
      <c r="B1046" s="7"/>
      <c r="C1046" s="5"/>
      <c r="D1046" s="5"/>
    </row>
    <row r="1047">
      <c r="A1047" s="3"/>
      <c r="B1047" s="7"/>
      <c r="C1047" s="5"/>
      <c r="D1047" s="5"/>
    </row>
    <row r="1048">
      <c r="A1048" s="3"/>
      <c r="B1048" s="7"/>
      <c r="C1048" s="5"/>
      <c r="D1048" s="5"/>
    </row>
    <row r="1049">
      <c r="A1049" s="3"/>
      <c r="B1049" s="7"/>
      <c r="C1049" s="5"/>
      <c r="D1049" s="5"/>
    </row>
    <row r="1050">
      <c r="A1050" s="3"/>
      <c r="B1050" s="7"/>
      <c r="C1050" s="5"/>
      <c r="D1050" s="5"/>
    </row>
    <row r="1051">
      <c r="A1051" s="3"/>
      <c r="B1051" s="7"/>
      <c r="C1051" s="5"/>
      <c r="D1051" s="5"/>
    </row>
    <row r="1052">
      <c r="A1052" s="3"/>
      <c r="B1052" s="7"/>
      <c r="C1052" s="5"/>
      <c r="D1052" s="5"/>
    </row>
    <row r="1053">
      <c r="A1053" s="3"/>
      <c r="B1053" s="7"/>
      <c r="C1053" s="5"/>
      <c r="D1053" s="5"/>
    </row>
    <row r="1054">
      <c r="A1054" s="3"/>
      <c r="B1054" s="7"/>
      <c r="C1054" s="5"/>
      <c r="D1054" s="5"/>
    </row>
    <row r="1055">
      <c r="A1055" s="3"/>
      <c r="B1055" s="7"/>
      <c r="C1055" s="5"/>
      <c r="D1055" s="5"/>
    </row>
    <row r="1056">
      <c r="A1056" s="3"/>
      <c r="B1056" s="7"/>
      <c r="C1056" s="5"/>
      <c r="D1056" s="5"/>
    </row>
    <row r="1057">
      <c r="A1057" s="3"/>
      <c r="B1057" s="7"/>
      <c r="C1057" s="5"/>
      <c r="D1057" s="5"/>
    </row>
    <row r="1058">
      <c r="A1058" s="3"/>
      <c r="B1058" s="7"/>
      <c r="C1058" s="5"/>
      <c r="D1058" s="5"/>
    </row>
    <row r="1059">
      <c r="A1059" s="3"/>
      <c r="B1059" s="7"/>
      <c r="C1059" s="5"/>
      <c r="D1059" s="5"/>
    </row>
    <row r="1060">
      <c r="A1060" s="3"/>
      <c r="B1060" s="7"/>
      <c r="C1060" s="5"/>
      <c r="D1060" s="5"/>
    </row>
    <row r="1061">
      <c r="A1061" s="3"/>
      <c r="B1061" s="7"/>
      <c r="C1061" s="5"/>
      <c r="D1061" s="5"/>
    </row>
    <row r="1062">
      <c r="A1062" s="3"/>
      <c r="B1062" s="7"/>
      <c r="C1062" s="5"/>
      <c r="D1062" s="5"/>
    </row>
    <row r="1063">
      <c r="A1063" s="3"/>
      <c r="B1063" s="7"/>
      <c r="C1063" s="5"/>
      <c r="D1063" s="5"/>
    </row>
  </sheetData>
  <autoFilter ref="$A$1:$D$1063">
    <sortState ref="A1:D1063">
      <sortCondition ref="D1:D1063"/>
      <sortCondition descending="1" ref="C1:C1063"/>
      <sortCondition ref="B1:B1063"/>
    </sortState>
  </autoFil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2.63"/>
    <col customWidth="1" min="2" max="2" width="36.75"/>
    <col customWidth="1" min="4" max="4" width="25.88"/>
  </cols>
  <sheetData>
    <row r="1">
      <c r="A1" s="1" t="s">
        <v>0</v>
      </c>
      <c r="B1" s="1" t="s">
        <v>1</v>
      </c>
      <c r="C1" s="1" t="s">
        <v>2</v>
      </c>
      <c r="D1" s="2" t="s">
        <v>3</v>
      </c>
    </row>
    <row r="2">
      <c r="A2" s="8" t="str">
        <f>IFERROR(__xludf.DUMMYFUNCTION("GOOGLETRANSLATE(B2, ""de"", ""ru"")"),"дешевые автомобили в аренду")</f>
        <v>дешевые автомобили в аренду</v>
      </c>
      <c r="B2" s="7" t="s">
        <v>842</v>
      </c>
      <c r="C2" s="5">
        <v>6600.0</v>
      </c>
      <c r="D2" s="6" t="s">
        <v>843</v>
      </c>
    </row>
    <row r="3">
      <c r="A3" s="8" t="str">
        <f>IFERROR(__xludf.DUMMYFUNCTION("GOOGLETRANSLATE(B3, ""de"", ""ru"")"),"дешевая аренда автомобиля")</f>
        <v>дешевая аренда автомобиля</v>
      </c>
      <c r="B3" s="4" t="s">
        <v>844</v>
      </c>
      <c r="C3" s="5">
        <v>6600.0</v>
      </c>
      <c r="D3" s="6" t="s">
        <v>843</v>
      </c>
    </row>
    <row r="4">
      <c r="A4" s="8" t="str">
        <f>IFERROR(__xludf.DUMMYFUNCTION("GOOGLETRANSLATE(B4, ""de"", ""ru"")"),"прокат автомобилей")</f>
        <v>прокат автомобилей</v>
      </c>
      <c r="B4" s="7" t="s">
        <v>845</v>
      </c>
      <c r="C4" s="5">
        <v>2900.0</v>
      </c>
      <c r="D4" s="6" t="s">
        <v>846</v>
      </c>
    </row>
    <row r="5">
      <c r="A5" s="8" t="str">
        <f>IFERROR(__xludf.DUMMYFUNCTION("GOOGLETRANSLATE(B5, ""de"", ""ru"")"),"арендованный автомобиль")</f>
        <v>арендованный автомобиль</v>
      </c>
      <c r="B5" s="7" t="s">
        <v>847</v>
      </c>
      <c r="C5" s="5">
        <v>2900.0</v>
      </c>
      <c r="D5" s="6" t="s">
        <v>846</v>
      </c>
    </row>
    <row r="6">
      <c r="A6" s="8" t="str">
        <f>IFERROR(__xludf.DUMMYFUNCTION("GOOGLETRANSLATE(B6, ""de"", ""ru"")"),"прокат автомобилей")</f>
        <v>прокат автомобилей</v>
      </c>
      <c r="B6" s="7" t="s">
        <v>848</v>
      </c>
      <c r="C6" s="5">
        <v>2900.0</v>
      </c>
      <c r="D6" s="6" t="s">
        <v>846</v>
      </c>
    </row>
    <row r="7">
      <c r="A7" s="8" t="str">
        <f>IFERROR(__xludf.DUMMYFUNCTION("GOOGLETRANSLATE(B7, ""de"", ""ru"")"),"арендовать автомобиль")</f>
        <v>арендовать автомобиль</v>
      </c>
      <c r="B7" s="7" t="s">
        <v>849</v>
      </c>
      <c r="C7" s="5">
        <v>2400.0</v>
      </c>
      <c r="D7" s="6" t="s">
        <v>846</v>
      </c>
    </row>
    <row r="8">
      <c r="A8" s="8" t="str">
        <f>IFERROR(__xludf.DUMMYFUNCTION("GOOGLETRANSLATE(B8, ""de"", ""ru"")"),"прокат автомобилей в Мюнхене")</f>
        <v>прокат автомобилей в Мюнхене</v>
      </c>
      <c r="B8" s="7" t="s">
        <v>850</v>
      </c>
      <c r="C8" s="5">
        <v>2400.0</v>
      </c>
      <c r="D8" s="6" t="s">
        <v>851</v>
      </c>
    </row>
    <row r="9">
      <c r="A9" s="8" t="str">
        <f>IFERROR(__xludf.DUMMYFUNCTION("GOOGLETRANSLATE(B9, ""de"", ""ru"")"),"прокат автомобилей")</f>
        <v>прокат автомобилей</v>
      </c>
      <c r="B9" s="7" t="s">
        <v>852</v>
      </c>
      <c r="C9" s="5">
        <v>2400.0</v>
      </c>
      <c r="D9" s="8" t="s">
        <v>846</v>
      </c>
    </row>
    <row r="10">
      <c r="A10" s="8" t="str">
        <f>IFERROR(__xludf.DUMMYFUNCTION("GOOGLETRANSLATE(B10, ""de"", ""ru"")"),"арендовать автомобиль")</f>
        <v>арендовать автомобиль</v>
      </c>
      <c r="B10" s="7" t="s">
        <v>853</v>
      </c>
      <c r="C10" s="5">
        <v>2400.0</v>
      </c>
      <c r="D10" s="8" t="s">
        <v>846</v>
      </c>
    </row>
    <row r="11">
      <c r="A11" s="8" t="str">
        <f>IFERROR(__xludf.DUMMYFUNCTION("GOOGLETRANSLATE(B11, ""de"", ""ru"")"),"прокат автомобилей")</f>
        <v>прокат автомобилей</v>
      </c>
      <c r="B11" s="7" t="s">
        <v>854</v>
      </c>
      <c r="C11" s="5">
        <v>2400.0</v>
      </c>
      <c r="D11" s="8" t="s">
        <v>846</v>
      </c>
    </row>
    <row r="12">
      <c r="A12" s="8" t="str">
        <f>IFERROR(__xludf.DUMMYFUNCTION("GOOGLETRANSLATE(B12, ""de"", ""ru"")"),"арендованный автомобиль")</f>
        <v>арендованный автомобиль</v>
      </c>
      <c r="B12" s="7" t="s">
        <v>855</v>
      </c>
      <c r="C12" s="5">
        <v>2400.0</v>
      </c>
      <c r="D12" s="8" t="s">
        <v>846</v>
      </c>
    </row>
    <row r="13">
      <c r="A13" s="8" t="str">
        <f>IFERROR(__xludf.DUMMYFUNCTION("GOOGLETRANSLATE(B13, ""de"", ""ru"")"),"прокат автомобилей")</f>
        <v>прокат автомобилей</v>
      </c>
      <c r="B13" s="7" t="s">
        <v>856</v>
      </c>
      <c r="C13" s="5">
        <v>2400.0</v>
      </c>
      <c r="D13" s="8" t="s">
        <v>846</v>
      </c>
    </row>
    <row r="14">
      <c r="A14" s="8" t="str">
        <f>IFERROR(__xludf.DUMMYFUNCTION("GOOGLETRANSLATE(B14, ""de"", ""ru"")"),"автомобиль в аренду")</f>
        <v>автомобиль в аренду</v>
      </c>
      <c r="B14" s="7" t="s">
        <v>857</v>
      </c>
      <c r="C14" s="5">
        <v>2400.0</v>
      </c>
      <c r="D14" s="8" t="s">
        <v>846</v>
      </c>
    </row>
    <row r="15">
      <c r="A15" s="8" t="str">
        <f>IFERROR(__xludf.DUMMYFUNCTION("GOOGLETRANSLATE(B15, ""de"", ""ru"")"),"прокат автомобилей в Мюнхене")</f>
        <v>прокат автомобилей в Мюнхене</v>
      </c>
      <c r="B15" s="7" t="s">
        <v>858</v>
      </c>
      <c r="C15" s="5">
        <v>2400.0</v>
      </c>
      <c r="D15" s="8" t="s">
        <v>851</v>
      </c>
    </row>
    <row r="16">
      <c r="A16" s="8" t="str">
        <f>IFERROR(__xludf.DUMMYFUNCTION("GOOGLETRANSLATE(B16, ""de"", ""ru"")"),"прокат автомобилей в Мюнхене")</f>
        <v>прокат автомобилей в Мюнхене</v>
      </c>
      <c r="B16" s="7" t="s">
        <v>859</v>
      </c>
      <c r="C16" s="5">
        <v>2400.0</v>
      </c>
      <c r="D16" s="8" t="s">
        <v>851</v>
      </c>
    </row>
    <row r="17">
      <c r="A17" s="8" t="str">
        <f>IFERROR(__xludf.DUMMYFUNCTION("GOOGLETRANSLATE(B17, ""de"", ""ru"")"),"прокат автомобилей в Мюнхене")</f>
        <v>прокат автомобилей в Мюнхене</v>
      </c>
      <c r="B17" s="7" t="s">
        <v>860</v>
      </c>
      <c r="C17" s="5">
        <v>2400.0</v>
      </c>
      <c r="D17" s="6" t="s">
        <v>851</v>
      </c>
    </row>
    <row r="18">
      <c r="A18" s="8" t="str">
        <f>IFERROR(__xludf.DUMMYFUNCTION("GOOGLETRANSLATE(B18, ""de"", ""ru"")"),"прокат автомобилей")</f>
        <v>прокат автомобилей</v>
      </c>
      <c r="B18" s="4" t="s">
        <v>861</v>
      </c>
      <c r="C18" s="5">
        <v>2400.0</v>
      </c>
      <c r="D18" s="6" t="s">
        <v>846</v>
      </c>
    </row>
    <row r="19">
      <c r="A19" s="8" t="str">
        <f>IFERROR(__xludf.DUMMYFUNCTION("GOOGLETRANSLATE(B19, ""de"", ""ru"")"),"прокат автомобилей в Мюнхене")</f>
        <v>прокат автомобилей в Мюнхене</v>
      </c>
      <c r="B19" s="7" t="s">
        <v>862</v>
      </c>
      <c r="C19" s="5">
        <v>1900.0</v>
      </c>
      <c r="D19" s="8" t="s">
        <v>851</v>
      </c>
    </row>
    <row r="20">
      <c r="A20" s="8" t="str">
        <f>IFERROR(__xludf.DUMMYFUNCTION("GOOGLETRANSLATE(B20, ""de"", ""ru"")"),"Прокат автомобилей в Мюнхене")</f>
        <v>Прокат автомобилей в Мюнхене</v>
      </c>
      <c r="B20" s="7" t="s">
        <v>863</v>
      </c>
      <c r="C20" s="5">
        <v>1900.0</v>
      </c>
      <c r="D20" s="6" t="s">
        <v>851</v>
      </c>
    </row>
    <row r="21">
      <c r="A21" s="8" t="str">
        <f>IFERROR(__xludf.DUMMYFUNCTION("GOOGLETRANSLATE(B21, ""de"", ""ru"")"),"прокат автомобилей в Мюнхене")</f>
        <v>прокат автомобилей в Мюнхене</v>
      </c>
      <c r="B21" s="7" t="s">
        <v>864</v>
      </c>
      <c r="C21" s="5">
        <v>1900.0</v>
      </c>
      <c r="D21" s="6" t="s">
        <v>851</v>
      </c>
    </row>
    <row r="22">
      <c r="A22" s="8" t="str">
        <f>IFERROR(__xludf.DUMMYFUNCTION("GOOGLETRANSLATE(B22, ""de"", ""ru"")"),"прокат автомобилей в Мюнхене")</f>
        <v>прокат автомобилей в Мюнхене</v>
      </c>
      <c r="B22" s="7" t="s">
        <v>865</v>
      </c>
      <c r="C22" s="5">
        <v>1900.0</v>
      </c>
      <c r="D22" s="8" t="s">
        <v>851</v>
      </c>
    </row>
    <row r="23">
      <c r="A23" s="8" t="str">
        <f>IFERROR(__xludf.DUMMYFUNCTION("GOOGLETRANSLATE(B23, ""de"", ""ru"")"),"прокат автомобилей в Мюнхене")</f>
        <v>прокат автомобилей в Мюнхене</v>
      </c>
      <c r="B23" s="7" t="s">
        <v>866</v>
      </c>
      <c r="C23" s="5">
        <v>1600.0</v>
      </c>
      <c r="D23" s="8" t="s">
        <v>851</v>
      </c>
    </row>
    <row r="24">
      <c r="A24" s="8" t="str">
        <f>IFERROR(__xludf.DUMMYFUNCTION("GOOGLETRANSLATE(B24, ""de"", ""ru"")"),"Прокат автомобилей в Мюнхене")</f>
        <v>Прокат автомобилей в Мюнхене</v>
      </c>
      <c r="B24" s="7" t="s">
        <v>867</v>
      </c>
      <c r="C24" s="5">
        <v>1600.0</v>
      </c>
      <c r="D24" s="8" t="s">
        <v>851</v>
      </c>
    </row>
    <row r="25">
      <c r="A25" s="8" t="str">
        <f>IFERROR(__xludf.DUMMYFUNCTION("GOOGLETRANSLATE(B25, ""de"", ""ru"")"),"прокат автомобилей в Мюнхене")</f>
        <v>прокат автомобилей в Мюнхене</v>
      </c>
      <c r="B25" s="7" t="s">
        <v>868</v>
      </c>
      <c r="C25" s="5">
        <v>1600.0</v>
      </c>
      <c r="D25" s="8" t="s">
        <v>851</v>
      </c>
    </row>
    <row r="26">
      <c r="A26" s="8" t="str">
        <f>IFERROR(__xludf.DUMMYFUNCTION("GOOGLETRANSLATE(B26, ""de"", ""ru"")"),"более дешевые арендные автомобили")</f>
        <v>более дешевые арендные автомобили</v>
      </c>
      <c r="B26" s="7" t="s">
        <v>869</v>
      </c>
      <c r="C26" s="5">
        <v>880.0</v>
      </c>
      <c r="D26" s="6" t="s">
        <v>843</v>
      </c>
    </row>
    <row r="27">
      <c r="A27" s="8" t="str">
        <f>IFERROR(__xludf.DUMMYFUNCTION("GOOGLETRANSLATE(B27, ""de"", ""ru"")"),"дешевые автомобили в аренду")</f>
        <v>дешевые автомобили в аренду</v>
      </c>
      <c r="B27" s="7" t="s">
        <v>870</v>
      </c>
      <c r="C27" s="5">
        <v>880.0</v>
      </c>
      <c r="D27" s="6" t="s">
        <v>843</v>
      </c>
    </row>
    <row r="28">
      <c r="A28" s="8" t="str">
        <f>IFERROR(__xludf.DUMMYFUNCTION("GOOGLETRANSLATE(B28, ""de"", ""ru"")"),"более дешевая аренда автомобиля")</f>
        <v>более дешевая аренда автомобиля</v>
      </c>
      <c r="B28" s="7" t="s">
        <v>871</v>
      </c>
      <c r="C28" s="5">
        <v>880.0</v>
      </c>
      <c r="D28" s="6" t="s">
        <v>843</v>
      </c>
    </row>
    <row r="29">
      <c r="A29" s="8" t="str">
        <f>IFERROR(__xludf.DUMMYFUNCTION("GOOGLETRANSLATE(B29, ""de"", ""ru"")"),"более дешевая аренда автомобиля")</f>
        <v>более дешевая аренда автомобиля</v>
      </c>
      <c r="B29" s="7" t="s">
        <v>872</v>
      </c>
      <c r="C29" s="5">
        <v>880.0</v>
      </c>
      <c r="D29" s="6" t="s">
        <v>843</v>
      </c>
    </row>
    <row r="30">
      <c r="A30" s="8" t="str">
        <f>IFERROR(__xludf.DUMMYFUNCTION("GOOGLETRANSLATE(B30, ""de"", ""ru"")"),"дешевая аренда автомобилей")</f>
        <v>дешевая аренда автомобилей</v>
      </c>
      <c r="B30" s="7" t="s">
        <v>873</v>
      </c>
      <c r="C30" s="5">
        <v>880.0</v>
      </c>
      <c r="D30" s="6" t="s">
        <v>843</v>
      </c>
    </row>
    <row r="31">
      <c r="A31" s="8" t="str">
        <f>IFERROR(__xludf.DUMMYFUNCTION("GOOGLETRANSLATE(B31, ""de"", ""ru"")"),"самые дешевые автомобили в аренду")</f>
        <v>самые дешевые автомобили в аренду</v>
      </c>
      <c r="B31" s="7" t="s">
        <v>874</v>
      </c>
      <c r="C31" s="5">
        <v>880.0</v>
      </c>
      <c r="D31" s="6" t="s">
        <v>843</v>
      </c>
    </row>
    <row r="32">
      <c r="A32" s="8" t="str">
        <f>IFERROR(__xludf.DUMMYFUNCTION("GOOGLETRANSLATE(B32, ""de"", ""ru"")"),"Прокат автомобилей Sprinter в Мюнхене")</f>
        <v>Прокат автомобилей Sprinter в Мюнхене</v>
      </c>
      <c r="B32" s="7" t="s">
        <v>875</v>
      </c>
      <c r="C32" s="5">
        <v>880.0</v>
      </c>
      <c r="D32" s="6" t="s">
        <v>851</v>
      </c>
    </row>
    <row r="33">
      <c r="A33" s="8" t="str">
        <f>IFERROR(__xludf.DUMMYFUNCTION("GOOGLETRANSLATE(B33, ""de"", ""ru"")"),"Прокат Спринтера")</f>
        <v>Прокат Спринтера</v>
      </c>
      <c r="B33" s="7" t="s">
        <v>876</v>
      </c>
      <c r="C33" s="5">
        <v>480.0</v>
      </c>
      <c r="D33" s="6" t="s">
        <v>877</v>
      </c>
    </row>
    <row r="34">
      <c r="A34" s="8" t="str">
        <f>IFERROR(__xludf.DUMMYFUNCTION("GOOGLETRANSLATE(B34, ""de"", ""ru"")"),"Прокат автомобилей Sprinter")</f>
        <v>Прокат автомобилей Sprinter</v>
      </c>
      <c r="B34" s="7" t="s">
        <v>878</v>
      </c>
      <c r="C34" s="5">
        <v>480.0</v>
      </c>
      <c r="D34" s="6" t="s">
        <v>877</v>
      </c>
    </row>
    <row r="35">
      <c r="A35" s="9" t="str">
        <f>IFERROR(__xludf.DUMMYFUNCTION("GOOGLETRANSLATE(B35, ""de"", ""ru"")"),"cheapcarrental.de")</f>
        <v>cheapcarrental.de</v>
      </c>
      <c r="B35" s="7" t="s">
        <v>879</v>
      </c>
      <c r="C35" s="5">
        <v>390.0</v>
      </c>
      <c r="D35" s="6" t="s">
        <v>843</v>
      </c>
    </row>
    <row r="36">
      <c r="A36" s="8" t="str">
        <f>IFERROR(__xludf.DUMMYFUNCTION("GOOGLETRANSLATE(B36, ""de"", ""ru"")"),"долгосрочная аренда автомобиля")</f>
        <v>долгосрочная аренда автомобиля</v>
      </c>
      <c r="B36" s="7" t="s">
        <v>880</v>
      </c>
      <c r="C36" s="5">
        <v>260.0</v>
      </c>
      <c r="D36" s="6" t="s">
        <v>881</v>
      </c>
    </row>
    <row r="37">
      <c r="A37" s="8" t="str">
        <f>IFERROR(__xludf.DUMMYFUNCTION("GOOGLETRANSLATE(B37, ""de"", ""ru"")"),"сравнение аренды автомобилей")</f>
        <v>сравнение аренды автомобилей</v>
      </c>
      <c r="B37" s="7" t="s">
        <v>882</v>
      </c>
      <c r="C37" s="5">
        <v>260.0</v>
      </c>
      <c r="D37" s="6" t="s">
        <v>883</v>
      </c>
    </row>
    <row r="38">
      <c r="A38" s="8" t="str">
        <f>IFERROR(__xludf.DUMMYFUNCTION("GOOGLETRANSLATE(B38, ""de"", ""ru"")"),"арендованный автомобиль")</f>
        <v>арендованный автомобиль</v>
      </c>
      <c r="B38" s="7" t="s">
        <v>884</v>
      </c>
      <c r="C38" s="5">
        <v>260.0</v>
      </c>
      <c r="D38" s="6" t="s">
        <v>846</v>
      </c>
    </row>
    <row r="39">
      <c r="A39" s="8" t="str">
        <f>IFERROR(__xludf.DUMMYFUNCTION("GOOGLETRANSLATE(B39, ""de"", ""ru"")"),"Арендуйте автомобиль дешево")</f>
        <v>Арендуйте автомобиль дешево</v>
      </c>
      <c r="B39" s="7" t="s">
        <v>885</v>
      </c>
      <c r="C39" s="5">
        <v>260.0</v>
      </c>
      <c r="D39" s="6" t="s">
        <v>843</v>
      </c>
    </row>
    <row r="40">
      <c r="A40" s="8" t="str">
        <f>IFERROR(__xludf.DUMMYFUNCTION("GOOGLETRANSLATE(B40, ""de"", ""ru"")"),"Арендуйте автомобиль дешево")</f>
        <v>Арендуйте автомобиль дешево</v>
      </c>
      <c r="B40" s="7" t="s">
        <v>886</v>
      </c>
      <c r="C40" s="5">
        <v>260.0</v>
      </c>
      <c r="D40" s="6" t="s">
        <v>843</v>
      </c>
    </row>
    <row r="41">
      <c r="A41" s="8" t="str">
        <f>IFERROR(__xludf.DUMMYFUNCTION("GOOGLETRANSLATE(B41, ""de"", ""ru"")"),"Аренда автомобиля в Мюнхене недорого")</f>
        <v>Аренда автомобиля в Мюнхене недорого</v>
      </c>
      <c r="B41" s="7" t="s">
        <v>887</v>
      </c>
      <c r="C41" s="5">
        <v>260.0</v>
      </c>
      <c r="D41" s="6" t="s">
        <v>851</v>
      </c>
    </row>
    <row r="42">
      <c r="A42" s="8" t="str">
        <f>IFERROR(__xludf.DUMMYFUNCTION("GOOGLETRANSLATE(B42, ""de"", ""ru"")"),"Дешевый прокат автомобилей в Мюнхене")</f>
        <v>Дешевый прокат автомобилей в Мюнхене</v>
      </c>
      <c r="B42" s="7" t="s">
        <v>888</v>
      </c>
      <c r="C42" s="5">
        <v>260.0</v>
      </c>
      <c r="D42" s="6" t="s">
        <v>851</v>
      </c>
    </row>
    <row r="43">
      <c r="A43" s="8" t="str">
        <f>IFERROR(__xludf.DUMMYFUNCTION("GOOGLETRANSLATE(B43, ""de"", ""ru"")"),"сравнение аренды автомобилей")</f>
        <v>сравнение аренды автомобилей</v>
      </c>
      <c r="B43" s="7" t="s">
        <v>889</v>
      </c>
      <c r="C43" s="5">
        <v>260.0</v>
      </c>
      <c r="D43" s="6" t="s">
        <v>883</v>
      </c>
    </row>
    <row r="44">
      <c r="A44" s="8" t="str">
        <f>IFERROR(__xludf.DUMMYFUNCTION("GOOGLETRANSLATE(B44, ""de"", ""ru"")"),"Аренда автомобилей дешево")</f>
        <v>Аренда автомобилей дешево</v>
      </c>
      <c r="B44" s="7" t="s">
        <v>890</v>
      </c>
      <c r="C44" s="5">
        <v>260.0</v>
      </c>
      <c r="D44" s="6" t="s">
        <v>843</v>
      </c>
    </row>
    <row r="45">
      <c r="A45" s="8" t="str">
        <f>IFERROR(__xludf.DUMMYFUNCTION("GOOGLETRANSLATE(B45, ""de"", ""ru"")"),"Аренда автомобиля в Мюнхене недорого")</f>
        <v>Аренда автомобиля в Мюнхене недорого</v>
      </c>
      <c r="B45" s="7" t="s">
        <v>891</v>
      </c>
      <c r="C45" s="5">
        <v>260.0</v>
      </c>
      <c r="D45" s="6" t="s">
        <v>851</v>
      </c>
    </row>
    <row r="46">
      <c r="A46" s="8" t="str">
        <f>IFERROR(__xludf.DUMMYFUNCTION("GOOGLETRANSLATE(B46, ""de"", ""ru"")"),"Аренда автомобиля в Мюнхене недорого")</f>
        <v>Аренда автомобиля в Мюнхене недорого</v>
      </c>
      <c r="B46" s="7" t="s">
        <v>892</v>
      </c>
      <c r="C46" s="5">
        <v>260.0</v>
      </c>
      <c r="D46" s="6" t="s">
        <v>851</v>
      </c>
    </row>
    <row r="47">
      <c r="A47" s="8" t="str">
        <f>IFERROR(__xludf.DUMMYFUNCTION("GOOGLETRANSLATE(B47, ""de"", ""ru"")"),"Арендуйте автомобиль дешево")</f>
        <v>Арендуйте автомобиль дешево</v>
      </c>
      <c r="B47" s="7" t="s">
        <v>893</v>
      </c>
      <c r="C47" s="5">
        <v>260.0</v>
      </c>
      <c r="D47" s="6" t="s">
        <v>843</v>
      </c>
    </row>
    <row r="48">
      <c r="A48" s="8" t="str">
        <f>IFERROR(__xludf.DUMMYFUNCTION("GOOGLETRANSLATE(B48, ""de"", ""ru"")"),"поставщик услуг по прокату автомобилей")</f>
        <v>поставщик услуг по прокату автомобилей</v>
      </c>
      <c r="B48" s="7" t="s">
        <v>894</v>
      </c>
      <c r="C48" s="5">
        <v>260.0</v>
      </c>
      <c r="D48" s="6" t="s">
        <v>846</v>
      </c>
    </row>
    <row r="49">
      <c r="A49" s="8" t="str">
        <f>IFERROR(__xludf.DUMMYFUNCTION("GOOGLETRANSLATE(B49, ""de"", ""ru"")"),"Аренда автомобиля в Мюнхене недорого")</f>
        <v>Аренда автомобиля в Мюнхене недорого</v>
      </c>
      <c r="B49" s="7" t="s">
        <v>895</v>
      </c>
      <c r="C49" s="5">
        <v>260.0</v>
      </c>
      <c r="D49" s="6" t="s">
        <v>851</v>
      </c>
    </row>
    <row r="50">
      <c r="A50" s="8" t="str">
        <f>IFERROR(__xludf.DUMMYFUNCTION("GOOGLETRANSLATE(B50, ""de"", ""ru"")"),"Арендуйте автомобиль дешево")</f>
        <v>Арендуйте автомобиль дешево</v>
      </c>
      <c r="B50" s="4" t="s">
        <v>896</v>
      </c>
      <c r="C50" s="5">
        <v>260.0</v>
      </c>
      <c r="D50" s="6" t="s">
        <v>843</v>
      </c>
    </row>
    <row r="51">
      <c r="A51" s="8" t="str">
        <f>IFERROR(__xludf.DUMMYFUNCTION("GOOGLETRANSLATE(B51, ""de"", ""ru"")"),"дешевая аренда автомобилей")</f>
        <v>дешевая аренда автомобилей</v>
      </c>
      <c r="B51" s="4" t="s">
        <v>897</v>
      </c>
      <c r="C51" s="5">
        <v>260.0</v>
      </c>
      <c r="D51" s="6" t="s">
        <v>843</v>
      </c>
    </row>
    <row r="52">
      <c r="A52" s="8" t="str">
        <f>IFERROR(__xludf.DUMMYFUNCTION("GOOGLETRANSLATE(B52, ""de"", ""ru"")"),"арендованный автомобиль")</f>
        <v>арендованный автомобиль</v>
      </c>
      <c r="B52" s="7" t="s">
        <v>898</v>
      </c>
      <c r="C52" s="5">
        <v>210.0</v>
      </c>
      <c r="D52" s="6" t="s">
        <v>846</v>
      </c>
    </row>
    <row r="53">
      <c r="A53" s="8" t="str">
        <f>IFERROR(__xludf.DUMMYFUNCTION("GOOGLETRANSLATE(B53, ""de"", ""ru"")"),"долгосрочная аренда автомобиля")</f>
        <v>долгосрочная аренда автомобиля</v>
      </c>
      <c r="B53" s="7" t="s">
        <v>899</v>
      </c>
      <c r="C53" s="5">
        <v>210.0</v>
      </c>
      <c r="D53" s="6" t="s">
        <v>881</v>
      </c>
    </row>
    <row r="54">
      <c r="A54" s="8" t="str">
        <f>IFERROR(__xludf.DUMMYFUNCTION("GOOGLETRANSLATE(B54, ""de"", ""ru"")"),"прокат автомобилей поблизости")</f>
        <v>прокат автомобилей поблизости</v>
      </c>
      <c r="B54" s="7" t="s">
        <v>900</v>
      </c>
      <c r="C54" s="5">
        <v>210.0</v>
      </c>
      <c r="D54" s="6" t="s">
        <v>901</v>
      </c>
    </row>
    <row r="55">
      <c r="A55" s="8" t="str">
        <f>IFERROR(__xludf.DUMMYFUNCTION("GOOGLETRANSLATE(B55, ""de"", ""ru"")"),"дешевые автомобили в аренду")</f>
        <v>дешевые автомобили в аренду</v>
      </c>
      <c r="B55" s="7" t="s">
        <v>902</v>
      </c>
      <c r="C55" s="5">
        <v>210.0</v>
      </c>
      <c r="D55" s="6" t="s">
        <v>843</v>
      </c>
    </row>
    <row r="56">
      <c r="A56" s="8" t="str">
        <f>IFERROR(__xludf.DUMMYFUNCTION("GOOGLETRANSLATE(B56, ""de"", ""ru"")"),"дешевые автомобили в аренду")</f>
        <v>дешевые автомобили в аренду</v>
      </c>
      <c r="B56" s="7" t="s">
        <v>903</v>
      </c>
      <c r="C56" s="5">
        <v>210.0</v>
      </c>
      <c r="D56" s="6" t="s">
        <v>843</v>
      </c>
    </row>
    <row r="57">
      <c r="A57" s="8" t="str">
        <f>IFERROR(__xludf.DUMMYFUNCTION("GOOGLETRANSLATE(B57, ""de"", ""ru"")"),"более дешевые арендные автомобили")</f>
        <v>более дешевые арендные автомобили</v>
      </c>
      <c r="B57" s="7" t="s">
        <v>904</v>
      </c>
      <c r="C57" s="5">
        <v>210.0</v>
      </c>
      <c r="D57" s="6" t="s">
        <v>843</v>
      </c>
    </row>
    <row r="58">
      <c r="A58" s="8" t="str">
        <f>IFERROR(__xludf.DUMMYFUNCTION("GOOGLETRANSLATE(B58, ""de"", ""ru"")"),"дешевая аренда автомобилей")</f>
        <v>дешевая аренда автомобилей</v>
      </c>
      <c r="B58" s="7" t="s">
        <v>905</v>
      </c>
      <c r="C58" s="5">
        <v>210.0</v>
      </c>
      <c r="D58" s="6" t="s">
        <v>843</v>
      </c>
    </row>
    <row r="59">
      <c r="A59" s="8" t="str">
        <f>IFERROR(__xludf.DUMMYFUNCTION("GOOGLETRANSLATE(B59, ""de"", ""ru"")"),"Прокат автомобилей Porsche в Мюнхене")</f>
        <v>Прокат автомобилей Porsche в Мюнхене</v>
      </c>
      <c r="B59" s="7" t="s">
        <v>906</v>
      </c>
      <c r="C59" s="5">
        <v>210.0</v>
      </c>
      <c r="D59" s="6" t="s">
        <v>851</v>
      </c>
    </row>
    <row r="60">
      <c r="A60" s="8" t="str">
        <f>IFERROR(__xludf.DUMMYFUNCTION("GOOGLETRANSLATE(B60, ""de"", ""ru"")"),"Аренда 9 мест")</f>
        <v>Аренда 9 мест</v>
      </c>
      <c r="B60" s="4" t="s">
        <v>907</v>
      </c>
      <c r="C60" s="5">
        <v>210.0</v>
      </c>
      <c r="D60" s="6" t="s">
        <v>846</v>
      </c>
    </row>
    <row r="61">
      <c r="A61" s="8" t="str">
        <f>IFERROR(__xludf.DUMMYFUNCTION("GOOGLETRANSLATE(B61, ""de"", ""ru"")"),"прокат автомобилей рядом со мной")</f>
        <v>прокат автомобилей рядом со мной</v>
      </c>
      <c r="B61" s="7" t="s">
        <v>908</v>
      </c>
      <c r="C61" s="5">
        <v>170.0</v>
      </c>
      <c r="D61" s="6" t="s">
        <v>901</v>
      </c>
    </row>
    <row r="62">
      <c r="A62" s="8" t="str">
        <f>IFERROR(__xludf.DUMMYFUNCTION("GOOGLETRANSLATE(B62, ""de"", ""ru"")"),"дешевая аренда автомобилей")</f>
        <v>дешевая аренда автомобилей</v>
      </c>
      <c r="B62" s="7" t="s">
        <v>909</v>
      </c>
      <c r="C62" s="5">
        <v>170.0</v>
      </c>
      <c r="D62" s="6" t="s">
        <v>843</v>
      </c>
    </row>
    <row r="63">
      <c r="A63" s="8" t="str">
        <f>IFERROR(__xludf.DUMMYFUNCTION("GOOGLETRANSLATE(B63, ""de"", ""ru"")"),"Арендуйте автомобиль в частном порядке")</f>
        <v>Арендуйте автомобиль в частном порядке</v>
      </c>
      <c r="B63" s="7" t="s">
        <v>910</v>
      </c>
      <c r="C63" s="5">
        <v>170.0</v>
      </c>
      <c r="D63" s="6" t="s">
        <v>911</v>
      </c>
    </row>
    <row r="64">
      <c r="A64" s="8" t="str">
        <f>IFERROR(__xludf.DUMMYFUNCTION("GOOGLETRANSLATE(B64, ""de"", ""ru"")"),"дешевый ваучер на аренду автомобиля")</f>
        <v>дешевый ваучер на аренду автомобиля</v>
      </c>
      <c r="B64" s="7" t="s">
        <v>912</v>
      </c>
      <c r="C64" s="5">
        <v>170.0</v>
      </c>
      <c r="D64" s="6" t="s">
        <v>883</v>
      </c>
    </row>
    <row r="65">
      <c r="A65" s="8" t="str">
        <f>IFERROR(__xludf.DUMMYFUNCTION("GOOGLETRANSLATE(B65, ""de"", ""ru"")"),"Аренда частного автомобиля")</f>
        <v>Аренда частного автомобиля</v>
      </c>
      <c r="B65" s="7" t="s">
        <v>913</v>
      </c>
      <c r="C65" s="5">
        <v>170.0</v>
      </c>
      <c r="D65" s="6" t="s">
        <v>911</v>
      </c>
    </row>
    <row r="66">
      <c r="A66" s="8" t="str">
        <f>IFERROR(__xludf.DUMMYFUNCTION("GOOGLETRANSLATE(B66, ""de"", ""ru"")"),"Арендуйте автомобиль в частном порядке")</f>
        <v>Арендуйте автомобиль в частном порядке</v>
      </c>
      <c r="B66" s="4" t="s">
        <v>914</v>
      </c>
      <c r="C66" s="5">
        <v>170.0</v>
      </c>
      <c r="D66" s="6" t="s">
        <v>911</v>
      </c>
    </row>
    <row r="67">
      <c r="A67" s="8" t="str">
        <f>IFERROR(__xludf.DUMMYFUNCTION("GOOGLETRANSLATE(B67, ""de"", ""ru"")"),"прокат автомобилей в Мюнхене")</f>
        <v>прокат автомобилей в Мюнхене</v>
      </c>
      <c r="B67" s="4" t="s">
        <v>915</v>
      </c>
      <c r="C67" s="5">
        <v>170.0</v>
      </c>
      <c r="D67" s="6" t="s">
        <v>851</v>
      </c>
    </row>
    <row r="68">
      <c r="A68" s="8" t="str">
        <f>IFERROR(__xludf.DUMMYFUNCTION("GOOGLETRANSLATE(B68, ""de"", ""ru"")"),"Аренда автомобиля у частного владельца")</f>
        <v>Аренда автомобиля у частного владельца</v>
      </c>
      <c r="B68" s="4" t="s">
        <v>916</v>
      </c>
      <c r="C68" s="5">
        <v>170.0</v>
      </c>
      <c r="D68" s="6" t="s">
        <v>911</v>
      </c>
    </row>
    <row r="69">
      <c r="A69" s="8" t="str">
        <f>IFERROR(__xludf.DUMMYFUNCTION("GOOGLETRANSLATE(B69, ""de"", ""ru"")"),"ваучер на более дешевую аренду автомобиля")</f>
        <v>ваучер на более дешевую аренду автомобиля</v>
      </c>
      <c r="B69" s="4" t="s">
        <v>917</v>
      </c>
      <c r="C69" s="5">
        <v>170.0</v>
      </c>
      <c r="D69" s="6" t="s">
        <v>883</v>
      </c>
    </row>
    <row r="70">
      <c r="A70" s="8" t="str">
        <f>IFERROR(__xludf.DUMMYFUNCTION("GOOGLETRANSLATE(B70, ""de"", ""ru"")"),"Аренда автомобиля у частного владельца")</f>
        <v>Аренда автомобиля у частного владельца</v>
      </c>
      <c r="B70" s="4" t="s">
        <v>918</v>
      </c>
      <c r="C70" s="5">
        <v>170.0</v>
      </c>
      <c r="D70" s="6" t="s">
        <v>911</v>
      </c>
    </row>
    <row r="71">
      <c r="A71" s="8" t="str">
        <f>IFERROR(__xludf.DUMMYFUNCTION("GOOGLETRANSLATE(B71, ""de"", ""ru"")"),"Аренда автомобиля в Мюнхене для частных лиц")</f>
        <v>Аренда автомобиля в Мюнхене для частных лиц</v>
      </c>
      <c r="B71" s="4" t="s">
        <v>919</v>
      </c>
      <c r="C71" s="5">
        <v>170.0</v>
      </c>
      <c r="D71" s="6" t="s">
        <v>851</v>
      </c>
    </row>
    <row r="72">
      <c r="A72" s="8" t="str">
        <f>IFERROR(__xludf.DUMMYFUNCTION("GOOGLETRANSLATE(B72, ""de"", ""ru"")"),"Прокат автомобилей Porsche")</f>
        <v>Прокат автомобилей Porsche</v>
      </c>
      <c r="B72" s="4" t="s">
        <v>920</v>
      </c>
      <c r="C72" s="5">
        <v>170.0</v>
      </c>
      <c r="D72" s="6" t="s">
        <v>921</v>
      </c>
    </row>
    <row r="73">
      <c r="A73" s="8" t="str">
        <f>IFERROR(__xludf.DUMMYFUNCTION("GOOGLETRANSLATE(B73, ""de"", ""ru"")"),"Прокат частных автомобилей в Мюнхене")</f>
        <v>Прокат частных автомобилей в Мюнхене</v>
      </c>
      <c r="B73" s="4" t="s">
        <v>922</v>
      </c>
      <c r="C73" s="5">
        <v>170.0</v>
      </c>
      <c r="D73" s="6" t="s">
        <v>851</v>
      </c>
    </row>
    <row r="74">
      <c r="A74" s="8" t="str">
        <f>IFERROR(__xludf.DUMMYFUNCTION("GOOGLETRANSLATE(B74, ""de"", ""ru"")"),"Аренда автомобиля в Мюнхене")</f>
        <v>Аренда автомобиля в Мюнхене</v>
      </c>
      <c r="B74" s="4" t="s">
        <v>923</v>
      </c>
      <c r="C74" s="5">
        <v>170.0</v>
      </c>
      <c r="D74" s="6" t="s">
        <v>851</v>
      </c>
    </row>
    <row r="75">
      <c r="A75" s="8" t="str">
        <f>IFERROR(__xludf.DUMMYFUNCTION("GOOGLETRANSLATE(B75, ""de"", ""ru"")"),"Аренда автомобиля в Мюнхене")</f>
        <v>Аренда автомобиля в Мюнхене</v>
      </c>
      <c r="B75" s="4" t="s">
        <v>924</v>
      </c>
      <c r="C75" s="5">
        <v>170.0</v>
      </c>
      <c r="D75" s="6" t="s">
        <v>851</v>
      </c>
    </row>
    <row r="76">
      <c r="A76" s="8" t="str">
        <f>IFERROR(__xludf.DUMMYFUNCTION("GOOGLETRANSLATE(B76, ""de"", ""ru"")"),"Аренда автомобиля у частного владельца в Мюнхене")</f>
        <v>Аренда автомобиля у частного владельца в Мюнхене</v>
      </c>
      <c r="B76" s="4" t="s">
        <v>925</v>
      </c>
      <c r="C76" s="5">
        <v>170.0</v>
      </c>
      <c r="D76" s="6" t="s">
        <v>851</v>
      </c>
    </row>
    <row r="77">
      <c r="A77" s="8" t="str">
        <f>IFERROR(__xludf.DUMMYFUNCTION("GOOGLETRANSLATE(B77, ""de"", ""ru"")"),"арендованный фургон")</f>
        <v>арендованный фургон</v>
      </c>
      <c r="B77" s="4" t="s">
        <v>926</v>
      </c>
      <c r="C77" s="5">
        <v>170.0</v>
      </c>
      <c r="D77" s="6" t="s">
        <v>877</v>
      </c>
    </row>
    <row r="78">
      <c r="A78" s="8" t="str">
        <f>IFERROR(__xludf.DUMMYFUNCTION("GOOGLETRANSLATE(B78, ""de"", ""ru"")"),"арендовать автомобиль в частном порядке")</f>
        <v>арендовать автомобиль в частном порядке</v>
      </c>
      <c r="B78" s="4" t="s">
        <v>927</v>
      </c>
      <c r="C78" s="5">
        <v>170.0</v>
      </c>
      <c r="D78" s="6" t="s">
        <v>911</v>
      </c>
    </row>
    <row r="79">
      <c r="A79" s="8" t="str">
        <f>IFERROR(__xludf.DUMMYFUNCTION("GOOGLETRANSLATE(B79, ""de"", ""ru"")"),"Прокат автомобилей поблизости")</f>
        <v>Прокат автомобилей поблизости</v>
      </c>
      <c r="B79" s="4" t="s">
        <v>928</v>
      </c>
      <c r="C79" s="5">
        <v>140.0</v>
      </c>
      <c r="D79" s="6" t="s">
        <v>901</v>
      </c>
    </row>
    <row r="80">
      <c r="A80" s="8" t="str">
        <f>IFERROR(__xludf.DUMMYFUNCTION("GOOGLETRANSLATE(B80, ""de"", ""ru"")"),"Аренда автомобиля за 99 евро в месяц")</f>
        <v>Аренда автомобиля за 99 евро в месяц</v>
      </c>
      <c r="B80" s="4" t="s">
        <v>929</v>
      </c>
      <c r="C80" s="5">
        <v>140.0</v>
      </c>
      <c r="D80" s="6" t="s">
        <v>881</v>
      </c>
    </row>
    <row r="81">
      <c r="A81" s="8" t="str">
        <f>IFERROR(__xludf.DUMMYFUNCTION("GOOGLETRANSLATE(B81, ""de"", ""ru"")"),"дешевая аренда автомобиля")</f>
        <v>дешевая аренда автомобиля</v>
      </c>
      <c r="B81" s="4" t="s">
        <v>930</v>
      </c>
      <c r="C81" s="5">
        <v>140.0</v>
      </c>
      <c r="D81" s="6" t="s">
        <v>843</v>
      </c>
    </row>
    <row r="82">
      <c r="A82" s="8" t="str">
        <f>IFERROR(__xludf.DUMMYFUNCTION("GOOGLETRANSLATE(B82, ""de"", ""ru"")"),"арендовать спортивный автомобиль")</f>
        <v>арендовать спортивный автомобиль</v>
      </c>
      <c r="B82" s="4" t="s">
        <v>931</v>
      </c>
      <c r="C82" s="5">
        <v>140.0</v>
      </c>
      <c r="D82" s="6" t="s">
        <v>921</v>
      </c>
    </row>
    <row r="83">
      <c r="A83" s="8" t="str">
        <f>IFERROR(__xludf.DUMMYFUNCTION("GOOGLETRANSLATE(B83, ""de"", ""ru"")"),"прокат автомобилей в Мюнхене")</f>
        <v>прокат автомобилей в Мюнхене</v>
      </c>
      <c r="B83" s="4" t="s">
        <v>932</v>
      </c>
      <c r="C83" s="5">
        <v>140.0</v>
      </c>
      <c r="D83" s="6" t="s">
        <v>851</v>
      </c>
    </row>
    <row r="84">
      <c r="A84" s="8" t="str">
        <f>IFERROR(__xludf.DUMMYFUNCTION("GOOGLETRANSLATE(B84, ""de"", ""ru"")"),"7-местный прокатный автомобиль")</f>
        <v>7-местный прокатный автомобиль</v>
      </c>
      <c r="B84" s="4" t="s">
        <v>933</v>
      </c>
      <c r="C84" s="5">
        <v>140.0</v>
      </c>
      <c r="D84" s="6" t="s">
        <v>846</v>
      </c>
    </row>
    <row r="85">
      <c r="A85" s="8" t="str">
        <f>IFERROR(__xludf.DUMMYFUNCTION("GOOGLETRANSLATE(B85, ""de"", ""ru"")"),"дешевая аренда автомобилей в Мюнхене")</f>
        <v>дешевая аренда автомобилей в Мюнхене</v>
      </c>
      <c r="B85" s="4" t="s">
        <v>934</v>
      </c>
      <c r="C85" s="5">
        <v>140.0</v>
      </c>
      <c r="D85" s="6" t="s">
        <v>851</v>
      </c>
    </row>
    <row r="86">
      <c r="A86" s="8" t="str">
        <f>IFERROR(__xludf.DUMMYFUNCTION("GOOGLETRANSLATE(B86, ""de"", ""ru"")"),"дешевая аренда автомобилей в Мюнхене")</f>
        <v>дешевая аренда автомобилей в Мюнхене</v>
      </c>
      <c r="B86" s="4" t="s">
        <v>935</v>
      </c>
      <c r="C86" s="5">
        <v>140.0</v>
      </c>
      <c r="D86" s="6" t="s">
        <v>851</v>
      </c>
    </row>
    <row r="87">
      <c r="A87" s="8" t="str">
        <f>IFERROR(__xludf.DUMMYFUNCTION("GOOGLETRANSLATE(B87, ""de"", ""ru"")"),"Аренда транспорта дешево")</f>
        <v>Аренда транспорта дешево</v>
      </c>
      <c r="B87" s="4" t="s">
        <v>936</v>
      </c>
      <c r="C87" s="5">
        <v>140.0</v>
      </c>
      <c r="D87" s="6" t="s">
        <v>877</v>
      </c>
    </row>
    <row r="88">
      <c r="A88" s="8" t="str">
        <f>IFERROR(__xludf.DUMMYFUNCTION("GOOGLETRANSLATE(B88, ""de"", ""ru"")"),"арендовать автомобиль дешевле")</f>
        <v>арендовать автомобиль дешевле</v>
      </c>
      <c r="B88" s="4" t="s">
        <v>937</v>
      </c>
      <c r="C88" s="5">
        <v>140.0</v>
      </c>
      <c r="D88" s="6" t="s">
        <v>843</v>
      </c>
    </row>
    <row r="89">
      <c r="A89" s="8" t="str">
        <f>IFERROR(__xludf.DUMMYFUNCTION("GOOGLETRANSLATE(B89, ""de"", ""ru"")"),"Аренда транспорта дешево")</f>
        <v>Аренда транспорта дешево</v>
      </c>
      <c r="B89" s="4" t="s">
        <v>938</v>
      </c>
      <c r="C89" s="5">
        <v>140.0</v>
      </c>
      <c r="D89" s="6" t="s">
        <v>877</v>
      </c>
    </row>
    <row r="90">
      <c r="A90" s="8" t="str">
        <f>IFERROR(__xludf.DUMMYFUNCTION("GOOGLETRANSLATE(B90, ""de"", ""ru"")"),"Прокат автомобилей в Мюнхене")</f>
        <v>Прокат автомобилей в Мюнхене</v>
      </c>
      <c r="B90" s="4" t="s">
        <v>939</v>
      </c>
      <c r="C90" s="5">
        <v>140.0</v>
      </c>
      <c r="D90" s="6" t="s">
        <v>851</v>
      </c>
    </row>
    <row r="91">
      <c r="A91" s="8" t="str">
        <f>IFERROR(__xludf.DUMMYFUNCTION("GOOGLETRANSLATE(B91, ""de"", ""ru"")"),"дешевая аренда автомобилей")</f>
        <v>дешевая аренда автомобилей</v>
      </c>
      <c r="B91" s="4" t="s">
        <v>940</v>
      </c>
      <c r="C91" s="5">
        <v>140.0</v>
      </c>
      <c r="D91" s="6" t="s">
        <v>843</v>
      </c>
    </row>
    <row r="92">
      <c r="A92" s="8" t="str">
        <f>IFERROR(__xludf.DUMMYFUNCTION("GOOGLETRANSLATE(B92, ""de"", ""ru"")"),"Аренда доступного транспорта")</f>
        <v>Аренда доступного транспорта</v>
      </c>
      <c r="B92" s="4" t="s">
        <v>941</v>
      </c>
      <c r="C92" s="5">
        <v>140.0</v>
      </c>
      <c r="D92" s="6" t="s">
        <v>877</v>
      </c>
    </row>
    <row r="93">
      <c r="A93" s="8" t="str">
        <f>IFERROR(__xludf.DUMMYFUNCTION("GOOGLETRANSLATE(B93, ""de"", ""ru"")"),"забронировать автомобиль в аренду")</f>
        <v>забронировать автомобиль в аренду</v>
      </c>
      <c r="B93" s="4" t="s">
        <v>942</v>
      </c>
      <c r="C93" s="5">
        <v>110.0</v>
      </c>
      <c r="D93" s="6" t="s">
        <v>846</v>
      </c>
    </row>
    <row r="94">
      <c r="A94" s="8" t="str">
        <f>IFERROR(__xludf.DUMMYFUNCTION("GOOGLETRANSLATE(B94, ""de"", ""ru"")"),"прокат автомобилей поблизости")</f>
        <v>прокат автомобилей поблизости</v>
      </c>
      <c r="B94" s="4" t="s">
        <v>943</v>
      </c>
      <c r="C94" s="5">
        <v>110.0</v>
      </c>
      <c r="D94" s="6" t="s">
        <v>901</v>
      </c>
    </row>
    <row r="95">
      <c r="A95" s="8" t="str">
        <f>IFERROR(__xludf.DUMMYFUNCTION("GOOGLETRANSLATE(B95, ""de"", ""ru"")"),"долгосрочная аренда автомобиля")</f>
        <v>долгосрочная аренда автомобиля</v>
      </c>
      <c r="B95" s="4" t="s">
        <v>944</v>
      </c>
      <c r="C95" s="5">
        <v>110.0</v>
      </c>
      <c r="D95" s="6" t="s">
        <v>881</v>
      </c>
    </row>
    <row r="96">
      <c r="A96" s="8" t="str">
        <f>IFERROR(__xludf.DUMMYFUNCTION("GOOGLETRANSLATE(B96, ""de"", ""ru"")"),"Аренда дешевого автомобиля")</f>
        <v>Аренда дешевого автомобиля</v>
      </c>
      <c r="B96" s="4" t="s">
        <v>945</v>
      </c>
      <c r="C96" s="5">
        <v>110.0</v>
      </c>
      <c r="D96" s="6" t="s">
        <v>843</v>
      </c>
    </row>
    <row r="97">
      <c r="A97" s="8" t="str">
        <f>IFERROR(__xludf.DUMMYFUNCTION("GOOGLETRANSLATE(B97, ""de"", ""ru"")"),"прокат автомобилей")</f>
        <v>прокат автомобилей</v>
      </c>
      <c r="B97" s="4" t="s">
        <v>946</v>
      </c>
      <c r="C97" s="5">
        <v>110.0</v>
      </c>
      <c r="D97" s="6" t="s">
        <v>846</v>
      </c>
    </row>
    <row r="98">
      <c r="A98" s="8" t="str">
        <f>IFERROR(__xludf.DUMMYFUNCTION("GOOGLETRANSLATE(B98, ""de"", ""ru"")"),"Аренда автомобиля на один месяц")</f>
        <v>Аренда автомобиля на один месяц</v>
      </c>
      <c r="B98" s="4" t="s">
        <v>947</v>
      </c>
      <c r="C98" s="5">
        <v>110.0</v>
      </c>
      <c r="D98" s="6" t="s">
        <v>881</v>
      </c>
    </row>
    <row r="99">
      <c r="A99" s="8" t="str">
        <f>IFERROR(__xludf.DUMMYFUNCTION("GOOGLETRANSLATE(B99, ""de"", ""ru"")"),"Аренда автомобиля на один месяц")</f>
        <v>Аренда автомобиля на один месяц</v>
      </c>
      <c r="B99" s="4" t="s">
        <v>948</v>
      </c>
      <c r="C99" s="5">
        <v>110.0</v>
      </c>
      <c r="D99" s="6" t="s">
        <v>881</v>
      </c>
    </row>
    <row r="100">
      <c r="A100" s="8" t="str">
        <f>IFERROR(__xludf.DUMMYFUNCTION("GOOGLETRANSLATE(B100, ""de"", ""ru"")"),"арендовать BMW")</f>
        <v>арендовать BMW</v>
      </c>
      <c r="B100" s="4" t="s">
        <v>949</v>
      </c>
      <c r="C100" s="5">
        <v>110.0</v>
      </c>
      <c r="D100" s="6" t="s">
        <v>921</v>
      </c>
    </row>
    <row r="101">
      <c r="A101" s="8" t="str">
        <f>IFERROR(__xludf.DUMMYFUNCTION("GOOGLETRANSLATE(B101, ""de"", ""ru"")"),"месяц аренды автомобиля")</f>
        <v>месяц аренды автомобиля</v>
      </c>
      <c r="B101" s="4" t="s">
        <v>950</v>
      </c>
      <c r="C101" s="5">
        <v>110.0</v>
      </c>
      <c r="D101" s="6" t="s">
        <v>881</v>
      </c>
    </row>
    <row r="102">
      <c r="A102" s="8" t="str">
        <f>IFERROR(__xludf.DUMMYFUNCTION("GOOGLETRANSLATE(B102, ""de"", ""ru"")"),"Арендуйте автомобиль дешево")</f>
        <v>Арендуйте автомобиль дешево</v>
      </c>
      <c r="B102" s="4" t="s">
        <v>951</v>
      </c>
      <c r="C102" s="5">
        <v>110.0</v>
      </c>
      <c r="D102" s="6" t="s">
        <v>843</v>
      </c>
    </row>
    <row r="103">
      <c r="A103" s="8" t="str">
        <f>IFERROR(__xludf.DUMMYFUNCTION("GOOGLETRANSLATE(B103, ""de"", ""ru"")"),"Аренда Tesla в Мюнхене")</f>
        <v>Аренда Tesla в Мюнхене</v>
      </c>
      <c r="B103" s="4" t="s">
        <v>952</v>
      </c>
      <c r="C103" s="5">
        <v>110.0</v>
      </c>
      <c r="D103" s="6" t="s">
        <v>851</v>
      </c>
    </row>
    <row r="104">
      <c r="A104" s="8" t="str">
        <f>IFERROR(__xludf.DUMMYFUNCTION("GOOGLETRANSLATE(B104, ""de"", ""ru"")"),"Арендуйте автомобиль дешево")</f>
        <v>Арендуйте автомобиль дешево</v>
      </c>
      <c r="B104" s="4" t="s">
        <v>953</v>
      </c>
      <c r="C104" s="5">
        <v>110.0</v>
      </c>
      <c r="D104" s="6" t="s">
        <v>843</v>
      </c>
    </row>
    <row r="105">
      <c r="A105" s="8" t="str">
        <f>IFERROR(__xludf.DUMMYFUNCTION("GOOGLETRANSLATE(B105, ""de"", ""ru"")"),"Прокат автомобилей в Мюнхене")</f>
        <v>Прокат автомобилей в Мюнхене</v>
      </c>
      <c r="B105" s="4" t="s">
        <v>954</v>
      </c>
      <c r="C105" s="5">
        <v>110.0</v>
      </c>
      <c r="D105" s="6" t="s">
        <v>851</v>
      </c>
    </row>
    <row r="106">
      <c r="A106" s="8" t="str">
        <f>IFERROR(__xludf.DUMMYFUNCTION("GOOGLETRANSLATE(B106, ""de"", ""ru"")"),"Аренда автомобиля на один месяц")</f>
        <v>Аренда автомобиля на один месяц</v>
      </c>
      <c r="B106" s="4" t="s">
        <v>955</v>
      </c>
      <c r="C106" s="5">
        <v>110.0</v>
      </c>
      <c r="D106" s="6" t="s">
        <v>881</v>
      </c>
    </row>
    <row r="107">
      <c r="A107" s="8" t="str">
        <f>IFERROR(__xludf.DUMMYFUNCTION("GOOGLETRANSLATE(B107, ""de"", ""ru"")"),"Аренда автомобиля на один месяц")</f>
        <v>Аренда автомобиля на один месяц</v>
      </c>
      <c r="B107" s="4" t="s">
        <v>956</v>
      </c>
      <c r="C107" s="5">
        <v>110.0</v>
      </c>
      <c r="D107" s="6" t="s">
        <v>881</v>
      </c>
    </row>
    <row r="108">
      <c r="A108" s="8" t="str">
        <f>IFERROR(__xludf.DUMMYFUNCTION("GOOGLETRANSLATE(B108, ""de"", ""ru"")"),"прокат автомобилей в Мюнхене")</f>
        <v>прокат автомобилей в Мюнхене</v>
      </c>
      <c r="B108" s="4" t="s">
        <v>957</v>
      </c>
      <c r="C108" s="5">
        <v>110.0</v>
      </c>
      <c r="D108" s="6" t="s">
        <v>851</v>
      </c>
    </row>
    <row r="109">
      <c r="A109" s="8" t="str">
        <f>IFERROR(__xludf.DUMMYFUNCTION("GOOGLETRANSLATE(B109, ""de"", ""ru"")"),"Аренда автомобиля на месяц")</f>
        <v>Аренда автомобиля на месяц</v>
      </c>
      <c r="B109" s="4" t="s">
        <v>958</v>
      </c>
      <c r="C109" s="5">
        <v>110.0</v>
      </c>
      <c r="D109" s="6" t="s">
        <v>881</v>
      </c>
    </row>
    <row r="110">
      <c r="A110" s="8" t="str">
        <f>IFERROR(__xludf.DUMMYFUNCTION("GOOGLETRANSLATE(B110, ""de"", ""ru"")"),"забронировать автомобиль в аренду")</f>
        <v>забронировать автомобиль в аренду</v>
      </c>
      <c r="B110" s="4" t="s">
        <v>959</v>
      </c>
      <c r="C110" s="5">
        <v>110.0</v>
      </c>
      <c r="D110" s="6" t="s">
        <v>846</v>
      </c>
    </row>
    <row r="111">
      <c r="A111" s="8" t="str">
        <f>IFERROR(__xludf.DUMMYFUNCTION("GOOGLETRANSLATE(B111, ""de"", ""ru"")"),"долгосрочная аренда автомобиля")</f>
        <v>долгосрочная аренда автомобиля</v>
      </c>
      <c r="B111" s="4" t="s">
        <v>960</v>
      </c>
      <c r="C111" s="5">
        <v>110.0</v>
      </c>
      <c r="D111" s="6" t="s">
        <v>881</v>
      </c>
    </row>
    <row r="112">
      <c r="A112" s="8" t="str">
        <f>IFERROR(__xludf.DUMMYFUNCTION("GOOGLETRANSLATE(B112, ""de"", ""ru"")"),"прокат автомобилей в Мюнхене")</f>
        <v>прокат автомобилей в Мюнхене</v>
      </c>
      <c r="B112" s="4" t="s">
        <v>961</v>
      </c>
      <c r="C112" s="5">
        <v>110.0</v>
      </c>
      <c r="D112" s="6" t="s">
        <v>851</v>
      </c>
    </row>
    <row r="113">
      <c r="A113" s="8" t="str">
        <f>IFERROR(__xludf.DUMMYFUNCTION("GOOGLETRANSLATE(B113, ""de"", ""ru"")"),"Прокат кабриолетов в Мюнхене")</f>
        <v>Прокат кабриолетов в Мюнхене</v>
      </c>
      <c r="B113" s="4" t="s">
        <v>962</v>
      </c>
      <c r="C113" s="5">
        <v>110.0</v>
      </c>
      <c r="D113" s="6" t="s">
        <v>851</v>
      </c>
    </row>
    <row r="114">
      <c r="A114" s="8" t="str">
        <f>IFERROR(__xludf.DUMMYFUNCTION("GOOGLETRANSLATE(B114, ""de"", ""ru"")"),"дешевая аренда автомобилей")</f>
        <v>дешевая аренда автомобилей</v>
      </c>
      <c r="B114" s="4" t="s">
        <v>963</v>
      </c>
      <c r="C114" s="5">
        <v>110.0</v>
      </c>
      <c r="D114" s="6" t="s">
        <v>843</v>
      </c>
    </row>
    <row r="115">
      <c r="A115" s="8" t="str">
        <f>IFERROR(__xludf.DUMMYFUNCTION("GOOGLETRANSLATE(B115, ""de"", ""ru"")"),"дешевая аренда автомобилей")</f>
        <v>дешевая аренда автомобилей</v>
      </c>
      <c r="B115" s="4" t="s">
        <v>964</v>
      </c>
      <c r="C115" s="5">
        <v>110.0</v>
      </c>
      <c r="D115" s="6" t="s">
        <v>843</v>
      </c>
    </row>
    <row r="116">
      <c r="A116" s="8" t="str">
        <f>IFERROR(__xludf.DUMMYFUNCTION("GOOGLETRANSLATE(B116, ""de"", ""ru"")"),"Прокат автомобилей в Мюнхене")</f>
        <v>Прокат автомобилей в Мюнхене</v>
      </c>
      <c r="B116" s="4" t="s">
        <v>965</v>
      </c>
      <c r="C116" s="5">
        <v>110.0</v>
      </c>
      <c r="D116" s="6" t="s">
        <v>851</v>
      </c>
    </row>
    <row r="117">
      <c r="A117" s="8" t="str">
        <f>IFERROR(__xludf.DUMMYFUNCTION("GOOGLETRANSLATE(B117, ""de"", ""ru"")"),"Прокат автомобилей в Мюнхене")</f>
        <v>Прокат автомобилей в Мюнхене</v>
      </c>
      <c r="B117" s="4" t="s">
        <v>966</v>
      </c>
      <c r="C117" s="5">
        <v>110.0</v>
      </c>
      <c r="D117" s="6" t="s">
        <v>851</v>
      </c>
    </row>
    <row r="118">
      <c r="A118" s="8" t="str">
        <f>IFERROR(__xludf.DUMMYFUNCTION("GOOGLETRANSLATE(B118, ""de"", ""ru"")"),"Прокат автомобилей в Мюнхене")</f>
        <v>Прокат автомобилей в Мюнхене</v>
      </c>
      <c r="B118" s="4" t="s">
        <v>967</v>
      </c>
      <c r="C118" s="5">
        <v>110.0</v>
      </c>
      <c r="D118" s="6" t="s">
        <v>851</v>
      </c>
    </row>
    <row r="119">
      <c r="A119" s="8" t="str">
        <f>IFERROR(__xludf.DUMMYFUNCTION("GOOGLETRANSLATE(B119, ""de"", ""ru"")"),"Арендуйте автомобиль дешево")</f>
        <v>Арендуйте автомобиль дешево</v>
      </c>
      <c r="B119" s="4" t="s">
        <v>968</v>
      </c>
      <c r="C119" s="5">
        <v>110.0</v>
      </c>
      <c r="D119" s="6" t="s">
        <v>843</v>
      </c>
    </row>
    <row r="120">
      <c r="A120" s="8" t="str">
        <f>IFERROR(__xludf.DUMMYFUNCTION("GOOGLETRANSLATE(B120, ""de"", ""ru"")"),"Арендуйте автомобиль дешево")</f>
        <v>Арендуйте автомобиль дешево</v>
      </c>
      <c r="B120" s="4" t="s">
        <v>969</v>
      </c>
      <c r="C120" s="5">
        <v>110.0</v>
      </c>
      <c r="D120" s="6" t="s">
        <v>843</v>
      </c>
    </row>
    <row r="121">
      <c r="A121" s="8" t="str">
        <f>IFERROR(__xludf.DUMMYFUNCTION("GOOGLETRANSLATE(B121, ""de"", ""ru"")"),"прокат кабриолетов в Мюнхене")</f>
        <v>прокат кабриолетов в Мюнхене</v>
      </c>
      <c r="B121" s="4" t="s">
        <v>970</v>
      </c>
      <c r="C121" s="5">
        <v>110.0</v>
      </c>
      <c r="D121" s="6" t="s">
        <v>851</v>
      </c>
    </row>
    <row r="122">
      <c r="A122" s="8" t="str">
        <f>IFERROR(__xludf.DUMMYFUNCTION("GOOGLETRANSLATE(B122, ""de"", ""ru"")"),"автострахование")</f>
        <v>автострахование</v>
      </c>
      <c r="B122" s="4" t="s">
        <v>971</v>
      </c>
      <c r="C122" s="5">
        <v>110.0</v>
      </c>
      <c r="D122" s="6" t="s">
        <v>883</v>
      </c>
    </row>
    <row r="123">
      <c r="A123" s="8" t="str">
        <f>IFERROR(__xludf.DUMMYFUNCTION("GOOGLETRANSLATE(B123, ""de"", ""ru"")"),"Возьмите в аренду Miles Sprinter")</f>
        <v>Возьмите в аренду Miles Sprinter</v>
      </c>
      <c r="B123" s="4" t="s">
        <v>972</v>
      </c>
      <c r="C123" s="5">
        <v>110.0</v>
      </c>
      <c r="D123" s="6" t="s">
        <v>877</v>
      </c>
    </row>
    <row r="124">
      <c r="A124" s="8" t="str">
        <f>IFERROR(__xludf.DUMMYFUNCTION("GOOGLETRANSLATE(B124, ""de"", ""ru"")"),"Аренда автомобиля на один месяц")</f>
        <v>Аренда автомобиля на один месяц</v>
      </c>
      <c r="B124" s="4" t="s">
        <v>973</v>
      </c>
      <c r="C124" s="5">
        <v>110.0</v>
      </c>
      <c r="D124" s="6" t="s">
        <v>881</v>
      </c>
    </row>
    <row r="125">
      <c r="A125" s="8" t="str">
        <f>IFERROR(__xludf.DUMMYFUNCTION("GOOGLETRANSLATE(B125, ""de"", ""ru"")"),"свадебная машина")</f>
        <v>свадебная машина</v>
      </c>
      <c r="B125" s="4" t="s">
        <v>974</v>
      </c>
      <c r="C125" s="5">
        <v>110.0</v>
      </c>
      <c r="D125" s="6" t="s">
        <v>921</v>
      </c>
    </row>
    <row r="126">
      <c r="A126" s="8" t="str">
        <f>IFERROR(__xludf.DUMMYFUNCTION("GOOGLETRANSLATE(B126, ""de"", ""ru"")"),"Аренда автомобиля на один месяц")</f>
        <v>Аренда автомобиля на один месяц</v>
      </c>
      <c r="B126" s="4" t="s">
        <v>975</v>
      </c>
      <c r="C126" s="5">
        <v>110.0</v>
      </c>
      <c r="D126" s="6" t="s">
        <v>881</v>
      </c>
    </row>
    <row r="127">
      <c r="A127" s="8" t="str">
        <f>IFERROR(__xludf.DUMMYFUNCTION("GOOGLETRANSLATE(B127, ""de"", ""ru"")"),"Аренда автомобиля на месяц")</f>
        <v>Аренда автомобиля на месяц</v>
      </c>
      <c r="B127" s="4" t="s">
        <v>976</v>
      </c>
      <c r="C127" s="5">
        <v>110.0</v>
      </c>
      <c r="D127" s="6" t="s">
        <v>881</v>
      </c>
    </row>
    <row r="128">
      <c r="A128" s="8" t="str">
        <f>IFERROR(__xludf.DUMMYFUNCTION("GOOGLETRANSLATE(B128, ""de"", ""ru"")"),"арендовать машину на месяц")</f>
        <v>арендовать машину на месяц</v>
      </c>
      <c r="B128" s="4" t="s">
        <v>977</v>
      </c>
      <c r="C128" s="5">
        <v>110.0</v>
      </c>
      <c r="D128" s="6" t="s">
        <v>881</v>
      </c>
    </row>
    <row r="129">
      <c r="A129" s="8" t="str">
        <f>IFERROR(__xludf.DUMMYFUNCTION("GOOGLETRANSLATE(B129, ""de"", ""ru"")"),"Аренда автомобиля на месяц")</f>
        <v>Аренда автомобиля на месяц</v>
      </c>
      <c r="B129" s="4" t="s">
        <v>978</v>
      </c>
      <c r="C129" s="5">
        <v>110.0</v>
      </c>
      <c r="D129" s="6" t="s">
        <v>881</v>
      </c>
    </row>
    <row r="285">
      <c r="B285" s="4"/>
      <c r="C285" s="5"/>
      <c r="D285" s="5"/>
    </row>
    <row r="286">
      <c r="B286" s="4"/>
      <c r="C286" s="5"/>
      <c r="D286" s="5"/>
    </row>
    <row r="287">
      <c r="B287" s="4"/>
      <c r="C287" s="5"/>
      <c r="D287" s="5"/>
    </row>
    <row r="288">
      <c r="B288" s="4"/>
      <c r="C288" s="5"/>
      <c r="D288" s="5"/>
    </row>
    <row r="289">
      <c r="B289" s="4"/>
      <c r="C289" s="5"/>
      <c r="D289" s="5"/>
    </row>
    <row r="290">
      <c r="B290" s="4"/>
      <c r="C290" s="5"/>
      <c r="D290" s="5"/>
    </row>
    <row r="291">
      <c r="B291" s="4"/>
      <c r="C291" s="5"/>
      <c r="D291" s="5"/>
    </row>
    <row r="292">
      <c r="B292" s="4"/>
      <c r="C292" s="5"/>
      <c r="D292" s="5"/>
    </row>
    <row r="293">
      <c r="B293" s="4"/>
      <c r="C293" s="5"/>
      <c r="D293" s="5"/>
    </row>
    <row r="294">
      <c r="B294" s="4"/>
      <c r="C294" s="5"/>
      <c r="D294" s="5"/>
    </row>
    <row r="295">
      <c r="B295" s="4"/>
      <c r="C295" s="5"/>
      <c r="D295" s="5"/>
    </row>
    <row r="296">
      <c r="B296" s="4"/>
      <c r="C296" s="5"/>
      <c r="D296" s="5"/>
    </row>
    <row r="297">
      <c r="B297" s="4"/>
      <c r="C297" s="5"/>
      <c r="D297" s="5"/>
    </row>
    <row r="298">
      <c r="B298" s="4"/>
      <c r="C298" s="5"/>
      <c r="D298" s="5"/>
    </row>
    <row r="299">
      <c r="B299" s="4"/>
      <c r="C299" s="5"/>
      <c r="D299" s="5"/>
    </row>
    <row r="300">
      <c r="B300" s="4"/>
      <c r="C300" s="5"/>
      <c r="D300" s="5"/>
    </row>
    <row r="301">
      <c r="B301" s="4"/>
      <c r="C301" s="5"/>
      <c r="D301" s="5"/>
    </row>
    <row r="302">
      <c r="B302" s="4"/>
      <c r="C302" s="5"/>
      <c r="D302" s="5"/>
    </row>
    <row r="303">
      <c r="B303" s="4"/>
      <c r="C303" s="5"/>
      <c r="D303" s="5"/>
    </row>
    <row r="304">
      <c r="B304" s="4"/>
      <c r="C304" s="5"/>
      <c r="D304" s="5"/>
    </row>
    <row r="305">
      <c r="B305" s="4"/>
      <c r="C305" s="5"/>
      <c r="D305" s="5"/>
    </row>
    <row r="306">
      <c r="B306" s="4"/>
      <c r="C306" s="5"/>
      <c r="D306" s="5"/>
    </row>
    <row r="307">
      <c r="B307" s="4"/>
      <c r="C307" s="5"/>
      <c r="D307" s="5"/>
    </row>
    <row r="308">
      <c r="B308" s="4"/>
      <c r="C308" s="5"/>
      <c r="D308" s="5"/>
    </row>
    <row r="309">
      <c r="B309" s="4"/>
      <c r="C309" s="5"/>
      <c r="D309" s="5"/>
    </row>
    <row r="310">
      <c r="B310" s="4"/>
      <c r="C310" s="5"/>
      <c r="D310" s="5"/>
    </row>
    <row r="311">
      <c r="B311" s="4"/>
      <c r="C311" s="5"/>
      <c r="D311" s="5"/>
    </row>
    <row r="312">
      <c r="B312" s="4"/>
      <c r="C312" s="5"/>
      <c r="D312" s="5"/>
    </row>
    <row r="313">
      <c r="B313" s="4"/>
      <c r="C313" s="5"/>
      <c r="D313" s="5"/>
    </row>
    <row r="314">
      <c r="B314" s="4"/>
      <c r="C314" s="5"/>
      <c r="D314" s="5"/>
    </row>
    <row r="315">
      <c r="B315" s="4"/>
      <c r="C315" s="5"/>
      <c r="D315" s="5"/>
    </row>
    <row r="316">
      <c r="B316" s="4"/>
      <c r="C316" s="5"/>
      <c r="D316" s="5"/>
    </row>
    <row r="317">
      <c r="B317" s="4"/>
      <c r="C317" s="5"/>
      <c r="D317" s="5"/>
    </row>
    <row r="318">
      <c r="B318" s="4"/>
      <c r="C318" s="5"/>
      <c r="D318" s="5"/>
    </row>
    <row r="319">
      <c r="B319" s="4"/>
      <c r="C319" s="5"/>
      <c r="D319" s="5"/>
    </row>
    <row r="320">
      <c r="B320" s="4"/>
      <c r="C320" s="5"/>
      <c r="D320" s="5"/>
    </row>
    <row r="321">
      <c r="B321" s="4"/>
      <c r="C321" s="5"/>
      <c r="D321" s="5"/>
    </row>
    <row r="322">
      <c r="B322" s="4"/>
      <c r="C322" s="5"/>
      <c r="D322" s="5"/>
    </row>
    <row r="323">
      <c r="B323" s="4"/>
      <c r="C323" s="5"/>
      <c r="D323" s="5"/>
    </row>
    <row r="324">
      <c r="B324" s="4"/>
      <c r="C324" s="5"/>
      <c r="D324" s="5"/>
    </row>
    <row r="325">
      <c r="B325" s="4"/>
      <c r="C325" s="5"/>
      <c r="D325" s="5"/>
    </row>
    <row r="326">
      <c r="B326" s="4"/>
      <c r="C326" s="5"/>
      <c r="D326" s="5"/>
    </row>
    <row r="327">
      <c r="B327" s="4"/>
      <c r="C327" s="5"/>
      <c r="D327" s="5"/>
    </row>
    <row r="328">
      <c r="B328" s="4"/>
      <c r="C328" s="5"/>
      <c r="D328" s="5"/>
    </row>
    <row r="329">
      <c r="B329" s="4"/>
      <c r="C329" s="5"/>
      <c r="D329" s="5"/>
    </row>
    <row r="330">
      <c r="B330" s="4"/>
      <c r="C330" s="5"/>
      <c r="D330" s="5"/>
    </row>
    <row r="331">
      <c r="B331" s="4"/>
      <c r="C331" s="5"/>
      <c r="D331" s="5"/>
    </row>
    <row r="332">
      <c r="B332" s="4"/>
      <c r="C332" s="5"/>
      <c r="D332" s="5"/>
    </row>
    <row r="333">
      <c r="B333" s="4"/>
      <c r="C333" s="5"/>
      <c r="D333" s="5"/>
    </row>
    <row r="334">
      <c r="B334" s="4"/>
      <c r="C334" s="5"/>
      <c r="D334" s="5"/>
    </row>
    <row r="335">
      <c r="B335" s="4"/>
      <c r="C335" s="5"/>
      <c r="D335" s="5"/>
    </row>
    <row r="336">
      <c r="B336" s="4"/>
      <c r="C336" s="5"/>
      <c r="D336" s="5"/>
    </row>
    <row r="337">
      <c r="B337" s="4"/>
      <c r="C337" s="5"/>
      <c r="D337" s="5"/>
    </row>
    <row r="338">
      <c r="B338" s="4"/>
      <c r="C338" s="5"/>
      <c r="D338" s="5"/>
    </row>
    <row r="339">
      <c r="B339" s="4"/>
      <c r="C339" s="5"/>
      <c r="D339" s="5"/>
    </row>
    <row r="340">
      <c r="B340" s="4"/>
      <c r="C340" s="5"/>
      <c r="D340" s="5"/>
    </row>
    <row r="341">
      <c r="B341" s="4"/>
      <c r="C341" s="5"/>
      <c r="D341" s="5"/>
    </row>
    <row r="342">
      <c r="B342" s="4"/>
      <c r="C342" s="5"/>
      <c r="D342" s="5"/>
    </row>
    <row r="343">
      <c r="B343" s="4"/>
      <c r="C343" s="5"/>
      <c r="D343" s="5"/>
    </row>
    <row r="344">
      <c r="B344" s="4"/>
      <c r="C344" s="5"/>
      <c r="D344" s="5"/>
    </row>
    <row r="345">
      <c r="B345" s="4"/>
      <c r="C345" s="5"/>
      <c r="D345" s="5"/>
    </row>
    <row r="346">
      <c r="B346" s="4"/>
      <c r="C346" s="5"/>
      <c r="D346" s="5"/>
    </row>
    <row r="347">
      <c r="B347" s="4"/>
      <c r="C347" s="5"/>
      <c r="D347" s="5"/>
    </row>
    <row r="348">
      <c r="B348" s="4"/>
      <c r="C348" s="5"/>
      <c r="D348" s="5"/>
    </row>
    <row r="349">
      <c r="B349" s="4"/>
      <c r="C349" s="5"/>
      <c r="D349" s="5"/>
    </row>
    <row r="350">
      <c r="B350" s="4"/>
      <c r="C350" s="5"/>
      <c r="D350" s="5"/>
    </row>
    <row r="351">
      <c r="B351" s="4"/>
      <c r="C351" s="5"/>
      <c r="D351" s="5"/>
    </row>
    <row r="352">
      <c r="B352" s="4"/>
      <c r="C352" s="5"/>
      <c r="D352" s="5"/>
    </row>
    <row r="353">
      <c r="B353" s="4"/>
      <c r="C353" s="5"/>
      <c r="D353" s="5"/>
    </row>
    <row r="354">
      <c r="B354" s="4"/>
      <c r="C354" s="5"/>
      <c r="D354" s="5"/>
    </row>
    <row r="355">
      <c r="B355" s="4"/>
      <c r="C355" s="5"/>
      <c r="D355" s="5"/>
    </row>
    <row r="356">
      <c r="B356" s="4"/>
      <c r="C356" s="5"/>
      <c r="D356" s="5"/>
    </row>
    <row r="357">
      <c r="B357" s="4"/>
      <c r="C357" s="5"/>
      <c r="D357" s="5"/>
    </row>
    <row r="358">
      <c r="B358" s="4"/>
      <c r="C358" s="5"/>
      <c r="D358" s="5"/>
    </row>
    <row r="359">
      <c r="B359" s="4"/>
      <c r="C359" s="5"/>
      <c r="D359" s="5"/>
    </row>
    <row r="360">
      <c r="B360" s="4"/>
      <c r="C360" s="5"/>
      <c r="D360" s="5"/>
    </row>
    <row r="361">
      <c r="B361" s="4"/>
      <c r="C361" s="5"/>
      <c r="D361" s="5"/>
    </row>
    <row r="362">
      <c r="B362" s="4"/>
      <c r="C362" s="5"/>
      <c r="D362" s="5"/>
    </row>
    <row r="363">
      <c r="B363" s="4"/>
      <c r="C363" s="5"/>
      <c r="D363" s="5"/>
    </row>
    <row r="364">
      <c r="B364" s="4"/>
      <c r="C364" s="5"/>
      <c r="D364" s="5"/>
    </row>
    <row r="365">
      <c r="B365" s="4"/>
      <c r="C365" s="5"/>
      <c r="D365" s="5"/>
    </row>
    <row r="366">
      <c r="B366" s="4"/>
      <c r="C366" s="5"/>
      <c r="D366" s="5"/>
    </row>
    <row r="367">
      <c r="B367" s="4"/>
      <c r="C367" s="5"/>
      <c r="D367" s="5"/>
    </row>
    <row r="368">
      <c r="B368" s="4"/>
      <c r="C368" s="5"/>
      <c r="D368" s="5"/>
    </row>
    <row r="369">
      <c r="B369" s="4"/>
      <c r="C369" s="5"/>
      <c r="D369" s="5"/>
    </row>
    <row r="370">
      <c r="B370" s="4"/>
      <c r="C370" s="5"/>
      <c r="D370" s="5"/>
    </row>
    <row r="371">
      <c r="B371" s="4"/>
      <c r="C371" s="5"/>
      <c r="D371" s="5"/>
    </row>
    <row r="372">
      <c r="B372" s="4"/>
      <c r="C372" s="5"/>
      <c r="D372" s="5"/>
    </row>
    <row r="373">
      <c r="B373" s="4"/>
      <c r="C373" s="5"/>
      <c r="D373" s="5"/>
    </row>
    <row r="374">
      <c r="B374" s="4"/>
      <c r="C374" s="5"/>
      <c r="D374" s="5"/>
    </row>
    <row r="375">
      <c r="B375" s="4"/>
      <c r="C375" s="5"/>
      <c r="D375" s="5"/>
    </row>
    <row r="376">
      <c r="B376" s="4"/>
      <c r="C376" s="5"/>
      <c r="D376" s="5"/>
    </row>
    <row r="377">
      <c r="B377" s="4"/>
      <c r="C377" s="5"/>
      <c r="D377" s="5"/>
    </row>
    <row r="378">
      <c r="B378" s="4"/>
      <c r="C378" s="5"/>
      <c r="D378" s="5"/>
    </row>
    <row r="379">
      <c r="B379" s="4"/>
      <c r="C379" s="5"/>
      <c r="D379" s="5"/>
    </row>
    <row r="380">
      <c r="B380" s="4"/>
      <c r="C380" s="5"/>
      <c r="D380" s="5"/>
    </row>
    <row r="381">
      <c r="B381" s="4"/>
      <c r="C381" s="5"/>
      <c r="D381" s="5"/>
    </row>
    <row r="382">
      <c r="B382" s="4"/>
      <c r="C382" s="5"/>
      <c r="D382" s="5"/>
    </row>
    <row r="383">
      <c r="B383" s="4"/>
      <c r="C383" s="5"/>
      <c r="D383" s="5"/>
    </row>
    <row r="384">
      <c r="B384" s="4"/>
      <c r="C384" s="5"/>
      <c r="D384" s="5"/>
    </row>
    <row r="385">
      <c r="B385" s="4"/>
      <c r="C385" s="5"/>
      <c r="D385" s="5"/>
    </row>
    <row r="386">
      <c r="B386" s="4"/>
      <c r="C386" s="5"/>
      <c r="D386" s="5"/>
    </row>
    <row r="387">
      <c r="B387" s="4"/>
      <c r="C387" s="5"/>
      <c r="D387" s="5"/>
    </row>
    <row r="388">
      <c r="B388" s="4"/>
      <c r="C388" s="5"/>
      <c r="D388" s="5"/>
    </row>
    <row r="389">
      <c r="B389" s="4"/>
      <c r="C389" s="5"/>
      <c r="D389" s="5"/>
    </row>
    <row r="390">
      <c r="B390" s="4"/>
      <c r="C390" s="5"/>
      <c r="D390" s="5"/>
    </row>
    <row r="391">
      <c r="B391" s="4"/>
      <c r="C391" s="5"/>
      <c r="D391" s="5"/>
    </row>
    <row r="392">
      <c r="B392" s="4"/>
      <c r="C392" s="5"/>
      <c r="D392" s="5"/>
    </row>
    <row r="393">
      <c r="B393" s="4"/>
      <c r="C393" s="5"/>
      <c r="D393" s="5"/>
    </row>
    <row r="394">
      <c r="B394" s="4"/>
      <c r="C394" s="5"/>
      <c r="D394" s="5"/>
    </row>
    <row r="395">
      <c r="B395" s="4"/>
      <c r="C395" s="5"/>
      <c r="D395" s="5"/>
    </row>
    <row r="396">
      <c r="B396" s="4"/>
      <c r="C396" s="5"/>
      <c r="D396" s="5"/>
    </row>
    <row r="397">
      <c r="B397" s="4"/>
      <c r="C397" s="5"/>
      <c r="D397" s="5"/>
    </row>
    <row r="398">
      <c r="B398" s="4"/>
      <c r="C398" s="5"/>
      <c r="D398" s="5"/>
    </row>
    <row r="399">
      <c r="B399" s="4"/>
      <c r="C399" s="5"/>
      <c r="D399" s="5"/>
    </row>
    <row r="400">
      <c r="B400" s="4"/>
      <c r="C400" s="5"/>
      <c r="D400" s="5"/>
    </row>
    <row r="401">
      <c r="B401" s="4"/>
      <c r="C401" s="5"/>
      <c r="D401" s="5"/>
    </row>
    <row r="402">
      <c r="B402" s="4"/>
      <c r="C402" s="5"/>
      <c r="D402" s="5"/>
    </row>
    <row r="403">
      <c r="B403" s="4"/>
      <c r="C403" s="5"/>
      <c r="D403" s="5"/>
    </row>
    <row r="404">
      <c r="B404" s="4"/>
      <c r="C404" s="5"/>
      <c r="D404" s="5"/>
    </row>
    <row r="405">
      <c r="B405" s="4"/>
      <c r="C405" s="5"/>
      <c r="D405" s="5"/>
    </row>
    <row r="406">
      <c r="B406" s="4"/>
      <c r="C406" s="5"/>
      <c r="D406" s="5"/>
    </row>
    <row r="407">
      <c r="B407" s="4"/>
      <c r="C407" s="5"/>
      <c r="D407" s="5"/>
    </row>
    <row r="408">
      <c r="B408" s="4"/>
      <c r="C408" s="5"/>
      <c r="D408" s="5"/>
    </row>
    <row r="409">
      <c r="B409" s="4"/>
      <c r="C409" s="5"/>
      <c r="D409" s="5"/>
    </row>
    <row r="410">
      <c r="B410" s="4"/>
      <c r="C410" s="5"/>
      <c r="D410" s="5"/>
    </row>
    <row r="411">
      <c r="B411" s="4"/>
      <c r="C411" s="5"/>
      <c r="D411" s="5"/>
    </row>
    <row r="412">
      <c r="B412" s="4"/>
      <c r="C412" s="5"/>
      <c r="D412" s="5"/>
    </row>
    <row r="413">
      <c r="B413" s="4"/>
      <c r="C413" s="5"/>
      <c r="D413" s="5"/>
    </row>
    <row r="414">
      <c r="B414" s="4"/>
      <c r="C414" s="5"/>
      <c r="D414" s="5"/>
    </row>
    <row r="415">
      <c r="B415" s="4"/>
      <c r="C415" s="5"/>
      <c r="D415" s="5"/>
    </row>
    <row r="416">
      <c r="B416" s="4"/>
      <c r="C416" s="5"/>
      <c r="D416" s="5"/>
    </row>
    <row r="417">
      <c r="B417" s="4"/>
      <c r="C417" s="5"/>
      <c r="D417" s="5"/>
    </row>
    <row r="418">
      <c r="B418" s="4"/>
      <c r="C418" s="5"/>
      <c r="D418" s="5"/>
    </row>
    <row r="419">
      <c r="A419" s="3"/>
      <c r="B419" s="7"/>
      <c r="C419" s="5"/>
      <c r="D419" s="5"/>
    </row>
    <row r="420">
      <c r="A420" s="3"/>
      <c r="B420" s="7"/>
      <c r="C420" s="5"/>
      <c r="D420" s="5"/>
    </row>
    <row r="421">
      <c r="A421" s="3"/>
      <c r="B421" s="7"/>
      <c r="C421" s="5"/>
      <c r="D421" s="5"/>
    </row>
    <row r="422">
      <c r="A422" s="3"/>
      <c r="B422" s="7"/>
      <c r="C422" s="5"/>
      <c r="D422" s="5"/>
    </row>
    <row r="423">
      <c r="A423" s="3"/>
      <c r="B423" s="7"/>
      <c r="C423" s="5"/>
      <c r="D423" s="5"/>
    </row>
    <row r="424">
      <c r="A424" s="3"/>
      <c r="B424" s="7"/>
      <c r="C424" s="5"/>
      <c r="D424" s="5"/>
    </row>
    <row r="425">
      <c r="A425" s="3"/>
      <c r="B425" s="7"/>
      <c r="C425" s="5"/>
      <c r="D425" s="5"/>
    </row>
    <row r="426">
      <c r="A426" s="3"/>
      <c r="B426" s="7"/>
      <c r="C426" s="5"/>
      <c r="D426" s="5"/>
    </row>
    <row r="427">
      <c r="A427" s="3"/>
      <c r="B427" s="7"/>
      <c r="C427" s="5"/>
      <c r="D427" s="5"/>
    </row>
    <row r="428">
      <c r="A428" s="3"/>
      <c r="B428" s="7"/>
      <c r="C428" s="5"/>
      <c r="D428" s="5"/>
    </row>
    <row r="429">
      <c r="A429" s="3"/>
      <c r="B429" s="7"/>
      <c r="C429" s="5"/>
      <c r="D429" s="5"/>
    </row>
    <row r="430">
      <c r="A430" s="3"/>
      <c r="B430" s="7"/>
      <c r="C430" s="5"/>
      <c r="D430" s="5"/>
    </row>
    <row r="431">
      <c r="A431" s="3"/>
      <c r="B431" s="7"/>
      <c r="C431" s="5"/>
      <c r="D431" s="5"/>
    </row>
    <row r="432">
      <c r="A432" s="3"/>
      <c r="B432" s="7"/>
      <c r="C432" s="5"/>
      <c r="D432" s="5"/>
    </row>
    <row r="433">
      <c r="A433" s="3"/>
      <c r="B433" s="7"/>
      <c r="C433" s="5"/>
      <c r="D433" s="5"/>
    </row>
    <row r="434">
      <c r="A434" s="3"/>
      <c r="B434" s="7"/>
      <c r="C434" s="5"/>
      <c r="D434" s="5"/>
    </row>
    <row r="435">
      <c r="A435" s="3"/>
      <c r="B435" s="7"/>
      <c r="C435" s="5"/>
      <c r="D435" s="5"/>
    </row>
    <row r="436">
      <c r="A436" s="3"/>
      <c r="B436" s="7"/>
      <c r="C436" s="5"/>
      <c r="D436" s="5"/>
    </row>
    <row r="437">
      <c r="A437" s="3"/>
      <c r="B437" s="7"/>
      <c r="C437" s="5"/>
      <c r="D437" s="5"/>
    </row>
    <row r="438">
      <c r="A438" s="3"/>
      <c r="B438" s="7"/>
      <c r="C438" s="5"/>
      <c r="D438" s="5"/>
    </row>
    <row r="439">
      <c r="A439" s="3"/>
      <c r="B439" s="7"/>
      <c r="C439" s="5"/>
      <c r="D439" s="5"/>
    </row>
    <row r="440">
      <c r="A440" s="3"/>
      <c r="B440" s="7"/>
      <c r="C440" s="5"/>
      <c r="D440" s="5"/>
    </row>
    <row r="441">
      <c r="A441" s="3"/>
      <c r="B441" s="7"/>
      <c r="C441" s="5"/>
      <c r="D441" s="5"/>
    </row>
    <row r="442">
      <c r="A442" s="3"/>
      <c r="B442" s="7"/>
      <c r="C442" s="5"/>
      <c r="D442" s="5"/>
    </row>
    <row r="443">
      <c r="A443" s="3"/>
      <c r="B443" s="7"/>
      <c r="C443" s="5"/>
      <c r="D443" s="5"/>
    </row>
    <row r="444">
      <c r="A444" s="3"/>
      <c r="B444" s="7"/>
      <c r="C444" s="5"/>
      <c r="D444" s="5"/>
    </row>
    <row r="445">
      <c r="A445" s="3"/>
      <c r="B445" s="7"/>
      <c r="C445" s="5"/>
      <c r="D445" s="5"/>
    </row>
    <row r="446">
      <c r="A446" s="3"/>
      <c r="B446" s="7"/>
      <c r="C446" s="5"/>
      <c r="D446" s="5"/>
    </row>
    <row r="447">
      <c r="A447" s="3"/>
      <c r="B447" s="7"/>
      <c r="C447" s="5"/>
      <c r="D447" s="5"/>
    </row>
    <row r="448">
      <c r="A448" s="3"/>
      <c r="B448" s="7"/>
      <c r="C448" s="5"/>
      <c r="D448" s="5"/>
    </row>
    <row r="449">
      <c r="A449" s="3"/>
      <c r="B449" s="7"/>
      <c r="C449" s="5"/>
      <c r="D449" s="5"/>
    </row>
    <row r="450">
      <c r="A450" s="3"/>
      <c r="B450" s="7"/>
      <c r="C450" s="5"/>
      <c r="D450" s="5"/>
    </row>
    <row r="451">
      <c r="A451" s="3"/>
      <c r="B451" s="7"/>
      <c r="C451" s="5"/>
      <c r="D451" s="5"/>
    </row>
    <row r="452">
      <c r="A452" s="3"/>
      <c r="B452" s="7"/>
      <c r="C452" s="5"/>
      <c r="D452" s="5"/>
    </row>
    <row r="453">
      <c r="A453" s="3"/>
      <c r="B453" s="7"/>
      <c r="C453" s="5"/>
      <c r="D453" s="5"/>
    </row>
    <row r="454">
      <c r="A454" s="3"/>
      <c r="B454" s="7"/>
      <c r="C454" s="5"/>
      <c r="D454" s="5"/>
    </row>
    <row r="455">
      <c r="A455" s="3"/>
      <c r="B455" s="7"/>
      <c r="C455" s="5"/>
      <c r="D455" s="5"/>
    </row>
    <row r="456">
      <c r="A456" s="3"/>
      <c r="B456" s="7"/>
      <c r="C456" s="5"/>
      <c r="D456" s="5"/>
    </row>
    <row r="457">
      <c r="A457" s="3"/>
      <c r="B457" s="7"/>
      <c r="C457" s="5"/>
      <c r="D457" s="5"/>
    </row>
    <row r="458">
      <c r="A458" s="3"/>
      <c r="B458" s="7"/>
      <c r="C458" s="5"/>
      <c r="D458" s="5"/>
    </row>
    <row r="459">
      <c r="A459" s="3"/>
      <c r="B459" s="7"/>
      <c r="C459" s="5"/>
      <c r="D459" s="5"/>
    </row>
    <row r="460">
      <c r="A460" s="3"/>
      <c r="B460" s="7"/>
      <c r="C460" s="5"/>
      <c r="D460" s="5"/>
    </row>
    <row r="461">
      <c r="A461" s="3"/>
      <c r="B461" s="7"/>
      <c r="C461" s="5"/>
      <c r="D461" s="5"/>
    </row>
    <row r="462">
      <c r="A462" s="3"/>
      <c r="B462" s="7"/>
      <c r="C462" s="5"/>
      <c r="D462" s="5"/>
    </row>
    <row r="463">
      <c r="A463" s="3"/>
      <c r="B463" s="7"/>
      <c r="C463" s="5"/>
      <c r="D463" s="5"/>
    </row>
    <row r="464">
      <c r="A464" s="3"/>
      <c r="B464" s="7"/>
      <c r="C464" s="5"/>
      <c r="D464" s="5"/>
    </row>
    <row r="465">
      <c r="A465" s="3"/>
      <c r="B465" s="7"/>
      <c r="C465" s="5"/>
      <c r="D465" s="5"/>
    </row>
    <row r="466">
      <c r="A466" s="3"/>
      <c r="B466" s="7"/>
      <c r="C466" s="5"/>
      <c r="D466" s="5"/>
    </row>
    <row r="467">
      <c r="A467" s="3"/>
      <c r="B467" s="7"/>
      <c r="C467" s="5"/>
      <c r="D467" s="5"/>
    </row>
    <row r="468">
      <c r="A468" s="3"/>
      <c r="B468" s="7"/>
      <c r="C468" s="5"/>
      <c r="D468" s="5"/>
    </row>
    <row r="469">
      <c r="A469" s="3"/>
      <c r="B469" s="7"/>
      <c r="C469" s="5"/>
      <c r="D469" s="5"/>
    </row>
    <row r="470">
      <c r="A470" s="3"/>
      <c r="B470" s="7"/>
      <c r="C470" s="5"/>
      <c r="D470" s="5"/>
    </row>
    <row r="471">
      <c r="A471" s="3"/>
      <c r="B471" s="7"/>
      <c r="C471" s="5"/>
      <c r="D471" s="5"/>
    </row>
    <row r="472">
      <c r="A472" s="3"/>
      <c r="B472" s="7"/>
      <c r="C472" s="5"/>
      <c r="D472" s="5"/>
    </row>
    <row r="473">
      <c r="A473" s="3"/>
      <c r="B473" s="7"/>
      <c r="C473" s="5"/>
      <c r="D473" s="5"/>
    </row>
    <row r="474">
      <c r="A474" s="3"/>
      <c r="B474" s="7"/>
      <c r="C474" s="5"/>
      <c r="D474" s="5"/>
    </row>
    <row r="475">
      <c r="A475" s="3"/>
      <c r="B475" s="7"/>
      <c r="C475" s="5"/>
      <c r="D475" s="5"/>
    </row>
    <row r="476">
      <c r="A476" s="3"/>
      <c r="B476" s="7"/>
      <c r="C476" s="5"/>
      <c r="D476" s="5"/>
    </row>
    <row r="477">
      <c r="A477" s="3"/>
      <c r="B477" s="7"/>
      <c r="C477" s="5"/>
      <c r="D477" s="5"/>
    </row>
    <row r="478">
      <c r="A478" s="3"/>
      <c r="B478" s="7"/>
      <c r="C478" s="5"/>
      <c r="D478" s="5"/>
    </row>
    <row r="479">
      <c r="A479" s="3"/>
      <c r="B479" s="7"/>
      <c r="C479" s="5"/>
      <c r="D479" s="5"/>
    </row>
    <row r="480">
      <c r="A480" s="3"/>
      <c r="B480" s="7"/>
      <c r="C480" s="5"/>
      <c r="D480" s="5"/>
    </row>
    <row r="481">
      <c r="A481" s="3"/>
      <c r="B481" s="7"/>
      <c r="C481" s="5"/>
      <c r="D481" s="5"/>
    </row>
    <row r="482">
      <c r="A482" s="3"/>
      <c r="B482" s="7"/>
      <c r="C482" s="5"/>
      <c r="D482" s="5"/>
    </row>
    <row r="483">
      <c r="A483" s="3"/>
      <c r="B483" s="7"/>
      <c r="C483" s="5"/>
      <c r="D483" s="5"/>
    </row>
    <row r="484">
      <c r="A484" s="3"/>
      <c r="B484" s="7"/>
      <c r="C484" s="5"/>
      <c r="D484" s="5"/>
    </row>
    <row r="485">
      <c r="A485" s="3"/>
      <c r="B485" s="7"/>
      <c r="C485" s="5"/>
      <c r="D485" s="5"/>
    </row>
    <row r="486">
      <c r="A486" s="3"/>
      <c r="B486" s="7"/>
      <c r="C486" s="5"/>
      <c r="D486" s="5"/>
    </row>
    <row r="487">
      <c r="A487" s="3"/>
      <c r="B487" s="7"/>
      <c r="C487" s="5"/>
      <c r="D487" s="5"/>
    </row>
    <row r="488">
      <c r="A488" s="3"/>
      <c r="B488" s="7"/>
      <c r="C488" s="5"/>
      <c r="D488" s="5"/>
    </row>
    <row r="489">
      <c r="A489" s="3"/>
      <c r="B489" s="7"/>
      <c r="C489" s="5"/>
      <c r="D489" s="5"/>
    </row>
    <row r="490">
      <c r="A490" s="3"/>
      <c r="B490" s="7"/>
      <c r="C490" s="5"/>
      <c r="D490" s="5"/>
    </row>
    <row r="491">
      <c r="A491" s="3"/>
      <c r="B491" s="7"/>
      <c r="C491" s="5"/>
      <c r="D491" s="5"/>
    </row>
    <row r="492">
      <c r="A492" s="3"/>
      <c r="B492" s="7"/>
      <c r="C492" s="5"/>
      <c r="D492" s="5"/>
    </row>
    <row r="493">
      <c r="A493" s="3"/>
      <c r="B493" s="7"/>
      <c r="C493" s="5"/>
      <c r="D493" s="5"/>
    </row>
    <row r="494">
      <c r="A494" s="3"/>
      <c r="B494" s="7"/>
      <c r="C494" s="5"/>
      <c r="D494" s="5"/>
    </row>
    <row r="495">
      <c r="A495" s="3"/>
      <c r="B495" s="7"/>
      <c r="C495" s="5"/>
      <c r="D495" s="5"/>
    </row>
    <row r="496">
      <c r="A496" s="3"/>
      <c r="B496" s="7"/>
      <c r="C496" s="5"/>
      <c r="D496" s="5"/>
    </row>
    <row r="497">
      <c r="A497" s="3"/>
      <c r="B497" s="7"/>
      <c r="C497" s="5"/>
      <c r="D497" s="5"/>
    </row>
    <row r="498">
      <c r="A498" s="3"/>
      <c r="B498" s="7"/>
      <c r="C498" s="5"/>
      <c r="D498" s="5"/>
    </row>
    <row r="499">
      <c r="A499" s="3"/>
      <c r="B499" s="7"/>
      <c r="C499" s="5"/>
      <c r="D499" s="5"/>
    </row>
    <row r="500">
      <c r="A500" s="3"/>
      <c r="B500" s="7"/>
      <c r="C500" s="5"/>
      <c r="D500" s="5"/>
    </row>
    <row r="501">
      <c r="A501" s="3"/>
      <c r="B501" s="7"/>
      <c r="C501" s="5"/>
      <c r="D501" s="5"/>
    </row>
    <row r="502">
      <c r="A502" s="3"/>
      <c r="B502" s="7"/>
      <c r="C502" s="5"/>
      <c r="D502" s="5"/>
    </row>
    <row r="503">
      <c r="A503" s="3"/>
      <c r="B503" s="7"/>
      <c r="C503" s="5"/>
      <c r="D503" s="5"/>
    </row>
    <row r="504">
      <c r="A504" s="3"/>
      <c r="B504" s="7"/>
      <c r="C504" s="5"/>
      <c r="D504" s="5"/>
    </row>
    <row r="505">
      <c r="A505" s="3"/>
      <c r="B505" s="7"/>
      <c r="C505" s="5"/>
      <c r="D505" s="5"/>
    </row>
    <row r="506">
      <c r="A506" s="3"/>
      <c r="B506" s="7"/>
      <c r="C506" s="5"/>
      <c r="D506" s="5"/>
    </row>
    <row r="507">
      <c r="A507" s="3"/>
      <c r="B507" s="7"/>
      <c r="C507" s="5"/>
      <c r="D507" s="5"/>
    </row>
    <row r="508">
      <c r="A508" s="3"/>
      <c r="B508" s="7"/>
      <c r="C508" s="5"/>
      <c r="D508" s="5"/>
    </row>
    <row r="509">
      <c r="A509" s="3"/>
      <c r="B509" s="7"/>
      <c r="C509" s="5"/>
      <c r="D509" s="5"/>
    </row>
    <row r="510">
      <c r="A510" s="3"/>
      <c r="B510" s="7"/>
      <c r="C510" s="5"/>
      <c r="D510" s="5"/>
    </row>
    <row r="511">
      <c r="A511" s="3"/>
      <c r="B511" s="7"/>
      <c r="C511" s="5"/>
      <c r="D511" s="5"/>
    </row>
    <row r="512">
      <c r="A512" s="3"/>
      <c r="B512" s="7"/>
      <c r="C512" s="5"/>
      <c r="D512" s="5"/>
    </row>
    <row r="513">
      <c r="A513" s="3"/>
      <c r="B513" s="7"/>
      <c r="C513" s="5"/>
      <c r="D513" s="5"/>
    </row>
    <row r="514">
      <c r="A514" s="3"/>
      <c r="B514" s="7"/>
      <c r="C514" s="5"/>
      <c r="D514" s="5"/>
    </row>
    <row r="515">
      <c r="A515" s="3"/>
      <c r="B515" s="7"/>
      <c r="C515" s="5"/>
      <c r="D515" s="5"/>
    </row>
    <row r="516">
      <c r="A516" s="3"/>
      <c r="B516" s="7"/>
      <c r="C516" s="5"/>
      <c r="D516" s="5"/>
    </row>
    <row r="517">
      <c r="A517" s="3"/>
      <c r="B517" s="7"/>
      <c r="C517" s="5"/>
      <c r="D517" s="5"/>
    </row>
    <row r="518">
      <c r="A518" s="3"/>
      <c r="B518" s="7"/>
      <c r="C518" s="5"/>
      <c r="D518" s="5"/>
    </row>
    <row r="519">
      <c r="A519" s="3"/>
      <c r="B519" s="7"/>
      <c r="C519" s="5"/>
      <c r="D519" s="5"/>
    </row>
    <row r="520">
      <c r="A520" s="3"/>
      <c r="B520" s="7"/>
      <c r="C520" s="5"/>
      <c r="D520" s="5"/>
    </row>
    <row r="521">
      <c r="A521" s="3"/>
      <c r="B521" s="7"/>
      <c r="C521" s="5"/>
      <c r="D521" s="5"/>
    </row>
    <row r="522">
      <c r="A522" s="3"/>
      <c r="B522" s="7"/>
      <c r="C522" s="5"/>
      <c r="D522" s="5"/>
    </row>
    <row r="523">
      <c r="A523" s="3"/>
      <c r="B523" s="7"/>
      <c r="C523" s="5"/>
      <c r="D523" s="5"/>
    </row>
    <row r="524">
      <c r="A524" s="3"/>
      <c r="B524" s="7"/>
      <c r="C524" s="5"/>
      <c r="D524" s="5"/>
    </row>
    <row r="525">
      <c r="A525" s="3"/>
      <c r="B525" s="7"/>
      <c r="C525" s="5"/>
      <c r="D525" s="5"/>
    </row>
    <row r="526">
      <c r="A526" s="3"/>
      <c r="B526" s="7"/>
      <c r="C526" s="5"/>
      <c r="D526" s="5"/>
    </row>
    <row r="527">
      <c r="A527" s="3"/>
      <c r="B527" s="7"/>
      <c r="C527" s="5"/>
      <c r="D527" s="5"/>
    </row>
    <row r="528">
      <c r="A528" s="3"/>
      <c r="B528" s="7"/>
      <c r="C528" s="5"/>
      <c r="D528" s="5"/>
    </row>
    <row r="529">
      <c r="A529" s="3"/>
      <c r="B529" s="7"/>
      <c r="C529" s="5"/>
      <c r="D529" s="5"/>
    </row>
    <row r="530">
      <c r="A530" s="3"/>
      <c r="B530" s="7"/>
      <c r="C530" s="5"/>
      <c r="D530" s="5"/>
    </row>
    <row r="531">
      <c r="A531" s="3"/>
      <c r="B531" s="7"/>
      <c r="C531" s="5"/>
      <c r="D531" s="5"/>
    </row>
    <row r="532">
      <c r="A532" s="3"/>
      <c r="B532" s="7"/>
      <c r="C532" s="5"/>
      <c r="D532" s="5"/>
    </row>
    <row r="533">
      <c r="A533" s="3"/>
      <c r="B533" s="7"/>
      <c r="C533" s="5"/>
      <c r="D533" s="5"/>
    </row>
    <row r="534">
      <c r="A534" s="3"/>
      <c r="B534" s="7"/>
      <c r="C534" s="5"/>
      <c r="D534" s="5"/>
    </row>
    <row r="535">
      <c r="A535" s="3"/>
      <c r="B535" s="7"/>
      <c r="C535" s="5"/>
      <c r="D535" s="5"/>
    </row>
    <row r="536">
      <c r="A536" s="3"/>
      <c r="B536" s="7"/>
      <c r="C536" s="5"/>
      <c r="D536" s="5"/>
    </row>
    <row r="537">
      <c r="A537" s="3"/>
      <c r="B537" s="7"/>
      <c r="C537" s="5"/>
      <c r="D537" s="5"/>
    </row>
    <row r="538">
      <c r="A538" s="3"/>
      <c r="B538" s="7"/>
      <c r="C538" s="5"/>
      <c r="D538" s="5"/>
    </row>
    <row r="539">
      <c r="A539" s="3"/>
      <c r="B539" s="7"/>
      <c r="C539" s="5"/>
      <c r="D539" s="5"/>
    </row>
    <row r="540">
      <c r="A540" s="3"/>
      <c r="B540" s="7"/>
      <c r="C540" s="5"/>
      <c r="D540" s="5"/>
    </row>
    <row r="541">
      <c r="A541" s="3"/>
      <c r="B541" s="7"/>
      <c r="C541" s="5"/>
      <c r="D541" s="5"/>
    </row>
    <row r="542">
      <c r="A542" s="3"/>
      <c r="B542" s="7"/>
      <c r="C542" s="5"/>
      <c r="D542" s="5"/>
    </row>
    <row r="543">
      <c r="A543" s="3"/>
      <c r="B543" s="7"/>
      <c r="C543" s="5"/>
      <c r="D543" s="5"/>
    </row>
    <row r="544">
      <c r="A544" s="3"/>
      <c r="B544" s="7"/>
      <c r="C544" s="5"/>
      <c r="D544" s="5"/>
    </row>
    <row r="545">
      <c r="A545" s="3"/>
      <c r="B545" s="7"/>
      <c r="C545" s="5"/>
      <c r="D545" s="5"/>
    </row>
    <row r="546">
      <c r="A546" s="3"/>
      <c r="B546" s="7"/>
      <c r="C546" s="5"/>
      <c r="D546" s="5"/>
    </row>
    <row r="547">
      <c r="A547" s="3"/>
      <c r="B547" s="7"/>
      <c r="C547" s="5"/>
      <c r="D547" s="5"/>
    </row>
    <row r="548">
      <c r="A548" s="3"/>
      <c r="B548" s="7"/>
      <c r="C548" s="5"/>
      <c r="D548" s="5"/>
    </row>
    <row r="549">
      <c r="A549" s="3"/>
      <c r="B549" s="7"/>
      <c r="C549" s="5"/>
      <c r="D549" s="5"/>
    </row>
    <row r="550">
      <c r="A550" s="3"/>
      <c r="B550" s="7"/>
      <c r="C550" s="5"/>
      <c r="D550" s="5"/>
    </row>
    <row r="551">
      <c r="A551" s="3"/>
      <c r="B551" s="7"/>
      <c r="C551" s="5"/>
      <c r="D551" s="5"/>
    </row>
    <row r="552">
      <c r="A552" s="3"/>
      <c r="B552" s="7"/>
      <c r="C552" s="5"/>
      <c r="D552" s="5"/>
    </row>
    <row r="553">
      <c r="A553" s="3"/>
      <c r="B553" s="7"/>
      <c r="C553" s="5"/>
      <c r="D553" s="5"/>
    </row>
    <row r="554">
      <c r="A554" s="3"/>
      <c r="B554" s="7"/>
      <c r="C554" s="5"/>
      <c r="D554" s="5"/>
    </row>
    <row r="555">
      <c r="A555" s="3"/>
      <c r="B555" s="7"/>
      <c r="C555" s="5"/>
      <c r="D555" s="5"/>
    </row>
    <row r="556">
      <c r="A556" s="3"/>
      <c r="B556" s="7"/>
      <c r="C556" s="5"/>
      <c r="D556" s="5"/>
    </row>
    <row r="557">
      <c r="A557" s="3"/>
      <c r="B557" s="7"/>
      <c r="C557" s="5"/>
      <c r="D557" s="5"/>
    </row>
    <row r="558">
      <c r="A558" s="3"/>
      <c r="B558" s="7"/>
      <c r="C558" s="5"/>
      <c r="D558" s="5"/>
    </row>
    <row r="559">
      <c r="A559" s="3"/>
      <c r="B559" s="7"/>
      <c r="C559" s="5"/>
      <c r="D559" s="5"/>
    </row>
    <row r="560">
      <c r="A560" s="3"/>
      <c r="B560" s="7"/>
      <c r="C560" s="5"/>
      <c r="D560" s="5"/>
    </row>
    <row r="561">
      <c r="A561" s="3"/>
      <c r="B561" s="7"/>
      <c r="C561" s="5"/>
      <c r="D561" s="5"/>
    </row>
    <row r="562">
      <c r="A562" s="3"/>
      <c r="B562" s="7"/>
      <c r="C562" s="5"/>
      <c r="D562" s="5"/>
    </row>
    <row r="563">
      <c r="A563" s="3"/>
      <c r="B563" s="7"/>
      <c r="C563" s="5"/>
      <c r="D563" s="5"/>
    </row>
    <row r="564">
      <c r="A564" s="3"/>
      <c r="B564" s="7"/>
      <c r="C564" s="5"/>
      <c r="D564" s="5"/>
    </row>
    <row r="565">
      <c r="A565" s="3"/>
      <c r="B565" s="7"/>
      <c r="C565" s="5"/>
      <c r="D565" s="5"/>
    </row>
    <row r="566">
      <c r="A566" s="3"/>
      <c r="B566" s="7"/>
      <c r="C566" s="5"/>
      <c r="D566" s="5"/>
    </row>
    <row r="567">
      <c r="A567" s="3"/>
      <c r="B567" s="7"/>
      <c r="C567" s="5"/>
      <c r="D567" s="5"/>
    </row>
    <row r="568">
      <c r="A568" s="3"/>
      <c r="B568" s="7"/>
      <c r="C568" s="5"/>
      <c r="D568" s="5"/>
    </row>
    <row r="569">
      <c r="A569" s="3"/>
      <c r="B569" s="7"/>
      <c r="C569" s="5"/>
      <c r="D569" s="5"/>
    </row>
    <row r="570">
      <c r="A570" s="3"/>
      <c r="B570" s="7"/>
      <c r="C570" s="5"/>
      <c r="D570" s="5"/>
    </row>
    <row r="571">
      <c r="A571" s="3"/>
      <c r="B571" s="7"/>
      <c r="C571" s="5"/>
      <c r="D571" s="5"/>
    </row>
    <row r="572">
      <c r="A572" s="3"/>
      <c r="B572" s="7"/>
      <c r="C572" s="5"/>
      <c r="D572" s="5"/>
    </row>
    <row r="573">
      <c r="A573" s="3"/>
      <c r="B573" s="7"/>
      <c r="C573" s="5"/>
      <c r="D573" s="5"/>
    </row>
    <row r="574">
      <c r="A574" s="3"/>
      <c r="B574" s="7"/>
      <c r="C574" s="5"/>
      <c r="D574" s="5"/>
    </row>
    <row r="575">
      <c r="A575" s="3"/>
      <c r="B575" s="7"/>
      <c r="C575" s="5"/>
      <c r="D575" s="5"/>
    </row>
    <row r="576">
      <c r="A576" s="3"/>
      <c r="B576" s="7"/>
      <c r="C576" s="5"/>
      <c r="D576" s="5"/>
    </row>
    <row r="577">
      <c r="A577" s="3"/>
      <c r="B577" s="7"/>
      <c r="C577" s="5"/>
      <c r="D577" s="5"/>
    </row>
    <row r="578">
      <c r="A578" s="3"/>
      <c r="B578" s="7"/>
      <c r="C578" s="5"/>
      <c r="D578" s="5"/>
    </row>
    <row r="579">
      <c r="A579" s="3"/>
      <c r="B579" s="7"/>
      <c r="C579" s="5"/>
      <c r="D579" s="5"/>
    </row>
    <row r="580">
      <c r="A580" s="3"/>
      <c r="B580" s="7"/>
      <c r="C580" s="5"/>
      <c r="D580" s="5"/>
    </row>
    <row r="581">
      <c r="A581" s="3"/>
      <c r="B581" s="7"/>
      <c r="C581" s="5"/>
      <c r="D581" s="5"/>
    </row>
    <row r="582">
      <c r="A582" s="3"/>
      <c r="B582" s="7"/>
      <c r="C582" s="5"/>
      <c r="D582" s="5"/>
    </row>
    <row r="583">
      <c r="A583" s="3"/>
      <c r="B583" s="7"/>
      <c r="C583" s="5"/>
      <c r="D583" s="5"/>
    </row>
    <row r="584">
      <c r="A584" s="3"/>
      <c r="B584" s="7"/>
      <c r="C584" s="5"/>
      <c r="D584" s="5"/>
    </row>
    <row r="585">
      <c r="A585" s="3"/>
      <c r="B585" s="7"/>
      <c r="C585" s="5"/>
      <c r="D585" s="5"/>
    </row>
    <row r="586">
      <c r="A586" s="3"/>
      <c r="B586" s="7"/>
      <c r="C586" s="5"/>
      <c r="D586" s="5"/>
    </row>
    <row r="587">
      <c r="A587" s="3"/>
      <c r="B587" s="7"/>
      <c r="C587" s="5"/>
      <c r="D587" s="5"/>
    </row>
    <row r="588">
      <c r="A588" s="3"/>
      <c r="B588" s="7"/>
      <c r="C588" s="5"/>
      <c r="D588" s="5"/>
    </row>
    <row r="589">
      <c r="A589" s="3"/>
      <c r="B589" s="7"/>
      <c r="C589" s="5"/>
      <c r="D589" s="5"/>
    </row>
    <row r="590">
      <c r="A590" s="3"/>
      <c r="B590" s="7"/>
      <c r="C590" s="5"/>
      <c r="D590" s="5"/>
    </row>
    <row r="591">
      <c r="A591" s="3"/>
      <c r="B591" s="7"/>
      <c r="C591" s="5"/>
      <c r="D591" s="5"/>
    </row>
    <row r="592">
      <c r="A592" s="3"/>
      <c r="B592" s="7"/>
      <c r="C592" s="5"/>
      <c r="D592" s="5"/>
    </row>
    <row r="593">
      <c r="A593" s="3"/>
      <c r="B593" s="7"/>
      <c r="C593" s="5"/>
      <c r="D593" s="5"/>
    </row>
    <row r="594">
      <c r="A594" s="3"/>
      <c r="B594" s="7"/>
      <c r="C594" s="5"/>
      <c r="D594" s="5"/>
    </row>
    <row r="595">
      <c r="A595" s="3"/>
      <c r="B595" s="7"/>
      <c r="C595" s="5"/>
      <c r="D595" s="5"/>
    </row>
    <row r="596">
      <c r="A596" s="3"/>
      <c r="B596" s="7"/>
      <c r="C596" s="5"/>
      <c r="D596" s="5"/>
    </row>
    <row r="597">
      <c r="A597" s="3"/>
      <c r="B597" s="7"/>
      <c r="C597" s="5"/>
      <c r="D597" s="5"/>
    </row>
    <row r="598">
      <c r="A598" s="3"/>
      <c r="B598" s="7"/>
      <c r="C598" s="5"/>
      <c r="D598" s="5"/>
    </row>
    <row r="599">
      <c r="A599" s="3"/>
      <c r="B599" s="7"/>
      <c r="C599" s="5"/>
      <c r="D599" s="5"/>
    </row>
    <row r="600">
      <c r="A600" s="3"/>
      <c r="B600" s="7"/>
      <c r="C600" s="5"/>
      <c r="D600" s="5"/>
    </row>
    <row r="601">
      <c r="A601" s="3"/>
      <c r="B601" s="7"/>
      <c r="C601" s="5"/>
      <c r="D601" s="5"/>
    </row>
    <row r="602">
      <c r="A602" s="3"/>
      <c r="B602" s="7"/>
      <c r="C602" s="5"/>
      <c r="D602" s="5"/>
    </row>
    <row r="603">
      <c r="A603" s="3"/>
      <c r="B603" s="7"/>
      <c r="C603" s="5"/>
      <c r="D603" s="5"/>
    </row>
    <row r="604">
      <c r="A604" s="3"/>
      <c r="B604" s="7"/>
      <c r="C604" s="5"/>
      <c r="D604" s="5"/>
    </row>
    <row r="605">
      <c r="A605" s="3"/>
      <c r="B605" s="7"/>
      <c r="C605" s="5"/>
      <c r="D605" s="5"/>
    </row>
    <row r="606">
      <c r="A606" s="3"/>
      <c r="B606" s="7"/>
      <c r="C606" s="5"/>
      <c r="D606" s="5"/>
    </row>
    <row r="607">
      <c r="A607" s="3"/>
      <c r="B607" s="7"/>
      <c r="C607" s="5"/>
      <c r="D607" s="5"/>
    </row>
    <row r="608">
      <c r="A608" s="3"/>
      <c r="B608" s="7"/>
      <c r="C608" s="5"/>
      <c r="D608" s="5"/>
    </row>
    <row r="609">
      <c r="A609" s="3"/>
      <c r="B609" s="7"/>
      <c r="C609" s="5"/>
      <c r="D609" s="5"/>
    </row>
    <row r="610">
      <c r="A610" s="3"/>
      <c r="B610" s="7"/>
      <c r="C610" s="5"/>
      <c r="D610" s="5"/>
    </row>
    <row r="611">
      <c r="A611" s="3"/>
      <c r="B611" s="7"/>
      <c r="C611" s="5"/>
      <c r="D611" s="5"/>
    </row>
    <row r="612">
      <c r="A612" s="3"/>
      <c r="B612" s="7"/>
      <c r="C612" s="5"/>
      <c r="D612" s="5"/>
    </row>
    <row r="613">
      <c r="A613" s="3"/>
      <c r="B613" s="7"/>
      <c r="C613" s="5"/>
      <c r="D613" s="5"/>
    </row>
    <row r="614">
      <c r="A614" s="3"/>
      <c r="B614" s="7"/>
      <c r="C614" s="5"/>
      <c r="D614" s="5"/>
    </row>
    <row r="615">
      <c r="A615" s="3"/>
      <c r="B615" s="7"/>
      <c r="C615" s="5"/>
      <c r="D615" s="5"/>
    </row>
    <row r="616">
      <c r="A616" s="3"/>
      <c r="B616" s="7"/>
      <c r="C616" s="5"/>
      <c r="D616" s="5"/>
    </row>
    <row r="617">
      <c r="A617" s="3"/>
      <c r="B617" s="7"/>
      <c r="C617" s="5"/>
      <c r="D617" s="5"/>
    </row>
    <row r="618">
      <c r="A618" s="3"/>
      <c r="B618" s="7"/>
      <c r="C618" s="5"/>
      <c r="D618" s="5"/>
    </row>
    <row r="619">
      <c r="A619" s="3"/>
      <c r="B619" s="7"/>
      <c r="C619" s="5"/>
      <c r="D619" s="5"/>
    </row>
    <row r="620">
      <c r="A620" s="3"/>
      <c r="B620" s="7"/>
      <c r="C620" s="5"/>
      <c r="D620" s="5"/>
    </row>
    <row r="621">
      <c r="A621" s="3"/>
      <c r="B621" s="7"/>
      <c r="C621" s="5"/>
      <c r="D621" s="5"/>
    </row>
    <row r="622">
      <c r="A622" s="3"/>
      <c r="B622" s="7"/>
      <c r="C622" s="5"/>
      <c r="D622" s="5"/>
    </row>
    <row r="623">
      <c r="A623" s="3"/>
      <c r="B623" s="7"/>
      <c r="C623" s="5"/>
      <c r="D623" s="5"/>
    </row>
    <row r="624">
      <c r="A624" s="3"/>
      <c r="B624" s="7"/>
      <c r="C624" s="5"/>
      <c r="D624" s="5"/>
    </row>
    <row r="625">
      <c r="A625" s="3"/>
      <c r="B625" s="7"/>
      <c r="C625" s="5"/>
      <c r="D625" s="5"/>
    </row>
    <row r="626">
      <c r="A626" s="3"/>
      <c r="B626" s="7"/>
      <c r="C626" s="5"/>
      <c r="D626" s="5"/>
    </row>
    <row r="627">
      <c r="A627" s="3"/>
      <c r="B627" s="7"/>
      <c r="C627" s="5"/>
      <c r="D627" s="5"/>
    </row>
    <row r="628">
      <c r="A628" s="3"/>
      <c r="B628" s="7"/>
      <c r="C628" s="5"/>
      <c r="D628" s="5"/>
    </row>
    <row r="629">
      <c r="A629" s="3"/>
      <c r="B629" s="7"/>
      <c r="C629" s="5"/>
      <c r="D629" s="5"/>
    </row>
    <row r="630">
      <c r="A630" s="3"/>
      <c r="B630" s="7"/>
      <c r="C630" s="5"/>
      <c r="D630" s="5"/>
    </row>
    <row r="631">
      <c r="A631" s="3"/>
      <c r="B631" s="7"/>
      <c r="C631" s="5"/>
      <c r="D631" s="5"/>
    </row>
    <row r="632">
      <c r="A632" s="3"/>
      <c r="B632" s="7"/>
      <c r="C632" s="5"/>
      <c r="D632" s="5"/>
    </row>
    <row r="633">
      <c r="A633" s="3"/>
      <c r="B633" s="7"/>
      <c r="C633" s="5"/>
      <c r="D633" s="5"/>
    </row>
    <row r="634">
      <c r="A634" s="3"/>
      <c r="B634" s="7"/>
      <c r="C634" s="5"/>
      <c r="D634" s="5"/>
    </row>
    <row r="635">
      <c r="A635" s="3"/>
      <c r="B635" s="7"/>
      <c r="C635" s="5"/>
      <c r="D635" s="5"/>
    </row>
    <row r="636">
      <c r="A636" s="3"/>
      <c r="B636" s="7"/>
      <c r="C636" s="5"/>
      <c r="D636" s="5"/>
    </row>
    <row r="637">
      <c r="A637" s="3"/>
      <c r="B637" s="7"/>
      <c r="C637" s="5"/>
      <c r="D637" s="5"/>
    </row>
    <row r="638">
      <c r="A638" s="3"/>
      <c r="B638" s="7"/>
      <c r="C638" s="5"/>
      <c r="D638" s="5"/>
    </row>
    <row r="639">
      <c r="A639" s="3"/>
      <c r="B639" s="7"/>
      <c r="C639" s="5"/>
      <c r="D639" s="5"/>
    </row>
    <row r="640">
      <c r="A640" s="3"/>
      <c r="B640" s="7"/>
      <c r="C640" s="5"/>
      <c r="D640" s="5"/>
    </row>
    <row r="641">
      <c r="A641" s="3"/>
      <c r="B641" s="7"/>
      <c r="C641" s="5"/>
      <c r="D641" s="5"/>
    </row>
    <row r="642">
      <c r="A642" s="3"/>
      <c r="B642" s="7"/>
      <c r="C642" s="5"/>
      <c r="D642" s="5"/>
    </row>
    <row r="643">
      <c r="A643" s="3"/>
      <c r="B643" s="7"/>
      <c r="C643" s="5"/>
      <c r="D643" s="5"/>
    </row>
    <row r="644">
      <c r="A644" s="3"/>
      <c r="B644" s="7"/>
      <c r="C644" s="5"/>
      <c r="D644" s="5"/>
    </row>
    <row r="645">
      <c r="A645" s="3"/>
      <c r="B645" s="7"/>
      <c r="C645" s="5"/>
      <c r="D645" s="5"/>
    </row>
    <row r="646">
      <c r="A646" s="3"/>
      <c r="B646" s="7"/>
      <c r="C646" s="5"/>
      <c r="D646" s="5"/>
    </row>
    <row r="647">
      <c r="A647" s="3"/>
      <c r="B647" s="7"/>
      <c r="C647" s="5"/>
      <c r="D647" s="5"/>
    </row>
    <row r="648">
      <c r="A648" s="3"/>
      <c r="B648" s="7"/>
      <c r="C648" s="5"/>
      <c r="D648" s="5"/>
    </row>
    <row r="649">
      <c r="A649" s="3"/>
      <c r="B649" s="7"/>
      <c r="C649" s="5"/>
      <c r="D649" s="5"/>
    </row>
    <row r="650">
      <c r="A650" s="3"/>
      <c r="B650" s="7"/>
      <c r="C650" s="5"/>
      <c r="D650" s="5"/>
    </row>
    <row r="651">
      <c r="A651" s="3"/>
      <c r="B651" s="7"/>
      <c r="C651" s="5"/>
      <c r="D651" s="5"/>
    </row>
    <row r="652">
      <c r="A652" s="3"/>
      <c r="B652" s="7"/>
      <c r="C652" s="5"/>
      <c r="D652" s="5"/>
    </row>
    <row r="653">
      <c r="A653" s="3"/>
      <c r="B653" s="7"/>
      <c r="C653" s="5"/>
      <c r="D653" s="5"/>
    </row>
    <row r="654">
      <c r="A654" s="3"/>
      <c r="B654" s="7"/>
      <c r="C654" s="5"/>
      <c r="D654" s="5"/>
    </row>
    <row r="655">
      <c r="A655" s="3"/>
      <c r="B655" s="7"/>
      <c r="C655" s="5"/>
      <c r="D655" s="5"/>
    </row>
    <row r="656">
      <c r="A656" s="3"/>
      <c r="B656" s="7"/>
      <c r="C656" s="5"/>
      <c r="D656" s="5"/>
    </row>
    <row r="657">
      <c r="A657" s="3"/>
      <c r="B657" s="7"/>
      <c r="C657" s="5"/>
      <c r="D657" s="5"/>
    </row>
    <row r="658">
      <c r="A658" s="3"/>
      <c r="B658" s="7"/>
      <c r="C658" s="5"/>
      <c r="D658" s="5"/>
    </row>
    <row r="659">
      <c r="A659" s="3"/>
      <c r="B659" s="7"/>
      <c r="C659" s="5"/>
      <c r="D659" s="5"/>
    </row>
    <row r="660">
      <c r="A660" s="3"/>
      <c r="B660" s="7"/>
      <c r="C660" s="5"/>
      <c r="D660" s="5"/>
    </row>
    <row r="661">
      <c r="A661" s="3"/>
      <c r="B661" s="7"/>
      <c r="C661" s="5"/>
      <c r="D661" s="5"/>
    </row>
    <row r="662">
      <c r="A662" s="3"/>
      <c r="B662" s="7"/>
      <c r="C662" s="5"/>
      <c r="D662" s="5"/>
    </row>
    <row r="663">
      <c r="A663" s="3"/>
      <c r="B663" s="7"/>
      <c r="C663" s="5"/>
      <c r="D663" s="5"/>
    </row>
    <row r="664">
      <c r="A664" s="3"/>
      <c r="B664" s="7"/>
      <c r="C664" s="5"/>
      <c r="D664" s="5"/>
    </row>
    <row r="665">
      <c r="A665" s="3"/>
      <c r="B665" s="7"/>
      <c r="C665" s="5"/>
      <c r="D665" s="5"/>
    </row>
    <row r="666">
      <c r="A666" s="3"/>
      <c r="B666" s="7"/>
      <c r="C666" s="5"/>
      <c r="D666" s="5"/>
    </row>
    <row r="667">
      <c r="A667" s="3"/>
      <c r="B667" s="7"/>
      <c r="C667" s="5"/>
      <c r="D667" s="5"/>
    </row>
    <row r="668">
      <c r="A668" s="3"/>
      <c r="B668" s="7"/>
      <c r="C668" s="5"/>
      <c r="D668" s="5"/>
    </row>
    <row r="669">
      <c r="A669" s="3"/>
      <c r="B669" s="7"/>
      <c r="C669" s="5"/>
      <c r="D669" s="5"/>
    </row>
    <row r="670">
      <c r="A670" s="3"/>
      <c r="B670" s="7"/>
      <c r="C670" s="5"/>
      <c r="D670" s="5"/>
    </row>
    <row r="671">
      <c r="A671" s="3"/>
      <c r="B671" s="7"/>
      <c r="C671" s="5"/>
      <c r="D671" s="5"/>
    </row>
    <row r="672">
      <c r="A672" s="3"/>
      <c r="B672" s="7"/>
      <c r="C672" s="5"/>
      <c r="D672" s="5"/>
    </row>
    <row r="673">
      <c r="A673" s="3"/>
      <c r="B673" s="7"/>
      <c r="C673" s="5"/>
      <c r="D673" s="5"/>
    </row>
    <row r="674">
      <c r="A674" s="3"/>
      <c r="B674" s="7"/>
      <c r="C674" s="5"/>
      <c r="D674" s="5"/>
    </row>
    <row r="675">
      <c r="A675" s="3"/>
      <c r="B675" s="7"/>
      <c r="C675" s="5"/>
      <c r="D675" s="5"/>
    </row>
    <row r="676">
      <c r="A676" s="3"/>
      <c r="B676" s="7"/>
      <c r="C676" s="5"/>
      <c r="D676" s="5"/>
    </row>
    <row r="677">
      <c r="A677" s="3"/>
      <c r="B677" s="7"/>
      <c r="C677" s="5"/>
      <c r="D677" s="5"/>
    </row>
    <row r="678">
      <c r="A678" s="3"/>
      <c r="B678" s="7"/>
      <c r="C678" s="5"/>
      <c r="D678" s="5"/>
    </row>
    <row r="679">
      <c r="A679" s="3"/>
      <c r="B679" s="7"/>
      <c r="C679" s="5"/>
      <c r="D679" s="5"/>
    </row>
    <row r="680">
      <c r="A680" s="3"/>
      <c r="B680" s="7"/>
      <c r="C680" s="5"/>
      <c r="D680" s="5"/>
    </row>
    <row r="681">
      <c r="A681" s="3"/>
      <c r="B681" s="7"/>
      <c r="C681" s="5"/>
      <c r="D681" s="5"/>
    </row>
    <row r="682">
      <c r="A682" s="3"/>
      <c r="B682" s="7"/>
      <c r="C682" s="5"/>
      <c r="D682" s="5"/>
    </row>
    <row r="683">
      <c r="A683" s="3"/>
      <c r="B683" s="7"/>
      <c r="C683" s="5"/>
      <c r="D683" s="5"/>
    </row>
    <row r="684">
      <c r="A684" s="3"/>
      <c r="B684" s="7"/>
      <c r="C684" s="5"/>
      <c r="D684" s="5"/>
    </row>
    <row r="685">
      <c r="A685" s="3"/>
      <c r="B685" s="7"/>
      <c r="C685" s="5"/>
      <c r="D685" s="5"/>
    </row>
    <row r="686">
      <c r="A686" s="3"/>
      <c r="B686" s="7"/>
      <c r="C686" s="5"/>
      <c r="D686" s="5"/>
    </row>
    <row r="687">
      <c r="A687" s="3"/>
      <c r="B687" s="7"/>
      <c r="C687" s="5"/>
      <c r="D687" s="5"/>
    </row>
    <row r="688">
      <c r="A688" s="3"/>
      <c r="B688" s="7"/>
      <c r="C688" s="5"/>
      <c r="D688" s="5"/>
    </row>
    <row r="689">
      <c r="A689" s="3"/>
      <c r="B689" s="7"/>
      <c r="C689" s="5"/>
      <c r="D689" s="5"/>
    </row>
    <row r="690">
      <c r="A690" s="3"/>
      <c r="B690" s="7"/>
      <c r="C690" s="5"/>
      <c r="D690" s="5"/>
    </row>
    <row r="691">
      <c r="A691" s="3"/>
      <c r="B691" s="7"/>
      <c r="C691" s="5"/>
      <c r="D691" s="5"/>
    </row>
    <row r="692">
      <c r="A692" s="3"/>
      <c r="B692" s="7"/>
      <c r="C692" s="5"/>
      <c r="D692" s="5"/>
    </row>
    <row r="693">
      <c r="A693" s="3"/>
      <c r="B693" s="7"/>
      <c r="C693" s="5"/>
      <c r="D693" s="5"/>
    </row>
    <row r="694">
      <c r="A694" s="3"/>
      <c r="B694" s="7"/>
      <c r="C694" s="5"/>
      <c r="D694" s="5"/>
    </row>
    <row r="695">
      <c r="A695" s="3"/>
      <c r="B695" s="7"/>
      <c r="C695" s="5"/>
      <c r="D695" s="5"/>
    </row>
    <row r="696">
      <c r="A696" s="3"/>
      <c r="B696" s="7"/>
      <c r="C696" s="5"/>
      <c r="D696" s="5"/>
    </row>
    <row r="697">
      <c r="A697" s="3"/>
      <c r="B697" s="7"/>
      <c r="C697" s="5"/>
      <c r="D697" s="5"/>
    </row>
    <row r="698">
      <c r="A698" s="3"/>
      <c r="B698" s="7"/>
      <c r="C698" s="5"/>
      <c r="D698" s="5"/>
    </row>
    <row r="699">
      <c r="A699" s="3"/>
      <c r="B699" s="7"/>
      <c r="C699" s="5"/>
      <c r="D699" s="5"/>
    </row>
    <row r="700">
      <c r="A700" s="3"/>
      <c r="B700" s="7"/>
      <c r="C700" s="5"/>
      <c r="D700" s="5"/>
    </row>
    <row r="701">
      <c r="A701" s="3"/>
      <c r="B701" s="7"/>
      <c r="C701" s="5"/>
      <c r="D701" s="5"/>
    </row>
    <row r="702">
      <c r="A702" s="3"/>
      <c r="B702" s="7"/>
      <c r="C702" s="5"/>
      <c r="D702" s="5"/>
    </row>
    <row r="703">
      <c r="A703" s="3"/>
      <c r="B703" s="7"/>
      <c r="C703" s="5"/>
      <c r="D703" s="5"/>
    </row>
    <row r="704">
      <c r="A704" s="3"/>
      <c r="B704" s="7"/>
      <c r="C704" s="5"/>
      <c r="D704" s="5"/>
    </row>
    <row r="705">
      <c r="A705" s="3"/>
      <c r="B705" s="7"/>
      <c r="C705" s="5"/>
      <c r="D705" s="5"/>
    </row>
    <row r="706">
      <c r="A706" s="3"/>
      <c r="B706" s="7"/>
      <c r="C706" s="5"/>
      <c r="D706" s="5"/>
    </row>
    <row r="707">
      <c r="A707" s="3"/>
      <c r="B707" s="7"/>
      <c r="C707" s="5"/>
      <c r="D707" s="5"/>
    </row>
    <row r="708">
      <c r="A708" s="3"/>
      <c r="B708" s="7"/>
      <c r="C708" s="5"/>
      <c r="D708" s="5"/>
    </row>
    <row r="709">
      <c r="A709" s="3"/>
      <c r="B709" s="7"/>
      <c r="C709" s="5"/>
      <c r="D709" s="5"/>
    </row>
    <row r="710">
      <c r="A710" s="3"/>
      <c r="B710" s="7"/>
      <c r="C710" s="5"/>
      <c r="D710" s="5"/>
    </row>
    <row r="711">
      <c r="A711" s="3"/>
      <c r="B711" s="7"/>
      <c r="C711" s="5"/>
      <c r="D711" s="5"/>
    </row>
    <row r="712">
      <c r="A712" s="3"/>
      <c r="B712" s="7"/>
      <c r="C712" s="5"/>
      <c r="D712" s="5"/>
    </row>
    <row r="713">
      <c r="A713" s="3"/>
      <c r="B713" s="7"/>
      <c r="C713" s="5"/>
      <c r="D713" s="5"/>
    </row>
    <row r="714">
      <c r="A714" s="3"/>
      <c r="B714" s="7"/>
      <c r="C714" s="5"/>
      <c r="D714" s="5"/>
    </row>
    <row r="715">
      <c r="A715" s="3"/>
      <c r="B715" s="7"/>
      <c r="C715" s="5"/>
      <c r="D715" s="5"/>
    </row>
    <row r="716">
      <c r="A716" s="3"/>
      <c r="B716" s="7"/>
      <c r="C716" s="5"/>
      <c r="D716" s="5"/>
    </row>
    <row r="717">
      <c r="A717" s="3"/>
      <c r="B717" s="7"/>
      <c r="C717" s="5"/>
      <c r="D717" s="5"/>
    </row>
    <row r="718">
      <c r="A718" s="3"/>
      <c r="B718" s="7"/>
      <c r="C718" s="5"/>
      <c r="D718" s="5"/>
    </row>
    <row r="719">
      <c r="A719" s="3"/>
      <c r="B719" s="7"/>
      <c r="C719" s="5"/>
      <c r="D719" s="5"/>
    </row>
    <row r="720">
      <c r="A720" s="3"/>
      <c r="B720" s="7"/>
      <c r="C720" s="5"/>
      <c r="D720" s="5"/>
    </row>
    <row r="721">
      <c r="A721" s="3"/>
      <c r="B721" s="7"/>
      <c r="C721" s="5"/>
      <c r="D721" s="5"/>
    </row>
    <row r="722">
      <c r="A722" s="3"/>
      <c r="B722" s="7"/>
      <c r="C722" s="5"/>
      <c r="D722" s="5"/>
    </row>
    <row r="723">
      <c r="A723" s="3"/>
      <c r="B723" s="7"/>
      <c r="C723" s="5"/>
      <c r="D723" s="5"/>
    </row>
    <row r="724">
      <c r="A724" s="3"/>
      <c r="B724" s="7"/>
      <c r="C724" s="5"/>
      <c r="D724" s="5"/>
    </row>
    <row r="725">
      <c r="A725" s="3"/>
      <c r="B725" s="7"/>
      <c r="C725" s="5"/>
      <c r="D725" s="5"/>
    </row>
    <row r="726">
      <c r="A726" s="3"/>
      <c r="B726" s="7"/>
      <c r="C726" s="5"/>
      <c r="D726" s="5"/>
    </row>
    <row r="727">
      <c r="A727" s="3"/>
      <c r="B727" s="7"/>
      <c r="C727" s="5"/>
      <c r="D727" s="5"/>
    </row>
    <row r="728">
      <c r="A728" s="3"/>
      <c r="B728" s="7"/>
      <c r="C728" s="5"/>
      <c r="D728" s="5"/>
    </row>
    <row r="729">
      <c r="A729" s="3"/>
      <c r="B729" s="7"/>
      <c r="C729" s="5"/>
      <c r="D729" s="5"/>
    </row>
    <row r="730">
      <c r="A730" s="3"/>
      <c r="B730" s="7"/>
      <c r="C730" s="5"/>
      <c r="D730" s="5"/>
    </row>
    <row r="731">
      <c r="A731" s="3"/>
      <c r="B731" s="7"/>
      <c r="C731" s="5"/>
      <c r="D731" s="5"/>
    </row>
    <row r="732">
      <c r="A732" s="3"/>
      <c r="B732" s="7"/>
      <c r="C732" s="5"/>
      <c r="D732" s="5"/>
    </row>
    <row r="733">
      <c r="A733" s="3"/>
      <c r="B733" s="7"/>
      <c r="C733" s="5"/>
      <c r="D733" s="5"/>
    </row>
    <row r="734">
      <c r="A734" s="3"/>
      <c r="B734" s="7"/>
      <c r="C734" s="5"/>
      <c r="D734" s="5"/>
    </row>
    <row r="735">
      <c r="A735" s="3"/>
      <c r="B735" s="7"/>
      <c r="C735" s="5"/>
      <c r="D735" s="5"/>
    </row>
    <row r="736">
      <c r="A736" s="3"/>
      <c r="B736" s="7"/>
      <c r="C736" s="5"/>
      <c r="D736" s="5"/>
    </row>
    <row r="737">
      <c r="A737" s="3"/>
      <c r="B737" s="7"/>
      <c r="C737" s="5"/>
      <c r="D737" s="5"/>
    </row>
    <row r="738">
      <c r="A738" s="3"/>
      <c r="B738" s="7"/>
      <c r="C738" s="5"/>
      <c r="D738" s="5"/>
    </row>
    <row r="739">
      <c r="A739" s="3"/>
      <c r="B739" s="7"/>
      <c r="C739" s="5"/>
      <c r="D739" s="5"/>
    </row>
    <row r="740">
      <c r="A740" s="3"/>
      <c r="B740" s="7"/>
      <c r="C740" s="5"/>
      <c r="D740" s="5"/>
    </row>
    <row r="741">
      <c r="A741" s="3"/>
      <c r="B741" s="7"/>
      <c r="C741" s="5"/>
      <c r="D741" s="5"/>
    </row>
    <row r="742">
      <c r="A742" s="3"/>
      <c r="B742" s="7"/>
      <c r="C742" s="5"/>
      <c r="D742" s="5"/>
    </row>
    <row r="743">
      <c r="A743" s="3"/>
      <c r="B743" s="7"/>
      <c r="C743" s="5"/>
      <c r="D743" s="5"/>
    </row>
    <row r="744">
      <c r="A744" s="3"/>
      <c r="B744" s="7"/>
      <c r="C744" s="5"/>
      <c r="D744" s="5"/>
    </row>
    <row r="745">
      <c r="A745" s="3"/>
      <c r="B745" s="7"/>
      <c r="C745" s="5"/>
      <c r="D745" s="5"/>
    </row>
    <row r="746">
      <c r="A746" s="3"/>
      <c r="B746" s="7"/>
      <c r="C746" s="5"/>
      <c r="D746" s="5"/>
    </row>
    <row r="747">
      <c r="A747" s="3"/>
      <c r="B747" s="7"/>
      <c r="C747" s="5"/>
      <c r="D747" s="5"/>
    </row>
    <row r="748">
      <c r="A748" s="3"/>
      <c r="B748" s="7"/>
      <c r="C748" s="5"/>
      <c r="D748" s="5"/>
    </row>
    <row r="749">
      <c r="A749" s="3"/>
      <c r="B749" s="7"/>
      <c r="C749" s="5"/>
      <c r="D749" s="5"/>
    </row>
    <row r="750">
      <c r="A750" s="3"/>
      <c r="B750" s="7"/>
      <c r="C750" s="5"/>
      <c r="D750" s="5"/>
    </row>
    <row r="751">
      <c r="A751" s="3"/>
      <c r="B751" s="7"/>
      <c r="C751" s="5"/>
      <c r="D751" s="5"/>
    </row>
    <row r="752">
      <c r="A752" s="3"/>
      <c r="B752" s="7"/>
      <c r="C752" s="5"/>
      <c r="D752" s="5"/>
    </row>
    <row r="753">
      <c r="A753" s="3"/>
      <c r="B753" s="7"/>
      <c r="C753" s="5"/>
      <c r="D753" s="5"/>
    </row>
    <row r="754">
      <c r="A754" s="3"/>
      <c r="B754" s="7"/>
      <c r="C754" s="5"/>
      <c r="D754" s="5"/>
    </row>
    <row r="755">
      <c r="A755" s="3"/>
      <c r="B755" s="7"/>
      <c r="C755" s="5"/>
      <c r="D755" s="5"/>
    </row>
    <row r="756">
      <c r="A756" s="3"/>
      <c r="B756" s="7"/>
      <c r="C756" s="5"/>
      <c r="D756" s="5"/>
    </row>
    <row r="757">
      <c r="A757" s="3"/>
      <c r="B757" s="7"/>
      <c r="C757" s="5"/>
      <c r="D757" s="5"/>
    </row>
    <row r="758">
      <c r="A758" s="3"/>
      <c r="B758" s="7"/>
      <c r="C758" s="5"/>
      <c r="D758" s="5"/>
    </row>
    <row r="759">
      <c r="A759" s="3"/>
      <c r="B759" s="7"/>
      <c r="C759" s="5"/>
      <c r="D759" s="5"/>
    </row>
    <row r="760">
      <c r="A760" s="3"/>
      <c r="B760" s="7"/>
      <c r="C760" s="5"/>
      <c r="D760" s="5"/>
    </row>
    <row r="761">
      <c r="A761" s="3"/>
      <c r="B761" s="7"/>
      <c r="C761" s="5"/>
      <c r="D761" s="5"/>
    </row>
    <row r="762">
      <c r="A762" s="3"/>
      <c r="B762" s="7"/>
      <c r="C762" s="5"/>
      <c r="D762" s="5"/>
    </row>
    <row r="763">
      <c r="A763" s="3"/>
      <c r="B763" s="7"/>
      <c r="C763" s="5"/>
      <c r="D763" s="5"/>
    </row>
    <row r="764">
      <c r="A764" s="3"/>
      <c r="B764" s="7"/>
      <c r="C764" s="5"/>
      <c r="D764" s="5"/>
    </row>
    <row r="765">
      <c r="A765" s="3"/>
      <c r="B765" s="7"/>
      <c r="C765" s="5"/>
      <c r="D765" s="5"/>
    </row>
    <row r="766">
      <c r="A766" s="3"/>
      <c r="B766" s="7"/>
      <c r="C766" s="5"/>
      <c r="D766" s="5"/>
    </row>
    <row r="767">
      <c r="A767" s="3"/>
      <c r="B767" s="7"/>
      <c r="C767" s="5"/>
      <c r="D767" s="5"/>
    </row>
    <row r="768">
      <c r="A768" s="3"/>
      <c r="B768" s="7"/>
      <c r="C768" s="5"/>
      <c r="D768" s="5"/>
    </row>
    <row r="769">
      <c r="A769" s="3"/>
      <c r="B769" s="7"/>
      <c r="C769" s="5"/>
      <c r="D769" s="5"/>
    </row>
    <row r="770">
      <c r="A770" s="3"/>
      <c r="B770" s="7"/>
      <c r="C770" s="5"/>
      <c r="D770" s="5"/>
    </row>
    <row r="771">
      <c r="A771" s="3"/>
      <c r="B771" s="7"/>
      <c r="C771" s="5"/>
      <c r="D771" s="5"/>
    </row>
    <row r="772">
      <c r="A772" s="3"/>
      <c r="B772" s="7"/>
      <c r="C772" s="5"/>
      <c r="D772" s="5"/>
    </row>
    <row r="773">
      <c r="A773" s="3"/>
      <c r="B773" s="7"/>
      <c r="C773" s="5"/>
      <c r="D773" s="5"/>
    </row>
    <row r="774">
      <c r="A774" s="3"/>
      <c r="B774" s="7"/>
      <c r="C774" s="5"/>
      <c r="D774" s="5"/>
    </row>
    <row r="775">
      <c r="A775" s="3"/>
      <c r="B775" s="7"/>
      <c r="C775" s="5"/>
      <c r="D775" s="5"/>
    </row>
    <row r="776">
      <c r="A776" s="3"/>
      <c r="B776" s="7"/>
      <c r="C776" s="5"/>
      <c r="D776" s="5"/>
    </row>
    <row r="777">
      <c r="A777" s="3"/>
      <c r="B777" s="7"/>
      <c r="C777" s="5"/>
      <c r="D777" s="5"/>
    </row>
    <row r="778">
      <c r="A778" s="3"/>
      <c r="B778" s="7"/>
      <c r="C778" s="5"/>
      <c r="D778" s="5"/>
    </row>
    <row r="779">
      <c r="A779" s="3"/>
      <c r="B779" s="7"/>
      <c r="C779" s="5"/>
      <c r="D779" s="5"/>
    </row>
    <row r="780">
      <c r="A780" s="3"/>
      <c r="B780" s="7"/>
      <c r="C780" s="5"/>
      <c r="D780" s="5"/>
    </row>
    <row r="781">
      <c r="A781" s="3"/>
      <c r="B781" s="7"/>
      <c r="C781" s="5"/>
      <c r="D781" s="5"/>
    </row>
    <row r="782">
      <c r="A782" s="3"/>
      <c r="B782" s="7"/>
      <c r="C782" s="5"/>
      <c r="D782" s="5"/>
    </row>
    <row r="783">
      <c r="A783" s="3"/>
      <c r="B783" s="7"/>
      <c r="C783" s="5"/>
      <c r="D783" s="5"/>
    </row>
    <row r="784">
      <c r="A784" s="3"/>
      <c r="B784" s="7"/>
      <c r="C784" s="5"/>
      <c r="D784" s="5"/>
    </row>
    <row r="785">
      <c r="A785" s="3"/>
      <c r="B785" s="7"/>
      <c r="C785" s="5"/>
      <c r="D785" s="5"/>
    </row>
    <row r="786">
      <c r="A786" s="3"/>
      <c r="B786" s="7"/>
      <c r="C786" s="5"/>
      <c r="D786" s="5"/>
    </row>
    <row r="787">
      <c r="A787" s="3"/>
      <c r="B787" s="7"/>
      <c r="C787" s="5"/>
      <c r="D787" s="5"/>
    </row>
    <row r="788">
      <c r="A788" s="3"/>
      <c r="B788" s="7"/>
      <c r="C788" s="5"/>
      <c r="D788" s="5"/>
    </row>
    <row r="789">
      <c r="A789" s="3"/>
      <c r="B789" s="7"/>
      <c r="C789" s="5"/>
      <c r="D789" s="5"/>
    </row>
    <row r="790">
      <c r="A790" s="3"/>
      <c r="B790" s="7"/>
      <c r="C790" s="5"/>
      <c r="D790" s="5"/>
    </row>
    <row r="791">
      <c r="A791" s="3"/>
      <c r="B791" s="7"/>
      <c r="C791" s="5"/>
      <c r="D791" s="5"/>
    </row>
    <row r="792">
      <c r="A792" s="3"/>
      <c r="B792" s="7"/>
      <c r="C792" s="5"/>
      <c r="D792" s="5"/>
    </row>
    <row r="793">
      <c r="A793" s="3"/>
      <c r="B793" s="7"/>
      <c r="C793" s="5"/>
      <c r="D793" s="5"/>
    </row>
    <row r="794">
      <c r="A794" s="3"/>
      <c r="B794" s="7"/>
      <c r="C794" s="5"/>
      <c r="D794" s="5"/>
    </row>
    <row r="795">
      <c r="A795" s="3"/>
      <c r="B795" s="7"/>
      <c r="C795" s="5"/>
      <c r="D795" s="5"/>
    </row>
    <row r="796">
      <c r="A796" s="3"/>
      <c r="B796" s="7"/>
      <c r="C796" s="5"/>
      <c r="D796" s="5"/>
    </row>
    <row r="797">
      <c r="A797" s="3"/>
      <c r="B797" s="7"/>
      <c r="C797" s="5"/>
      <c r="D797" s="5"/>
    </row>
    <row r="798">
      <c r="A798" s="3"/>
      <c r="B798" s="7"/>
      <c r="C798" s="5"/>
      <c r="D798" s="5"/>
    </row>
    <row r="799">
      <c r="A799" s="3"/>
      <c r="B799" s="7"/>
      <c r="C799" s="5"/>
      <c r="D799" s="5"/>
    </row>
    <row r="800">
      <c r="A800" s="3"/>
      <c r="B800" s="7"/>
      <c r="C800" s="5"/>
      <c r="D800" s="5"/>
    </row>
    <row r="801">
      <c r="A801" s="3"/>
      <c r="B801" s="7"/>
      <c r="C801" s="5"/>
      <c r="D801" s="5"/>
    </row>
    <row r="802">
      <c r="A802" s="3"/>
      <c r="B802" s="7"/>
      <c r="C802" s="5"/>
      <c r="D802" s="5"/>
    </row>
    <row r="803">
      <c r="A803" s="3"/>
      <c r="B803" s="7"/>
      <c r="C803" s="5"/>
      <c r="D803" s="5"/>
    </row>
    <row r="804">
      <c r="A804" s="3"/>
      <c r="B804" s="7"/>
      <c r="C804" s="5"/>
      <c r="D804" s="5"/>
    </row>
    <row r="805">
      <c r="A805" s="3"/>
      <c r="B805" s="7"/>
      <c r="C805" s="5"/>
      <c r="D805" s="5"/>
    </row>
    <row r="806">
      <c r="A806" s="3"/>
      <c r="B806" s="7"/>
      <c r="C806" s="5"/>
      <c r="D806" s="5"/>
    </row>
    <row r="807">
      <c r="A807" s="3"/>
      <c r="B807" s="7"/>
      <c r="C807" s="5"/>
      <c r="D807" s="5"/>
    </row>
    <row r="808">
      <c r="A808" s="3"/>
      <c r="B808" s="7"/>
      <c r="C808" s="5"/>
      <c r="D808" s="5"/>
    </row>
    <row r="809">
      <c r="A809" s="3"/>
      <c r="B809" s="7"/>
      <c r="C809" s="5"/>
      <c r="D809" s="5"/>
    </row>
    <row r="810">
      <c r="A810" s="3"/>
      <c r="B810" s="7"/>
      <c r="C810" s="5"/>
      <c r="D810" s="5"/>
    </row>
    <row r="811">
      <c r="A811" s="3"/>
      <c r="B811" s="7"/>
      <c r="C811" s="5"/>
      <c r="D811" s="5"/>
    </row>
    <row r="812">
      <c r="A812" s="3"/>
      <c r="B812" s="7"/>
      <c r="C812" s="5"/>
      <c r="D812" s="5"/>
    </row>
    <row r="813">
      <c r="A813" s="3"/>
      <c r="B813" s="7"/>
      <c r="C813" s="5"/>
      <c r="D813" s="5"/>
    </row>
    <row r="814">
      <c r="A814" s="3"/>
      <c r="B814" s="7"/>
      <c r="C814" s="5"/>
      <c r="D814" s="5"/>
    </row>
    <row r="815">
      <c r="A815" s="3"/>
      <c r="B815" s="7"/>
      <c r="C815" s="5"/>
      <c r="D815" s="5"/>
    </row>
    <row r="816">
      <c r="A816" s="3"/>
      <c r="B816" s="7"/>
      <c r="C816" s="5"/>
      <c r="D816" s="5"/>
    </row>
    <row r="817">
      <c r="A817" s="3"/>
      <c r="B817" s="7"/>
      <c r="C817" s="5"/>
      <c r="D817" s="5"/>
    </row>
    <row r="818">
      <c r="A818" s="3"/>
      <c r="B818" s="7"/>
      <c r="C818" s="5"/>
      <c r="D818" s="5"/>
    </row>
    <row r="819">
      <c r="A819" s="3"/>
      <c r="B819" s="7"/>
      <c r="C819" s="5"/>
      <c r="D819" s="5"/>
    </row>
    <row r="820">
      <c r="A820" s="3"/>
      <c r="B820" s="7"/>
      <c r="C820" s="5"/>
      <c r="D820" s="5"/>
    </row>
    <row r="821">
      <c r="A821" s="3"/>
      <c r="B821" s="7"/>
      <c r="C821" s="5"/>
      <c r="D821" s="5"/>
    </row>
    <row r="822">
      <c r="A822" s="3"/>
      <c r="B822" s="7"/>
      <c r="C822" s="5"/>
      <c r="D822" s="5"/>
    </row>
    <row r="823">
      <c r="A823" s="3"/>
      <c r="B823" s="7"/>
      <c r="C823" s="5"/>
      <c r="D823" s="5"/>
    </row>
    <row r="824">
      <c r="A824" s="3"/>
      <c r="B824" s="7"/>
      <c r="C824" s="5"/>
      <c r="D824" s="5"/>
    </row>
    <row r="825">
      <c r="A825" s="3"/>
      <c r="B825" s="7"/>
      <c r="C825" s="5"/>
      <c r="D825" s="5"/>
    </row>
    <row r="826">
      <c r="A826" s="3"/>
      <c r="B826" s="7"/>
      <c r="C826" s="5"/>
      <c r="D826" s="5"/>
    </row>
    <row r="827">
      <c r="A827" s="3"/>
      <c r="B827" s="7"/>
      <c r="C827" s="5"/>
      <c r="D827" s="5"/>
    </row>
    <row r="828">
      <c r="A828" s="3"/>
      <c r="B828" s="7"/>
      <c r="C828" s="5"/>
      <c r="D828" s="5"/>
    </row>
    <row r="829">
      <c r="A829" s="3"/>
      <c r="B829" s="7"/>
      <c r="C829" s="5"/>
      <c r="D829" s="5"/>
    </row>
    <row r="830">
      <c r="A830" s="3"/>
      <c r="B830" s="7"/>
      <c r="C830" s="5"/>
      <c r="D830" s="5"/>
    </row>
    <row r="831">
      <c r="A831" s="3"/>
      <c r="B831" s="7"/>
      <c r="C831" s="5"/>
      <c r="D831" s="5"/>
    </row>
    <row r="832">
      <c r="A832" s="3"/>
      <c r="B832" s="7"/>
      <c r="C832" s="5"/>
      <c r="D832" s="5"/>
    </row>
    <row r="833">
      <c r="A833" s="3"/>
      <c r="B833" s="7"/>
      <c r="C833" s="5"/>
      <c r="D833" s="5"/>
    </row>
    <row r="834">
      <c r="A834" s="3"/>
      <c r="B834" s="7"/>
      <c r="C834" s="5"/>
      <c r="D834" s="5"/>
    </row>
    <row r="835">
      <c r="A835" s="3"/>
      <c r="B835" s="7"/>
      <c r="C835" s="5"/>
      <c r="D835" s="5"/>
    </row>
    <row r="836">
      <c r="A836" s="3"/>
      <c r="B836" s="7"/>
      <c r="C836" s="5"/>
      <c r="D836" s="5"/>
    </row>
    <row r="837">
      <c r="A837" s="3"/>
      <c r="B837" s="7"/>
      <c r="C837" s="5"/>
      <c r="D837" s="5"/>
    </row>
    <row r="838">
      <c r="A838" s="3"/>
      <c r="B838" s="7"/>
      <c r="C838" s="5"/>
      <c r="D838" s="5"/>
    </row>
    <row r="839">
      <c r="A839" s="3"/>
      <c r="B839" s="7"/>
      <c r="C839" s="5"/>
      <c r="D839" s="5"/>
    </row>
    <row r="840">
      <c r="A840" s="3"/>
      <c r="B840" s="7"/>
      <c r="C840" s="5"/>
      <c r="D840" s="5"/>
    </row>
    <row r="841">
      <c r="A841" s="3"/>
      <c r="B841" s="7"/>
      <c r="C841" s="5"/>
      <c r="D841" s="5"/>
    </row>
    <row r="842">
      <c r="A842" s="3"/>
      <c r="B842" s="7"/>
      <c r="C842" s="5"/>
      <c r="D842" s="5"/>
    </row>
    <row r="843">
      <c r="A843" s="3"/>
      <c r="B843" s="7"/>
      <c r="C843" s="5"/>
      <c r="D843" s="5"/>
    </row>
    <row r="844">
      <c r="A844" s="3"/>
      <c r="B844" s="7"/>
      <c r="C844" s="5"/>
      <c r="D844" s="5"/>
    </row>
    <row r="845">
      <c r="A845" s="3"/>
      <c r="B845" s="7"/>
      <c r="C845" s="5"/>
      <c r="D845" s="5"/>
    </row>
    <row r="846">
      <c r="A846" s="3"/>
      <c r="B846" s="7"/>
      <c r="C846" s="5"/>
      <c r="D846" s="5"/>
    </row>
    <row r="847">
      <c r="A847" s="3"/>
      <c r="B847" s="7"/>
      <c r="C847" s="5"/>
      <c r="D847" s="5"/>
    </row>
    <row r="848">
      <c r="A848" s="3"/>
      <c r="B848" s="7"/>
      <c r="C848" s="5"/>
      <c r="D848" s="5"/>
    </row>
    <row r="849">
      <c r="A849" s="3"/>
      <c r="B849" s="7"/>
      <c r="C849" s="5"/>
      <c r="D849" s="5"/>
    </row>
    <row r="850">
      <c r="A850" s="3"/>
      <c r="B850" s="7"/>
      <c r="C850" s="5"/>
      <c r="D850" s="5"/>
    </row>
    <row r="851">
      <c r="A851" s="3"/>
      <c r="B851" s="7"/>
      <c r="C851" s="5"/>
      <c r="D851" s="5"/>
    </row>
    <row r="852">
      <c r="A852" s="3"/>
      <c r="B852" s="7"/>
      <c r="C852" s="5"/>
      <c r="D852" s="5"/>
    </row>
    <row r="853">
      <c r="A853" s="3"/>
      <c r="B853" s="7"/>
      <c r="C853" s="5"/>
      <c r="D853" s="5"/>
    </row>
    <row r="854">
      <c r="A854" s="3"/>
      <c r="B854" s="7"/>
      <c r="C854" s="5"/>
      <c r="D854" s="5"/>
    </row>
    <row r="855">
      <c r="A855" s="3"/>
      <c r="B855" s="7"/>
      <c r="C855" s="5"/>
      <c r="D855" s="5"/>
    </row>
    <row r="856">
      <c r="A856" s="3"/>
      <c r="B856" s="7"/>
      <c r="C856" s="5"/>
      <c r="D856" s="5"/>
    </row>
    <row r="857">
      <c r="A857" s="3"/>
      <c r="B857" s="7"/>
      <c r="C857" s="5"/>
      <c r="D857" s="5"/>
    </row>
    <row r="858">
      <c r="A858" s="3"/>
      <c r="B858" s="7"/>
      <c r="C858" s="5"/>
      <c r="D858" s="5"/>
    </row>
    <row r="859">
      <c r="A859" s="3"/>
      <c r="B859" s="7"/>
      <c r="C859" s="5"/>
      <c r="D859" s="5"/>
    </row>
    <row r="860">
      <c r="A860" s="3"/>
      <c r="B860" s="7"/>
      <c r="C860" s="5"/>
      <c r="D860" s="5"/>
    </row>
    <row r="861">
      <c r="A861" s="3"/>
      <c r="B861" s="7"/>
      <c r="C861" s="5"/>
      <c r="D861" s="5"/>
    </row>
    <row r="862">
      <c r="A862" s="3"/>
      <c r="B862" s="7"/>
      <c r="C862" s="5"/>
      <c r="D862" s="5"/>
    </row>
    <row r="863">
      <c r="A863" s="3"/>
      <c r="B863" s="7"/>
      <c r="C863" s="5"/>
      <c r="D863" s="5"/>
    </row>
    <row r="864">
      <c r="A864" s="3"/>
      <c r="B864" s="7"/>
      <c r="C864" s="5"/>
      <c r="D864" s="5"/>
    </row>
    <row r="865">
      <c r="A865" s="3"/>
      <c r="B865" s="7"/>
      <c r="C865" s="5"/>
      <c r="D865" s="5"/>
    </row>
    <row r="866">
      <c r="A866" s="3"/>
      <c r="B866" s="7"/>
      <c r="C866" s="5"/>
      <c r="D866" s="5"/>
    </row>
    <row r="867">
      <c r="A867" s="3"/>
      <c r="B867" s="7"/>
      <c r="C867" s="5"/>
      <c r="D867" s="5"/>
    </row>
    <row r="868">
      <c r="A868" s="3"/>
      <c r="B868" s="7"/>
      <c r="C868" s="5"/>
      <c r="D868" s="5"/>
    </row>
    <row r="869">
      <c r="A869" s="3"/>
      <c r="B869" s="7"/>
      <c r="C869" s="5"/>
      <c r="D869" s="5"/>
    </row>
    <row r="870">
      <c r="A870" s="3"/>
      <c r="B870" s="7"/>
      <c r="C870" s="5"/>
      <c r="D870" s="5"/>
    </row>
    <row r="871">
      <c r="A871" s="3"/>
      <c r="B871" s="7"/>
      <c r="C871" s="5"/>
      <c r="D871" s="5"/>
    </row>
    <row r="872">
      <c r="A872" s="3"/>
      <c r="B872" s="7"/>
      <c r="C872" s="5"/>
      <c r="D872" s="5"/>
    </row>
    <row r="873">
      <c r="A873" s="3"/>
      <c r="B873" s="7"/>
      <c r="C873" s="5"/>
      <c r="D873" s="5"/>
    </row>
    <row r="874">
      <c r="A874" s="3"/>
      <c r="B874" s="7"/>
      <c r="C874" s="5"/>
      <c r="D874" s="5"/>
    </row>
    <row r="875">
      <c r="A875" s="3"/>
      <c r="B875" s="7"/>
      <c r="C875" s="5"/>
      <c r="D875" s="5"/>
    </row>
    <row r="876">
      <c r="A876" s="3"/>
      <c r="B876" s="7"/>
      <c r="C876" s="5"/>
      <c r="D876" s="5"/>
    </row>
    <row r="877">
      <c r="A877" s="3"/>
      <c r="B877" s="7"/>
      <c r="C877" s="5"/>
      <c r="D877" s="5"/>
    </row>
    <row r="878">
      <c r="A878" s="3"/>
      <c r="B878" s="7"/>
      <c r="C878" s="5"/>
      <c r="D878" s="5"/>
    </row>
    <row r="879">
      <c r="A879" s="3"/>
      <c r="B879" s="7"/>
      <c r="C879" s="5"/>
      <c r="D879" s="5"/>
    </row>
    <row r="880">
      <c r="A880" s="3"/>
      <c r="B880" s="7"/>
      <c r="C880" s="5"/>
      <c r="D880" s="5"/>
    </row>
    <row r="881">
      <c r="A881" s="3"/>
      <c r="B881" s="7"/>
      <c r="C881" s="5"/>
      <c r="D881" s="5"/>
    </row>
    <row r="882">
      <c r="A882" s="3"/>
      <c r="B882" s="7"/>
      <c r="C882" s="5"/>
      <c r="D882" s="5"/>
    </row>
    <row r="883">
      <c r="A883" s="3"/>
      <c r="B883" s="7"/>
      <c r="C883" s="5"/>
      <c r="D883" s="5"/>
    </row>
    <row r="884">
      <c r="A884" s="3"/>
      <c r="B884" s="7"/>
      <c r="C884" s="5"/>
      <c r="D884" s="5"/>
    </row>
    <row r="885">
      <c r="A885" s="3"/>
      <c r="B885" s="7"/>
      <c r="C885" s="5"/>
      <c r="D885" s="5"/>
    </row>
    <row r="886">
      <c r="A886" s="3"/>
      <c r="B886" s="7"/>
      <c r="C886" s="5"/>
      <c r="D886" s="5"/>
    </row>
    <row r="887">
      <c r="A887" s="3"/>
      <c r="B887" s="7"/>
      <c r="C887" s="5"/>
      <c r="D887" s="5"/>
    </row>
    <row r="888">
      <c r="A888" s="3"/>
      <c r="B888" s="7"/>
      <c r="C888" s="5"/>
      <c r="D888" s="5"/>
    </row>
    <row r="889">
      <c r="A889" s="3"/>
      <c r="B889" s="7"/>
      <c r="C889" s="5"/>
      <c r="D889" s="5"/>
    </row>
    <row r="890">
      <c r="A890" s="3"/>
      <c r="B890" s="7"/>
      <c r="C890" s="5"/>
      <c r="D890" s="5"/>
    </row>
    <row r="891">
      <c r="A891" s="3"/>
      <c r="B891" s="7"/>
      <c r="C891" s="5"/>
      <c r="D891" s="5"/>
    </row>
    <row r="892">
      <c r="A892" s="3"/>
      <c r="B892" s="7"/>
      <c r="C892" s="5"/>
      <c r="D892" s="5"/>
    </row>
    <row r="893">
      <c r="A893" s="3"/>
      <c r="B893" s="7"/>
      <c r="C893" s="5"/>
      <c r="D893" s="5"/>
    </row>
    <row r="894">
      <c r="A894" s="3"/>
      <c r="B894" s="7"/>
      <c r="C894" s="5"/>
      <c r="D894" s="5"/>
    </row>
    <row r="895">
      <c r="A895" s="3"/>
      <c r="B895" s="7"/>
      <c r="C895" s="5"/>
      <c r="D895" s="5"/>
    </row>
    <row r="896">
      <c r="A896" s="3"/>
      <c r="B896" s="7"/>
      <c r="C896" s="5"/>
      <c r="D896" s="5"/>
    </row>
    <row r="897">
      <c r="A897" s="3"/>
      <c r="B897" s="7"/>
      <c r="C897" s="5"/>
      <c r="D897" s="5"/>
    </row>
    <row r="898">
      <c r="A898" s="3"/>
      <c r="B898" s="7"/>
      <c r="C898" s="5"/>
      <c r="D898" s="5"/>
    </row>
    <row r="899">
      <c r="A899" s="3"/>
      <c r="B899" s="7"/>
      <c r="C899" s="5"/>
      <c r="D899" s="5"/>
    </row>
    <row r="900">
      <c r="A900" s="3"/>
      <c r="B900" s="7"/>
      <c r="C900" s="5"/>
      <c r="D900" s="5"/>
    </row>
    <row r="901">
      <c r="A901" s="3"/>
      <c r="B901" s="7"/>
      <c r="C901" s="5"/>
      <c r="D901" s="5"/>
    </row>
    <row r="902">
      <c r="A902" s="3"/>
      <c r="B902" s="7"/>
      <c r="C902" s="5"/>
      <c r="D902" s="5"/>
    </row>
    <row r="903">
      <c r="A903" s="3"/>
      <c r="B903" s="7"/>
      <c r="C903" s="5"/>
      <c r="D903" s="5"/>
    </row>
    <row r="904">
      <c r="A904" s="3"/>
      <c r="B904" s="7"/>
      <c r="C904" s="5"/>
      <c r="D904" s="5"/>
    </row>
    <row r="905">
      <c r="A905" s="3"/>
      <c r="B905" s="7"/>
      <c r="C905" s="5"/>
      <c r="D905" s="5"/>
    </row>
    <row r="906">
      <c r="A906" s="3"/>
      <c r="B906" s="7"/>
      <c r="C906" s="5"/>
      <c r="D906" s="5"/>
    </row>
    <row r="907">
      <c r="A907" s="3"/>
      <c r="B907" s="7"/>
      <c r="C907" s="5"/>
      <c r="D907" s="5"/>
    </row>
    <row r="908">
      <c r="A908" s="3"/>
      <c r="B908" s="7"/>
      <c r="C908" s="5"/>
      <c r="D908" s="5"/>
    </row>
    <row r="909">
      <c r="A909" s="3"/>
      <c r="B909" s="7"/>
      <c r="C909" s="5"/>
      <c r="D909" s="5"/>
    </row>
    <row r="910">
      <c r="A910" s="3"/>
      <c r="B910" s="7"/>
      <c r="C910" s="5"/>
      <c r="D910" s="5"/>
    </row>
    <row r="911">
      <c r="A911" s="3"/>
      <c r="B911" s="7"/>
      <c r="C911" s="5"/>
      <c r="D911" s="5"/>
    </row>
    <row r="912">
      <c r="A912" s="3"/>
      <c r="B912" s="7"/>
      <c r="C912" s="5"/>
      <c r="D912" s="5"/>
    </row>
    <row r="913">
      <c r="A913" s="3"/>
      <c r="B913" s="7"/>
      <c r="C913" s="5"/>
      <c r="D913" s="5"/>
    </row>
    <row r="914">
      <c r="A914" s="3"/>
      <c r="B914" s="7"/>
      <c r="C914" s="5"/>
      <c r="D914" s="5"/>
    </row>
    <row r="915">
      <c r="A915" s="3"/>
      <c r="B915" s="7"/>
      <c r="C915" s="5"/>
      <c r="D915" s="5"/>
    </row>
    <row r="916">
      <c r="A916" s="3"/>
      <c r="B916" s="7"/>
      <c r="C916" s="5"/>
      <c r="D916" s="5"/>
    </row>
    <row r="917">
      <c r="A917" s="3"/>
      <c r="B917" s="7"/>
      <c r="C917" s="5"/>
      <c r="D917" s="5"/>
    </row>
    <row r="918">
      <c r="A918" s="3"/>
      <c r="B918" s="7"/>
      <c r="C918" s="5"/>
      <c r="D918" s="5"/>
    </row>
    <row r="919">
      <c r="A919" s="3"/>
      <c r="B919" s="7"/>
      <c r="C919" s="5"/>
      <c r="D919" s="5"/>
    </row>
    <row r="920">
      <c r="A920" s="3"/>
      <c r="B920" s="7"/>
      <c r="C920" s="5"/>
      <c r="D920" s="5"/>
    </row>
    <row r="921">
      <c r="A921" s="3"/>
      <c r="B921" s="7"/>
      <c r="C921" s="5"/>
      <c r="D921" s="5"/>
    </row>
    <row r="922">
      <c r="A922" s="3"/>
      <c r="B922" s="7"/>
      <c r="C922" s="5"/>
      <c r="D922" s="5"/>
    </row>
    <row r="923">
      <c r="A923" s="3"/>
      <c r="B923" s="7"/>
      <c r="C923" s="5"/>
      <c r="D923" s="5"/>
    </row>
    <row r="924">
      <c r="A924" s="3"/>
      <c r="B924" s="7"/>
      <c r="C924" s="5"/>
      <c r="D924" s="5"/>
    </row>
    <row r="925">
      <c r="A925" s="3"/>
      <c r="B925" s="7"/>
      <c r="C925" s="5"/>
      <c r="D925" s="5"/>
    </row>
    <row r="926">
      <c r="A926" s="3"/>
      <c r="B926" s="7"/>
      <c r="C926" s="5"/>
      <c r="D926" s="5"/>
    </row>
    <row r="927">
      <c r="A927" s="3"/>
      <c r="B927" s="7"/>
      <c r="C927" s="5"/>
      <c r="D927" s="5"/>
    </row>
    <row r="928">
      <c r="A928" s="3"/>
      <c r="B928" s="7"/>
      <c r="C928" s="5"/>
      <c r="D928" s="5"/>
    </row>
    <row r="929">
      <c r="A929" s="3"/>
      <c r="B929" s="7"/>
      <c r="C929" s="5"/>
      <c r="D929" s="5"/>
    </row>
    <row r="930">
      <c r="A930" s="3"/>
      <c r="B930" s="7"/>
      <c r="C930" s="5"/>
      <c r="D930" s="5"/>
    </row>
    <row r="931">
      <c r="A931" s="3"/>
      <c r="B931" s="7"/>
      <c r="C931" s="5"/>
      <c r="D931" s="5"/>
    </row>
    <row r="932">
      <c r="A932" s="3"/>
      <c r="B932" s="7"/>
      <c r="C932" s="5"/>
      <c r="D932" s="5"/>
    </row>
    <row r="933">
      <c r="A933" s="3"/>
      <c r="B933" s="7"/>
      <c r="C933" s="5"/>
      <c r="D933" s="5"/>
    </row>
    <row r="934">
      <c r="A934" s="3"/>
      <c r="B934" s="7"/>
      <c r="C934" s="5"/>
      <c r="D934" s="5"/>
    </row>
    <row r="935">
      <c r="A935" s="3"/>
      <c r="B935" s="7"/>
      <c r="C935" s="5"/>
      <c r="D935" s="5"/>
    </row>
    <row r="936">
      <c r="A936" s="3"/>
      <c r="B936" s="7"/>
      <c r="C936" s="5"/>
      <c r="D936" s="5"/>
    </row>
    <row r="937">
      <c r="A937" s="3"/>
      <c r="B937" s="7"/>
      <c r="C937" s="5"/>
      <c r="D937" s="5"/>
    </row>
    <row r="938">
      <c r="A938" s="3"/>
      <c r="B938" s="7"/>
      <c r="C938" s="5"/>
      <c r="D938" s="5"/>
    </row>
    <row r="939">
      <c r="A939" s="3"/>
      <c r="B939" s="7"/>
      <c r="C939" s="5"/>
      <c r="D939" s="5"/>
    </row>
    <row r="940">
      <c r="A940" s="3"/>
      <c r="B940" s="7"/>
      <c r="C940" s="5"/>
      <c r="D940" s="5"/>
    </row>
    <row r="941">
      <c r="A941" s="3"/>
      <c r="B941" s="7"/>
      <c r="C941" s="5"/>
      <c r="D941" s="5"/>
    </row>
    <row r="942">
      <c r="A942" s="3"/>
      <c r="B942" s="7"/>
      <c r="C942" s="5"/>
      <c r="D942" s="5"/>
    </row>
    <row r="943">
      <c r="A943" s="3"/>
      <c r="B943" s="7"/>
      <c r="C943" s="5"/>
      <c r="D943" s="5"/>
    </row>
    <row r="944">
      <c r="A944" s="3"/>
      <c r="B944" s="7"/>
      <c r="C944" s="5"/>
      <c r="D944" s="5"/>
    </row>
    <row r="945">
      <c r="A945" s="3"/>
      <c r="B945" s="7"/>
      <c r="C945" s="5"/>
      <c r="D945" s="5"/>
    </row>
    <row r="946">
      <c r="A946" s="3"/>
      <c r="B946" s="7"/>
      <c r="C946" s="5"/>
      <c r="D946" s="5"/>
    </row>
    <row r="947">
      <c r="A947" s="3"/>
      <c r="B947" s="7"/>
      <c r="C947" s="5"/>
      <c r="D947" s="5"/>
    </row>
    <row r="948">
      <c r="A948" s="3"/>
      <c r="B948" s="7"/>
      <c r="C948" s="5"/>
      <c r="D948" s="5"/>
    </row>
    <row r="949">
      <c r="A949" s="3"/>
      <c r="B949" s="7"/>
      <c r="C949" s="5"/>
      <c r="D949" s="5"/>
    </row>
    <row r="950">
      <c r="A950" s="3"/>
      <c r="B950" s="7"/>
      <c r="C950" s="5"/>
      <c r="D950" s="5"/>
    </row>
    <row r="951">
      <c r="A951" s="3"/>
      <c r="B951" s="7"/>
      <c r="C951" s="5"/>
      <c r="D951" s="5"/>
    </row>
    <row r="952">
      <c r="A952" s="3"/>
      <c r="B952" s="7"/>
      <c r="C952" s="5"/>
      <c r="D952" s="5"/>
    </row>
    <row r="953">
      <c r="A953" s="3"/>
      <c r="B953" s="7"/>
      <c r="C953" s="5"/>
      <c r="D953" s="5"/>
    </row>
    <row r="954">
      <c r="A954" s="3"/>
      <c r="B954" s="7"/>
      <c r="C954" s="5"/>
      <c r="D954" s="5"/>
    </row>
    <row r="955">
      <c r="A955" s="3"/>
      <c r="B955" s="7"/>
      <c r="C955" s="5"/>
      <c r="D955" s="5"/>
    </row>
    <row r="956">
      <c r="A956" s="3"/>
      <c r="B956" s="7"/>
      <c r="C956" s="5"/>
      <c r="D956" s="5"/>
    </row>
    <row r="957">
      <c r="A957" s="3"/>
      <c r="B957" s="7"/>
      <c r="C957" s="5"/>
      <c r="D957" s="5"/>
    </row>
    <row r="958">
      <c r="A958" s="3"/>
      <c r="B958" s="7"/>
      <c r="C958" s="5"/>
      <c r="D958" s="5"/>
    </row>
    <row r="959">
      <c r="A959" s="3"/>
      <c r="B959" s="7"/>
      <c r="C959" s="5"/>
      <c r="D959" s="5"/>
    </row>
    <row r="960">
      <c r="A960" s="3"/>
      <c r="B960" s="7"/>
      <c r="C960" s="5"/>
      <c r="D960" s="5"/>
    </row>
    <row r="961">
      <c r="A961" s="3"/>
      <c r="B961" s="7"/>
      <c r="C961" s="5"/>
      <c r="D961" s="5"/>
    </row>
    <row r="962">
      <c r="A962" s="3"/>
      <c r="B962" s="7"/>
      <c r="C962" s="5"/>
      <c r="D962" s="5"/>
    </row>
    <row r="963">
      <c r="A963" s="3"/>
      <c r="B963" s="7"/>
      <c r="C963" s="5"/>
      <c r="D963" s="5"/>
    </row>
    <row r="964">
      <c r="A964" s="3"/>
      <c r="B964" s="7"/>
      <c r="C964" s="5"/>
      <c r="D964" s="5"/>
    </row>
    <row r="965">
      <c r="A965" s="3"/>
      <c r="B965" s="7"/>
      <c r="C965" s="5"/>
      <c r="D965" s="5"/>
    </row>
    <row r="966">
      <c r="A966" s="3"/>
      <c r="B966" s="7"/>
      <c r="C966" s="5"/>
      <c r="D966" s="5"/>
    </row>
    <row r="967">
      <c r="A967" s="3"/>
      <c r="B967" s="7"/>
      <c r="C967" s="5"/>
      <c r="D967" s="5"/>
    </row>
    <row r="968">
      <c r="A968" s="3"/>
      <c r="B968" s="7"/>
      <c r="C968" s="5"/>
      <c r="D968" s="5"/>
    </row>
    <row r="969">
      <c r="A969" s="3"/>
      <c r="B969" s="7"/>
      <c r="C969" s="5"/>
      <c r="D969" s="5"/>
    </row>
    <row r="970">
      <c r="A970" s="3"/>
      <c r="B970" s="7"/>
      <c r="C970" s="5"/>
      <c r="D970" s="5"/>
    </row>
    <row r="971">
      <c r="A971" s="3"/>
      <c r="B971" s="7"/>
      <c r="C971" s="5"/>
      <c r="D971" s="5"/>
    </row>
    <row r="972">
      <c r="A972" s="3"/>
      <c r="B972" s="7"/>
      <c r="C972" s="5"/>
      <c r="D972" s="5"/>
    </row>
    <row r="973">
      <c r="A973" s="3"/>
      <c r="B973" s="7"/>
      <c r="C973" s="5"/>
      <c r="D973" s="5"/>
    </row>
    <row r="974">
      <c r="A974" s="3"/>
      <c r="B974" s="7"/>
      <c r="C974" s="5"/>
      <c r="D974" s="5"/>
    </row>
    <row r="975">
      <c r="A975" s="3"/>
      <c r="B975" s="7"/>
      <c r="C975" s="5"/>
      <c r="D975" s="5"/>
    </row>
    <row r="976">
      <c r="A976" s="3"/>
      <c r="B976" s="7"/>
      <c r="C976" s="5"/>
      <c r="D976" s="5"/>
    </row>
    <row r="977">
      <c r="A977" s="3"/>
      <c r="B977" s="7"/>
      <c r="C977" s="5"/>
      <c r="D977" s="5"/>
    </row>
    <row r="978">
      <c r="A978" s="3"/>
      <c r="B978" s="7"/>
      <c r="C978" s="5"/>
      <c r="D978" s="5"/>
    </row>
    <row r="979">
      <c r="A979" s="3"/>
      <c r="B979" s="7"/>
      <c r="C979" s="5"/>
      <c r="D979" s="5"/>
    </row>
    <row r="980">
      <c r="A980" s="3"/>
      <c r="B980" s="7"/>
      <c r="C980" s="5"/>
      <c r="D980" s="5"/>
    </row>
    <row r="981">
      <c r="A981" s="3"/>
      <c r="B981" s="7"/>
      <c r="C981" s="5"/>
      <c r="D981" s="5"/>
    </row>
    <row r="982">
      <c r="A982" s="3"/>
      <c r="B982" s="7"/>
      <c r="C982" s="5"/>
      <c r="D982" s="5"/>
    </row>
    <row r="983">
      <c r="A983" s="3"/>
      <c r="B983" s="7"/>
      <c r="C983" s="5"/>
      <c r="D983" s="5"/>
    </row>
    <row r="984">
      <c r="A984" s="3"/>
      <c r="B984" s="7"/>
      <c r="C984" s="5"/>
      <c r="D984" s="5"/>
    </row>
    <row r="985">
      <c r="A985" s="3"/>
      <c r="B985" s="7"/>
      <c r="C985" s="5"/>
      <c r="D985" s="5"/>
    </row>
    <row r="986">
      <c r="A986" s="3"/>
      <c r="B986" s="7"/>
      <c r="C986" s="5"/>
      <c r="D986" s="5"/>
    </row>
    <row r="987">
      <c r="A987" s="3"/>
      <c r="B987" s="7"/>
      <c r="C987" s="5"/>
      <c r="D987" s="5"/>
    </row>
    <row r="988">
      <c r="A988" s="3"/>
      <c r="B988" s="7"/>
      <c r="C988" s="5"/>
      <c r="D988" s="5"/>
    </row>
    <row r="989">
      <c r="A989" s="3"/>
      <c r="B989" s="7"/>
      <c r="C989" s="5"/>
      <c r="D989" s="5"/>
    </row>
    <row r="990">
      <c r="A990" s="3"/>
      <c r="B990" s="7"/>
      <c r="C990" s="5"/>
      <c r="D990" s="5"/>
    </row>
    <row r="991">
      <c r="A991" s="3"/>
      <c r="B991" s="7"/>
      <c r="C991" s="5"/>
      <c r="D991" s="5"/>
    </row>
    <row r="992">
      <c r="A992" s="3"/>
      <c r="B992" s="7"/>
      <c r="C992" s="5"/>
      <c r="D992" s="5"/>
    </row>
    <row r="993">
      <c r="A993" s="3"/>
      <c r="B993" s="7"/>
      <c r="C993" s="5"/>
      <c r="D993" s="5"/>
    </row>
    <row r="994">
      <c r="A994" s="3"/>
      <c r="B994" s="7"/>
      <c r="C994" s="5"/>
      <c r="D994" s="5"/>
    </row>
    <row r="995">
      <c r="A995" s="3"/>
      <c r="B995" s="7"/>
      <c r="C995" s="5"/>
      <c r="D995" s="5"/>
    </row>
    <row r="996">
      <c r="A996" s="3"/>
      <c r="B996" s="7"/>
      <c r="C996" s="5"/>
      <c r="D996" s="5"/>
    </row>
    <row r="997">
      <c r="A997" s="3"/>
      <c r="B997" s="7"/>
      <c r="C997" s="5"/>
      <c r="D997" s="5"/>
    </row>
    <row r="998">
      <c r="A998" s="3"/>
      <c r="B998" s="7"/>
      <c r="C998" s="5"/>
      <c r="D998" s="5"/>
    </row>
    <row r="999">
      <c r="A999" s="3"/>
      <c r="B999" s="7"/>
      <c r="C999" s="5"/>
      <c r="D999" s="5"/>
    </row>
    <row r="1000">
      <c r="A1000" s="3"/>
      <c r="B1000" s="7"/>
      <c r="C1000" s="5"/>
      <c r="D1000" s="5"/>
    </row>
    <row r="1001">
      <c r="A1001" s="3"/>
      <c r="B1001" s="7"/>
      <c r="C1001" s="5"/>
      <c r="D1001" s="5"/>
    </row>
    <row r="1002">
      <c r="A1002" s="3"/>
      <c r="B1002" s="7"/>
      <c r="C1002" s="5"/>
      <c r="D1002" s="5"/>
    </row>
    <row r="1003">
      <c r="A1003" s="3"/>
      <c r="B1003" s="7"/>
      <c r="C1003" s="5"/>
      <c r="D1003" s="5"/>
    </row>
    <row r="1004">
      <c r="A1004" s="3"/>
      <c r="B1004" s="7"/>
      <c r="C1004" s="5"/>
      <c r="D1004" s="5"/>
    </row>
    <row r="1005">
      <c r="A1005" s="3"/>
      <c r="B1005" s="7"/>
      <c r="C1005" s="5"/>
      <c r="D1005" s="5"/>
    </row>
    <row r="1006">
      <c r="A1006" s="3"/>
      <c r="B1006" s="7"/>
      <c r="C1006" s="5"/>
      <c r="D1006" s="5"/>
    </row>
    <row r="1007">
      <c r="A1007" s="3"/>
      <c r="B1007" s="7"/>
      <c r="C1007" s="5"/>
      <c r="D1007" s="5"/>
    </row>
    <row r="1008">
      <c r="A1008" s="3"/>
      <c r="B1008" s="7"/>
      <c r="C1008" s="5"/>
      <c r="D1008" s="5"/>
    </row>
    <row r="1009">
      <c r="A1009" s="3"/>
      <c r="B1009" s="7"/>
      <c r="C1009" s="5"/>
      <c r="D1009" s="5"/>
    </row>
    <row r="1010">
      <c r="A1010" s="3"/>
      <c r="B1010" s="7"/>
      <c r="C1010" s="5"/>
      <c r="D1010" s="5"/>
    </row>
    <row r="1011">
      <c r="A1011" s="3"/>
      <c r="B1011" s="7"/>
      <c r="C1011" s="5"/>
      <c r="D1011" s="5"/>
    </row>
    <row r="1012">
      <c r="A1012" s="3"/>
      <c r="B1012" s="7"/>
      <c r="C1012" s="5"/>
      <c r="D1012" s="5"/>
    </row>
    <row r="1013">
      <c r="A1013" s="3"/>
      <c r="B1013" s="7"/>
      <c r="C1013" s="5"/>
      <c r="D1013" s="5"/>
    </row>
    <row r="1014">
      <c r="A1014" s="3"/>
      <c r="B1014" s="7"/>
      <c r="C1014" s="5"/>
      <c r="D1014" s="5"/>
    </row>
    <row r="1015">
      <c r="A1015" s="3"/>
      <c r="B1015" s="7"/>
      <c r="C1015" s="5"/>
      <c r="D1015" s="5"/>
    </row>
    <row r="1016">
      <c r="A1016" s="3"/>
      <c r="B1016" s="7"/>
      <c r="C1016" s="5"/>
      <c r="D1016" s="5"/>
    </row>
    <row r="1017">
      <c r="A1017" s="3"/>
      <c r="B1017" s="7"/>
      <c r="C1017" s="5"/>
      <c r="D1017" s="5"/>
    </row>
    <row r="1018">
      <c r="A1018" s="3"/>
      <c r="B1018" s="7"/>
      <c r="C1018" s="5"/>
      <c r="D1018" s="5"/>
    </row>
    <row r="1019">
      <c r="A1019" s="3"/>
      <c r="B1019" s="7"/>
      <c r="C1019" s="5"/>
      <c r="D1019" s="5"/>
    </row>
    <row r="1020">
      <c r="A1020" s="3"/>
      <c r="B1020" s="7"/>
      <c r="C1020" s="5"/>
      <c r="D1020" s="5"/>
    </row>
    <row r="1021">
      <c r="A1021" s="3"/>
      <c r="B1021" s="7"/>
      <c r="C1021" s="5"/>
      <c r="D1021" s="5"/>
    </row>
    <row r="1022">
      <c r="A1022" s="3"/>
      <c r="B1022" s="7"/>
      <c r="C1022" s="5"/>
      <c r="D1022" s="5"/>
    </row>
    <row r="1023">
      <c r="A1023" s="3"/>
      <c r="B1023" s="7"/>
      <c r="C1023" s="5"/>
      <c r="D1023" s="5"/>
    </row>
    <row r="1024">
      <c r="A1024" s="3"/>
      <c r="B1024" s="7"/>
      <c r="C1024" s="5"/>
      <c r="D1024" s="5"/>
    </row>
    <row r="1025">
      <c r="A1025" s="3"/>
      <c r="B1025" s="7"/>
      <c r="C1025" s="5"/>
      <c r="D1025" s="5"/>
    </row>
    <row r="1026">
      <c r="A1026" s="3"/>
      <c r="B1026" s="7"/>
      <c r="C1026" s="5"/>
      <c r="D1026" s="5"/>
    </row>
    <row r="1027">
      <c r="A1027" s="3"/>
      <c r="B1027" s="7"/>
      <c r="C1027" s="5"/>
      <c r="D1027" s="5"/>
    </row>
    <row r="1028">
      <c r="A1028" s="3"/>
      <c r="B1028" s="7"/>
      <c r="C1028" s="5"/>
      <c r="D1028" s="5"/>
    </row>
    <row r="1029">
      <c r="A1029" s="3"/>
      <c r="B1029" s="7"/>
      <c r="C1029" s="5"/>
      <c r="D1029" s="5"/>
    </row>
    <row r="1030">
      <c r="A1030" s="3"/>
      <c r="B1030" s="7"/>
      <c r="C1030" s="5"/>
      <c r="D1030" s="5"/>
    </row>
    <row r="1031">
      <c r="A1031" s="3"/>
      <c r="B1031" s="7"/>
      <c r="C1031" s="5"/>
      <c r="D1031" s="5"/>
    </row>
    <row r="1032">
      <c r="A1032" s="3"/>
      <c r="B1032" s="7"/>
      <c r="C1032" s="5"/>
      <c r="D1032" s="5"/>
    </row>
    <row r="1033">
      <c r="A1033" s="3"/>
      <c r="B1033" s="7"/>
      <c r="C1033" s="5"/>
      <c r="D1033" s="5"/>
    </row>
    <row r="1034">
      <c r="A1034" s="3"/>
      <c r="B1034" s="7"/>
      <c r="C1034" s="5"/>
      <c r="D1034" s="5"/>
    </row>
    <row r="1035">
      <c r="A1035" s="3"/>
      <c r="B1035" s="7"/>
      <c r="C1035" s="5"/>
      <c r="D1035" s="5"/>
    </row>
    <row r="1036">
      <c r="A1036" s="3"/>
      <c r="B1036" s="7"/>
      <c r="C1036" s="5"/>
      <c r="D1036" s="5"/>
    </row>
    <row r="1037">
      <c r="A1037" s="3"/>
      <c r="B1037" s="7"/>
      <c r="C1037" s="5"/>
      <c r="D1037" s="5"/>
    </row>
    <row r="1038">
      <c r="A1038" s="3"/>
      <c r="B1038" s="7"/>
      <c r="C1038" s="5"/>
      <c r="D1038" s="5"/>
    </row>
    <row r="1039">
      <c r="A1039" s="3"/>
      <c r="B1039" s="7"/>
      <c r="C1039" s="5"/>
      <c r="D1039" s="5"/>
    </row>
    <row r="1040">
      <c r="A1040" s="3"/>
      <c r="B1040" s="7"/>
      <c r="C1040" s="5"/>
      <c r="D1040" s="5"/>
    </row>
    <row r="1041">
      <c r="A1041" s="3"/>
      <c r="B1041" s="7"/>
      <c r="C1041" s="5"/>
      <c r="D1041" s="5"/>
    </row>
    <row r="1042">
      <c r="A1042" s="3"/>
      <c r="B1042" s="7"/>
      <c r="C1042" s="5"/>
      <c r="D1042" s="5"/>
    </row>
    <row r="1043">
      <c r="A1043" s="3"/>
      <c r="B1043" s="7"/>
      <c r="C1043" s="5"/>
      <c r="D1043" s="5"/>
    </row>
    <row r="1044">
      <c r="A1044" s="3"/>
      <c r="B1044" s="7"/>
      <c r="C1044" s="5"/>
      <c r="D1044" s="5"/>
    </row>
    <row r="1045">
      <c r="A1045" s="3"/>
      <c r="B1045" s="7"/>
      <c r="C1045" s="5"/>
      <c r="D1045" s="5"/>
    </row>
    <row r="1046">
      <c r="A1046" s="3"/>
      <c r="B1046" s="7"/>
      <c r="C1046" s="5"/>
      <c r="D1046" s="5"/>
    </row>
    <row r="1047">
      <c r="A1047" s="3"/>
      <c r="B1047" s="7"/>
      <c r="C1047" s="5"/>
      <c r="D1047" s="5"/>
    </row>
    <row r="1048">
      <c r="A1048" s="3"/>
      <c r="B1048" s="7"/>
      <c r="C1048" s="5"/>
      <c r="D1048" s="5"/>
    </row>
    <row r="1049">
      <c r="A1049" s="3"/>
      <c r="B1049" s="7"/>
      <c r="C1049" s="5"/>
      <c r="D1049" s="5"/>
    </row>
    <row r="1050">
      <c r="A1050" s="3"/>
      <c r="B1050" s="7"/>
      <c r="C1050" s="5"/>
      <c r="D1050" s="5"/>
    </row>
    <row r="1051">
      <c r="A1051" s="3"/>
      <c r="B1051" s="7"/>
      <c r="C1051" s="5"/>
      <c r="D1051" s="5"/>
    </row>
    <row r="1052">
      <c r="A1052" s="3"/>
      <c r="B1052" s="7"/>
      <c r="C1052" s="5"/>
      <c r="D1052" s="5"/>
    </row>
    <row r="1053">
      <c r="A1053" s="3"/>
      <c r="B1053" s="7"/>
      <c r="C1053" s="5"/>
      <c r="D1053" s="5"/>
    </row>
    <row r="1054">
      <c r="A1054" s="3"/>
      <c r="B1054" s="7"/>
      <c r="C1054" s="5"/>
      <c r="D1054" s="5"/>
    </row>
    <row r="1055">
      <c r="A1055" s="3"/>
      <c r="B1055" s="7"/>
      <c r="C1055" s="5"/>
      <c r="D1055" s="5"/>
    </row>
    <row r="1056">
      <c r="A1056" s="3"/>
      <c r="B1056" s="7"/>
      <c r="C1056" s="5"/>
      <c r="D1056" s="5"/>
    </row>
    <row r="1057">
      <c r="A1057" s="3"/>
      <c r="B1057" s="7"/>
      <c r="C1057" s="5"/>
      <c r="D1057" s="5"/>
    </row>
    <row r="1058">
      <c r="A1058" s="3"/>
      <c r="B1058" s="7"/>
      <c r="C1058" s="5"/>
      <c r="D1058" s="5"/>
    </row>
    <row r="1059">
      <c r="A1059" s="3"/>
      <c r="B1059" s="7"/>
      <c r="C1059" s="5"/>
      <c r="D1059" s="5"/>
    </row>
    <row r="1060">
      <c r="A1060" s="3"/>
      <c r="B1060" s="7"/>
      <c r="C1060" s="5"/>
      <c r="D1060" s="5"/>
    </row>
    <row r="1061">
      <c r="A1061" s="3"/>
      <c r="B1061" s="7"/>
      <c r="C1061" s="5"/>
      <c r="D1061" s="5"/>
    </row>
    <row r="1062">
      <c r="A1062" s="3"/>
      <c r="B1062" s="7"/>
      <c r="C1062" s="5"/>
      <c r="D1062" s="5"/>
    </row>
    <row r="1063">
      <c r="A1063" s="3"/>
      <c r="B1063" s="7"/>
      <c r="C1063" s="5"/>
      <c r="D1063" s="5"/>
    </row>
    <row r="1064">
      <c r="A1064" s="3"/>
      <c r="B1064" s="7"/>
      <c r="C1064" s="5"/>
      <c r="D1064" s="5"/>
    </row>
    <row r="1065">
      <c r="A1065" s="3"/>
      <c r="B1065" s="7"/>
      <c r="C1065" s="5"/>
      <c r="D1065" s="5"/>
    </row>
    <row r="1066">
      <c r="A1066" s="3"/>
      <c r="B1066" s="7"/>
      <c r="C1066" s="5"/>
      <c r="D1066" s="5"/>
    </row>
    <row r="1067">
      <c r="A1067" s="3"/>
      <c r="B1067" s="7"/>
      <c r="C1067" s="5"/>
      <c r="D1067" s="5"/>
    </row>
    <row r="1068">
      <c r="A1068" s="3"/>
      <c r="B1068" s="7"/>
      <c r="C1068" s="5"/>
      <c r="D1068" s="5"/>
    </row>
    <row r="1069">
      <c r="A1069" s="3"/>
      <c r="B1069" s="7"/>
      <c r="C1069" s="5"/>
      <c r="D1069" s="5"/>
    </row>
    <row r="1070">
      <c r="A1070" s="3"/>
      <c r="B1070" s="7"/>
      <c r="C1070" s="5"/>
      <c r="D1070" s="5"/>
    </row>
    <row r="1071">
      <c r="A1071" s="3"/>
      <c r="B1071" s="7"/>
      <c r="C1071" s="5"/>
      <c r="D1071" s="5"/>
    </row>
    <row r="1072">
      <c r="A1072" s="3"/>
      <c r="B1072" s="7"/>
      <c r="C1072" s="5"/>
      <c r="D1072" s="5"/>
    </row>
    <row r="1073">
      <c r="A1073" s="3"/>
      <c r="B1073" s="7"/>
      <c r="C1073" s="5"/>
      <c r="D1073" s="5"/>
    </row>
    <row r="1074">
      <c r="A1074" s="3"/>
      <c r="B1074" s="7"/>
      <c r="C1074" s="5"/>
      <c r="D1074" s="5"/>
    </row>
    <row r="1075">
      <c r="A1075" s="3"/>
      <c r="B1075" s="7"/>
      <c r="C1075" s="5"/>
      <c r="D1075" s="5"/>
    </row>
    <row r="1076">
      <c r="A1076" s="3"/>
      <c r="B1076" s="7"/>
      <c r="C1076" s="5"/>
      <c r="D1076" s="5"/>
    </row>
    <row r="1077">
      <c r="A1077" s="3"/>
      <c r="B1077" s="7"/>
      <c r="C1077" s="5"/>
      <c r="D1077" s="5"/>
    </row>
    <row r="1078">
      <c r="A1078" s="3"/>
      <c r="B1078" s="7"/>
      <c r="C1078" s="5"/>
      <c r="D1078" s="5"/>
    </row>
    <row r="1079">
      <c r="A1079" s="3"/>
      <c r="B1079" s="7"/>
      <c r="C1079" s="5"/>
      <c r="D1079" s="5"/>
    </row>
    <row r="1080">
      <c r="A1080" s="3"/>
      <c r="B1080" s="7"/>
      <c r="C1080" s="5"/>
      <c r="D1080" s="5"/>
    </row>
    <row r="1081">
      <c r="A1081" s="3"/>
      <c r="B1081" s="7"/>
      <c r="C1081" s="5"/>
      <c r="D1081" s="5"/>
    </row>
    <row r="1082">
      <c r="A1082" s="3"/>
      <c r="B1082" s="7"/>
      <c r="C1082" s="5"/>
      <c r="D1082" s="5"/>
    </row>
    <row r="1083">
      <c r="A1083" s="3"/>
      <c r="B1083" s="7"/>
      <c r="C1083" s="5"/>
      <c r="D1083" s="5"/>
    </row>
    <row r="1084">
      <c r="A1084" s="3"/>
      <c r="B1084" s="7"/>
      <c r="C1084" s="5"/>
      <c r="D1084" s="5"/>
    </row>
    <row r="1085">
      <c r="A1085" s="3"/>
      <c r="B1085" s="7"/>
      <c r="C1085" s="5"/>
      <c r="D1085" s="5"/>
    </row>
    <row r="1086">
      <c r="A1086" s="3"/>
      <c r="B1086" s="7"/>
      <c r="C1086" s="5"/>
      <c r="D1086" s="5"/>
    </row>
    <row r="1087">
      <c r="A1087" s="3"/>
      <c r="B1087" s="7"/>
      <c r="C1087" s="5"/>
      <c r="D1087" s="5"/>
    </row>
    <row r="1088">
      <c r="A1088" s="3"/>
      <c r="B1088" s="7"/>
      <c r="C1088" s="5"/>
      <c r="D1088" s="5"/>
    </row>
    <row r="1089">
      <c r="A1089" s="3"/>
      <c r="B1089" s="7"/>
      <c r="C1089" s="5"/>
      <c r="D1089" s="5"/>
    </row>
    <row r="1090">
      <c r="A1090" s="3"/>
      <c r="B1090" s="7"/>
      <c r="C1090" s="5"/>
      <c r="D1090" s="5"/>
    </row>
    <row r="1091">
      <c r="A1091" s="3"/>
      <c r="B1091" s="7"/>
      <c r="C1091" s="5"/>
      <c r="D1091" s="5"/>
    </row>
    <row r="1092">
      <c r="A1092" s="3"/>
      <c r="B1092" s="7"/>
      <c r="C1092" s="5"/>
      <c r="D1092" s="5"/>
    </row>
  </sheetData>
  <autoFilter ref="$A$1:$D$1092">
    <sortState ref="A1:D1092">
      <sortCondition ref="D1:D1092"/>
      <sortCondition descending="1" ref="C1:C1092"/>
      <sortCondition ref="B1:B1092"/>
    </sortState>
  </autoFil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2.63"/>
    <col customWidth="1" min="2" max="2" width="36.75"/>
    <col customWidth="1" min="4" max="4" width="25.88"/>
  </cols>
  <sheetData>
    <row r="1">
      <c r="A1" s="1" t="s">
        <v>0</v>
      </c>
      <c r="B1" s="1" t="s">
        <v>1</v>
      </c>
      <c r="C1" s="1" t="s">
        <v>2</v>
      </c>
      <c r="D1" s="2" t="s">
        <v>3</v>
      </c>
    </row>
    <row r="2">
      <c r="A2" s="8" t="str">
        <f>IFERROR(__xludf.DUMMYFUNCTION("GOOGLETRANSLATE(B2, ""de"", ""ru"")"),"кафе")</f>
        <v>кафе</v>
      </c>
      <c r="B2" s="7" t="s">
        <v>979</v>
      </c>
      <c r="C2" s="5">
        <v>201000.0</v>
      </c>
      <c r="D2" s="6" t="s">
        <v>980</v>
      </c>
    </row>
    <row r="3">
      <c r="A3" s="8" t="str">
        <f>IFERROR(__xludf.DUMMYFUNCTION("GOOGLETRANSLATE(B3, ""de"", ""ru"")"),"кафе рядом со мной")</f>
        <v>кафе рядом со мной</v>
      </c>
      <c r="B3" s="7" t="s">
        <v>981</v>
      </c>
      <c r="C3" s="5">
        <v>90500.0</v>
      </c>
      <c r="D3" s="6" t="s">
        <v>901</v>
      </c>
    </row>
    <row r="4">
      <c r="A4" s="8" t="str">
        <f>IFERROR(__xludf.DUMMYFUNCTION("GOOGLETRANSLATE(B4, ""de"", ""ru"")"),"пекарня рядом со мной")</f>
        <v>пекарня рядом со мной</v>
      </c>
      <c r="B4" s="4" t="s">
        <v>982</v>
      </c>
      <c r="C4" s="5">
        <v>40500.0</v>
      </c>
      <c r="D4" s="6" t="s">
        <v>901</v>
      </c>
    </row>
    <row r="5">
      <c r="A5" s="8" t="str">
        <f>IFERROR(__xludf.DUMMYFUNCTION("GOOGLETRANSLATE(B5, ""de"", ""ru"")"),"Берлинские кафе")</f>
        <v>Берлинские кафе</v>
      </c>
      <c r="B5" s="7" t="s">
        <v>983</v>
      </c>
      <c r="C5" s="5">
        <v>8100.0</v>
      </c>
      <c r="D5" s="6" t="s">
        <v>984</v>
      </c>
    </row>
    <row r="6">
      <c r="A6" s="8" t="str">
        <f>IFERROR(__xludf.DUMMYFUNCTION("GOOGLETRANSLATE(B6, ""de"", ""ru"")"),"кафе бер")</f>
        <v>кафе бер</v>
      </c>
      <c r="B6" s="7" t="s">
        <v>985</v>
      </c>
      <c r="C6" s="5">
        <v>8100.0</v>
      </c>
      <c r="D6" s="6" t="s">
        <v>980</v>
      </c>
    </row>
    <row r="7">
      <c r="A7" s="8" t="str">
        <f>IFERROR(__xludf.DUMMYFUNCTION("GOOGLETRANSLATE(B7, ""de"", ""ru"")"),"Берлинское кафе")</f>
        <v>Берлинское кафе</v>
      </c>
      <c r="B7" s="4" t="s">
        <v>986</v>
      </c>
      <c r="C7" s="5">
        <v>8100.0</v>
      </c>
      <c r="D7" s="8" t="s">
        <v>984</v>
      </c>
    </row>
    <row r="8">
      <c r="A8" s="8" t="str">
        <f>IFERROR(__xludf.DUMMYFUNCTION("GOOGLETRANSLATE(B8, ""de"", ""ru"")"),"кондитерские изделия")</f>
        <v>кондитерские изделия</v>
      </c>
      <c r="B8" s="7" t="s">
        <v>987</v>
      </c>
      <c r="C8" s="5">
        <v>6600.0</v>
      </c>
      <c r="D8" s="6" t="s">
        <v>988</v>
      </c>
    </row>
    <row r="9">
      <c r="A9" s="8" t="str">
        <f>IFERROR(__xludf.DUMMYFUNCTION("GOOGLETRANSLATE(B9, ""de"", ""ru"")"),"кондитер")</f>
        <v>кондитер</v>
      </c>
      <c r="B9" s="7" t="s">
        <v>989</v>
      </c>
      <c r="C9" s="5">
        <v>6600.0</v>
      </c>
      <c r="D9" s="6" t="s">
        <v>980</v>
      </c>
    </row>
    <row r="10">
      <c r="A10" s="8" t="str">
        <f>IFERROR(__xludf.DUMMYFUNCTION("GOOGLETRANSLATE(B10, ""de"", ""ru"")"),"место для завтрака рядом со мной")</f>
        <v>место для завтрака рядом со мной</v>
      </c>
      <c r="B10" s="7" t="s">
        <v>990</v>
      </c>
      <c r="C10" s="5">
        <v>6600.0</v>
      </c>
      <c r="D10" s="6" t="s">
        <v>901</v>
      </c>
    </row>
    <row r="11">
      <c r="A11" s="8" t="str">
        <f>IFERROR(__xludf.DUMMYFUNCTION("GOOGLETRANSLATE(B11, ""de"", ""ru"")"),"места для завтрака рядом со мной")</f>
        <v>места для завтрака рядом со мной</v>
      </c>
      <c r="B11" s="4" t="s">
        <v>991</v>
      </c>
      <c r="C11" s="5">
        <v>6600.0</v>
      </c>
      <c r="D11" s="8" t="s">
        <v>901</v>
      </c>
    </row>
    <row r="12">
      <c r="A12" s="8" t="str">
        <f>IFERROR(__xludf.DUMMYFUNCTION("GOOGLETRANSLATE(B12, ""de"", ""ru"")"),"кофе рядом со мной")</f>
        <v>кофе рядом со мной</v>
      </c>
      <c r="B12" s="7" t="s">
        <v>992</v>
      </c>
      <c r="C12" s="5">
        <v>5400.0</v>
      </c>
      <c r="D12" s="6" t="s">
        <v>901</v>
      </c>
    </row>
    <row r="13">
      <c r="A13" s="8" t="str">
        <f>IFERROR(__xludf.DUMMYFUNCTION("GOOGLETRANSLATE(B13, ""de"", ""ru"")"),"кофейня рядом со мной")</f>
        <v>кофейня рядом со мной</v>
      </c>
      <c r="B13" s="4" t="s">
        <v>993</v>
      </c>
      <c r="C13" s="5">
        <v>5400.0</v>
      </c>
      <c r="D13" s="6" t="s">
        <v>901</v>
      </c>
    </row>
    <row r="14">
      <c r="A14" s="8" t="str">
        <f>IFERROR(__xludf.DUMMYFUNCTION("GOOGLETRANSLATE(B14, ""de"", ""ru"")"),"кофе с молоком")</f>
        <v>кофе с молоком</v>
      </c>
      <c r="B14" s="7" t="s">
        <v>994</v>
      </c>
      <c r="C14" s="5">
        <v>3600.0</v>
      </c>
      <c r="D14" s="6" t="s">
        <v>980</v>
      </c>
    </row>
    <row r="15">
      <c r="A15" s="8" t="str">
        <f>IFERROR(__xludf.DUMMYFUNCTION("GOOGLETRANSLATE(B15, ""de"", ""ru"")"),"кофе с молоком")</f>
        <v>кофе с молоком</v>
      </c>
      <c r="B15" s="7" t="s">
        <v>995</v>
      </c>
      <c r="C15" s="5">
        <v>3600.0</v>
      </c>
      <c r="D15" s="8" t="s">
        <v>980</v>
      </c>
    </row>
    <row r="16">
      <c r="A16" s="8" t="str">
        <f>IFERROR(__xludf.DUMMYFUNCTION("GOOGLETRANSLATE(B16, ""de"", ""ru"")"),"кофе с молоком")</f>
        <v>кофе с молоком</v>
      </c>
      <c r="B16" s="7" t="s">
        <v>996</v>
      </c>
      <c r="C16" s="5">
        <v>3600.0</v>
      </c>
      <c r="D16" s="8" t="s">
        <v>980</v>
      </c>
    </row>
    <row r="17">
      <c r="A17" s="8" t="str">
        <f>IFERROR(__xludf.DUMMYFUNCTION("GOOGLETRANSLATE(B17, ""de"", ""ru"")"),"Берлинская пекарня")</f>
        <v>Берлинская пекарня</v>
      </c>
      <c r="B17" s="4" t="s">
        <v>997</v>
      </c>
      <c r="C17" s="5">
        <v>2900.0</v>
      </c>
      <c r="D17" s="6" t="s">
        <v>988</v>
      </c>
    </row>
    <row r="18">
      <c r="A18" s="8" t="str">
        <f>IFERROR(__xludf.DUMMYFUNCTION("GOOGLETRANSLATE(B18, ""de"", ""ru"")"),"пекарня берлин")</f>
        <v>пекарня берлин</v>
      </c>
      <c r="B18" s="4" t="s">
        <v>998</v>
      </c>
      <c r="C18" s="5">
        <v>2900.0</v>
      </c>
      <c r="D18" s="6" t="s">
        <v>988</v>
      </c>
    </row>
    <row r="19">
      <c r="A19" s="8" t="str">
        <f>IFERROR(__xludf.DUMMYFUNCTION("GOOGLETRANSLATE(B19, ""de"", ""ru"")"),"кофейня")</f>
        <v>кофейня</v>
      </c>
      <c r="B19" s="7" t="s">
        <v>999</v>
      </c>
      <c r="C19" s="5">
        <v>2400.0</v>
      </c>
      <c r="D19" s="8" t="s">
        <v>980</v>
      </c>
    </row>
    <row r="20">
      <c r="A20" s="8" t="str">
        <f>IFERROR(__xludf.DUMMYFUNCTION("GOOGLETRANSLATE(B20, ""de"", ""ru"")"),"Кафе Кройцберг")</f>
        <v>Кафе Кройцберг</v>
      </c>
      <c r="B20" s="7" t="s">
        <v>1000</v>
      </c>
      <c r="C20" s="5">
        <v>1900.0</v>
      </c>
      <c r="D20" s="8" t="s">
        <v>984</v>
      </c>
    </row>
    <row r="21">
      <c r="A21" s="8" t="str">
        <f>IFERROR(__xludf.DUMMYFUNCTION("GOOGLETRANSLATE(B21, ""de"", ""ru"")"),"кафе Кройцберг")</f>
        <v>кафе Кройцберг</v>
      </c>
      <c r="B21" s="7" t="s">
        <v>1001</v>
      </c>
      <c r="C21" s="5">
        <v>1900.0</v>
      </c>
      <c r="D21" s="6" t="s">
        <v>984</v>
      </c>
    </row>
    <row r="22">
      <c r="A22" s="8" t="str">
        <f>IFERROR(__xludf.DUMMYFUNCTION("GOOGLETRANSLATE(B22, ""de"", ""ru"")"),"кондитерская Берлин")</f>
        <v>кондитерская Берлин</v>
      </c>
      <c r="B22" s="4" t="s">
        <v>1002</v>
      </c>
      <c r="C22" s="5">
        <v>1900.0</v>
      </c>
      <c r="D22" s="6" t="s">
        <v>988</v>
      </c>
    </row>
    <row r="23">
      <c r="A23" s="8" t="str">
        <f>IFERROR(__xludf.DUMMYFUNCTION("GOOGLETRANSLATE(B23, ""de"", ""ru"")"),"Берлинская кондитерская")</f>
        <v>Берлинская кондитерская</v>
      </c>
      <c r="B23" s="4" t="s">
        <v>1003</v>
      </c>
      <c r="C23" s="5">
        <v>1900.0</v>
      </c>
      <c r="D23" s="6" t="s">
        <v>988</v>
      </c>
    </row>
    <row r="24">
      <c r="A24" s="8" t="str">
        <f>IFERROR(__xludf.DUMMYFUNCTION("GOOGLETRANSLATE(B24, ""de"", ""ru"")"),"Мастер-кондитер Берлин")</f>
        <v>Мастер-кондитер Берлин</v>
      </c>
      <c r="B24" s="4" t="s">
        <v>1004</v>
      </c>
      <c r="C24" s="5">
        <v>1900.0</v>
      </c>
      <c r="D24" s="6" t="s">
        <v>984</v>
      </c>
    </row>
    <row r="25">
      <c r="A25" s="8" t="str">
        <f>IFERROR(__xludf.DUMMYFUNCTION("GOOGLETRANSLATE(B25, ""de"", ""ru"")"),"Безглютеновая пекарня Берлин")</f>
        <v>Безглютеновая пекарня Берлин</v>
      </c>
      <c r="B25" s="4" t="s">
        <v>1005</v>
      </c>
      <c r="C25" s="5">
        <v>1600.0</v>
      </c>
      <c r="D25" s="6" t="s">
        <v>988</v>
      </c>
    </row>
    <row r="26">
      <c r="A26" s="8" t="str">
        <f>IFERROR(__xludf.DUMMYFUNCTION("GOOGLETRANSLATE(B26, ""de"", ""ru"")"),"кафе для завтраков в Берлине")</f>
        <v>кафе для завтраков в Берлине</v>
      </c>
      <c r="B26" s="7" t="s">
        <v>1006</v>
      </c>
      <c r="C26" s="5">
        <v>1300.0</v>
      </c>
      <c r="D26" s="8" t="s">
        <v>1007</v>
      </c>
    </row>
    <row r="27">
      <c r="A27" s="8" t="str">
        <f>IFERROR(__xludf.DUMMYFUNCTION("GOOGLETRANSLATE(B27, ""de"", ""ru"")"),"предложение завтрака в Берлине")</f>
        <v>предложение завтрака в Берлине</v>
      </c>
      <c r="B27" s="4" t="s">
        <v>1008</v>
      </c>
      <c r="C27" s="5">
        <v>1300.0</v>
      </c>
      <c r="D27" s="6" t="s">
        <v>1007</v>
      </c>
    </row>
    <row r="28">
      <c r="A28" s="8" t="str">
        <f>IFERROR(__xludf.DUMMYFUNCTION("GOOGLETRANSLATE(B28, ""de"", ""ru"")"),"лучший кофе")</f>
        <v>лучший кофе</v>
      </c>
      <c r="B28" s="7" t="s">
        <v>1009</v>
      </c>
      <c r="C28" s="5">
        <v>1000.0</v>
      </c>
      <c r="D28" s="8" t="s">
        <v>1010</v>
      </c>
    </row>
    <row r="29">
      <c r="A29" s="8" t="str">
        <f>IFERROR(__xludf.DUMMYFUNCTION("GOOGLETRANSLATE(B29, ""de"", ""ru"")"),"Кофе в продаже")</f>
        <v>Кофе в продаже</v>
      </c>
      <c r="B29" s="7" t="s">
        <v>1011</v>
      </c>
      <c r="C29" s="5">
        <v>1000.0</v>
      </c>
      <c r="D29" s="6" t="s">
        <v>980</v>
      </c>
    </row>
    <row r="30">
      <c r="A30" s="8" t="str">
        <f>IFERROR(__xludf.DUMMYFUNCTION("GOOGLETRANSLATE(B30, ""de"", ""ru"")"),"предложение кофе")</f>
        <v>предложение кофе</v>
      </c>
      <c r="B30" s="7" t="s">
        <v>1012</v>
      </c>
      <c r="C30" s="5">
        <v>1000.0</v>
      </c>
      <c r="D30" s="6" t="s">
        <v>980</v>
      </c>
    </row>
    <row r="31">
      <c r="A31" s="8" t="str">
        <f>IFERROR(__xludf.DUMMYFUNCTION("GOOGLETRANSLATE(B31, ""de"", ""ru"")"),"кафе-бар")</f>
        <v>кафе-бар</v>
      </c>
      <c r="B31" s="7" t="s">
        <v>1013</v>
      </c>
      <c r="C31" s="5">
        <v>1000.0</v>
      </c>
      <c r="D31" s="6" t="s">
        <v>980</v>
      </c>
    </row>
    <row r="32">
      <c r="A32" s="8" t="str">
        <f>IFERROR(__xludf.DUMMYFUNCTION("GOOGLETRANSLATE(B32, ""de"", ""ru"")"),"предложение кофе")</f>
        <v>предложение кофе</v>
      </c>
      <c r="B32" s="7" t="s">
        <v>1014</v>
      </c>
      <c r="C32" s="5">
        <v>1000.0</v>
      </c>
      <c r="D32" s="6" t="s">
        <v>980</v>
      </c>
    </row>
    <row r="33">
      <c r="A33" s="8" t="str">
        <f>IFERROR(__xludf.DUMMYFUNCTION("GOOGLETRANSLATE(B33, ""de"", ""ru"")"),"кафе Александерплац")</f>
        <v>кафе Александерплац</v>
      </c>
      <c r="B33" s="7" t="s">
        <v>1015</v>
      </c>
      <c r="C33" s="5">
        <v>1000.0</v>
      </c>
      <c r="D33" s="6" t="s">
        <v>984</v>
      </c>
    </row>
    <row r="34">
      <c r="A34" s="8" t="str">
        <f>IFERROR(__xludf.DUMMYFUNCTION("GOOGLETRANSLATE(B34, ""de"", ""ru"")"),"кафе на Курфюрстендамм")</f>
        <v>кафе на Курфюрстендамм</v>
      </c>
      <c r="B34" s="7" t="s">
        <v>1016</v>
      </c>
      <c r="C34" s="5">
        <v>1000.0</v>
      </c>
      <c r="D34" s="6" t="s">
        <v>984</v>
      </c>
    </row>
    <row r="35">
      <c r="A35" s="8" t="str">
        <f>IFERROR(__xludf.DUMMYFUNCTION("GOOGLETRANSLATE(B35, ""de"", ""ru"")"),"Кафе Кудамм")</f>
        <v>Кафе Кудамм</v>
      </c>
      <c r="B35" s="7" t="s">
        <v>1017</v>
      </c>
      <c r="C35" s="5">
        <v>1000.0</v>
      </c>
      <c r="D35" s="6" t="s">
        <v>984</v>
      </c>
    </row>
    <row r="36">
      <c r="A36" s="8" t="str">
        <f>IFERROR(__xludf.DUMMYFUNCTION("GOOGLETRANSLATE(B36, ""de"", ""ru"")"),"кафе Кранцлер")</f>
        <v>кафе Кранцлер</v>
      </c>
      <c r="B36" s="7" t="s">
        <v>1018</v>
      </c>
      <c r="C36" s="5">
        <v>1000.0</v>
      </c>
      <c r="D36" s="6" t="s">
        <v>980</v>
      </c>
    </row>
    <row r="37">
      <c r="A37" s="8" t="str">
        <f>IFERROR(__xludf.DUMMYFUNCTION("GOOGLETRANSLATE(B37, ""de"", ""ru"")"),"Кондитерская рядом со мной")</f>
        <v>Кондитерская рядом со мной</v>
      </c>
      <c r="B37" s="7" t="s">
        <v>1019</v>
      </c>
      <c r="C37" s="5">
        <v>1000.0</v>
      </c>
      <c r="D37" s="6" t="s">
        <v>901</v>
      </c>
    </row>
    <row r="38">
      <c r="A38" s="8" t="str">
        <f>IFERROR(__xludf.DUMMYFUNCTION("GOOGLETRANSLATE(B38, ""de"", ""ru"")"),"Кафе Александерплац")</f>
        <v>Кафе Александерплац</v>
      </c>
      <c r="B38" s="4" t="s">
        <v>1020</v>
      </c>
      <c r="C38" s="5">
        <v>1000.0</v>
      </c>
      <c r="D38" s="8" t="s">
        <v>984</v>
      </c>
    </row>
    <row r="39">
      <c r="A39" s="8" t="str">
        <f>IFERROR(__xludf.DUMMYFUNCTION("GOOGLETRANSLATE(B39, ""de"", ""ru"")"),"кофейня")</f>
        <v>кофейня</v>
      </c>
      <c r="B39" s="7" t="s">
        <v>1021</v>
      </c>
      <c r="C39" s="5">
        <v>880.0</v>
      </c>
      <c r="D39" s="6" t="s">
        <v>980</v>
      </c>
    </row>
    <row r="40">
      <c r="A40" s="8" t="str">
        <f>IFERROR(__xludf.DUMMYFUNCTION("GOOGLETRANSLATE(B40, ""de"", ""ru"")"),"завтрак Штеглиц")</f>
        <v>завтрак Штеглиц</v>
      </c>
      <c r="B40" s="4" t="s">
        <v>1022</v>
      </c>
      <c r="C40" s="5">
        <v>880.0</v>
      </c>
      <c r="D40" s="6" t="s">
        <v>1007</v>
      </c>
    </row>
    <row r="41">
      <c r="A41" s="8" t="str">
        <f>IFERROR(__xludf.DUMMYFUNCTION("GOOGLETRANSLATE(B41, ""de"", ""ru"")"),"Кафе Фридрихштрассе")</f>
        <v>Кафе Фридрихштрассе</v>
      </c>
      <c r="B41" s="4" t="s">
        <v>1023</v>
      </c>
      <c r="C41" s="5">
        <v>880.0</v>
      </c>
      <c r="D41" s="8" t="s">
        <v>984</v>
      </c>
    </row>
    <row r="42">
      <c r="A42" s="8" t="str">
        <f>IFERROR(__xludf.DUMMYFUNCTION("GOOGLETRANSLATE(B42, ""de"", ""ru"")"),"кафе Фридрихштрассе")</f>
        <v>кафе Фридрихштрассе</v>
      </c>
      <c r="B42" s="4" t="s">
        <v>1024</v>
      </c>
      <c r="C42" s="5">
        <v>880.0</v>
      </c>
      <c r="D42" s="8" t="s">
        <v>984</v>
      </c>
    </row>
    <row r="43">
      <c r="A43" s="8" t="str">
        <f>IFERROR(__xludf.DUMMYFUNCTION("GOOGLETRANSLATE(B43, ""de"", ""ru"")"),"кафе Берлин")</f>
        <v>кафе Берлин</v>
      </c>
      <c r="B43" s="7" t="s">
        <v>1025</v>
      </c>
      <c r="C43" s="5">
        <v>590.0</v>
      </c>
      <c r="D43" s="6" t="s">
        <v>984</v>
      </c>
    </row>
    <row r="44">
      <c r="A44" s="8" t="str">
        <f>IFERROR(__xludf.DUMMYFUNCTION("GOOGLETRANSLATE(B44, ""de"", ""ru"")"),"Кафе Центральное")</f>
        <v>Кафе Центральное</v>
      </c>
      <c r="B44" s="7" t="s">
        <v>1026</v>
      </c>
      <c r="C44" s="5">
        <v>590.0</v>
      </c>
      <c r="D44" s="6" t="s">
        <v>980</v>
      </c>
    </row>
    <row r="45">
      <c r="A45" s="8" t="str">
        <f>IFERROR(__xludf.DUMMYFUNCTION("GOOGLETRANSLATE(B45, ""de"", ""ru"")"),"кафе для завтраков")</f>
        <v>кафе для завтраков</v>
      </c>
      <c r="B45" s="7" t="s">
        <v>1027</v>
      </c>
      <c r="C45" s="5">
        <v>590.0</v>
      </c>
      <c r="D45" s="6" t="s">
        <v>1007</v>
      </c>
    </row>
    <row r="46">
      <c r="A46" s="8" t="str">
        <f>IFERROR(__xludf.DUMMYFUNCTION("GOOGLETRANSLATE(B46, ""de"", ""ru"")"),"завтрак в кафе")</f>
        <v>завтрак в кафе</v>
      </c>
      <c r="B46" s="7" t="s">
        <v>1028</v>
      </c>
      <c r="C46" s="5">
        <v>590.0</v>
      </c>
      <c r="D46" s="6" t="s">
        <v>1007</v>
      </c>
    </row>
    <row r="47">
      <c r="A47" s="8" t="str">
        <f>IFERROR(__xludf.DUMMYFUNCTION("GOOGLETRANSLATE(B47, ""de"", ""ru"")"),"завтрак в кафе")</f>
        <v>завтрак в кафе</v>
      </c>
      <c r="B47" s="4" t="s">
        <v>1029</v>
      </c>
      <c r="C47" s="5">
        <v>590.0</v>
      </c>
      <c r="D47" s="6" t="s">
        <v>1007</v>
      </c>
    </row>
    <row r="48">
      <c r="A48" s="8" t="str">
        <f>IFERROR(__xludf.DUMMYFUNCTION("GOOGLETRANSLATE(B48, ""de"", ""ru"")"),"кафе для завтраков")</f>
        <v>кафе для завтраков</v>
      </c>
      <c r="B48" s="4" t="s">
        <v>1030</v>
      </c>
      <c r="C48" s="5">
        <v>590.0</v>
      </c>
      <c r="D48" s="6" t="s">
        <v>1007</v>
      </c>
    </row>
    <row r="49">
      <c r="A49" s="8" t="str">
        <f>IFERROR(__xludf.DUMMYFUNCTION("GOOGLETRANSLATE(B49, ""de"", ""ru"")"),"завтрак в кафе")</f>
        <v>завтрак в кафе</v>
      </c>
      <c r="B49" s="4" t="s">
        <v>1031</v>
      </c>
      <c r="C49" s="5">
        <v>590.0</v>
      </c>
      <c r="D49" s="6" t="s">
        <v>1007</v>
      </c>
    </row>
    <row r="50">
      <c r="A50" s="8" t="str">
        <f>IFERROR(__xludf.DUMMYFUNCTION("GOOGLETRANSLATE(B50, ""de"", ""ru"")"),"завтрак в кафе")</f>
        <v>завтрак в кафе</v>
      </c>
      <c r="B50" s="4" t="s">
        <v>1032</v>
      </c>
      <c r="C50" s="5">
        <v>590.0</v>
      </c>
      <c r="D50" s="6" t="s">
        <v>1007</v>
      </c>
    </row>
    <row r="51">
      <c r="A51" s="8" t="str">
        <f>IFERROR(__xludf.DUMMYFUNCTION("GOOGLETRANSLATE(B51, ""de"", ""ru"")"),"Берлинский кофе")</f>
        <v>Берлинский кофе</v>
      </c>
      <c r="B51" s="4" t="s">
        <v>1033</v>
      </c>
      <c r="C51" s="5">
        <v>590.0</v>
      </c>
      <c r="D51" s="8" t="s">
        <v>984</v>
      </c>
    </row>
    <row r="52">
      <c r="A52" s="8" t="str">
        <f>IFERROR(__xludf.DUMMYFUNCTION("GOOGLETRANSLATE(B52, ""de"", ""ru"")"),"Кафе Розенталер Платц")</f>
        <v>Кафе Розенталер Платц</v>
      </c>
      <c r="B52" s="4" t="s">
        <v>1034</v>
      </c>
      <c r="C52" s="5">
        <v>590.0</v>
      </c>
      <c r="D52" s="8" t="s">
        <v>980</v>
      </c>
    </row>
    <row r="53">
      <c r="A53" s="8" t="str">
        <f>IFERROR(__xludf.DUMMYFUNCTION("GOOGLETRANSLATE(B53, ""de"", ""ru"")"),"Кафе Розенталер Платц")</f>
        <v>Кафе Розенталер Платц</v>
      </c>
      <c r="B53" s="4" t="s">
        <v>1035</v>
      </c>
      <c r="C53" s="5">
        <v>590.0</v>
      </c>
      <c r="D53" s="8" t="s">
        <v>980</v>
      </c>
    </row>
    <row r="54">
      <c r="A54" s="8" t="str">
        <f>IFERROR(__xludf.DUMMYFUNCTION("GOOGLETRANSLATE(B54, ""de"", ""ru"")"),"Кондитерская поблизости")</f>
        <v>Кондитерская поблизости</v>
      </c>
      <c r="B54" s="7" t="s">
        <v>1036</v>
      </c>
      <c r="C54" s="5">
        <v>480.0</v>
      </c>
      <c r="D54" s="6" t="s">
        <v>901</v>
      </c>
    </row>
    <row r="55">
      <c r="A55" s="8" t="str">
        <f>IFERROR(__xludf.DUMMYFUNCTION("GOOGLETRANSLATE(B55, ""de"", ""ru"")"),"Венская кофейня")</f>
        <v>Венская кофейня</v>
      </c>
      <c r="B55" s="7" t="s">
        <v>1037</v>
      </c>
      <c r="C55" s="5">
        <v>480.0</v>
      </c>
      <c r="D55" s="6" t="s">
        <v>980</v>
      </c>
    </row>
    <row r="56">
      <c r="A56" s="8" t="str">
        <f>IFERROR(__xludf.DUMMYFUNCTION("GOOGLETRANSLATE(B56, ""de"", ""ru"")"),"кафе Лиссабон")</f>
        <v>кафе Лиссабон</v>
      </c>
      <c r="B56" s="7" t="s">
        <v>1038</v>
      </c>
      <c r="C56" s="5">
        <v>480.0</v>
      </c>
      <c r="D56" s="6" t="s">
        <v>980</v>
      </c>
    </row>
    <row r="57">
      <c r="A57" s="8" t="str">
        <f>IFERROR(__xludf.DUMMYFUNCTION("GOOGLETRANSLATE(B57, ""de"", ""ru"")"),"Кондитер поблизости")</f>
        <v>Кондитер поблизости</v>
      </c>
      <c r="B57" s="7" t="s">
        <v>1039</v>
      </c>
      <c r="C57" s="5">
        <v>480.0</v>
      </c>
      <c r="D57" s="6" t="s">
        <v>901</v>
      </c>
    </row>
    <row r="58">
      <c r="A58" s="8" t="str">
        <f>IFERROR(__xludf.DUMMYFUNCTION("GOOGLETRANSLATE(B58, ""de"", ""ru"")"),"Кафе Кудамм")</f>
        <v>Кафе Кудамм</v>
      </c>
      <c r="B58" s="7" t="s">
        <v>1040</v>
      </c>
      <c r="C58" s="5">
        <v>480.0</v>
      </c>
      <c r="D58" s="6" t="s">
        <v>984</v>
      </c>
    </row>
    <row r="59">
      <c r="A59" s="8" t="str">
        <f>IFERROR(__xludf.DUMMYFUNCTION("GOOGLETRANSLATE(B59, ""de"", ""ru"")"),"пекарня Шпандау")</f>
        <v>пекарня Шпандау</v>
      </c>
      <c r="B59" s="4" t="s">
        <v>1041</v>
      </c>
      <c r="C59" s="5">
        <v>480.0</v>
      </c>
      <c r="D59" s="6" t="s">
        <v>988</v>
      </c>
    </row>
    <row r="60">
      <c r="A60" s="8" t="str">
        <f>IFERROR(__xludf.DUMMYFUNCTION("GOOGLETRANSLATE(B60, ""de"", ""ru"")"),"Французская пекарня Берлин")</f>
        <v>Французская пекарня Берлин</v>
      </c>
      <c r="B60" s="4" t="s">
        <v>1042</v>
      </c>
      <c r="C60" s="5">
        <v>480.0</v>
      </c>
      <c r="D60" s="6" t="s">
        <v>988</v>
      </c>
    </row>
    <row r="61">
      <c r="A61" s="8" t="str">
        <f>IFERROR(__xludf.DUMMYFUNCTION("GOOGLETRANSLATE(B61, ""de"", ""ru"")"),"Кафе Кудамм")</f>
        <v>Кафе Кудамм</v>
      </c>
      <c r="B61" s="4" t="s">
        <v>1043</v>
      </c>
      <c r="C61" s="5">
        <v>480.0</v>
      </c>
      <c r="D61" s="8" t="s">
        <v>984</v>
      </c>
    </row>
    <row r="62">
      <c r="A62" s="8" t="str">
        <f>IFERROR(__xludf.DUMMYFUNCTION("GOOGLETRANSLATE(B62, ""de"", ""ru"")"),"кофейня")</f>
        <v>кофейня</v>
      </c>
      <c r="B62" s="7" t="s">
        <v>1044</v>
      </c>
      <c r="C62" s="5">
        <v>390.0</v>
      </c>
      <c r="D62" s="6" t="s">
        <v>980</v>
      </c>
    </row>
    <row r="63">
      <c r="A63" s="8" t="str">
        <f>IFERROR(__xludf.DUMMYFUNCTION("GOOGLETRANSLATE(B63, ""de"", ""ru"")"),"лучшая пекарня в Берлине")</f>
        <v>лучшая пекарня в Берлине</v>
      </c>
      <c r="B63" s="4" t="s">
        <v>1045</v>
      </c>
      <c r="C63" s="5">
        <v>390.0</v>
      </c>
      <c r="D63" s="6" t="s">
        <v>988</v>
      </c>
    </row>
    <row r="64">
      <c r="A64" s="8" t="str">
        <f>IFERROR(__xludf.DUMMYFUNCTION("GOOGLETRANSLATE(B64, ""de"", ""ru"")"),"кондитерская рядом со мной")</f>
        <v>кондитерская рядом со мной</v>
      </c>
      <c r="B64" s="4" t="s">
        <v>1046</v>
      </c>
      <c r="C64" s="5">
        <v>390.0</v>
      </c>
      <c r="D64" s="6" t="s">
        <v>901</v>
      </c>
    </row>
    <row r="65">
      <c r="A65" s="8" t="str">
        <f>IFERROR(__xludf.DUMMYFUNCTION("GOOGLETRANSLATE(B65, ""de"", ""ru"")"),"Берлинские кофейни")</f>
        <v>Берлинские кофейни</v>
      </c>
      <c r="B65" s="4" t="s">
        <v>1047</v>
      </c>
      <c r="C65" s="5">
        <v>390.0</v>
      </c>
      <c r="D65" s="8" t="s">
        <v>984</v>
      </c>
    </row>
    <row r="66">
      <c r="A66" s="8" t="str">
        <f>IFERROR(__xludf.DUMMYFUNCTION("GOOGLETRANSLATE(B66, ""de"", ""ru"")"),"кафе на Александерплац")</f>
        <v>кафе на Александерплац</v>
      </c>
      <c r="B66" s="4" t="s">
        <v>1048</v>
      </c>
      <c r="C66" s="5">
        <v>390.0</v>
      </c>
      <c r="D66" s="8" t="s">
        <v>984</v>
      </c>
    </row>
    <row r="67">
      <c r="A67" s="8" t="str">
        <f>IFERROR(__xludf.DUMMYFUNCTION("GOOGLETRANSLATE(B67, ""de"", ""ru"")"),"кафе Александерплац")</f>
        <v>кафе Александерплац</v>
      </c>
      <c r="B67" s="4" t="s">
        <v>1049</v>
      </c>
      <c r="C67" s="5">
        <v>390.0</v>
      </c>
      <c r="D67" s="8" t="s">
        <v>984</v>
      </c>
    </row>
    <row r="68">
      <c r="A68" s="8" t="str">
        <f>IFERROR(__xludf.DUMMYFUNCTION("GOOGLETRANSLATE(B68, ""de"", ""ru"")"),"кафе на Александерплац")</f>
        <v>кафе на Александерплац</v>
      </c>
      <c r="B68" s="4" t="s">
        <v>1050</v>
      </c>
      <c r="C68" s="5">
        <v>390.0</v>
      </c>
      <c r="D68" s="8" t="s">
        <v>984</v>
      </c>
    </row>
    <row r="69">
      <c r="A69" s="8" t="str">
        <f>IFERROR(__xludf.DUMMYFUNCTION("GOOGLETRANSLATE(B69, ""de"", ""ru"")"),"Кафе Фридрихштрассе")</f>
        <v>Кафе Фридрихштрассе</v>
      </c>
      <c r="B69" s="4" t="s">
        <v>1051</v>
      </c>
      <c r="C69" s="5">
        <v>390.0</v>
      </c>
      <c r="D69" s="8" t="s">
        <v>984</v>
      </c>
    </row>
    <row r="70">
      <c r="A70" s="8" t="str">
        <f>IFERROR(__xludf.DUMMYFUNCTION("GOOGLETRANSLATE(B70, ""de"", ""ru"")"),"уютное кафе Берлин")</f>
        <v>уютное кафе Берлин</v>
      </c>
      <c r="B70" s="7" t="s">
        <v>1052</v>
      </c>
      <c r="C70" s="5">
        <v>320.0</v>
      </c>
      <c r="D70" s="6" t="s">
        <v>984</v>
      </c>
    </row>
    <row r="71">
      <c r="A71" s="8" t="str">
        <f>IFERROR(__xludf.DUMMYFUNCTION("GOOGLETRANSLATE(B71, ""de"", ""ru"")"),"кафе на Жандарменмаркт")</f>
        <v>кафе на Жандарменмаркт</v>
      </c>
      <c r="B71" s="7" t="s">
        <v>1053</v>
      </c>
      <c r="C71" s="5">
        <v>320.0</v>
      </c>
      <c r="D71" s="6" t="s">
        <v>984</v>
      </c>
    </row>
    <row r="72">
      <c r="A72" s="8" t="str">
        <f>IFERROR(__xludf.DUMMYFUNCTION("GOOGLETRANSLATE(B72, ""de"", ""ru"")"),"кафе в Вайсензее")</f>
        <v>кафе в Вайсензее</v>
      </c>
      <c r="B72" s="7" t="s">
        <v>1054</v>
      </c>
      <c r="C72" s="5">
        <v>320.0</v>
      </c>
      <c r="D72" s="6" t="s">
        <v>980</v>
      </c>
    </row>
    <row r="73">
      <c r="A73" s="8" t="str">
        <f>IFERROR(__xludf.DUMMYFUNCTION("GOOGLETRANSLATE(B73, ""de"", ""ru"")"),"Кафе Жандарменмаркт")</f>
        <v>Кафе Жандарменмаркт</v>
      </c>
      <c r="B73" s="7" t="s">
        <v>1055</v>
      </c>
      <c r="C73" s="5">
        <v>320.0</v>
      </c>
      <c r="D73" s="6" t="s">
        <v>984</v>
      </c>
    </row>
    <row r="74">
      <c r="A74" s="8" t="str">
        <f>IFERROR(__xludf.DUMMYFUNCTION("GOOGLETRANSLATE(B74, ""de"", ""ru"")"),"Кафе Осткройц")</f>
        <v>Кафе Осткройц</v>
      </c>
      <c r="B74" s="7" t="s">
        <v>1056</v>
      </c>
      <c r="C74" s="5">
        <v>320.0</v>
      </c>
      <c r="D74" s="6" t="s">
        <v>984</v>
      </c>
    </row>
    <row r="75">
      <c r="A75" s="8" t="str">
        <f>IFERROR(__xludf.DUMMYFUNCTION("GOOGLETRANSLATE(B75, ""de"", ""ru"")"),"кафе Жандарменмаркт")</f>
        <v>кафе Жандарменмаркт</v>
      </c>
      <c r="B75" s="7" t="s">
        <v>1057</v>
      </c>
      <c r="C75" s="5">
        <v>320.0</v>
      </c>
      <c r="D75" s="6" t="s">
        <v>984</v>
      </c>
    </row>
    <row r="76">
      <c r="A76" s="8" t="str">
        <f>IFERROR(__xludf.DUMMYFUNCTION("GOOGLETRANSLATE(B76, ""de"", ""ru"")"),"кафе кубица")</f>
        <v>кафе кубица</v>
      </c>
      <c r="B76" s="7" t="s">
        <v>1058</v>
      </c>
      <c r="C76" s="5">
        <v>320.0</v>
      </c>
      <c r="D76" s="6" t="s">
        <v>980</v>
      </c>
    </row>
    <row r="77">
      <c r="A77" s="8" t="str">
        <f>IFERROR(__xludf.DUMMYFUNCTION("GOOGLETRANSLATE(B77, ""de"", ""ru"")"),"Кафе Энгельбекен")</f>
        <v>Кафе Энгельбекен</v>
      </c>
      <c r="B77" s="7" t="s">
        <v>1059</v>
      </c>
      <c r="C77" s="5">
        <v>320.0</v>
      </c>
      <c r="D77" s="6" t="s">
        <v>980</v>
      </c>
    </row>
    <row r="78">
      <c r="A78" s="8" t="str">
        <f>IFERROR(__xludf.DUMMYFUNCTION("GOOGLETRANSLATE(B78, ""de"", ""ru"")"),"кофейня в берлине")</f>
        <v>кофейня в берлине</v>
      </c>
      <c r="B78" s="4" t="s">
        <v>1060</v>
      </c>
      <c r="C78" s="5">
        <v>320.0</v>
      </c>
      <c r="D78" s="6" t="s">
        <v>984</v>
      </c>
    </row>
    <row r="79">
      <c r="A79" s="8" t="str">
        <f>IFERROR(__xludf.DUMMYFUNCTION("GOOGLETRANSLATE(B79, ""de"", ""ru"")"),"кофейня в берлине")</f>
        <v>кофейня в берлине</v>
      </c>
      <c r="B79" s="4" t="s">
        <v>1061</v>
      </c>
      <c r="C79" s="5">
        <v>320.0</v>
      </c>
      <c r="D79" s="6" t="s">
        <v>984</v>
      </c>
    </row>
    <row r="80">
      <c r="A80" s="8" t="str">
        <f>IFERROR(__xludf.DUMMYFUNCTION("GOOGLETRANSLATE(B80, ""de"", ""ru"")"),"пекарня Нойкёльн")</f>
        <v>пекарня Нойкёльн</v>
      </c>
      <c r="B80" s="4" t="s">
        <v>1062</v>
      </c>
      <c r="C80" s="5">
        <v>320.0</v>
      </c>
      <c r="D80" s="6" t="s">
        <v>988</v>
      </c>
    </row>
    <row r="81">
      <c r="A81" s="8" t="str">
        <f>IFERROR(__xludf.DUMMYFUNCTION("GOOGLETRANSLATE(B81, ""de"", ""ru"")"),"кафе берлин завтрак")</f>
        <v>кафе берлин завтрак</v>
      </c>
      <c r="B81" s="4" t="s">
        <v>1063</v>
      </c>
      <c r="C81" s="5">
        <v>320.0</v>
      </c>
      <c r="D81" s="6" t="s">
        <v>1007</v>
      </c>
    </row>
    <row r="82">
      <c r="A82" s="8" t="str">
        <f>IFERROR(__xludf.DUMMYFUNCTION("GOOGLETRANSLATE(B82, ""de"", ""ru"")"),"кафе завтрак берлин")</f>
        <v>кафе завтрак берлин</v>
      </c>
      <c r="B82" s="4" t="s">
        <v>1064</v>
      </c>
      <c r="C82" s="5">
        <v>320.0</v>
      </c>
      <c r="D82" s="6" t="s">
        <v>1007</v>
      </c>
    </row>
    <row r="83">
      <c r="A83" s="8" t="str">
        <f>IFERROR(__xludf.DUMMYFUNCTION("GOOGLETRANSLATE(B83, ""de"", ""ru"")"),"завтрак кафе берлин")</f>
        <v>завтрак кафе берлин</v>
      </c>
      <c r="B83" s="4" t="s">
        <v>1065</v>
      </c>
      <c r="C83" s="5">
        <v>320.0</v>
      </c>
      <c r="D83" s="6" t="s">
        <v>1007</v>
      </c>
    </row>
    <row r="84">
      <c r="A84" s="8" t="str">
        <f>IFERROR(__xludf.DUMMYFUNCTION("GOOGLETRANSLATE(B84, ""de"", ""ru"")"),"бранч-кафе")</f>
        <v>бранч-кафе</v>
      </c>
      <c r="B84" s="4" t="s">
        <v>1066</v>
      </c>
      <c r="C84" s="5">
        <v>320.0</v>
      </c>
      <c r="D84" s="6" t="s">
        <v>1007</v>
      </c>
    </row>
    <row r="85">
      <c r="A85" s="8" t="str">
        <f>IFERROR(__xludf.DUMMYFUNCTION("GOOGLETRANSLATE(B85, ""de"", ""ru"")"),"кафе завтрак берлин")</f>
        <v>кафе завтрак берлин</v>
      </c>
      <c r="B85" s="4" t="s">
        <v>1067</v>
      </c>
      <c r="C85" s="5">
        <v>320.0</v>
      </c>
      <c r="D85" s="6" t="s">
        <v>1007</v>
      </c>
    </row>
    <row r="86">
      <c r="A86" s="8" t="str">
        <f>IFERROR(__xludf.DUMMYFUNCTION("GOOGLETRANSLATE(B86, ""de"", ""ru"")"),"кафе Рейхстаг")</f>
        <v>кафе Рейхстаг</v>
      </c>
      <c r="B86" s="4" t="s">
        <v>1068</v>
      </c>
      <c r="C86" s="5">
        <v>320.0</v>
      </c>
      <c r="D86" s="8" t="s">
        <v>980</v>
      </c>
    </row>
    <row r="87">
      <c r="A87" s="8" t="str">
        <f>IFERROR(__xludf.DUMMYFUNCTION("GOOGLETRANSLATE(B87, ""de"", ""ru"")"),"кафе Осткройц")</f>
        <v>кафе Осткройц</v>
      </c>
      <c r="B87" s="4" t="s">
        <v>1069</v>
      </c>
      <c r="C87" s="5">
        <v>320.0</v>
      </c>
      <c r="D87" s="8" t="s">
        <v>984</v>
      </c>
    </row>
    <row r="88">
      <c r="A88" s="8" t="str">
        <f>IFERROR(__xludf.DUMMYFUNCTION("GOOGLETRANSLATE(B88, ""de"", ""ru"")"),"Кафе на Боксхагенер Платц")</f>
        <v>Кафе на Боксхагенер Платц</v>
      </c>
      <c r="B88" s="4" t="s">
        <v>1070</v>
      </c>
      <c r="C88" s="5">
        <v>260.0</v>
      </c>
      <c r="D88" s="8" t="s">
        <v>980</v>
      </c>
    </row>
    <row r="89">
      <c r="A89" s="8" t="str">
        <f>IFERROR(__xludf.DUMMYFUNCTION("GOOGLETRANSLATE(B89, ""de"", ""ru"")"),"кафе Боксхагенер Платц")</f>
        <v>кафе Боксхагенер Платц</v>
      </c>
      <c r="B89" s="4" t="s">
        <v>1071</v>
      </c>
      <c r="C89" s="5">
        <v>260.0</v>
      </c>
      <c r="D89" s="8" t="s">
        <v>980</v>
      </c>
    </row>
    <row r="90">
      <c r="A90" s="8" t="str">
        <f>IFERROR(__xludf.DUMMYFUNCTION("GOOGLETRANSLATE(B90, ""de"", ""ru"")"),"кафе Варшауэр Штрассе")</f>
        <v>кафе Варшауэр Штрассе</v>
      </c>
      <c r="B90" s="4" t="s">
        <v>1072</v>
      </c>
      <c r="C90" s="5">
        <v>260.0</v>
      </c>
      <c r="D90" s="8" t="s">
        <v>980</v>
      </c>
    </row>
    <row r="91">
      <c r="A91" s="8" t="str">
        <f>IFERROR(__xludf.DUMMYFUNCTION("GOOGLETRANSLATE(B91, ""de"", ""ru"")"),"кафе Боксхагенер Платц")</f>
        <v>кафе Боксхагенер Платц</v>
      </c>
      <c r="B91" s="4" t="s">
        <v>1073</v>
      </c>
      <c r="C91" s="5">
        <v>260.0</v>
      </c>
      <c r="D91" s="8" t="s">
        <v>980</v>
      </c>
    </row>
    <row r="92">
      <c r="A92" s="8" t="str">
        <f>IFERROR(__xludf.DUMMYFUNCTION("GOOGLETRANSLATE(B92, ""de"", ""ru"")"),"кафе Warschauer Straße")</f>
        <v>кафе Warschauer Straße</v>
      </c>
      <c r="B92" s="4" t="s">
        <v>1074</v>
      </c>
      <c r="C92" s="5">
        <v>260.0</v>
      </c>
      <c r="D92" s="8" t="s">
        <v>980</v>
      </c>
    </row>
    <row r="93">
      <c r="A93" s="8" t="str">
        <f>IFERROR(__xludf.DUMMYFUNCTION("GOOGLETRANSLATE(B93, ""de"", ""ru"")"),"бар-кафе")</f>
        <v>бар-кафе</v>
      </c>
      <c r="B93" s="4" t="s">
        <v>1075</v>
      </c>
      <c r="C93" s="5">
        <v>210.0</v>
      </c>
      <c r="D93" s="6" t="s">
        <v>980</v>
      </c>
    </row>
    <row r="94">
      <c r="A94" s="8" t="str">
        <f>IFERROR(__xludf.DUMMYFUNCTION("GOOGLETRANSLATE(B94, ""de"", ""ru"")"),"лучшая кондитерская Берлина")</f>
        <v>лучшая кондитерская Берлина</v>
      </c>
      <c r="B94" s="4" t="s">
        <v>1076</v>
      </c>
      <c r="C94" s="5">
        <v>210.0</v>
      </c>
      <c r="D94" s="6" t="s">
        <v>988</v>
      </c>
    </row>
    <row r="95">
      <c r="A95" s="8" t="str">
        <f>IFERROR(__xludf.DUMMYFUNCTION("GOOGLETRANSLATE(B95, ""de"", ""ru"")"),"лучшая кондитерская в Берлине")</f>
        <v>лучшая кондитерская в Берлине</v>
      </c>
      <c r="B95" s="4" t="s">
        <v>1077</v>
      </c>
      <c r="C95" s="5">
        <v>210.0</v>
      </c>
      <c r="D95" s="6" t="s">
        <v>988</v>
      </c>
    </row>
    <row r="96">
      <c r="A96" s="8" t="str">
        <f>IFERROR(__xludf.DUMMYFUNCTION("GOOGLETRANSLATE(B96, ""de"", ""ru"")"),"пекарня Адлерсхоф")</f>
        <v>пекарня Адлерсхоф</v>
      </c>
      <c r="B96" s="4" t="s">
        <v>1078</v>
      </c>
      <c r="C96" s="5">
        <v>210.0</v>
      </c>
      <c r="D96" s="6" t="s">
        <v>988</v>
      </c>
    </row>
    <row r="97">
      <c r="A97" s="8" t="str">
        <f>IFERROR(__xludf.DUMMYFUNCTION("GOOGLETRANSLATE(B97, ""de"", ""ru"")"),"пекарня Лихтенберг")</f>
        <v>пекарня Лихтенберг</v>
      </c>
      <c r="B97" s="4" t="s">
        <v>1079</v>
      </c>
      <c r="C97" s="5">
        <v>210.0</v>
      </c>
      <c r="D97" s="6" t="s">
        <v>988</v>
      </c>
    </row>
    <row r="98">
      <c r="A98" s="8" t="str">
        <f>IFERROR(__xludf.DUMMYFUNCTION("GOOGLETRANSLATE(B98, ""de"", ""ru"")"),"пекарня Шёнеберг")</f>
        <v>пекарня Шёнеберг</v>
      </c>
      <c r="B98" s="4" t="s">
        <v>1080</v>
      </c>
      <c r="C98" s="5">
        <v>210.0</v>
      </c>
      <c r="D98" s="6" t="s">
        <v>988</v>
      </c>
    </row>
    <row r="99">
      <c r="A99" s="8" t="str">
        <f>IFERROR(__xludf.DUMMYFUNCTION("GOOGLETRANSLATE(B99, ""de"", ""ru"")"),"кофейня Пренцлауэр Берг")</f>
        <v>кофейня Пренцлауэр Берг</v>
      </c>
      <c r="B99" s="4" t="s">
        <v>1081</v>
      </c>
      <c r="C99" s="5">
        <v>210.0</v>
      </c>
      <c r="D99" s="6" t="s">
        <v>984</v>
      </c>
    </row>
    <row r="100">
      <c r="A100" s="8" t="str">
        <f>IFERROR(__xludf.DUMMYFUNCTION("GOOGLETRANSLATE(B100, ""de"", ""ru"")"),"Берлинское игровое кафе")</f>
        <v>Берлинское игровое кафе</v>
      </c>
      <c r="B100" s="4" t="s">
        <v>1082</v>
      </c>
      <c r="C100" s="5">
        <v>210.0</v>
      </c>
      <c r="D100" s="8" t="s">
        <v>984</v>
      </c>
    </row>
    <row r="101">
      <c r="A101" s="8" t="str">
        <f>IFERROR(__xludf.DUMMYFUNCTION("GOOGLETRANSLATE(B101, ""de"", ""ru"")"),"кафе на Курфюрстендамм")</f>
        <v>кафе на Курфюрстендамм</v>
      </c>
      <c r="B101" s="4" t="s">
        <v>1083</v>
      </c>
      <c r="C101" s="5">
        <v>210.0</v>
      </c>
      <c r="D101" s="8" t="s">
        <v>980</v>
      </c>
    </row>
    <row r="102">
      <c r="A102" s="8" t="str">
        <f>IFERROR(__xludf.DUMMYFUNCTION("GOOGLETRANSLATE(B102, ""de"", ""ru"")"),"кафе бергманнштрассе")</f>
        <v>кафе бергманнштрассе</v>
      </c>
      <c r="B102" s="4" t="s">
        <v>1084</v>
      </c>
      <c r="C102" s="5">
        <v>210.0</v>
      </c>
      <c r="D102" s="8" t="s">
        <v>980</v>
      </c>
    </row>
    <row r="103">
      <c r="A103" s="8" t="str">
        <f>IFERROR(__xludf.DUMMYFUNCTION("GOOGLETRANSLATE(B103, ""de"", ""ru"")"),"Кафе Курфюрстендамм")</f>
        <v>Кафе Курфюрстендамм</v>
      </c>
      <c r="B103" s="4" t="s">
        <v>1085</v>
      </c>
      <c r="C103" s="5">
        <v>210.0</v>
      </c>
      <c r="D103" s="8" t="s">
        <v>980</v>
      </c>
    </row>
    <row r="104">
      <c r="A104" s="8" t="str">
        <f>IFERROR(__xludf.DUMMYFUNCTION("GOOGLETRANSLATE(B104, ""de"", ""ru"")"),"кафе моканни")</f>
        <v>кафе моканни</v>
      </c>
      <c r="B104" s="4" t="s">
        <v>1086</v>
      </c>
      <c r="C104" s="5">
        <v>210.0</v>
      </c>
      <c r="D104" s="8" t="s">
        <v>980</v>
      </c>
    </row>
    <row r="105">
      <c r="A105" s="8" t="str">
        <f>IFERROR(__xludf.DUMMYFUNCTION("GOOGLETRANSLATE(B105, ""de"", ""ru"")"),"кафе на Курфюрстендамм")</f>
        <v>кафе на Курфюрстендамм</v>
      </c>
      <c r="B105" s="4" t="s">
        <v>1087</v>
      </c>
      <c r="C105" s="5">
        <v>210.0</v>
      </c>
      <c r="D105" s="8" t="s">
        <v>980</v>
      </c>
    </row>
    <row r="106">
      <c r="A106" s="8" t="str">
        <f>IFERROR(__xludf.DUMMYFUNCTION("GOOGLETRANSLATE(B106, ""de"", ""ru"")"),"кафе Курфюрстендамм")</f>
        <v>кафе Курфюрстендамм</v>
      </c>
      <c r="B106" s="4" t="s">
        <v>1088</v>
      </c>
      <c r="C106" s="5">
        <v>210.0</v>
      </c>
      <c r="D106" s="8" t="s">
        <v>980</v>
      </c>
    </row>
    <row r="107">
      <c r="A107" s="8" t="str">
        <f>IFERROR(__xludf.DUMMYFUNCTION("GOOGLETRANSLATE(B107, ""de"", ""ru"")"),"кафе для завтраков поблизости")</f>
        <v>кафе для завтраков поблизости</v>
      </c>
      <c r="B107" s="4" t="s">
        <v>1089</v>
      </c>
      <c r="C107" s="5">
        <v>170.0</v>
      </c>
      <c r="D107" s="6" t="s">
        <v>901</v>
      </c>
    </row>
    <row r="108">
      <c r="A108" s="8" t="str">
        <f>IFERROR(__xludf.DUMMYFUNCTION("GOOGLETRANSLATE(B108, ""de"", ""ru"")"),"пекарня Берлин Митте")</f>
        <v>пекарня Берлин Митте</v>
      </c>
      <c r="B108" s="4" t="s">
        <v>1090</v>
      </c>
      <c r="C108" s="5">
        <v>170.0</v>
      </c>
      <c r="D108" s="6" t="s">
        <v>988</v>
      </c>
    </row>
    <row r="109">
      <c r="A109" s="8" t="str">
        <f>IFERROR(__xludf.DUMMYFUNCTION("GOOGLETRANSLATE(B109, ""de"", ""ru"")"),"пекарня рядом с моим местоположением")</f>
        <v>пекарня рядом с моим местоположением</v>
      </c>
      <c r="B109" s="4" t="s">
        <v>1091</v>
      </c>
      <c r="C109" s="5">
        <v>170.0</v>
      </c>
      <c r="D109" s="6" t="s">
        <v>901</v>
      </c>
    </row>
    <row r="110">
      <c r="A110" s="8" t="str">
        <f>IFERROR(__xludf.DUMMYFUNCTION("GOOGLETRANSLATE(B110, ""de"", ""ru"")"),"вкусный завтрак")</f>
        <v>вкусный завтрак</v>
      </c>
      <c r="B110" s="4" t="s">
        <v>1092</v>
      </c>
      <c r="C110" s="5">
        <v>170.0</v>
      </c>
      <c r="D110" s="6" t="s">
        <v>1007</v>
      </c>
    </row>
    <row r="111">
      <c r="A111" s="8" t="str">
        <f>IFERROR(__xludf.DUMMYFUNCTION("GOOGLETRANSLATE(B111, ""de"", ""ru"")"),"Вкусный завтрак")</f>
        <v>Вкусный завтрак</v>
      </c>
      <c r="B111" s="4" t="s">
        <v>1093</v>
      </c>
      <c r="C111" s="5">
        <v>170.0</v>
      </c>
      <c r="D111" s="6" t="s">
        <v>1007</v>
      </c>
    </row>
    <row r="112">
      <c r="A112" s="8" t="str">
        <f>IFERROR(__xludf.DUMMYFUNCTION("GOOGLETRANSLATE(B112, ""de"", ""ru"")"),"вкусный завтрак")</f>
        <v>вкусный завтрак</v>
      </c>
      <c r="B112" s="4" t="s">
        <v>1094</v>
      </c>
      <c r="C112" s="5">
        <v>170.0</v>
      </c>
      <c r="D112" s="6" t="s">
        <v>1007</v>
      </c>
    </row>
    <row r="113">
      <c r="A113" s="8" t="str">
        <f>IFERROR(__xludf.DUMMYFUNCTION("GOOGLETRANSLATE(B113, ""de"", ""ru"")"),"самый вкусный завтрак")</f>
        <v>самый вкусный завтрак</v>
      </c>
      <c r="B113" s="4" t="s">
        <v>1095</v>
      </c>
      <c r="C113" s="5">
        <v>170.0</v>
      </c>
      <c r="D113" s="6" t="s">
        <v>1007</v>
      </c>
    </row>
    <row r="114">
      <c r="A114" s="8" t="str">
        <f>IFERROR(__xludf.DUMMYFUNCTION("GOOGLETRANSLATE(B114, ""de"", ""ru"")"),"Кафе Бергманнштрассе")</f>
        <v>Кафе Бергманнштрассе</v>
      </c>
      <c r="B114" s="4" t="s">
        <v>1096</v>
      </c>
      <c r="C114" s="5">
        <v>170.0</v>
      </c>
      <c r="D114" s="8" t="s">
        <v>980</v>
      </c>
    </row>
    <row r="115">
      <c r="A115" s="8" t="str">
        <f>IFERROR(__xludf.DUMMYFUNCTION("GOOGLETRANSLATE(B115, ""de"", ""ru"")"),"кофе на Курфюрстендамм")</f>
        <v>кофе на Курфюрстендамм</v>
      </c>
      <c r="B115" s="4" t="s">
        <v>1097</v>
      </c>
      <c r="C115" s="5">
        <v>140.0</v>
      </c>
      <c r="D115" s="6" t="s">
        <v>984</v>
      </c>
    </row>
    <row r="116">
      <c r="A116" s="8" t="str">
        <f>IFERROR(__xludf.DUMMYFUNCTION("GOOGLETRANSLATE(B116, ""de"", ""ru"")"),"пекарня Баумшуленвег")</f>
        <v>пекарня Баумшуленвег</v>
      </c>
      <c r="B116" s="4" t="s">
        <v>1098</v>
      </c>
      <c r="C116" s="5">
        <v>140.0</v>
      </c>
      <c r="D116" s="6" t="s">
        <v>988</v>
      </c>
    </row>
    <row r="117">
      <c r="A117" s="8" t="str">
        <f>IFERROR(__xludf.DUMMYFUNCTION("GOOGLETRANSLATE(B117, ""de"", ""ru"")"),"пекарня Райникендорф")</f>
        <v>пекарня Райникендорф</v>
      </c>
      <c r="B117" s="4" t="s">
        <v>1099</v>
      </c>
      <c r="C117" s="5">
        <v>140.0</v>
      </c>
      <c r="D117" s="6" t="s">
        <v>988</v>
      </c>
    </row>
    <row r="118">
      <c r="A118" s="8" t="str">
        <f>IFERROR(__xludf.DUMMYFUNCTION("GOOGLETRANSLATE(B118, ""de"", ""ru"")"),"кофейня Кройцберг")</f>
        <v>кофейня Кройцберг</v>
      </c>
      <c r="B118" s="4" t="s">
        <v>1100</v>
      </c>
      <c r="C118" s="5">
        <v>140.0</v>
      </c>
      <c r="D118" s="6" t="s">
        <v>984</v>
      </c>
    </row>
    <row r="119">
      <c r="A119" s="8" t="str">
        <f>IFERROR(__xludf.DUMMYFUNCTION("GOOGLETRANSLATE(B119, ""de"", ""ru"")"),"Кондитерская Шпандау")</f>
        <v>Кондитерская Шпандау</v>
      </c>
      <c r="B119" s="4" t="s">
        <v>1101</v>
      </c>
      <c r="C119" s="5">
        <v>140.0</v>
      </c>
      <c r="D119" s="6" t="s">
        <v>988</v>
      </c>
    </row>
    <row r="120">
      <c r="A120" s="8" t="str">
        <f>IFERROR(__xludf.DUMMYFUNCTION("GOOGLETRANSLATE(B120, ""de"", ""ru"")"),"булочки рядом со мной")</f>
        <v>булочки рядом со мной</v>
      </c>
      <c r="B120" s="4" t="s">
        <v>1102</v>
      </c>
      <c r="C120" s="5">
        <v>140.0</v>
      </c>
      <c r="D120" s="8" t="s">
        <v>901</v>
      </c>
    </row>
    <row r="121">
      <c r="A121" s="8" t="str">
        <f>IFERROR(__xludf.DUMMYFUNCTION("GOOGLETRANSLATE(B121, ""de"", ""ru"")"),"кафе-бистро")</f>
        <v>кафе-бистро</v>
      </c>
      <c r="B121" s="4" t="s">
        <v>1103</v>
      </c>
      <c r="C121" s="5">
        <v>110.0</v>
      </c>
      <c r="D121" s="6" t="s">
        <v>980</v>
      </c>
    </row>
    <row r="122">
      <c r="A122" s="8" t="str">
        <f>IFERROR(__xludf.DUMMYFUNCTION("GOOGLETRANSLATE(B122, ""de"", ""ru"")"),"пекарня Хеллерсдорф")</f>
        <v>пекарня Хеллерсдорф</v>
      </c>
      <c r="B122" s="4" t="s">
        <v>1104</v>
      </c>
      <c r="C122" s="5">
        <v>110.0</v>
      </c>
      <c r="D122" s="6" t="s">
        <v>988</v>
      </c>
    </row>
    <row r="123">
      <c r="A123" s="8" t="str">
        <f>IFERROR(__xludf.DUMMYFUNCTION("GOOGLETRANSLATE(B123, ""de"", ""ru"")"),"пекарня Штайнеке Берлин")</f>
        <v>пекарня Штайнеке Берлин</v>
      </c>
      <c r="B123" s="4" t="s">
        <v>1105</v>
      </c>
      <c r="C123" s="5">
        <v>110.0</v>
      </c>
      <c r="D123" s="6" t="s">
        <v>988</v>
      </c>
    </row>
    <row r="124">
      <c r="A124" s="8" t="str">
        <f>IFERROR(__xludf.DUMMYFUNCTION("GOOGLETRANSLATE(B124, ""de"", ""ru"")"),"пекарня Видеманн Берлин")</f>
        <v>пекарня Видеманн Берлин</v>
      </c>
      <c r="B124" s="4" t="s">
        <v>1106</v>
      </c>
      <c r="C124" s="5">
        <v>110.0</v>
      </c>
      <c r="D124" s="6" t="s">
        <v>988</v>
      </c>
    </row>
    <row r="125">
      <c r="A125" s="8" t="str">
        <f>IFERROR(__xludf.DUMMYFUNCTION("GOOGLETRANSLATE(B125, ""de"", ""ru"")"),"кофейня Пренцлауэр Берг")</f>
        <v>кофейня Пренцлауэр Берг</v>
      </c>
      <c r="B125" s="4" t="s">
        <v>1107</v>
      </c>
      <c r="C125" s="5">
        <v>110.0</v>
      </c>
      <c r="D125" s="6" t="s">
        <v>984</v>
      </c>
    </row>
    <row r="126">
      <c r="A126" s="8" t="str">
        <f>IFERROR(__xludf.DUMMYFUNCTION("GOOGLETRANSLATE(B126, ""de"", ""ru"")"),"кондитерская Нойкёльн")</f>
        <v>кондитерская Нойкёльн</v>
      </c>
      <c r="B126" s="4" t="s">
        <v>1108</v>
      </c>
      <c r="C126" s="5">
        <v>110.0</v>
      </c>
      <c r="D126" s="6" t="s">
        <v>988</v>
      </c>
    </row>
    <row r="127">
      <c r="A127" s="8" t="str">
        <f>IFERROR(__xludf.DUMMYFUNCTION("GOOGLETRANSLATE(B127, ""de"", ""ru"")"),"безглютеновая пекарня рядом со мной")</f>
        <v>безглютеновая пекарня рядом со мной</v>
      </c>
      <c r="B127" s="4" t="s">
        <v>1109</v>
      </c>
      <c r="C127" s="5">
        <v>110.0</v>
      </c>
      <c r="D127" s="6" t="s">
        <v>901</v>
      </c>
    </row>
    <row r="128">
      <c r="A128" s="8" t="str">
        <f>IFERROR(__xludf.DUMMYFUNCTION("GOOGLETRANSLATE(B128, ""de"", ""ru"")"),"Вкусный завтрак в Берлине")</f>
        <v>Вкусный завтрак в Берлине</v>
      </c>
      <c r="B128" s="4" t="s">
        <v>1110</v>
      </c>
      <c r="C128" s="5">
        <v>110.0</v>
      </c>
      <c r="D128" s="6" t="s">
        <v>1007</v>
      </c>
    </row>
    <row r="129">
      <c r="A129" s="8" t="str">
        <f>IFERROR(__xludf.DUMMYFUNCTION("GOOGLETRANSLATE(B129, ""de"", ""ru"")"),"бранч-кафе в Берлине")</f>
        <v>бранч-кафе в Берлине</v>
      </c>
      <c r="B129" s="4" t="s">
        <v>1111</v>
      </c>
      <c r="C129" s="5">
        <v>110.0</v>
      </c>
      <c r="D129" s="6" t="s">
        <v>1007</v>
      </c>
    </row>
    <row r="130">
      <c r="A130" s="8" t="str">
        <f>IFERROR(__xludf.DUMMYFUNCTION("GOOGLETRANSLATE(B130, ""de"", ""ru"")"),"органическая пекарня рядом со мной")</f>
        <v>органическая пекарня рядом со мной</v>
      </c>
      <c r="B130" s="7" t="s">
        <v>1112</v>
      </c>
      <c r="C130" s="5">
        <v>110.0</v>
      </c>
      <c r="D130" s="6" t="s">
        <v>901</v>
      </c>
    </row>
    <row r="131">
      <c r="A131" s="8" t="str">
        <f>IFERROR(__xludf.DUMMYFUNCTION("GOOGLETRANSLATE(B131, ""de"", ""ru"")"),"кафе Ораниенбургер Штрассе")</f>
        <v>кафе Ораниенбургер Штрассе</v>
      </c>
      <c r="B131" s="7" t="s">
        <v>1113</v>
      </c>
      <c r="C131" s="5">
        <v>110.0</v>
      </c>
      <c r="D131" s="6" t="s">
        <v>980</v>
      </c>
    </row>
    <row r="132">
      <c r="A132" s="8" t="str">
        <f>IFERROR(__xludf.DUMMYFUNCTION("GOOGLETRANSLATE(B132, ""de"", ""ru"")"),"Кафе Курфюрстендамм")</f>
        <v>Кафе Курфюрстендамм</v>
      </c>
      <c r="B132" s="7" t="s">
        <v>1114</v>
      </c>
      <c r="C132" s="5">
        <v>110.0</v>
      </c>
      <c r="D132" s="6" t="s">
        <v>980</v>
      </c>
    </row>
    <row r="309">
      <c r="A309" s="3"/>
      <c r="B309" s="7"/>
      <c r="C309" s="5"/>
      <c r="D309" s="5"/>
    </row>
    <row r="310">
      <c r="A310" s="3"/>
      <c r="B310" s="7"/>
      <c r="C310" s="5"/>
      <c r="D310" s="5"/>
    </row>
    <row r="311">
      <c r="A311" s="3"/>
      <c r="B311" s="7"/>
      <c r="C311" s="5"/>
      <c r="D311" s="5"/>
    </row>
    <row r="312">
      <c r="A312" s="3"/>
      <c r="B312" s="7"/>
      <c r="C312" s="5"/>
      <c r="D312" s="5"/>
    </row>
    <row r="313">
      <c r="A313" s="3"/>
      <c r="B313" s="7"/>
      <c r="C313" s="5"/>
      <c r="D313" s="5"/>
    </row>
    <row r="314">
      <c r="A314" s="3"/>
      <c r="B314" s="7"/>
      <c r="C314" s="5"/>
      <c r="D314" s="5"/>
    </row>
    <row r="315">
      <c r="A315" s="3"/>
      <c r="B315" s="7"/>
      <c r="C315" s="5"/>
      <c r="D315" s="5"/>
    </row>
    <row r="316">
      <c r="A316" s="3"/>
      <c r="B316" s="7"/>
      <c r="C316" s="5"/>
      <c r="D316" s="5"/>
    </row>
    <row r="317">
      <c r="A317" s="3"/>
      <c r="B317" s="7"/>
      <c r="C317" s="5"/>
      <c r="D317" s="5"/>
    </row>
    <row r="318">
      <c r="A318" s="3"/>
      <c r="B318" s="7"/>
      <c r="C318" s="5"/>
      <c r="D318" s="5"/>
    </row>
    <row r="319">
      <c r="A319" s="3"/>
      <c r="B319" s="7"/>
      <c r="C319" s="5"/>
      <c r="D319" s="5"/>
    </row>
    <row r="320">
      <c r="A320" s="3"/>
      <c r="B320" s="7"/>
      <c r="C320" s="5"/>
      <c r="D320" s="5"/>
    </row>
    <row r="321">
      <c r="A321" s="3"/>
      <c r="B321" s="7"/>
      <c r="C321" s="5"/>
      <c r="D321" s="5"/>
    </row>
    <row r="322">
      <c r="A322" s="3"/>
      <c r="B322" s="7"/>
      <c r="C322" s="5"/>
      <c r="D322" s="5"/>
    </row>
    <row r="323">
      <c r="A323" s="3"/>
      <c r="B323" s="7"/>
      <c r="C323" s="5"/>
      <c r="D323" s="5"/>
    </row>
    <row r="324">
      <c r="A324" s="3"/>
      <c r="B324" s="7"/>
      <c r="C324" s="5"/>
      <c r="D324" s="5"/>
    </row>
    <row r="325">
      <c r="A325" s="3"/>
      <c r="B325" s="7"/>
      <c r="C325" s="5"/>
      <c r="D325" s="5"/>
    </row>
    <row r="326">
      <c r="A326" s="3"/>
      <c r="B326" s="7"/>
      <c r="C326" s="5"/>
      <c r="D326" s="5"/>
    </row>
    <row r="327">
      <c r="A327" s="3"/>
      <c r="B327" s="7"/>
      <c r="C327" s="5"/>
      <c r="D327" s="5"/>
    </row>
    <row r="328">
      <c r="A328" s="3"/>
      <c r="B328" s="7"/>
      <c r="C328" s="5"/>
      <c r="D328" s="5"/>
    </row>
    <row r="329">
      <c r="A329" s="3"/>
      <c r="B329" s="7"/>
      <c r="C329" s="5"/>
      <c r="D329" s="5"/>
    </row>
    <row r="330">
      <c r="A330" s="3"/>
      <c r="B330" s="7"/>
      <c r="C330" s="5"/>
      <c r="D330" s="5"/>
    </row>
    <row r="331">
      <c r="A331" s="3"/>
      <c r="B331" s="7"/>
      <c r="C331" s="5"/>
      <c r="D331" s="5"/>
    </row>
    <row r="332">
      <c r="A332" s="3"/>
      <c r="B332" s="7"/>
      <c r="C332" s="5"/>
      <c r="D332" s="5"/>
    </row>
    <row r="333">
      <c r="A333" s="3"/>
      <c r="B333" s="7"/>
      <c r="C333" s="5"/>
      <c r="D333" s="5"/>
    </row>
    <row r="334">
      <c r="A334" s="3"/>
      <c r="B334" s="7"/>
      <c r="C334" s="5"/>
      <c r="D334" s="5"/>
    </row>
    <row r="335">
      <c r="A335" s="3"/>
      <c r="B335" s="7"/>
      <c r="C335" s="5"/>
      <c r="D335" s="5"/>
    </row>
    <row r="336">
      <c r="A336" s="3"/>
      <c r="B336" s="7"/>
      <c r="C336" s="5"/>
      <c r="D336" s="5"/>
    </row>
    <row r="337">
      <c r="A337" s="3"/>
      <c r="B337" s="7"/>
      <c r="C337" s="5"/>
      <c r="D337" s="5"/>
    </row>
    <row r="338">
      <c r="A338" s="3"/>
      <c r="B338" s="7"/>
      <c r="C338" s="5"/>
      <c r="D338" s="5"/>
    </row>
    <row r="339">
      <c r="A339" s="3"/>
      <c r="B339" s="7"/>
      <c r="C339" s="5"/>
      <c r="D339" s="5"/>
    </row>
    <row r="340">
      <c r="A340" s="3"/>
      <c r="B340" s="7"/>
      <c r="C340" s="5"/>
      <c r="D340" s="5"/>
    </row>
    <row r="341">
      <c r="A341" s="3"/>
      <c r="B341" s="7"/>
      <c r="C341" s="5"/>
      <c r="D341" s="5"/>
    </row>
    <row r="342">
      <c r="A342" s="3"/>
      <c r="B342" s="7"/>
      <c r="C342" s="5"/>
      <c r="D342" s="5"/>
    </row>
    <row r="343">
      <c r="A343" s="3"/>
      <c r="B343" s="7"/>
      <c r="C343" s="5"/>
      <c r="D343" s="5"/>
    </row>
    <row r="344">
      <c r="A344" s="3"/>
      <c r="B344" s="7"/>
      <c r="C344" s="5"/>
      <c r="D344" s="5"/>
    </row>
    <row r="345">
      <c r="A345" s="3"/>
      <c r="B345" s="7"/>
      <c r="C345" s="5"/>
      <c r="D345" s="5"/>
    </row>
    <row r="346">
      <c r="A346" s="3"/>
      <c r="B346" s="7"/>
      <c r="C346" s="5"/>
      <c r="D346" s="5"/>
    </row>
    <row r="347">
      <c r="A347" s="3"/>
      <c r="B347" s="7"/>
      <c r="C347" s="5"/>
      <c r="D347" s="5"/>
    </row>
    <row r="348">
      <c r="A348" s="3"/>
      <c r="B348" s="7"/>
      <c r="C348" s="5"/>
      <c r="D348" s="5"/>
    </row>
    <row r="349">
      <c r="A349" s="3"/>
      <c r="B349" s="7"/>
      <c r="C349" s="5"/>
      <c r="D349" s="5"/>
    </row>
    <row r="350">
      <c r="A350" s="3"/>
      <c r="B350" s="7"/>
      <c r="C350" s="5"/>
      <c r="D350" s="5"/>
    </row>
    <row r="351">
      <c r="A351" s="3"/>
      <c r="B351" s="7"/>
      <c r="C351" s="5"/>
      <c r="D351" s="5"/>
    </row>
    <row r="352">
      <c r="A352" s="3"/>
      <c r="B352" s="7"/>
      <c r="C352" s="5"/>
      <c r="D352" s="5"/>
    </row>
    <row r="353">
      <c r="A353" s="3"/>
      <c r="B353" s="7"/>
      <c r="C353" s="5"/>
      <c r="D353" s="5"/>
    </row>
    <row r="354">
      <c r="A354" s="3"/>
      <c r="B354" s="7"/>
      <c r="C354" s="5"/>
      <c r="D354" s="5"/>
    </row>
    <row r="355">
      <c r="A355" s="3"/>
      <c r="B355" s="7"/>
      <c r="C355" s="5"/>
      <c r="D355" s="5"/>
    </row>
    <row r="356">
      <c r="A356" s="3"/>
      <c r="B356" s="7"/>
      <c r="C356" s="5"/>
      <c r="D356" s="5"/>
    </row>
    <row r="357">
      <c r="A357" s="3"/>
      <c r="B357" s="7"/>
      <c r="C357" s="5"/>
      <c r="D357" s="5"/>
    </row>
    <row r="358">
      <c r="A358" s="3"/>
      <c r="B358" s="7"/>
      <c r="C358" s="5"/>
      <c r="D358" s="5"/>
    </row>
    <row r="359">
      <c r="A359" s="3"/>
      <c r="B359" s="7"/>
      <c r="C359" s="5"/>
      <c r="D359" s="5"/>
    </row>
    <row r="360">
      <c r="A360" s="3"/>
      <c r="B360" s="7"/>
      <c r="C360" s="5"/>
      <c r="D360" s="5"/>
    </row>
    <row r="361">
      <c r="A361" s="3"/>
      <c r="B361" s="7"/>
      <c r="C361" s="5"/>
      <c r="D361" s="5"/>
    </row>
    <row r="362">
      <c r="A362" s="3"/>
      <c r="B362" s="7"/>
      <c r="C362" s="5"/>
      <c r="D362" s="5"/>
    </row>
    <row r="363">
      <c r="A363" s="3"/>
      <c r="B363" s="7"/>
      <c r="C363" s="5"/>
      <c r="D363" s="5"/>
    </row>
    <row r="364">
      <c r="A364" s="3"/>
      <c r="B364" s="7"/>
      <c r="C364" s="5"/>
      <c r="D364" s="5"/>
    </row>
    <row r="365">
      <c r="A365" s="3"/>
      <c r="B365" s="7"/>
      <c r="C365" s="5"/>
      <c r="D365" s="5"/>
    </row>
    <row r="366">
      <c r="A366" s="3"/>
      <c r="B366" s="7"/>
      <c r="C366" s="5"/>
      <c r="D366" s="5"/>
    </row>
    <row r="367">
      <c r="A367" s="3"/>
      <c r="B367" s="7"/>
      <c r="C367" s="5"/>
      <c r="D367" s="5"/>
    </row>
    <row r="368">
      <c r="A368" s="3"/>
      <c r="B368" s="7"/>
      <c r="C368" s="5"/>
      <c r="D368" s="5"/>
    </row>
    <row r="369">
      <c r="A369" s="3"/>
      <c r="B369" s="7"/>
      <c r="C369" s="5"/>
      <c r="D369" s="5"/>
    </row>
    <row r="370">
      <c r="A370" s="3"/>
      <c r="B370" s="7"/>
      <c r="C370" s="5"/>
      <c r="D370" s="5"/>
    </row>
    <row r="371">
      <c r="A371" s="3"/>
      <c r="B371" s="7"/>
      <c r="C371" s="5"/>
      <c r="D371" s="5"/>
    </row>
    <row r="372">
      <c r="A372" s="3"/>
      <c r="B372" s="7"/>
      <c r="C372" s="5"/>
      <c r="D372" s="5"/>
    </row>
    <row r="373">
      <c r="A373" s="3"/>
      <c r="B373" s="7"/>
      <c r="C373" s="5"/>
      <c r="D373" s="5"/>
    </row>
    <row r="374">
      <c r="A374" s="3"/>
      <c r="B374" s="7"/>
      <c r="C374" s="5"/>
      <c r="D374" s="5"/>
    </row>
    <row r="375">
      <c r="A375" s="3"/>
      <c r="B375" s="7"/>
      <c r="C375" s="5"/>
      <c r="D375" s="5"/>
    </row>
    <row r="376">
      <c r="A376" s="3"/>
      <c r="B376" s="7"/>
      <c r="C376" s="5"/>
      <c r="D376" s="5"/>
    </row>
    <row r="377">
      <c r="A377" s="3"/>
      <c r="B377" s="7"/>
      <c r="C377" s="5"/>
      <c r="D377" s="5"/>
    </row>
    <row r="378">
      <c r="A378" s="3"/>
      <c r="B378" s="7"/>
      <c r="C378" s="5"/>
      <c r="D378" s="5"/>
    </row>
    <row r="379">
      <c r="A379" s="3"/>
      <c r="B379" s="7"/>
      <c r="C379" s="5"/>
      <c r="D379" s="5"/>
    </row>
    <row r="380">
      <c r="A380" s="3"/>
      <c r="B380" s="7"/>
      <c r="C380" s="5"/>
      <c r="D380" s="5"/>
    </row>
    <row r="381">
      <c r="A381" s="3"/>
      <c r="B381" s="7"/>
      <c r="C381" s="5"/>
      <c r="D381" s="5"/>
    </row>
    <row r="382">
      <c r="A382" s="3"/>
      <c r="B382" s="7"/>
      <c r="C382" s="5"/>
      <c r="D382" s="5"/>
    </row>
    <row r="383">
      <c r="A383" s="3"/>
      <c r="B383" s="7"/>
      <c r="C383" s="5"/>
      <c r="D383" s="5"/>
    </row>
    <row r="384">
      <c r="A384" s="3"/>
      <c r="B384" s="7"/>
      <c r="C384" s="5"/>
      <c r="D384" s="5"/>
    </row>
    <row r="385">
      <c r="A385" s="3"/>
      <c r="B385" s="7"/>
      <c r="C385" s="5"/>
      <c r="D385" s="5"/>
    </row>
    <row r="386">
      <c r="A386" s="3"/>
      <c r="B386" s="7"/>
      <c r="C386" s="5"/>
      <c r="D386" s="5"/>
    </row>
    <row r="387">
      <c r="A387" s="3"/>
      <c r="B387" s="7"/>
      <c r="C387" s="5"/>
      <c r="D387" s="5"/>
    </row>
    <row r="388">
      <c r="A388" s="3"/>
      <c r="B388" s="7"/>
      <c r="C388" s="5"/>
      <c r="D388" s="5"/>
    </row>
    <row r="389">
      <c r="A389" s="3"/>
      <c r="B389" s="7"/>
      <c r="C389" s="5"/>
      <c r="D389" s="5"/>
    </row>
    <row r="390">
      <c r="A390" s="3"/>
      <c r="B390" s="7"/>
      <c r="C390" s="5"/>
      <c r="D390" s="5"/>
    </row>
    <row r="391">
      <c r="A391" s="3"/>
      <c r="B391" s="7"/>
      <c r="C391" s="5"/>
      <c r="D391" s="5"/>
    </row>
    <row r="392">
      <c r="A392" s="3"/>
      <c r="B392" s="7"/>
      <c r="C392" s="5"/>
      <c r="D392" s="5"/>
    </row>
    <row r="393">
      <c r="A393" s="3"/>
      <c r="B393" s="7"/>
      <c r="C393" s="5"/>
      <c r="D393" s="5"/>
    </row>
    <row r="394">
      <c r="A394" s="3"/>
      <c r="B394" s="7"/>
      <c r="C394" s="5"/>
      <c r="D394" s="5"/>
    </row>
    <row r="395">
      <c r="A395" s="3"/>
      <c r="B395" s="7"/>
      <c r="C395" s="5"/>
      <c r="D395" s="5"/>
    </row>
    <row r="396">
      <c r="A396" s="3"/>
      <c r="B396" s="7"/>
      <c r="C396" s="5"/>
      <c r="D396" s="5"/>
    </row>
    <row r="397">
      <c r="A397" s="3"/>
      <c r="B397" s="7"/>
      <c r="C397" s="5"/>
      <c r="D397" s="5"/>
    </row>
    <row r="398">
      <c r="A398" s="3"/>
      <c r="B398" s="7"/>
      <c r="C398" s="5"/>
      <c r="D398" s="5"/>
    </row>
    <row r="399">
      <c r="A399" s="3"/>
      <c r="B399" s="7"/>
      <c r="C399" s="5"/>
      <c r="D399" s="5"/>
    </row>
    <row r="400">
      <c r="A400" s="3"/>
      <c r="B400" s="7"/>
      <c r="C400" s="5"/>
      <c r="D400" s="5"/>
    </row>
    <row r="401">
      <c r="A401" s="3"/>
      <c r="B401" s="7"/>
      <c r="C401" s="5"/>
      <c r="D401" s="5"/>
    </row>
    <row r="402">
      <c r="A402" s="3"/>
      <c r="B402" s="7"/>
      <c r="C402" s="5"/>
      <c r="D402" s="5"/>
    </row>
    <row r="403">
      <c r="A403" s="3"/>
      <c r="B403" s="7"/>
      <c r="C403" s="5"/>
      <c r="D403" s="5"/>
    </row>
    <row r="404">
      <c r="A404" s="3"/>
      <c r="B404" s="7"/>
      <c r="C404" s="5"/>
      <c r="D404" s="5"/>
    </row>
    <row r="405">
      <c r="A405" s="3"/>
      <c r="B405" s="7"/>
      <c r="C405" s="5"/>
      <c r="D405" s="5"/>
    </row>
    <row r="406">
      <c r="A406" s="3"/>
      <c r="B406" s="7"/>
      <c r="C406" s="5"/>
      <c r="D406" s="5"/>
    </row>
    <row r="407">
      <c r="A407" s="3"/>
      <c r="B407" s="7"/>
      <c r="C407" s="5"/>
      <c r="D407" s="5"/>
    </row>
    <row r="408">
      <c r="A408" s="3"/>
      <c r="B408" s="7"/>
      <c r="C408" s="5"/>
      <c r="D408" s="5"/>
    </row>
    <row r="409">
      <c r="A409" s="3"/>
      <c r="B409" s="7"/>
      <c r="C409" s="5"/>
      <c r="D409" s="5"/>
    </row>
    <row r="410">
      <c r="A410" s="3"/>
      <c r="B410" s="7"/>
      <c r="C410" s="5"/>
      <c r="D410" s="5"/>
    </row>
    <row r="411">
      <c r="A411" s="3"/>
      <c r="B411" s="7"/>
      <c r="C411" s="5"/>
      <c r="D411" s="5"/>
    </row>
    <row r="412">
      <c r="A412" s="3"/>
      <c r="B412" s="7"/>
      <c r="C412" s="5"/>
      <c r="D412" s="5"/>
    </row>
    <row r="413">
      <c r="A413" s="3"/>
      <c r="B413" s="7"/>
      <c r="C413" s="5"/>
      <c r="D413" s="5"/>
    </row>
    <row r="414">
      <c r="A414" s="3"/>
      <c r="B414" s="7"/>
      <c r="C414" s="5"/>
      <c r="D414" s="5"/>
    </row>
    <row r="415">
      <c r="A415" s="3"/>
      <c r="B415" s="7"/>
      <c r="C415" s="5"/>
      <c r="D415" s="5"/>
    </row>
    <row r="416">
      <c r="A416" s="3"/>
      <c r="B416" s="7"/>
      <c r="C416" s="5"/>
      <c r="D416" s="5"/>
    </row>
    <row r="417">
      <c r="A417" s="3"/>
      <c r="B417" s="7"/>
      <c r="C417" s="5"/>
      <c r="D417" s="5"/>
    </row>
    <row r="418">
      <c r="A418" s="3"/>
      <c r="B418" s="7"/>
      <c r="C418" s="5"/>
      <c r="D418" s="5"/>
    </row>
    <row r="419">
      <c r="A419" s="3"/>
      <c r="B419" s="7"/>
      <c r="C419" s="5"/>
      <c r="D419" s="5"/>
    </row>
    <row r="420">
      <c r="A420" s="3"/>
      <c r="B420" s="7"/>
      <c r="C420" s="5"/>
      <c r="D420" s="5"/>
    </row>
    <row r="421">
      <c r="A421" s="3"/>
      <c r="B421" s="7"/>
      <c r="C421" s="5"/>
      <c r="D421" s="5"/>
    </row>
    <row r="422">
      <c r="A422" s="3"/>
      <c r="B422" s="7"/>
      <c r="C422" s="5"/>
      <c r="D422" s="5"/>
    </row>
    <row r="423">
      <c r="A423" s="3"/>
      <c r="B423" s="7"/>
      <c r="C423" s="5"/>
      <c r="D423" s="5"/>
    </row>
    <row r="424">
      <c r="A424" s="3"/>
      <c r="B424" s="7"/>
      <c r="C424" s="5"/>
      <c r="D424" s="5"/>
    </row>
    <row r="425">
      <c r="A425" s="3"/>
      <c r="B425" s="7"/>
      <c r="C425" s="5"/>
      <c r="D425" s="5"/>
    </row>
    <row r="426">
      <c r="A426" s="3"/>
      <c r="B426" s="7"/>
      <c r="C426" s="5"/>
      <c r="D426" s="5"/>
    </row>
    <row r="427">
      <c r="A427" s="3"/>
      <c r="B427" s="7"/>
      <c r="C427" s="5"/>
      <c r="D427" s="5"/>
    </row>
    <row r="428">
      <c r="A428" s="3"/>
      <c r="B428" s="7"/>
      <c r="C428" s="5"/>
      <c r="D428" s="5"/>
    </row>
    <row r="429">
      <c r="A429" s="3"/>
      <c r="B429" s="7"/>
      <c r="C429" s="5"/>
      <c r="D429" s="5"/>
    </row>
    <row r="430">
      <c r="A430" s="3"/>
      <c r="B430" s="7"/>
      <c r="C430" s="5"/>
      <c r="D430" s="5"/>
    </row>
    <row r="431">
      <c r="A431" s="3"/>
      <c r="B431" s="7"/>
      <c r="C431" s="5"/>
      <c r="D431" s="5"/>
    </row>
    <row r="432">
      <c r="A432" s="3"/>
      <c r="B432" s="7"/>
      <c r="C432" s="5"/>
      <c r="D432" s="5"/>
    </row>
    <row r="433">
      <c r="A433" s="3"/>
      <c r="B433" s="7"/>
      <c r="C433" s="5"/>
      <c r="D433" s="5"/>
    </row>
    <row r="434">
      <c r="A434" s="3"/>
      <c r="B434" s="7"/>
      <c r="C434" s="5"/>
      <c r="D434" s="5"/>
    </row>
    <row r="435">
      <c r="A435" s="3"/>
      <c r="B435" s="7"/>
      <c r="C435" s="5"/>
      <c r="D435" s="5"/>
    </row>
    <row r="436">
      <c r="A436" s="3"/>
      <c r="B436" s="7"/>
      <c r="C436" s="5"/>
      <c r="D436" s="5"/>
    </row>
    <row r="437">
      <c r="A437" s="3"/>
      <c r="B437" s="7"/>
      <c r="C437" s="5"/>
      <c r="D437" s="5"/>
    </row>
    <row r="438">
      <c r="A438" s="3"/>
      <c r="B438" s="7"/>
      <c r="C438" s="5"/>
      <c r="D438" s="5"/>
    </row>
    <row r="439">
      <c r="A439" s="3"/>
      <c r="B439" s="7"/>
      <c r="C439" s="5"/>
      <c r="D439" s="5"/>
    </row>
    <row r="440">
      <c r="A440" s="3"/>
      <c r="B440" s="7"/>
      <c r="C440" s="5"/>
      <c r="D440" s="5"/>
    </row>
    <row r="441">
      <c r="A441" s="3"/>
      <c r="B441" s="7"/>
      <c r="C441" s="5"/>
      <c r="D441" s="5"/>
    </row>
    <row r="442">
      <c r="A442" s="3"/>
      <c r="B442" s="7"/>
      <c r="C442" s="5"/>
      <c r="D442" s="5"/>
    </row>
    <row r="443">
      <c r="A443" s="3"/>
      <c r="B443" s="7"/>
      <c r="C443" s="5"/>
      <c r="D443" s="5"/>
    </row>
    <row r="444">
      <c r="A444" s="3"/>
      <c r="B444" s="7"/>
      <c r="C444" s="5"/>
      <c r="D444" s="5"/>
    </row>
    <row r="445">
      <c r="A445" s="3"/>
      <c r="B445" s="7"/>
      <c r="C445" s="5"/>
      <c r="D445" s="5"/>
    </row>
    <row r="446">
      <c r="A446" s="3"/>
      <c r="B446" s="7"/>
      <c r="C446" s="5"/>
      <c r="D446" s="5"/>
    </row>
    <row r="447">
      <c r="A447" s="3"/>
      <c r="B447" s="7"/>
      <c r="C447" s="5"/>
      <c r="D447" s="5"/>
    </row>
    <row r="448">
      <c r="A448" s="3"/>
      <c r="B448" s="7"/>
      <c r="C448" s="5"/>
      <c r="D448" s="5"/>
    </row>
    <row r="449">
      <c r="A449" s="3"/>
      <c r="B449" s="7"/>
      <c r="C449" s="5"/>
      <c r="D449" s="5"/>
    </row>
    <row r="450">
      <c r="A450" s="3"/>
      <c r="B450" s="7"/>
      <c r="C450" s="5"/>
      <c r="D450" s="5"/>
    </row>
    <row r="451">
      <c r="A451" s="3"/>
      <c r="B451" s="7"/>
      <c r="C451" s="5"/>
      <c r="D451" s="5"/>
    </row>
    <row r="452">
      <c r="A452" s="3"/>
      <c r="B452" s="7"/>
      <c r="C452" s="5"/>
      <c r="D452" s="5"/>
    </row>
    <row r="453">
      <c r="A453" s="3"/>
      <c r="B453" s="7"/>
      <c r="C453" s="5"/>
      <c r="D453" s="5"/>
    </row>
    <row r="454">
      <c r="A454" s="3"/>
      <c r="B454" s="7"/>
      <c r="C454" s="5"/>
      <c r="D454" s="5"/>
    </row>
    <row r="455">
      <c r="A455" s="3"/>
      <c r="B455" s="7"/>
      <c r="C455" s="5"/>
      <c r="D455" s="5"/>
    </row>
    <row r="456">
      <c r="A456" s="3"/>
      <c r="B456" s="7"/>
      <c r="C456" s="5"/>
      <c r="D456" s="5"/>
    </row>
    <row r="457">
      <c r="A457" s="3"/>
      <c r="B457" s="7"/>
      <c r="C457" s="5"/>
      <c r="D457" s="5"/>
    </row>
    <row r="458">
      <c r="A458" s="3"/>
      <c r="B458" s="7"/>
      <c r="C458" s="5"/>
      <c r="D458" s="5"/>
    </row>
    <row r="459">
      <c r="A459" s="3"/>
      <c r="B459" s="7"/>
      <c r="C459" s="5"/>
      <c r="D459" s="5"/>
    </row>
    <row r="460">
      <c r="A460" s="3"/>
      <c r="B460" s="7"/>
      <c r="C460" s="5"/>
      <c r="D460" s="5"/>
    </row>
    <row r="461">
      <c r="A461" s="3"/>
      <c r="B461" s="7"/>
      <c r="C461" s="5"/>
      <c r="D461" s="5"/>
    </row>
    <row r="462">
      <c r="A462" s="3"/>
      <c r="B462" s="7"/>
      <c r="C462" s="5"/>
      <c r="D462" s="5"/>
    </row>
    <row r="463">
      <c r="A463" s="3"/>
      <c r="B463" s="7"/>
      <c r="C463" s="5"/>
      <c r="D463" s="5"/>
    </row>
    <row r="464">
      <c r="A464" s="3"/>
      <c r="B464" s="7"/>
      <c r="C464" s="5"/>
      <c r="D464" s="5"/>
    </row>
    <row r="465">
      <c r="A465" s="3"/>
      <c r="B465" s="7"/>
      <c r="C465" s="5"/>
      <c r="D465" s="5"/>
    </row>
    <row r="466">
      <c r="A466" s="3"/>
      <c r="B466" s="7"/>
      <c r="C466" s="5"/>
      <c r="D466" s="5"/>
    </row>
    <row r="467">
      <c r="A467" s="3"/>
      <c r="B467" s="7"/>
      <c r="C467" s="5"/>
      <c r="D467" s="5"/>
    </row>
    <row r="468">
      <c r="A468" s="3"/>
      <c r="B468" s="7"/>
      <c r="C468" s="5"/>
      <c r="D468" s="5"/>
    </row>
    <row r="469">
      <c r="A469" s="3"/>
      <c r="B469" s="7"/>
      <c r="C469" s="5"/>
      <c r="D469" s="5"/>
    </row>
    <row r="470">
      <c r="A470" s="3"/>
      <c r="B470" s="7"/>
      <c r="C470" s="5"/>
      <c r="D470" s="5"/>
    </row>
    <row r="471">
      <c r="A471" s="3"/>
      <c r="B471" s="7"/>
      <c r="C471" s="5"/>
      <c r="D471" s="5"/>
    </row>
    <row r="472">
      <c r="A472" s="3"/>
      <c r="B472" s="7"/>
      <c r="C472" s="5"/>
      <c r="D472" s="5"/>
    </row>
    <row r="473">
      <c r="A473" s="3"/>
      <c r="B473" s="7"/>
      <c r="C473" s="5"/>
      <c r="D473" s="5"/>
    </row>
    <row r="474">
      <c r="A474" s="3"/>
      <c r="B474" s="7"/>
      <c r="C474" s="5"/>
      <c r="D474" s="5"/>
    </row>
    <row r="475">
      <c r="A475" s="3"/>
      <c r="B475" s="7"/>
      <c r="C475" s="5"/>
      <c r="D475" s="5"/>
    </row>
    <row r="476">
      <c r="A476" s="3"/>
      <c r="B476" s="7"/>
      <c r="C476" s="5"/>
      <c r="D476" s="5"/>
    </row>
    <row r="477">
      <c r="A477" s="3"/>
      <c r="B477" s="7"/>
      <c r="C477" s="5"/>
      <c r="D477" s="5"/>
    </row>
    <row r="478">
      <c r="A478" s="3"/>
      <c r="B478" s="7"/>
      <c r="C478" s="5"/>
      <c r="D478" s="5"/>
    </row>
    <row r="479">
      <c r="A479" s="3"/>
      <c r="B479" s="7"/>
      <c r="C479" s="5"/>
      <c r="D479" s="5"/>
    </row>
    <row r="480">
      <c r="A480" s="3"/>
      <c r="B480" s="7"/>
      <c r="C480" s="5"/>
      <c r="D480" s="5"/>
    </row>
    <row r="481">
      <c r="A481" s="3"/>
      <c r="B481" s="7"/>
      <c r="C481" s="5"/>
      <c r="D481" s="5"/>
    </row>
    <row r="482">
      <c r="A482" s="3"/>
      <c r="B482" s="7"/>
      <c r="C482" s="5"/>
      <c r="D482" s="5"/>
    </row>
    <row r="483">
      <c r="A483" s="3"/>
      <c r="B483" s="7"/>
      <c r="C483" s="5"/>
      <c r="D483" s="5"/>
    </row>
    <row r="484">
      <c r="A484" s="3"/>
      <c r="B484" s="7"/>
      <c r="C484" s="5"/>
      <c r="D484" s="5"/>
    </row>
    <row r="485">
      <c r="A485" s="3"/>
      <c r="B485" s="7"/>
      <c r="C485" s="5"/>
      <c r="D485" s="5"/>
    </row>
    <row r="486">
      <c r="A486" s="3"/>
      <c r="B486" s="7"/>
      <c r="C486" s="5"/>
      <c r="D486" s="5"/>
    </row>
    <row r="487">
      <c r="A487" s="3"/>
      <c r="B487" s="7"/>
      <c r="C487" s="5"/>
      <c r="D487" s="5"/>
    </row>
    <row r="488">
      <c r="A488" s="3"/>
      <c r="B488" s="7"/>
      <c r="C488" s="5"/>
      <c r="D488" s="5"/>
    </row>
    <row r="489">
      <c r="A489" s="3"/>
      <c r="B489" s="7"/>
      <c r="C489" s="5"/>
      <c r="D489" s="5"/>
    </row>
    <row r="490">
      <c r="A490" s="3"/>
      <c r="B490" s="7"/>
      <c r="C490" s="5"/>
      <c r="D490" s="5"/>
    </row>
    <row r="491">
      <c r="A491" s="3"/>
      <c r="B491" s="7"/>
      <c r="C491" s="5"/>
      <c r="D491" s="5"/>
    </row>
    <row r="492">
      <c r="A492" s="3"/>
      <c r="B492" s="7"/>
      <c r="C492" s="5"/>
      <c r="D492" s="5"/>
    </row>
    <row r="493">
      <c r="A493" s="3"/>
      <c r="B493" s="7"/>
      <c r="C493" s="5"/>
      <c r="D493" s="5"/>
    </row>
    <row r="494">
      <c r="A494" s="3"/>
      <c r="B494" s="7"/>
      <c r="C494" s="5"/>
      <c r="D494" s="5"/>
    </row>
    <row r="495">
      <c r="A495" s="3"/>
      <c r="B495" s="7"/>
      <c r="C495" s="5"/>
      <c r="D495" s="5"/>
    </row>
    <row r="496">
      <c r="A496" s="3"/>
      <c r="B496" s="7"/>
      <c r="C496" s="5"/>
      <c r="D496" s="5"/>
    </row>
    <row r="497">
      <c r="A497" s="3"/>
      <c r="B497" s="7"/>
      <c r="C497" s="5"/>
      <c r="D497" s="5"/>
    </row>
    <row r="498">
      <c r="A498" s="3"/>
      <c r="B498" s="7"/>
      <c r="C498" s="5"/>
      <c r="D498" s="5"/>
    </row>
    <row r="499">
      <c r="A499" s="3"/>
      <c r="B499" s="7"/>
      <c r="C499" s="5"/>
      <c r="D499" s="5"/>
    </row>
    <row r="500">
      <c r="A500" s="3"/>
      <c r="B500" s="7"/>
      <c r="C500" s="5"/>
      <c r="D500" s="5"/>
    </row>
    <row r="501">
      <c r="A501" s="3"/>
      <c r="B501" s="7"/>
      <c r="C501" s="5"/>
      <c r="D501" s="5"/>
    </row>
    <row r="502">
      <c r="A502" s="3"/>
      <c r="B502" s="7"/>
      <c r="C502" s="5"/>
      <c r="D502" s="5"/>
    </row>
    <row r="503">
      <c r="A503" s="3"/>
      <c r="B503" s="7"/>
      <c r="C503" s="5"/>
      <c r="D503" s="5"/>
    </row>
    <row r="504">
      <c r="A504" s="3"/>
      <c r="B504" s="7"/>
      <c r="C504" s="5"/>
      <c r="D504" s="5"/>
    </row>
    <row r="505">
      <c r="A505" s="3"/>
      <c r="B505" s="7"/>
      <c r="C505" s="5"/>
      <c r="D505" s="5"/>
    </row>
    <row r="506">
      <c r="A506" s="3"/>
      <c r="B506" s="7"/>
      <c r="C506" s="5"/>
      <c r="D506" s="5"/>
    </row>
    <row r="507">
      <c r="A507" s="3"/>
      <c r="B507" s="7"/>
      <c r="C507" s="5"/>
      <c r="D507" s="5"/>
    </row>
    <row r="508">
      <c r="A508" s="3"/>
      <c r="B508" s="7"/>
      <c r="C508" s="5"/>
      <c r="D508" s="5"/>
    </row>
    <row r="509">
      <c r="A509" s="3"/>
      <c r="B509" s="7"/>
      <c r="C509" s="5"/>
      <c r="D509" s="5"/>
    </row>
    <row r="510">
      <c r="A510" s="3"/>
      <c r="B510" s="7"/>
      <c r="C510" s="5"/>
      <c r="D510" s="5"/>
    </row>
    <row r="511">
      <c r="A511" s="3"/>
      <c r="B511" s="7"/>
      <c r="C511" s="5"/>
      <c r="D511" s="5"/>
    </row>
    <row r="512">
      <c r="A512" s="3"/>
      <c r="B512" s="7"/>
      <c r="C512" s="5"/>
      <c r="D512" s="5"/>
    </row>
    <row r="513">
      <c r="A513" s="3"/>
      <c r="B513" s="7"/>
      <c r="C513" s="5"/>
      <c r="D513" s="5"/>
    </row>
    <row r="514">
      <c r="A514" s="3"/>
      <c r="B514" s="7"/>
      <c r="C514" s="5"/>
      <c r="D514" s="5"/>
    </row>
    <row r="515">
      <c r="A515" s="3"/>
      <c r="B515" s="7"/>
      <c r="C515" s="5"/>
      <c r="D515" s="5"/>
    </row>
    <row r="516">
      <c r="A516" s="3"/>
      <c r="B516" s="7"/>
      <c r="C516" s="5"/>
      <c r="D516" s="5"/>
    </row>
    <row r="517">
      <c r="A517" s="3"/>
      <c r="B517" s="7"/>
      <c r="C517" s="5"/>
      <c r="D517" s="5"/>
    </row>
    <row r="518">
      <c r="A518" s="3"/>
      <c r="B518" s="7"/>
      <c r="C518" s="5"/>
      <c r="D518" s="5"/>
    </row>
    <row r="519">
      <c r="A519" s="3"/>
      <c r="B519" s="7"/>
      <c r="C519" s="5"/>
      <c r="D519" s="5"/>
    </row>
    <row r="520">
      <c r="A520" s="3"/>
      <c r="B520" s="7"/>
      <c r="C520" s="5"/>
      <c r="D520" s="5"/>
    </row>
    <row r="521">
      <c r="A521" s="3"/>
      <c r="B521" s="7"/>
      <c r="C521" s="5"/>
      <c r="D521" s="5"/>
    </row>
    <row r="522">
      <c r="A522" s="3"/>
      <c r="B522" s="7"/>
      <c r="C522" s="5"/>
      <c r="D522" s="5"/>
    </row>
    <row r="523">
      <c r="A523" s="3"/>
      <c r="B523" s="7"/>
      <c r="C523" s="5"/>
      <c r="D523" s="5"/>
    </row>
    <row r="524">
      <c r="A524" s="3"/>
      <c r="B524" s="7"/>
      <c r="C524" s="5"/>
      <c r="D524" s="5"/>
    </row>
    <row r="525">
      <c r="A525" s="3"/>
      <c r="B525" s="7"/>
      <c r="C525" s="5"/>
      <c r="D525" s="5"/>
    </row>
    <row r="526">
      <c r="A526" s="3"/>
      <c r="B526" s="7"/>
      <c r="C526" s="5"/>
      <c r="D526" s="5"/>
    </row>
    <row r="527">
      <c r="A527" s="3"/>
      <c r="B527" s="7"/>
      <c r="C527" s="5"/>
      <c r="D527" s="5"/>
    </row>
    <row r="528">
      <c r="A528" s="3"/>
      <c r="B528" s="7"/>
      <c r="C528" s="5"/>
      <c r="D528" s="5"/>
    </row>
    <row r="529">
      <c r="A529" s="3"/>
      <c r="B529" s="7"/>
      <c r="C529" s="5"/>
      <c r="D529" s="5"/>
    </row>
    <row r="530">
      <c r="A530" s="3"/>
      <c r="B530" s="7"/>
      <c r="C530" s="5"/>
      <c r="D530" s="5"/>
    </row>
    <row r="531">
      <c r="A531" s="3"/>
      <c r="B531" s="7"/>
      <c r="C531" s="5"/>
      <c r="D531" s="5"/>
    </row>
    <row r="532">
      <c r="A532" s="3"/>
      <c r="B532" s="7"/>
      <c r="C532" s="5"/>
      <c r="D532" s="5"/>
    </row>
    <row r="533">
      <c r="A533" s="3"/>
      <c r="B533" s="7"/>
      <c r="C533" s="5"/>
      <c r="D533" s="5"/>
    </row>
    <row r="534">
      <c r="A534" s="3"/>
      <c r="B534" s="7"/>
      <c r="C534" s="5"/>
      <c r="D534" s="5"/>
    </row>
    <row r="535">
      <c r="A535" s="3"/>
      <c r="B535" s="7"/>
      <c r="C535" s="5"/>
      <c r="D535" s="5"/>
    </row>
    <row r="536">
      <c r="A536" s="3"/>
      <c r="B536" s="7"/>
      <c r="C536" s="5"/>
      <c r="D536" s="5"/>
    </row>
    <row r="537">
      <c r="A537" s="3"/>
      <c r="B537" s="7"/>
      <c r="C537" s="5"/>
      <c r="D537" s="5"/>
    </row>
    <row r="538">
      <c r="A538" s="3"/>
      <c r="B538" s="7"/>
      <c r="C538" s="5"/>
      <c r="D538" s="5"/>
    </row>
    <row r="539">
      <c r="A539" s="3"/>
      <c r="B539" s="7"/>
      <c r="C539" s="5"/>
      <c r="D539" s="5"/>
    </row>
    <row r="540">
      <c r="A540" s="3"/>
      <c r="B540" s="7"/>
      <c r="C540" s="5"/>
      <c r="D540" s="5"/>
    </row>
    <row r="541">
      <c r="A541" s="3"/>
      <c r="B541" s="7"/>
      <c r="C541" s="5"/>
      <c r="D541" s="5"/>
    </row>
    <row r="542">
      <c r="A542" s="3"/>
      <c r="B542" s="7"/>
      <c r="C542" s="5"/>
      <c r="D542" s="5"/>
    </row>
    <row r="543">
      <c r="A543" s="3"/>
      <c r="B543" s="7"/>
      <c r="C543" s="5"/>
      <c r="D543" s="5"/>
    </row>
    <row r="544">
      <c r="A544" s="3"/>
      <c r="B544" s="7"/>
      <c r="C544" s="5"/>
      <c r="D544" s="5"/>
    </row>
    <row r="545">
      <c r="A545" s="3"/>
      <c r="B545" s="7"/>
      <c r="C545" s="5"/>
      <c r="D545" s="5"/>
    </row>
    <row r="546">
      <c r="A546" s="3"/>
      <c r="B546" s="7"/>
      <c r="C546" s="5"/>
      <c r="D546" s="5"/>
    </row>
    <row r="547">
      <c r="A547" s="3"/>
      <c r="B547" s="7"/>
      <c r="C547" s="5"/>
      <c r="D547" s="5"/>
    </row>
    <row r="548">
      <c r="A548" s="3"/>
      <c r="B548" s="7"/>
      <c r="C548" s="5"/>
      <c r="D548" s="5"/>
    </row>
    <row r="549">
      <c r="A549" s="3"/>
      <c r="B549" s="7"/>
      <c r="C549" s="5"/>
      <c r="D549" s="5"/>
    </row>
    <row r="550">
      <c r="A550" s="3"/>
      <c r="B550" s="7"/>
      <c r="C550" s="5"/>
      <c r="D550" s="5"/>
    </row>
    <row r="551">
      <c r="A551" s="3"/>
      <c r="B551" s="7"/>
      <c r="C551" s="5"/>
      <c r="D551" s="5"/>
    </row>
    <row r="552">
      <c r="A552" s="3"/>
      <c r="B552" s="7"/>
      <c r="C552" s="5"/>
      <c r="D552" s="5"/>
    </row>
    <row r="553">
      <c r="A553" s="3"/>
      <c r="B553" s="7"/>
      <c r="C553" s="5"/>
      <c r="D553" s="5"/>
    </row>
    <row r="554">
      <c r="A554" s="3"/>
      <c r="B554" s="7"/>
      <c r="C554" s="5"/>
      <c r="D554" s="5"/>
    </row>
    <row r="555">
      <c r="A555" s="3"/>
      <c r="B555" s="7"/>
      <c r="C555" s="5"/>
      <c r="D555" s="5"/>
    </row>
    <row r="556">
      <c r="A556" s="3"/>
      <c r="B556" s="7"/>
      <c r="C556" s="5"/>
      <c r="D556" s="5"/>
    </row>
    <row r="557">
      <c r="A557" s="3"/>
      <c r="B557" s="7"/>
      <c r="C557" s="5"/>
      <c r="D557" s="5"/>
    </row>
    <row r="558">
      <c r="A558" s="3"/>
      <c r="B558" s="7"/>
      <c r="C558" s="5"/>
      <c r="D558" s="5"/>
    </row>
    <row r="559">
      <c r="A559" s="3"/>
      <c r="B559" s="7"/>
      <c r="C559" s="5"/>
      <c r="D559" s="5"/>
    </row>
    <row r="560">
      <c r="A560" s="3"/>
      <c r="B560" s="7"/>
      <c r="C560" s="5"/>
      <c r="D560" s="5"/>
    </row>
    <row r="561">
      <c r="A561" s="3"/>
      <c r="B561" s="7"/>
      <c r="C561" s="5"/>
      <c r="D561" s="5"/>
    </row>
    <row r="562">
      <c r="A562" s="3"/>
      <c r="B562" s="7"/>
      <c r="C562" s="5"/>
      <c r="D562" s="5"/>
    </row>
    <row r="563">
      <c r="A563" s="3"/>
      <c r="B563" s="7"/>
      <c r="C563" s="5"/>
      <c r="D563" s="5"/>
    </row>
    <row r="564">
      <c r="A564" s="3"/>
      <c r="B564" s="7"/>
      <c r="C564" s="5"/>
      <c r="D564" s="5"/>
    </row>
    <row r="565">
      <c r="A565" s="3"/>
      <c r="B565" s="7"/>
      <c r="C565" s="5"/>
      <c r="D565" s="5"/>
    </row>
    <row r="566">
      <c r="A566" s="3"/>
      <c r="B566" s="7"/>
      <c r="C566" s="5"/>
      <c r="D566" s="5"/>
    </row>
    <row r="567">
      <c r="A567" s="3"/>
      <c r="B567" s="7"/>
      <c r="C567" s="5"/>
      <c r="D567" s="5"/>
    </row>
    <row r="568">
      <c r="A568" s="3"/>
      <c r="B568" s="7"/>
      <c r="C568" s="5"/>
      <c r="D568" s="5"/>
    </row>
    <row r="569">
      <c r="A569" s="3"/>
      <c r="B569" s="7"/>
      <c r="C569" s="5"/>
      <c r="D569" s="5"/>
    </row>
    <row r="570">
      <c r="A570" s="3"/>
      <c r="B570" s="7"/>
      <c r="C570" s="5"/>
      <c r="D570" s="5"/>
    </row>
    <row r="571">
      <c r="A571" s="3"/>
      <c r="B571" s="7"/>
      <c r="C571" s="5"/>
      <c r="D571" s="5"/>
    </row>
    <row r="572">
      <c r="A572" s="3"/>
      <c r="B572" s="7"/>
      <c r="C572" s="5"/>
      <c r="D572" s="5"/>
    </row>
    <row r="573">
      <c r="A573" s="3"/>
      <c r="B573" s="7"/>
      <c r="C573" s="5"/>
      <c r="D573" s="5"/>
    </row>
    <row r="574">
      <c r="A574" s="3"/>
      <c r="B574" s="7"/>
      <c r="C574" s="5"/>
      <c r="D574" s="5"/>
    </row>
    <row r="575">
      <c r="A575" s="3"/>
      <c r="B575" s="7"/>
      <c r="C575" s="5"/>
      <c r="D575" s="5"/>
    </row>
    <row r="576">
      <c r="A576" s="3"/>
      <c r="B576" s="7"/>
      <c r="C576" s="5"/>
      <c r="D576" s="5"/>
    </row>
    <row r="577">
      <c r="A577" s="3"/>
      <c r="B577" s="7"/>
      <c r="C577" s="5"/>
      <c r="D577" s="5"/>
    </row>
    <row r="578">
      <c r="A578" s="3"/>
      <c r="B578" s="7"/>
      <c r="C578" s="5"/>
      <c r="D578" s="5"/>
    </row>
    <row r="579">
      <c r="A579" s="3"/>
      <c r="B579" s="7"/>
      <c r="C579" s="5"/>
      <c r="D579" s="5"/>
    </row>
    <row r="580">
      <c r="A580" s="3"/>
      <c r="B580" s="7"/>
      <c r="C580" s="5"/>
      <c r="D580" s="5"/>
    </row>
    <row r="581">
      <c r="A581" s="3"/>
      <c r="B581" s="7"/>
      <c r="C581" s="5"/>
      <c r="D581" s="5"/>
    </row>
    <row r="582">
      <c r="A582" s="3"/>
      <c r="B582" s="7"/>
      <c r="C582" s="5"/>
      <c r="D582" s="5"/>
    </row>
    <row r="583">
      <c r="A583" s="3"/>
      <c r="B583" s="7"/>
      <c r="C583" s="5"/>
      <c r="D583" s="5"/>
    </row>
    <row r="584">
      <c r="A584" s="3"/>
      <c r="B584" s="7"/>
      <c r="C584" s="5"/>
      <c r="D584" s="5"/>
    </row>
    <row r="585">
      <c r="A585" s="3"/>
      <c r="B585" s="7"/>
      <c r="C585" s="5"/>
      <c r="D585" s="5"/>
    </row>
    <row r="586">
      <c r="A586" s="3"/>
      <c r="B586" s="7"/>
      <c r="C586" s="5"/>
      <c r="D586" s="5"/>
    </row>
    <row r="587">
      <c r="A587" s="3"/>
      <c r="B587" s="7"/>
      <c r="C587" s="5"/>
      <c r="D587" s="5"/>
    </row>
    <row r="588">
      <c r="A588" s="3"/>
      <c r="B588" s="7"/>
      <c r="C588" s="5"/>
      <c r="D588" s="5"/>
    </row>
    <row r="589">
      <c r="A589" s="3"/>
      <c r="B589" s="7"/>
      <c r="C589" s="5"/>
      <c r="D589" s="5"/>
    </row>
    <row r="590">
      <c r="A590" s="3"/>
      <c r="B590" s="7"/>
      <c r="C590" s="5"/>
      <c r="D590" s="5"/>
    </row>
    <row r="591">
      <c r="A591" s="3"/>
      <c r="B591" s="7"/>
      <c r="C591" s="5"/>
      <c r="D591" s="5"/>
    </row>
    <row r="592">
      <c r="A592" s="3"/>
      <c r="B592" s="7"/>
      <c r="C592" s="5"/>
      <c r="D592" s="5"/>
    </row>
    <row r="593">
      <c r="A593" s="3"/>
      <c r="B593" s="7"/>
      <c r="C593" s="5"/>
      <c r="D593" s="5"/>
    </row>
    <row r="594">
      <c r="A594" s="3"/>
      <c r="B594" s="7"/>
      <c r="C594" s="5"/>
      <c r="D594" s="5"/>
    </row>
    <row r="595">
      <c r="A595" s="3"/>
      <c r="B595" s="7"/>
      <c r="C595" s="5"/>
      <c r="D595" s="5"/>
    </row>
    <row r="596">
      <c r="A596" s="3"/>
      <c r="B596" s="7"/>
      <c r="C596" s="5"/>
      <c r="D596" s="5"/>
    </row>
    <row r="597">
      <c r="A597" s="3"/>
      <c r="B597" s="7"/>
      <c r="C597" s="5"/>
      <c r="D597" s="5"/>
    </row>
    <row r="598">
      <c r="A598" s="3"/>
      <c r="B598" s="7"/>
      <c r="C598" s="5"/>
      <c r="D598" s="5"/>
    </row>
    <row r="599">
      <c r="A599" s="3"/>
      <c r="B599" s="7"/>
      <c r="C599" s="5"/>
      <c r="D599" s="5"/>
    </row>
    <row r="600">
      <c r="A600" s="3"/>
      <c r="B600" s="7"/>
      <c r="C600" s="5"/>
      <c r="D600" s="5"/>
    </row>
    <row r="601">
      <c r="A601" s="3"/>
      <c r="B601" s="7"/>
      <c r="C601" s="5"/>
      <c r="D601" s="5"/>
    </row>
    <row r="602">
      <c r="A602" s="3"/>
      <c r="B602" s="7"/>
      <c r="C602" s="5"/>
      <c r="D602" s="5"/>
    </row>
    <row r="603">
      <c r="A603" s="3"/>
      <c r="B603" s="7"/>
      <c r="C603" s="5"/>
      <c r="D603" s="5"/>
    </row>
    <row r="604">
      <c r="A604" s="3"/>
      <c r="B604" s="7"/>
      <c r="C604" s="5"/>
      <c r="D604" s="5"/>
    </row>
    <row r="605">
      <c r="A605" s="3"/>
      <c r="B605" s="7"/>
      <c r="C605" s="5"/>
      <c r="D605" s="5"/>
    </row>
    <row r="606">
      <c r="A606" s="3"/>
      <c r="B606" s="7"/>
      <c r="C606" s="5"/>
      <c r="D606" s="5"/>
    </row>
    <row r="607">
      <c r="A607" s="3"/>
      <c r="B607" s="7"/>
      <c r="C607" s="5"/>
      <c r="D607" s="5"/>
    </row>
    <row r="608">
      <c r="A608" s="3"/>
      <c r="B608" s="7"/>
      <c r="C608" s="5"/>
      <c r="D608" s="5"/>
    </row>
    <row r="609">
      <c r="A609" s="3"/>
      <c r="B609" s="7"/>
      <c r="C609" s="5"/>
      <c r="D609" s="5"/>
    </row>
    <row r="610">
      <c r="A610" s="3"/>
      <c r="B610" s="7"/>
      <c r="C610" s="5"/>
      <c r="D610" s="5"/>
    </row>
    <row r="611">
      <c r="A611" s="3"/>
      <c r="B611" s="7"/>
      <c r="C611" s="5"/>
      <c r="D611" s="5"/>
    </row>
    <row r="612">
      <c r="A612" s="3"/>
      <c r="B612" s="7"/>
      <c r="C612" s="5"/>
      <c r="D612" s="5"/>
    </row>
    <row r="613">
      <c r="A613" s="3"/>
      <c r="B613" s="7"/>
      <c r="C613" s="5"/>
      <c r="D613" s="5"/>
    </row>
    <row r="614">
      <c r="A614" s="3"/>
      <c r="B614" s="7"/>
      <c r="C614" s="5"/>
      <c r="D614" s="5"/>
    </row>
    <row r="615">
      <c r="A615" s="3"/>
      <c r="B615" s="7"/>
      <c r="C615" s="5"/>
      <c r="D615" s="5"/>
    </row>
    <row r="616">
      <c r="A616" s="3"/>
      <c r="B616" s="7"/>
      <c r="C616" s="5"/>
      <c r="D616" s="5"/>
    </row>
    <row r="617">
      <c r="A617" s="3"/>
      <c r="B617" s="7"/>
      <c r="C617" s="5"/>
      <c r="D617" s="5"/>
    </row>
    <row r="618">
      <c r="A618" s="3"/>
      <c r="B618" s="7"/>
      <c r="C618" s="5"/>
      <c r="D618" s="5"/>
    </row>
    <row r="619">
      <c r="A619" s="3"/>
      <c r="B619" s="7"/>
      <c r="C619" s="5"/>
      <c r="D619" s="5"/>
    </row>
    <row r="620">
      <c r="A620" s="3"/>
      <c r="B620" s="7"/>
      <c r="C620" s="5"/>
      <c r="D620" s="5"/>
    </row>
    <row r="621">
      <c r="A621" s="3"/>
      <c r="B621" s="7"/>
      <c r="C621" s="5"/>
      <c r="D621" s="5"/>
    </row>
    <row r="622">
      <c r="A622" s="3"/>
      <c r="B622" s="7"/>
      <c r="C622" s="5"/>
      <c r="D622" s="5"/>
    </row>
    <row r="623">
      <c r="A623" s="3"/>
      <c r="B623" s="7"/>
      <c r="C623" s="5"/>
      <c r="D623" s="5"/>
    </row>
    <row r="624">
      <c r="A624" s="3"/>
      <c r="B624" s="7"/>
      <c r="C624" s="5"/>
      <c r="D624" s="5"/>
    </row>
    <row r="625">
      <c r="A625" s="3"/>
      <c r="B625" s="7"/>
      <c r="C625" s="5"/>
      <c r="D625" s="5"/>
    </row>
    <row r="626">
      <c r="A626" s="3"/>
      <c r="B626" s="7"/>
      <c r="C626" s="5"/>
      <c r="D626" s="5"/>
    </row>
    <row r="627">
      <c r="A627" s="3"/>
      <c r="B627" s="7"/>
      <c r="C627" s="5"/>
      <c r="D627" s="5"/>
    </row>
    <row r="628">
      <c r="A628" s="3"/>
      <c r="B628" s="7"/>
      <c r="C628" s="5"/>
      <c r="D628" s="5"/>
    </row>
    <row r="629">
      <c r="A629" s="3"/>
      <c r="B629" s="7"/>
      <c r="C629" s="5"/>
      <c r="D629" s="5"/>
    </row>
    <row r="630">
      <c r="A630" s="3"/>
      <c r="B630" s="7"/>
      <c r="C630" s="5"/>
      <c r="D630" s="5"/>
    </row>
    <row r="631">
      <c r="A631" s="3"/>
      <c r="B631" s="7"/>
      <c r="C631" s="5"/>
      <c r="D631" s="5"/>
    </row>
    <row r="632">
      <c r="A632" s="3"/>
      <c r="B632" s="7"/>
      <c r="C632" s="5"/>
      <c r="D632" s="5"/>
    </row>
    <row r="633">
      <c r="A633" s="3"/>
      <c r="B633" s="7"/>
      <c r="C633" s="5"/>
      <c r="D633" s="5"/>
    </row>
    <row r="634">
      <c r="A634" s="3"/>
      <c r="B634" s="7"/>
      <c r="C634" s="5"/>
      <c r="D634" s="5"/>
    </row>
    <row r="635">
      <c r="A635" s="3"/>
      <c r="B635" s="7"/>
      <c r="C635" s="5"/>
      <c r="D635" s="5"/>
    </row>
    <row r="636">
      <c r="A636" s="3"/>
      <c r="B636" s="7"/>
      <c r="C636" s="5"/>
      <c r="D636" s="5"/>
    </row>
    <row r="637">
      <c r="A637" s="3"/>
      <c r="B637" s="7"/>
      <c r="C637" s="5"/>
      <c r="D637" s="5"/>
    </row>
    <row r="638">
      <c r="A638" s="3"/>
      <c r="B638" s="7"/>
      <c r="C638" s="5"/>
      <c r="D638" s="5"/>
    </row>
    <row r="639">
      <c r="A639" s="3"/>
      <c r="B639" s="7"/>
      <c r="C639" s="5"/>
      <c r="D639" s="5"/>
    </row>
    <row r="640">
      <c r="A640" s="3"/>
      <c r="B640" s="7"/>
      <c r="C640" s="5"/>
      <c r="D640" s="5"/>
    </row>
    <row r="641">
      <c r="A641" s="3"/>
      <c r="B641" s="7"/>
      <c r="C641" s="5"/>
      <c r="D641" s="5"/>
    </row>
    <row r="642">
      <c r="A642" s="3"/>
      <c r="B642" s="7"/>
      <c r="C642" s="5"/>
      <c r="D642" s="5"/>
    </row>
    <row r="643">
      <c r="A643" s="3"/>
      <c r="B643" s="7"/>
      <c r="C643" s="5"/>
      <c r="D643" s="5"/>
    </row>
    <row r="644">
      <c r="A644" s="3"/>
      <c r="B644" s="7"/>
      <c r="C644" s="5"/>
      <c r="D644" s="5"/>
    </row>
    <row r="645">
      <c r="A645" s="3"/>
      <c r="B645" s="7"/>
      <c r="C645" s="5"/>
      <c r="D645" s="5"/>
    </row>
    <row r="646">
      <c r="A646" s="3"/>
      <c r="B646" s="7"/>
      <c r="C646" s="5"/>
      <c r="D646" s="5"/>
    </row>
    <row r="647">
      <c r="A647" s="3"/>
      <c r="B647" s="7"/>
      <c r="C647" s="5"/>
      <c r="D647" s="5"/>
    </row>
    <row r="648">
      <c r="A648" s="3"/>
      <c r="B648" s="7"/>
      <c r="C648" s="5"/>
      <c r="D648" s="5"/>
    </row>
    <row r="649">
      <c r="A649" s="3"/>
      <c r="B649" s="7"/>
      <c r="C649" s="5"/>
      <c r="D649" s="5"/>
    </row>
    <row r="650">
      <c r="A650" s="3"/>
      <c r="B650" s="7"/>
      <c r="C650" s="5"/>
      <c r="D650" s="5"/>
    </row>
    <row r="651">
      <c r="A651" s="3"/>
      <c r="B651" s="7"/>
      <c r="C651" s="5"/>
      <c r="D651" s="5"/>
    </row>
    <row r="652">
      <c r="A652" s="3"/>
      <c r="B652" s="7"/>
      <c r="C652" s="5"/>
      <c r="D652" s="5"/>
    </row>
    <row r="653">
      <c r="A653" s="3"/>
      <c r="B653" s="7"/>
      <c r="C653" s="5"/>
      <c r="D653" s="5"/>
    </row>
    <row r="654">
      <c r="A654" s="3"/>
      <c r="B654" s="7"/>
      <c r="C654" s="5"/>
      <c r="D654" s="5"/>
    </row>
    <row r="655">
      <c r="A655" s="3"/>
      <c r="B655" s="7"/>
      <c r="C655" s="5"/>
      <c r="D655" s="5"/>
    </row>
    <row r="656">
      <c r="A656" s="3"/>
      <c r="B656" s="7"/>
      <c r="C656" s="5"/>
      <c r="D656" s="5"/>
    </row>
    <row r="657">
      <c r="A657" s="3"/>
      <c r="B657" s="7"/>
      <c r="C657" s="5"/>
      <c r="D657" s="5"/>
    </row>
    <row r="658">
      <c r="A658" s="3"/>
      <c r="B658" s="7"/>
      <c r="C658" s="5"/>
      <c r="D658" s="5"/>
    </row>
    <row r="659">
      <c r="A659" s="3"/>
      <c r="B659" s="7"/>
      <c r="C659" s="5"/>
      <c r="D659" s="5"/>
    </row>
    <row r="660">
      <c r="A660" s="3"/>
      <c r="B660" s="7"/>
      <c r="C660" s="5"/>
      <c r="D660" s="5"/>
    </row>
    <row r="661">
      <c r="A661" s="3"/>
      <c r="B661" s="7"/>
      <c r="C661" s="5"/>
      <c r="D661" s="5"/>
    </row>
    <row r="662">
      <c r="A662" s="3"/>
      <c r="B662" s="7"/>
      <c r="C662" s="5"/>
      <c r="D662" s="5"/>
    </row>
    <row r="663">
      <c r="A663" s="3"/>
      <c r="B663" s="7"/>
      <c r="C663" s="5"/>
      <c r="D663" s="5"/>
    </row>
    <row r="664">
      <c r="A664" s="3"/>
      <c r="B664" s="7"/>
      <c r="C664" s="5"/>
      <c r="D664" s="5"/>
    </row>
    <row r="665">
      <c r="A665" s="3"/>
      <c r="B665" s="7"/>
      <c r="C665" s="5"/>
      <c r="D665" s="5"/>
    </row>
    <row r="666">
      <c r="A666" s="3"/>
      <c r="B666" s="7"/>
      <c r="C666" s="5"/>
      <c r="D666" s="5"/>
    </row>
    <row r="667">
      <c r="A667" s="3"/>
      <c r="B667" s="7"/>
      <c r="C667" s="5"/>
      <c r="D667" s="5"/>
    </row>
    <row r="668">
      <c r="A668" s="3"/>
      <c r="B668" s="7"/>
      <c r="C668" s="5"/>
      <c r="D668" s="5"/>
    </row>
    <row r="669">
      <c r="A669" s="3"/>
      <c r="B669" s="7"/>
      <c r="C669" s="5"/>
      <c r="D669" s="5"/>
    </row>
    <row r="670">
      <c r="A670" s="3"/>
      <c r="B670" s="7"/>
      <c r="C670" s="5"/>
      <c r="D670" s="5"/>
    </row>
    <row r="671">
      <c r="A671" s="3"/>
      <c r="B671" s="7"/>
      <c r="C671" s="5"/>
      <c r="D671" s="5"/>
    </row>
    <row r="672">
      <c r="A672" s="3"/>
      <c r="B672" s="7"/>
      <c r="C672" s="5"/>
      <c r="D672" s="5"/>
    </row>
    <row r="673">
      <c r="A673" s="3"/>
      <c r="B673" s="7"/>
      <c r="C673" s="5"/>
      <c r="D673" s="5"/>
    </row>
    <row r="674">
      <c r="A674" s="3"/>
      <c r="B674" s="7"/>
      <c r="C674" s="5"/>
      <c r="D674" s="5"/>
    </row>
    <row r="675">
      <c r="A675" s="3"/>
      <c r="B675" s="7"/>
      <c r="C675" s="5"/>
      <c r="D675" s="5"/>
    </row>
    <row r="676">
      <c r="A676" s="3"/>
      <c r="B676" s="7"/>
      <c r="C676" s="5"/>
      <c r="D676" s="5"/>
    </row>
    <row r="677">
      <c r="A677" s="3"/>
      <c r="B677" s="7"/>
      <c r="C677" s="5"/>
      <c r="D677" s="5"/>
    </row>
    <row r="678">
      <c r="A678" s="3"/>
      <c r="B678" s="7"/>
      <c r="C678" s="5"/>
      <c r="D678" s="5"/>
    </row>
    <row r="679">
      <c r="A679" s="3"/>
      <c r="B679" s="7"/>
      <c r="C679" s="5"/>
      <c r="D679" s="5"/>
    </row>
    <row r="680">
      <c r="A680" s="3"/>
      <c r="B680" s="7"/>
      <c r="C680" s="5"/>
      <c r="D680" s="5"/>
    </row>
    <row r="681">
      <c r="A681" s="3"/>
      <c r="B681" s="7"/>
      <c r="C681" s="5"/>
      <c r="D681" s="5"/>
    </row>
    <row r="682">
      <c r="A682" s="3"/>
      <c r="B682" s="7"/>
      <c r="C682" s="5"/>
      <c r="D682" s="5"/>
    </row>
    <row r="683">
      <c r="A683" s="3"/>
      <c r="B683" s="7"/>
      <c r="C683" s="5"/>
      <c r="D683" s="5"/>
    </row>
    <row r="684">
      <c r="A684" s="3"/>
      <c r="B684" s="7"/>
      <c r="C684" s="5"/>
      <c r="D684" s="5"/>
    </row>
    <row r="685">
      <c r="A685" s="3"/>
      <c r="B685" s="7"/>
      <c r="C685" s="5"/>
      <c r="D685" s="5"/>
    </row>
    <row r="686">
      <c r="A686" s="3"/>
      <c r="B686" s="7"/>
      <c r="C686" s="5"/>
      <c r="D686" s="5"/>
    </row>
    <row r="687">
      <c r="A687" s="3"/>
      <c r="B687" s="7"/>
      <c r="C687" s="5"/>
      <c r="D687" s="5"/>
    </row>
    <row r="688">
      <c r="A688" s="3"/>
      <c r="B688" s="7"/>
      <c r="C688" s="5"/>
      <c r="D688" s="5"/>
    </row>
    <row r="689">
      <c r="A689" s="3"/>
      <c r="B689" s="7"/>
      <c r="C689" s="5"/>
      <c r="D689" s="5"/>
    </row>
    <row r="690">
      <c r="A690" s="3"/>
      <c r="B690" s="7"/>
      <c r="C690" s="5"/>
      <c r="D690" s="5"/>
    </row>
    <row r="691">
      <c r="A691" s="3"/>
      <c r="B691" s="7"/>
      <c r="C691" s="5"/>
      <c r="D691" s="5"/>
    </row>
    <row r="692">
      <c r="A692" s="3"/>
      <c r="B692" s="7"/>
      <c r="C692" s="5"/>
      <c r="D692" s="5"/>
    </row>
    <row r="693">
      <c r="A693" s="3"/>
      <c r="B693" s="7"/>
      <c r="C693" s="5"/>
      <c r="D693" s="5"/>
    </row>
    <row r="694">
      <c r="A694" s="3"/>
      <c r="B694" s="7"/>
      <c r="C694" s="5"/>
      <c r="D694" s="5"/>
    </row>
    <row r="695">
      <c r="A695" s="3"/>
      <c r="B695" s="7"/>
      <c r="C695" s="5"/>
      <c r="D695" s="5"/>
    </row>
    <row r="696">
      <c r="A696" s="3"/>
      <c r="B696" s="7"/>
      <c r="C696" s="5"/>
      <c r="D696" s="5"/>
    </row>
    <row r="697">
      <c r="A697" s="3"/>
      <c r="B697" s="7"/>
      <c r="C697" s="5"/>
      <c r="D697" s="5"/>
    </row>
    <row r="698">
      <c r="A698" s="3"/>
      <c r="B698" s="7"/>
      <c r="C698" s="5"/>
      <c r="D698" s="5"/>
    </row>
    <row r="699">
      <c r="A699" s="3"/>
      <c r="B699" s="7"/>
      <c r="C699" s="5"/>
      <c r="D699" s="5"/>
    </row>
    <row r="700">
      <c r="A700" s="3"/>
      <c r="B700" s="7"/>
      <c r="C700" s="5"/>
      <c r="D700" s="5"/>
    </row>
    <row r="701">
      <c r="A701" s="3"/>
      <c r="B701" s="7"/>
      <c r="C701" s="5"/>
      <c r="D701" s="5"/>
    </row>
    <row r="702">
      <c r="A702" s="3"/>
      <c r="B702" s="7"/>
      <c r="C702" s="5"/>
      <c r="D702" s="5"/>
    </row>
    <row r="703">
      <c r="A703" s="3"/>
      <c r="B703" s="7"/>
      <c r="C703" s="5"/>
      <c r="D703" s="5"/>
    </row>
    <row r="704">
      <c r="A704" s="3"/>
      <c r="B704" s="7"/>
      <c r="C704" s="5"/>
      <c r="D704" s="5"/>
    </row>
    <row r="705">
      <c r="A705" s="3"/>
      <c r="B705" s="7"/>
      <c r="C705" s="5"/>
      <c r="D705" s="5"/>
    </row>
    <row r="706">
      <c r="A706" s="3"/>
      <c r="B706" s="7"/>
      <c r="C706" s="5"/>
      <c r="D706" s="5"/>
    </row>
    <row r="707">
      <c r="A707" s="3"/>
      <c r="B707" s="7"/>
      <c r="C707" s="5"/>
      <c r="D707" s="5"/>
    </row>
    <row r="708">
      <c r="A708" s="3"/>
      <c r="B708" s="7"/>
      <c r="C708" s="5"/>
      <c r="D708" s="5"/>
    </row>
    <row r="709">
      <c r="A709" s="3"/>
      <c r="B709" s="7"/>
      <c r="C709" s="5"/>
      <c r="D709" s="5"/>
    </row>
    <row r="710">
      <c r="A710" s="3"/>
      <c r="B710" s="7"/>
      <c r="C710" s="5"/>
      <c r="D710" s="5"/>
    </row>
    <row r="711">
      <c r="A711" s="3"/>
      <c r="B711" s="7"/>
      <c r="C711" s="5"/>
      <c r="D711" s="5"/>
    </row>
    <row r="712">
      <c r="A712" s="3"/>
      <c r="B712" s="7"/>
      <c r="C712" s="5"/>
      <c r="D712" s="5"/>
    </row>
    <row r="713">
      <c r="A713" s="3"/>
      <c r="B713" s="7"/>
      <c r="C713" s="5"/>
      <c r="D713" s="5"/>
    </row>
    <row r="714">
      <c r="A714" s="3"/>
      <c r="B714" s="7"/>
      <c r="C714" s="5"/>
      <c r="D714" s="5"/>
    </row>
    <row r="715">
      <c r="A715" s="3"/>
      <c r="B715" s="7"/>
      <c r="C715" s="5"/>
      <c r="D715" s="5"/>
    </row>
    <row r="716">
      <c r="A716" s="3"/>
      <c r="B716" s="7"/>
      <c r="C716" s="5"/>
      <c r="D716" s="5"/>
    </row>
    <row r="717">
      <c r="A717" s="3"/>
      <c r="B717" s="7"/>
      <c r="C717" s="5"/>
      <c r="D717" s="5"/>
    </row>
    <row r="718">
      <c r="A718" s="3"/>
      <c r="B718" s="7"/>
      <c r="C718" s="5"/>
      <c r="D718" s="5"/>
    </row>
    <row r="719">
      <c r="A719" s="3"/>
      <c r="B719" s="7"/>
      <c r="C719" s="5"/>
      <c r="D719" s="5"/>
    </row>
    <row r="720">
      <c r="A720" s="3"/>
      <c r="B720" s="7"/>
      <c r="C720" s="5"/>
      <c r="D720" s="5"/>
    </row>
    <row r="721">
      <c r="A721" s="3"/>
      <c r="B721" s="7"/>
      <c r="C721" s="5"/>
      <c r="D721" s="5"/>
    </row>
    <row r="722">
      <c r="A722" s="3"/>
      <c r="B722" s="7"/>
      <c r="C722" s="5"/>
      <c r="D722" s="5"/>
    </row>
    <row r="723">
      <c r="A723" s="3"/>
      <c r="B723" s="7"/>
      <c r="C723" s="5"/>
      <c r="D723" s="5"/>
    </row>
    <row r="724">
      <c r="A724" s="3"/>
      <c r="B724" s="7"/>
      <c r="C724" s="5"/>
      <c r="D724" s="5"/>
    </row>
    <row r="725">
      <c r="A725" s="3"/>
      <c r="B725" s="7"/>
      <c r="C725" s="5"/>
      <c r="D725" s="5"/>
    </row>
    <row r="726">
      <c r="A726" s="3"/>
      <c r="B726" s="7"/>
      <c r="C726" s="5"/>
      <c r="D726" s="5"/>
    </row>
    <row r="727">
      <c r="A727" s="3"/>
      <c r="B727" s="7"/>
      <c r="C727" s="5"/>
      <c r="D727" s="5"/>
    </row>
    <row r="728">
      <c r="A728" s="3"/>
      <c r="B728" s="7"/>
      <c r="C728" s="5"/>
      <c r="D728" s="5"/>
    </row>
    <row r="729">
      <c r="A729" s="3"/>
      <c r="B729" s="7"/>
      <c r="C729" s="5"/>
      <c r="D729" s="5"/>
    </row>
    <row r="730">
      <c r="A730" s="3"/>
      <c r="B730" s="7"/>
      <c r="C730" s="5"/>
      <c r="D730" s="5"/>
    </row>
    <row r="731">
      <c r="A731" s="3"/>
      <c r="B731" s="7"/>
      <c r="C731" s="5"/>
      <c r="D731" s="5"/>
    </row>
    <row r="732">
      <c r="A732" s="3"/>
      <c r="B732" s="7"/>
      <c r="C732" s="5"/>
      <c r="D732" s="5"/>
    </row>
    <row r="733">
      <c r="A733" s="3"/>
      <c r="B733" s="7"/>
      <c r="C733" s="5"/>
      <c r="D733" s="5"/>
    </row>
    <row r="734">
      <c r="A734" s="3"/>
      <c r="B734" s="7"/>
      <c r="C734" s="5"/>
      <c r="D734" s="5"/>
    </row>
    <row r="735">
      <c r="A735" s="3"/>
      <c r="B735" s="7"/>
      <c r="C735" s="5"/>
      <c r="D735" s="5"/>
    </row>
    <row r="736">
      <c r="A736" s="3"/>
      <c r="B736" s="7"/>
      <c r="C736" s="5"/>
      <c r="D736" s="5"/>
    </row>
    <row r="737">
      <c r="A737" s="3"/>
      <c r="B737" s="7"/>
      <c r="C737" s="5"/>
      <c r="D737" s="5"/>
    </row>
    <row r="738">
      <c r="A738" s="3"/>
      <c r="B738" s="7"/>
      <c r="C738" s="5"/>
      <c r="D738" s="5"/>
    </row>
    <row r="739">
      <c r="A739" s="3"/>
      <c r="B739" s="7"/>
      <c r="C739" s="5"/>
      <c r="D739" s="5"/>
    </row>
    <row r="740">
      <c r="A740" s="3"/>
      <c r="B740" s="7"/>
      <c r="C740" s="5"/>
      <c r="D740" s="5"/>
    </row>
    <row r="741">
      <c r="A741" s="3"/>
      <c r="B741" s="7"/>
      <c r="C741" s="5"/>
      <c r="D741" s="5"/>
    </row>
    <row r="742">
      <c r="A742" s="3"/>
      <c r="B742" s="7"/>
      <c r="C742" s="5"/>
      <c r="D742" s="5"/>
    </row>
    <row r="743">
      <c r="A743" s="3"/>
      <c r="B743" s="7"/>
      <c r="C743" s="5"/>
      <c r="D743" s="5"/>
    </row>
    <row r="744">
      <c r="A744" s="3"/>
      <c r="B744" s="7"/>
      <c r="C744" s="5"/>
      <c r="D744" s="5"/>
    </row>
    <row r="745">
      <c r="A745" s="3"/>
      <c r="B745" s="7"/>
      <c r="C745" s="5"/>
      <c r="D745" s="5"/>
    </row>
    <row r="746">
      <c r="A746" s="3"/>
      <c r="B746" s="7"/>
      <c r="C746" s="5"/>
      <c r="D746" s="5"/>
    </row>
    <row r="747">
      <c r="A747" s="3"/>
      <c r="B747" s="7"/>
      <c r="C747" s="5"/>
      <c r="D747" s="5"/>
    </row>
    <row r="748">
      <c r="A748" s="3"/>
      <c r="B748" s="7"/>
      <c r="C748" s="5"/>
      <c r="D748" s="5"/>
    </row>
    <row r="749">
      <c r="A749" s="3"/>
      <c r="B749" s="7"/>
      <c r="C749" s="5"/>
      <c r="D749" s="5"/>
    </row>
    <row r="750">
      <c r="A750" s="3"/>
      <c r="B750" s="7"/>
      <c r="C750" s="5"/>
      <c r="D750" s="5"/>
    </row>
    <row r="751">
      <c r="A751" s="3"/>
      <c r="B751" s="7"/>
      <c r="C751" s="5"/>
      <c r="D751" s="5"/>
    </row>
    <row r="752">
      <c r="A752" s="3"/>
      <c r="B752" s="7"/>
      <c r="C752" s="5"/>
      <c r="D752" s="5"/>
    </row>
    <row r="753">
      <c r="A753" s="3"/>
      <c r="B753" s="7"/>
      <c r="C753" s="5"/>
      <c r="D753" s="5"/>
    </row>
    <row r="754">
      <c r="A754" s="3"/>
      <c r="B754" s="7"/>
      <c r="C754" s="5"/>
      <c r="D754" s="5"/>
    </row>
    <row r="755">
      <c r="A755" s="3"/>
      <c r="B755" s="7"/>
      <c r="C755" s="5"/>
      <c r="D755" s="5"/>
    </row>
    <row r="756">
      <c r="A756" s="3"/>
      <c r="B756" s="7"/>
      <c r="C756" s="5"/>
      <c r="D756" s="5"/>
    </row>
    <row r="757">
      <c r="A757" s="3"/>
      <c r="B757" s="7"/>
      <c r="C757" s="5"/>
      <c r="D757" s="5"/>
    </row>
    <row r="758">
      <c r="A758" s="3"/>
      <c r="B758" s="7"/>
      <c r="C758" s="5"/>
      <c r="D758" s="5"/>
    </row>
    <row r="759">
      <c r="A759" s="3"/>
      <c r="B759" s="7"/>
      <c r="C759" s="5"/>
      <c r="D759" s="5"/>
    </row>
    <row r="760">
      <c r="A760" s="3"/>
      <c r="B760" s="7"/>
      <c r="C760" s="5"/>
      <c r="D760" s="5"/>
    </row>
    <row r="761">
      <c r="A761" s="3"/>
      <c r="B761" s="7"/>
      <c r="C761" s="5"/>
      <c r="D761" s="5"/>
    </row>
    <row r="762">
      <c r="A762" s="3"/>
      <c r="B762" s="7"/>
      <c r="C762" s="5"/>
      <c r="D762" s="5"/>
    </row>
    <row r="763">
      <c r="A763" s="3"/>
      <c r="B763" s="7"/>
      <c r="C763" s="5"/>
      <c r="D763" s="5"/>
    </row>
    <row r="764">
      <c r="A764" s="3"/>
      <c r="B764" s="7"/>
      <c r="C764" s="5"/>
      <c r="D764" s="5"/>
    </row>
    <row r="765">
      <c r="A765" s="3"/>
      <c r="B765" s="7"/>
      <c r="C765" s="5"/>
      <c r="D765" s="5"/>
    </row>
    <row r="766">
      <c r="A766" s="3"/>
      <c r="B766" s="7"/>
      <c r="C766" s="5"/>
      <c r="D766" s="5"/>
    </row>
    <row r="767">
      <c r="A767" s="3"/>
      <c r="B767" s="7"/>
      <c r="C767" s="5"/>
      <c r="D767" s="5"/>
    </row>
    <row r="768">
      <c r="A768" s="3"/>
      <c r="B768" s="7"/>
      <c r="C768" s="5"/>
      <c r="D768" s="5"/>
    </row>
    <row r="769">
      <c r="A769" s="3"/>
      <c r="B769" s="7"/>
      <c r="C769" s="5"/>
      <c r="D769" s="5"/>
    </row>
    <row r="770">
      <c r="A770" s="3"/>
      <c r="B770" s="7"/>
      <c r="C770" s="5"/>
      <c r="D770" s="5"/>
    </row>
    <row r="771">
      <c r="A771" s="3"/>
      <c r="B771" s="7"/>
      <c r="C771" s="5"/>
      <c r="D771" s="5"/>
    </row>
    <row r="772">
      <c r="A772" s="3"/>
      <c r="B772" s="7"/>
      <c r="C772" s="5"/>
      <c r="D772" s="5"/>
    </row>
    <row r="773">
      <c r="A773" s="3"/>
      <c r="B773" s="7"/>
      <c r="C773" s="5"/>
      <c r="D773" s="5"/>
    </row>
    <row r="774">
      <c r="A774" s="3"/>
      <c r="B774" s="7"/>
      <c r="C774" s="5"/>
      <c r="D774" s="5"/>
    </row>
    <row r="775">
      <c r="A775" s="3"/>
      <c r="B775" s="7"/>
      <c r="C775" s="5"/>
      <c r="D775" s="5"/>
    </row>
    <row r="776">
      <c r="A776" s="3"/>
      <c r="B776" s="7"/>
      <c r="C776" s="5"/>
      <c r="D776" s="5"/>
    </row>
    <row r="777">
      <c r="A777" s="3"/>
      <c r="B777" s="7"/>
      <c r="C777" s="5"/>
      <c r="D777" s="5"/>
    </row>
    <row r="778">
      <c r="A778" s="3"/>
      <c r="B778" s="7"/>
      <c r="C778" s="5"/>
      <c r="D778" s="5"/>
    </row>
    <row r="779">
      <c r="A779" s="3"/>
      <c r="B779" s="7"/>
      <c r="C779" s="5"/>
      <c r="D779" s="5"/>
    </row>
    <row r="780">
      <c r="A780" s="3"/>
      <c r="B780" s="7"/>
      <c r="C780" s="5"/>
      <c r="D780" s="5"/>
    </row>
    <row r="781">
      <c r="A781" s="3"/>
      <c r="B781" s="7"/>
      <c r="C781" s="5"/>
      <c r="D781" s="5"/>
    </row>
    <row r="782">
      <c r="A782" s="3"/>
      <c r="B782" s="7"/>
      <c r="C782" s="5"/>
      <c r="D782" s="5"/>
    </row>
    <row r="783">
      <c r="A783" s="3"/>
      <c r="B783" s="7"/>
      <c r="C783" s="5"/>
      <c r="D783" s="5"/>
    </row>
    <row r="784">
      <c r="A784" s="3"/>
      <c r="B784" s="7"/>
      <c r="C784" s="5"/>
      <c r="D784" s="5"/>
    </row>
    <row r="785">
      <c r="A785" s="3"/>
      <c r="B785" s="7"/>
      <c r="C785" s="5"/>
      <c r="D785" s="5"/>
    </row>
    <row r="786">
      <c r="A786" s="3"/>
      <c r="B786" s="7"/>
      <c r="C786" s="5"/>
      <c r="D786" s="5"/>
    </row>
    <row r="787">
      <c r="A787" s="3"/>
      <c r="B787" s="7"/>
      <c r="C787" s="5"/>
      <c r="D787" s="5"/>
    </row>
    <row r="788">
      <c r="A788" s="3"/>
      <c r="B788" s="7"/>
      <c r="C788" s="5"/>
      <c r="D788" s="5"/>
    </row>
    <row r="789">
      <c r="A789" s="3"/>
      <c r="B789" s="7"/>
      <c r="C789" s="5"/>
      <c r="D789" s="5"/>
    </row>
    <row r="790">
      <c r="A790" s="3"/>
      <c r="B790" s="7"/>
      <c r="C790" s="5"/>
      <c r="D790" s="5"/>
    </row>
    <row r="791">
      <c r="A791" s="3"/>
      <c r="B791" s="7"/>
      <c r="C791" s="5"/>
      <c r="D791" s="5"/>
    </row>
    <row r="792">
      <c r="A792" s="3"/>
      <c r="B792" s="7"/>
      <c r="C792" s="5"/>
      <c r="D792" s="5"/>
    </row>
    <row r="793">
      <c r="A793" s="3"/>
      <c r="B793" s="7"/>
      <c r="C793" s="5"/>
      <c r="D793" s="5"/>
    </row>
    <row r="794">
      <c r="A794" s="3"/>
      <c r="B794" s="7"/>
      <c r="C794" s="5"/>
      <c r="D794" s="5"/>
    </row>
    <row r="795">
      <c r="A795" s="3"/>
      <c r="B795" s="7"/>
      <c r="C795" s="5"/>
      <c r="D795" s="5"/>
    </row>
    <row r="796">
      <c r="A796" s="3"/>
      <c r="B796" s="7"/>
      <c r="C796" s="5"/>
      <c r="D796" s="5"/>
    </row>
    <row r="797">
      <c r="A797" s="3"/>
      <c r="B797" s="7"/>
      <c r="C797" s="5"/>
      <c r="D797" s="5"/>
    </row>
    <row r="798">
      <c r="A798" s="3"/>
      <c r="B798" s="7"/>
      <c r="C798" s="5"/>
      <c r="D798" s="5"/>
    </row>
    <row r="799">
      <c r="A799" s="3"/>
      <c r="B799" s="7"/>
      <c r="C799" s="5"/>
      <c r="D799" s="5"/>
    </row>
    <row r="800">
      <c r="A800" s="3"/>
      <c r="B800" s="7"/>
      <c r="C800" s="5"/>
      <c r="D800" s="5"/>
    </row>
    <row r="801">
      <c r="A801" s="3"/>
      <c r="B801" s="7"/>
      <c r="C801" s="5"/>
      <c r="D801" s="5"/>
    </row>
    <row r="802">
      <c r="A802" s="3"/>
      <c r="B802" s="7"/>
      <c r="C802" s="5"/>
      <c r="D802" s="5"/>
    </row>
    <row r="803">
      <c r="A803" s="3"/>
      <c r="B803" s="7"/>
      <c r="C803" s="5"/>
      <c r="D803" s="5"/>
    </row>
    <row r="804">
      <c r="A804" s="3"/>
      <c r="B804" s="7"/>
      <c r="C804" s="5"/>
      <c r="D804" s="5"/>
    </row>
    <row r="805">
      <c r="A805" s="3"/>
      <c r="B805" s="7"/>
      <c r="C805" s="5"/>
      <c r="D805" s="5"/>
    </row>
    <row r="806">
      <c r="A806" s="3"/>
      <c r="B806" s="7"/>
      <c r="C806" s="5"/>
      <c r="D806" s="5"/>
    </row>
    <row r="807">
      <c r="A807" s="3"/>
      <c r="B807" s="7"/>
      <c r="C807" s="5"/>
      <c r="D807" s="5"/>
    </row>
    <row r="808">
      <c r="A808" s="3"/>
      <c r="B808" s="7"/>
      <c r="C808" s="5"/>
      <c r="D808" s="5"/>
    </row>
    <row r="809">
      <c r="A809" s="3"/>
      <c r="B809" s="7"/>
      <c r="C809" s="5"/>
      <c r="D809" s="5"/>
    </row>
    <row r="810">
      <c r="A810" s="3"/>
      <c r="B810" s="7"/>
      <c r="C810" s="5"/>
      <c r="D810" s="5"/>
    </row>
    <row r="811">
      <c r="A811" s="3"/>
      <c r="B811" s="7"/>
      <c r="C811" s="5"/>
      <c r="D811" s="5"/>
    </row>
    <row r="812">
      <c r="A812" s="3"/>
      <c r="B812" s="7"/>
      <c r="C812" s="5"/>
      <c r="D812" s="5"/>
    </row>
    <row r="813">
      <c r="A813" s="3"/>
      <c r="B813" s="7"/>
      <c r="C813" s="5"/>
      <c r="D813" s="5"/>
    </row>
    <row r="814">
      <c r="A814" s="3"/>
      <c r="B814" s="7"/>
      <c r="C814" s="5"/>
      <c r="D814" s="5"/>
    </row>
    <row r="815">
      <c r="A815" s="3"/>
      <c r="B815" s="7"/>
      <c r="C815" s="5"/>
      <c r="D815" s="5"/>
    </row>
    <row r="816">
      <c r="A816" s="3"/>
      <c r="B816" s="7"/>
      <c r="C816" s="5"/>
      <c r="D816" s="5"/>
    </row>
    <row r="817">
      <c r="A817" s="3"/>
      <c r="B817" s="7"/>
      <c r="C817" s="5"/>
      <c r="D817" s="5"/>
    </row>
    <row r="818">
      <c r="A818" s="3"/>
      <c r="B818" s="7"/>
      <c r="C818" s="5"/>
      <c r="D818" s="5"/>
    </row>
    <row r="819">
      <c r="A819" s="3"/>
      <c r="B819" s="7"/>
      <c r="C819" s="5"/>
      <c r="D819" s="5"/>
    </row>
    <row r="820">
      <c r="A820" s="3"/>
      <c r="B820" s="7"/>
      <c r="C820" s="5"/>
      <c r="D820" s="5"/>
    </row>
    <row r="821">
      <c r="A821" s="3"/>
      <c r="B821" s="7"/>
      <c r="C821" s="5"/>
      <c r="D821" s="5"/>
    </row>
    <row r="822">
      <c r="A822" s="3"/>
      <c r="B822" s="7"/>
      <c r="C822" s="5"/>
      <c r="D822" s="5"/>
    </row>
    <row r="823">
      <c r="A823" s="3"/>
      <c r="B823" s="7"/>
      <c r="C823" s="5"/>
      <c r="D823" s="5"/>
    </row>
    <row r="824">
      <c r="A824" s="3"/>
      <c r="B824" s="7"/>
      <c r="C824" s="5"/>
      <c r="D824" s="5"/>
    </row>
    <row r="825">
      <c r="A825" s="3"/>
      <c r="B825" s="7"/>
      <c r="C825" s="5"/>
      <c r="D825" s="5"/>
    </row>
    <row r="826">
      <c r="A826" s="3"/>
      <c r="B826" s="7"/>
      <c r="C826" s="5"/>
      <c r="D826" s="5"/>
    </row>
    <row r="827">
      <c r="A827" s="3"/>
      <c r="B827" s="7"/>
      <c r="C827" s="5"/>
      <c r="D827" s="5"/>
    </row>
    <row r="828">
      <c r="A828" s="3"/>
      <c r="B828" s="7"/>
      <c r="C828" s="5"/>
      <c r="D828" s="5"/>
    </row>
    <row r="829">
      <c r="A829" s="3"/>
      <c r="B829" s="7"/>
      <c r="C829" s="5"/>
      <c r="D829" s="5"/>
    </row>
    <row r="830">
      <c r="A830" s="3"/>
      <c r="B830" s="7"/>
      <c r="C830" s="5"/>
      <c r="D830" s="5"/>
    </row>
    <row r="831">
      <c r="A831" s="3"/>
      <c r="B831" s="7"/>
      <c r="C831" s="5"/>
      <c r="D831" s="5"/>
    </row>
    <row r="832">
      <c r="A832" s="3"/>
      <c r="B832" s="7"/>
      <c r="C832" s="5"/>
      <c r="D832" s="5"/>
    </row>
    <row r="833">
      <c r="A833" s="3"/>
      <c r="B833" s="7"/>
      <c r="C833" s="5"/>
      <c r="D833" s="5"/>
    </row>
    <row r="834">
      <c r="A834" s="3"/>
      <c r="B834" s="7"/>
      <c r="C834" s="5"/>
      <c r="D834" s="5"/>
    </row>
    <row r="835">
      <c r="A835" s="3"/>
      <c r="B835" s="7"/>
      <c r="C835" s="5"/>
      <c r="D835" s="5"/>
    </row>
    <row r="836">
      <c r="A836" s="3"/>
      <c r="B836" s="7"/>
      <c r="C836" s="5"/>
      <c r="D836" s="5"/>
    </row>
    <row r="837">
      <c r="A837" s="3"/>
      <c r="B837" s="7"/>
      <c r="C837" s="5"/>
      <c r="D837" s="5"/>
    </row>
    <row r="838">
      <c r="A838" s="3"/>
      <c r="B838" s="7"/>
      <c r="C838" s="5"/>
      <c r="D838" s="5"/>
    </row>
    <row r="839">
      <c r="A839" s="3"/>
      <c r="B839" s="7"/>
      <c r="C839" s="5"/>
      <c r="D839" s="5"/>
    </row>
    <row r="840">
      <c r="A840" s="3"/>
      <c r="B840" s="7"/>
      <c r="C840" s="5"/>
      <c r="D840" s="5"/>
    </row>
    <row r="841">
      <c r="A841" s="3"/>
      <c r="B841" s="7"/>
      <c r="C841" s="5"/>
      <c r="D841" s="5"/>
    </row>
    <row r="842">
      <c r="A842" s="3"/>
      <c r="B842" s="7"/>
      <c r="C842" s="5"/>
      <c r="D842" s="5"/>
    </row>
    <row r="843">
      <c r="A843" s="3"/>
      <c r="B843" s="7"/>
      <c r="C843" s="5"/>
      <c r="D843" s="5"/>
    </row>
    <row r="844">
      <c r="A844" s="3"/>
      <c r="B844" s="7"/>
      <c r="C844" s="5"/>
      <c r="D844" s="5"/>
    </row>
    <row r="845">
      <c r="A845" s="3"/>
      <c r="B845" s="7"/>
      <c r="C845" s="5"/>
      <c r="D845" s="5"/>
    </row>
    <row r="846">
      <c r="A846" s="3"/>
      <c r="B846" s="7"/>
      <c r="C846" s="5"/>
      <c r="D846" s="5"/>
    </row>
    <row r="847">
      <c r="A847" s="3"/>
      <c r="B847" s="7"/>
      <c r="C847" s="5"/>
      <c r="D847" s="5"/>
    </row>
    <row r="848">
      <c r="A848" s="3"/>
      <c r="B848" s="7"/>
      <c r="C848" s="5"/>
      <c r="D848" s="5"/>
    </row>
    <row r="849">
      <c r="A849" s="3"/>
      <c r="B849" s="7"/>
      <c r="C849" s="5"/>
      <c r="D849" s="5"/>
    </row>
    <row r="850">
      <c r="A850" s="3"/>
      <c r="B850" s="7"/>
      <c r="C850" s="5"/>
      <c r="D850" s="5"/>
    </row>
    <row r="851">
      <c r="A851" s="3"/>
      <c r="B851" s="7"/>
      <c r="C851" s="5"/>
      <c r="D851" s="5"/>
    </row>
    <row r="852">
      <c r="A852" s="3"/>
      <c r="B852" s="7"/>
      <c r="C852" s="5"/>
      <c r="D852" s="5"/>
    </row>
    <row r="853">
      <c r="A853" s="3"/>
      <c r="B853" s="7"/>
      <c r="C853" s="5"/>
      <c r="D853" s="5"/>
    </row>
    <row r="854">
      <c r="A854" s="3"/>
      <c r="B854" s="7"/>
      <c r="C854" s="5"/>
      <c r="D854" s="5"/>
    </row>
    <row r="855">
      <c r="A855" s="3"/>
      <c r="B855" s="7"/>
      <c r="C855" s="5"/>
      <c r="D855" s="5"/>
    </row>
    <row r="856">
      <c r="A856" s="3"/>
      <c r="B856" s="7"/>
      <c r="C856" s="5"/>
      <c r="D856" s="5"/>
    </row>
    <row r="857">
      <c r="A857" s="3"/>
      <c r="B857" s="7"/>
      <c r="C857" s="5"/>
      <c r="D857" s="5"/>
    </row>
    <row r="858">
      <c r="A858" s="3"/>
      <c r="B858" s="7"/>
      <c r="C858" s="5"/>
      <c r="D858" s="5"/>
    </row>
    <row r="859">
      <c r="A859" s="3"/>
      <c r="B859" s="7"/>
      <c r="C859" s="5"/>
      <c r="D859" s="5"/>
    </row>
    <row r="860">
      <c r="A860" s="3"/>
      <c r="B860" s="7"/>
      <c r="C860" s="5"/>
      <c r="D860" s="5"/>
    </row>
    <row r="861">
      <c r="A861" s="3"/>
      <c r="B861" s="7"/>
      <c r="C861" s="5"/>
      <c r="D861" s="5"/>
    </row>
    <row r="862">
      <c r="A862" s="3"/>
      <c r="B862" s="7"/>
      <c r="C862" s="5"/>
      <c r="D862" s="5"/>
    </row>
    <row r="863">
      <c r="A863" s="3"/>
      <c r="B863" s="7"/>
      <c r="C863" s="5"/>
      <c r="D863" s="5"/>
    </row>
    <row r="864">
      <c r="A864" s="3"/>
      <c r="B864" s="7"/>
      <c r="C864" s="5"/>
      <c r="D864" s="5"/>
    </row>
    <row r="865">
      <c r="A865" s="3"/>
      <c r="B865" s="7"/>
      <c r="C865" s="5"/>
      <c r="D865" s="5"/>
    </row>
    <row r="866">
      <c r="A866" s="3"/>
      <c r="B866" s="7"/>
      <c r="C866" s="5"/>
      <c r="D866" s="5"/>
    </row>
    <row r="867">
      <c r="A867" s="3"/>
      <c r="B867" s="7"/>
      <c r="C867" s="5"/>
      <c r="D867" s="5"/>
    </row>
    <row r="868">
      <c r="A868" s="3"/>
      <c r="B868" s="7"/>
      <c r="C868" s="5"/>
      <c r="D868" s="5"/>
    </row>
    <row r="869">
      <c r="A869" s="3"/>
      <c r="B869" s="7"/>
      <c r="C869" s="5"/>
      <c r="D869" s="5"/>
    </row>
    <row r="870">
      <c r="A870" s="3"/>
      <c r="B870" s="7"/>
      <c r="C870" s="5"/>
      <c r="D870" s="5"/>
    </row>
    <row r="871">
      <c r="A871" s="3"/>
      <c r="B871" s="7"/>
      <c r="C871" s="5"/>
      <c r="D871" s="5"/>
    </row>
    <row r="872">
      <c r="A872" s="3"/>
      <c r="B872" s="7"/>
      <c r="C872" s="5"/>
      <c r="D872" s="5"/>
    </row>
    <row r="873">
      <c r="A873" s="3"/>
      <c r="B873" s="7"/>
      <c r="C873" s="5"/>
      <c r="D873" s="5"/>
    </row>
    <row r="874">
      <c r="A874" s="3"/>
      <c r="B874" s="7"/>
      <c r="C874" s="5"/>
      <c r="D874" s="5"/>
    </row>
    <row r="875">
      <c r="A875" s="3"/>
      <c r="B875" s="7"/>
      <c r="C875" s="5"/>
      <c r="D875" s="5"/>
    </row>
    <row r="876">
      <c r="A876" s="3"/>
      <c r="B876" s="7"/>
      <c r="C876" s="5"/>
      <c r="D876" s="5"/>
    </row>
    <row r="877">
      <c r="A877" s="3"/>
      <c r="B877" s="7"/>
      <c r="C877" s="5"/>
      <c r="D877" s="5"/>
    </row>
    <row r="878">
      <c r="A878" s="3"/>
      <c r="B878" s="7"/>
      <c r="C878" s="5"/>
      <c r="D878" s="5"/>
    </row>
    <row r="879">
      <c r="A879" s="3"/>
      <c r="B879" s="7"/>
      <c r="C879" s="5"/>
      <c r="D879" s="5"/>
    </row>
    <row r="880">
      <c r="A880" s="3"/>
      <c r="B880" s="7"/>
      <c r="C880" s="5"/>
      <c r="D880" s="5"/>
    </row>
    <row r="881">
      <c r="A881" s="3"/>
      <c r="B881" s="7"/>
      <c r="C881" s="5"/>
      <c r="D881" s="5"/>
    </row>
    <row r="882">
      <c r="A882" s="3"/>
      <c r="B882" s="7"/>
      <c r="C882" s="5"/>
      <c r="D882" s="5"/>
    </row>
    <row r="883">
      <c r="A883" s="3"/>
      <c r="B883" s="7"/>
      <c r="C883" s="5"/>
      <c r="D883" s="5"/>
    </row>
    <row r="884">
      <c r="A884" s="3"/>
      <c r="B884" s="7"/>
      <c r="C884" s="5"/>
      <c r="D884" s="5"/>
    </row>
    <row r="885">
      <c r="A885" s="3"/>
      <c r="B885" s="7"/>
      <c r="C885" s="5"/>
      <c r="D885" s="5"/>
    </row>
    <row r="886">
      <c r="A886" s="3"/>
      <c r="B886" s="7"/>
      <c r="C886" s="5"/>
      <c r="D886" s="5"/>
    </row>
    <row r="887">
      <c r="A887" s="3"/>
      <c r="B887" s="7"/>
      <c r="C887" s="5"/>
      <c r="D887" s="5"/>
    </row>
    <row r="888">
      <c r="A888" s="3"/>
      <c r="B888" s="7"/>
      <c r="C888" s="5"/>
      <c r="D888" s="5"/>
    </row>
    <row r="889">
      <c r="A889" s="3"/>
      <c r="B889" s="7"/>
      <c r="C889" s="5"/>
      <c r="D889" s="5"/>
    </row>
    <row r="890">
      <c r="A890" s="3"/>
      <c r="B890" s="7"/>
      <c r="C890" s="5"/>
      <c r="D890" s="5"/>
    </row>
    <row r="891">
      <c r="A891" s="3"/>
      <c r="B891" s="7"/>
      <c r="C891" s="5"/>
      <c r="D891" s="5"/>
    </row>
    <row r="892">
      <c r="A892" s="3"/>
      <c r="B892" s="7"/>
      <c r="C892" s="5"/>
      <c r="D892" s="5"/>
    </row>
    <row r="893">
      <c r="A893" s="3"/>
      <c r="B893" s="7"/>
      <c r="C893" s="5"/>
      <c r="D893" s="5"/>
    </row>
    <row r="894">
      <c r="A894" s="3"/>
      <c r="B894" s="7"/>
      <c r="C894" s="5"/>
      <c r="D894" s="5"/>
    </row>
    <row r="895">
      <c r="A895" s="3"/>
      <c r="B895" s="7"/>
      <c r="C895" s="5"/>
      <c r="D895" s="5"/>
    </row>
    <row r="896">
      <c r="A896" s="3"/>
      <c r="B896" s="7"/>
      <c r="C896" s="5"/>
      <c r="D896" s="5"/>
    </row>
    <row r="897">
      <c r="A897" s="3"/>
      <c r="B897" s="7"/>
      <c r="C897" s="5"/>
      <c r="D897" s="5"/>
    </row>
    <row r="898">
      <c r="A898" s="3"/>
      <c r="B898" s="7"/>
      <c r="C898" s="5"/>
      <c r="D898" s="5"/>
    </row>
    <row r="899">
      <c r="A899" s="3"/>
      <c r="B899" s="7"/>
      <c r="C899" s="5"/>
      <c r="D899" s="5"/>
    </row>
    <row r="900">
      <c r="A900" s="3"/>
      <c r="B900" s="7"/>
      <c r="C900" s="5"/>
      <c r="D900" s="5"/>
    </row>
    <row r="901">
      <c r="A901" s="3"/>
      <c r="B901" s="7"/>
      <c r="C901" s="5"/>
      <c r="D901" s="5"/>
    </row>
    <row r="902">
      <c r="A902" s="3"/>
      <c r="B902" s="7"/>
      <c r="C902" s="5"/>
      <c r="D902" s="5"/>
    </row>
    <row r="903">
      <c r="A903" s="3"/>
      <c r="B903" s="7"/>
      <c r="C903" s="5"/>
      <c r="D903" s="5"/>
    </row>
    <row r="904">
      <c r="A904" s="3"/>
      <c r="B904" s="7"/>
      <c r="C904" s="5"/>
      <c r="D904" s="5"/>
    </row>
    <row r="905">
      <c r="A905" s="3"/>
      <c r="B905" s="7"/>
      <c r="C905" s="5"/>
      <c r="D905" s="5"/>
    </row>
    <row r="906">
      <c r="A906" s="3"/>
      <c r="B906" s="7"/>
      <c r="C906" s="5"/>
      <c r="D906" s="5"/>
    </row>
    <row r="907">
      <c r="A907" s="3"/>
      <c r="B907" s="7"/>
      <c r="C907" s="5"/>
      <c r="D907" s="5"/>
    </row>
    <row r="908">
      <c r="A908" s="3"/>
      <c r="B908" s="7"/>
      <c r="C908" s="5"/>
      <c r="D908" s="5"/>
    </row>
    <row r="909">
      <c r="A909" s="3"/>
      <c r="B909" s="7"/>
      <c r="C909" s="5"/>
      <c r="D909" s="5"/>
    </row>
    <row r="910">
      <c r="A910" s="3"/>
      <c r="B910" s="7"/>
      <c r="C910" s="5"/>
      <c r="D910" s="5"/>
    </row>
    <row r="911">
      <c r="A911" s="3"/>
      <c r="B911" s="7"/>
      <c r="C911" s="5"/>
      <c r="D911" s="5"/>
    </row>
    <row r="912">
      <c r="A912" s="3"/>
      <c r="B912" s="7"/>
      <c r="C912" s="5"/>
      <c r="D912" s="5"/>
    </row>
    <row r="913">
      <c r="A913" s="3"/>
      <c r="B913" s="7"/>
      <c r="C913" s="5"/>
      <c r="D913" s="5"/>
    </row>
    <row r="914">
      <c r="A914" s="3"/>
      <c r="B914" s="7"/>
      <c r="C914" s="5"/>
      <c r="D914" s="5"/>
    </row>
    <row r="915">
      <c r="A915" s="3"/>
      <c r="B915" s="7"/>
      <c r="C915" s="5"/>
      <c r="D915" s="5"/>
    </row>
    <row r="916">
      <c r="A916" s="3"/>
      <c r="B916" s="7"/>
      <c r="C916" s="5"/>
      <c r="D916" s="5"/>
    </row>
    <row r="917">
      <c r="A917" s="3"/>
      <c r="B917" s="7"/>
      <c r="C917" s="5"/>
      <c r="D917" s="5"/>
    </row>
    <row r="918">
      <c r="A918" s="3"/>
      <c r="B918" s="7"/>
      <c r="C918" s="5"/>
      <c r="D918" s="5"/>
    </row>
    <row r="919">
      <c r="A919" s="3"/>
      <c r="B919" s="7"/>
      <c r="C919" s="5"/>
      <c r="D919" s="5"/>
    </row>
    <row r="920">
      <c r="A920" s="3"/>
      <c r="B920" s="7"/>
      <c r="C920" s="5"/>
      <c r="D920" s="5"/>
    </row>
    <row r="921">
      <c r="A921" s="3"/>
      <c r="B921" s="7"/>
      <c r="C921" s="5"/>
      <c r="D921" s="5"/>
    </row>
    <row r="922">
      <c r="A922" s="3"/>
      <c r="B922" s="7"/>
      <c r="C922" s="5"/>
      <c r="D922" s="5"/>
    </row>
    <row r="923">
      <c r="A923" s="3"/>
      <c r="B923" s="7"/>
      <c r="C923" s="5"/>
      <c r="D923" s="5"/>
    </row>
    <row r="924">
      <c r="A924" s="3"/>
      <c r="B924" s="7"/>
      <c r="C924" s="5"/>
      <c r="D924" s="5"/>
    </row>
    <row r="925">
      <c r="A925" s="3"/>
      <c r="B925" s="7"/>
      <c r="C925" s="5"/>
      <c r="D925" s="5"/>
    </row>
    <row r="926">
      <c r="A926" s="3"/>
      <c r="B926" s="7"/>
      <c r="C926" s="5"/>
      <c r="D926" s="5"/>
    </row>
    <row r="927">
      <c r="A927" s="3"/>
      <c r="B927" s="7"/>
      <c r="C927" s="5"/>
      <c r="D927" s="5"/>
    </row>
    <row r="928">
      <c r="A928" s="3"/>
      <c r="B928" s="7"/>
      <c r="C928" s="5"/>
      <c r="D928" s="5"/>
    </row>
    <row r="929">
      <c r="A929" s="3"/>
      <c r="B929" s="7"/>
      <c r="C929" s="5"/>
      <c r="D929" s="5"/>
    </row>
    <row r="930">
      <c r="A930" s="3"/>
      <c r="B930" s="7"/>
      <c r="C930" s="5"/>
      <c r="D930" s="5"/>
    </row>
    <row r="931">
      <c r="A931" s="3"/>
      <c r="B931" s="7"/>
      <c r="C931" s="5"/>
      <c r="D931" s="5"/>
    </row>
    <row r="932">
      <c r="A932" s="3"/>
      <c r="B932" s="7"/>
      <c r="C932" s="5"/>
      <c r="D932" s="5"/>
    </row>
    <row r="933">
      <c r="A933" s="3"/>
      <c r="B933" s="7"/>
      <c r="C933" s="5"/>
      <c r="D933" s="5"/>
    </row>
    <row r="934">
      <c r="A934" s="3"/>
      <c r="B934" s="7"/>
      <c r="C934" s="5"/>
      <c r="D934" s="5"/>
    </row>
    <row r="935">
      <c r="A935" s="3"/>
      <c r="B935" s="7"/>
      <c r="C935" s="5"/>
      <c r="D935" s="5"/>
    </row>
    <row r="936">
      <c r="A936" s="3"/>
      <c r="B936" s="7"/>
      <c r="C936" s="5"/>
      <c r="D936" s="5"/>
    </row>
    <row r="937">
      <c r="A937" s="3"/>
      <c r="B937" s="7"/>
      <c r="C937" s="5"/>
      <c r="D937" s="5"/>
    </row>
    <row r="938">
      <c r="A938" s="3"/>
      <c r="B938" s="7"/>
      <c r="C938" s="5"/>
      <c r="D938" s="5"/>
    </row>
    <row r="939">
      <c r="A939" s="3"/>
      <c r="B939" s="7"/>
      <c r="C939" s="5"/>
      <c r="D939" s="5"/>
    </row>
    <row r="940">
      <c r="A940" s="3"/>
      <c r="B940" s="7"/>
      <c r="C940" s="5"/>
      <c r="D940" s="5"/>
    </row>
    <row r="941">
      <c r="A941" s="3"/>
      <c r="B941" s="7"/>
      <c r="C941" s="5"/>
      <c r="D941" s="5"/>
    </row>
    <row r="942">
      <c r="A942" s="3"/>
      <c r="B942" s="7"/>
      <c r="C942" s="5"/>
      <c r="D942" s="5"/>
    </row>
    <row r="943">
      <c r="A943" s="3"/>
      <c r="B943" s="7"/>
      <c r="C943" s="5"/>
      <c r="D943" s="5"/>
    </row>
    <row r="944">
      <c r="A944" s="3"/>
      <c r="B944" s="7"/>
      <c r="C944" s="5"/>
      <c r="D944" s="5"/>
    </row>
    <row r="945">
      <c r="A945" s="3"/>
      <c r="B945" s="7"/>
      <c r="C945" s="5"/>
      <c r="D945" s="5"/>
    </row>
    <row r="946">
      <c r="A946" s="3"/>
      <c r="B946" s="7"/>
      <c r="C946" s="5"/>
      <c r="D946" s="5"/>
    </row>
    <row r="947">
      <c r="A947" s="3"/>
      <c r="B947" s="7"/>
      <c r="C947" s="5"/>
      <c r="D947" s="5"/>
    </row>
    <row r="948">
      <c r="A948" s="3"/>
      <c r="B948" s="7"/>
      <c r="C948" s="5"/>
      <c r="D948" s="5"/>
    </row>
    <row r="949">
      <c r="A949" s="3"/>
      <c r="B949" s="7"/>
      <c r="C949" s="5"/>
      <c r="D949" s="5"/>
    </row>
    <row r="950">
      <c r="A950" s="3"/>
      <c r="B950" s="7"/>
      <c r="C950" s="5"/>
      <c r="D950" s="5"/>
    </row>
    <row r="951">
      <c r="A951" s="3"/>
      <c r="B951" s="7"/>
      <c r="C951" s="5"/>
      <c r="D951" s="5"/>
    </row>
    <row r="952">
      <c r="A952" s="3"/>
      <c r="B952" s="7"/>
      <c r="C952" s="5"/>
      <c r="D952" s="5"/>
    </row>
    <row r="953">
      <c r="A953" s="3"/>
      <c r="B953" s="7"/>
      <c r="C953" s="5"/>
      <c r="D953" s="5"/>
    </row>
  </sheetData>
  <autoFilter ref="$A$1:$D$953">
    <sortState ref="A1:D953">
      <sortCondition ref="D1:D953"/>
      <sortCondition descending="1" ref="C1:C953"/>
      <sortCondition ref="B1:B953"/>
    </sortState>
  </autoFil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2.63"/>
    <col customWidth="1" min="2" max="2" width="36.75"/>
    <col customWidth="1" min="4" max="4" width="33.13"/>
  </cols>
  <sheetData>
    <row r="1">
      <c r="A1" s="1" t="s">
        <v>0</v>
      </c>
      <c r="B1" s="1" t="s">
        <v>1</v>
      </c>
      <c r="C1" s="1" t="s">
        <v>2</v>
      </c>
      <c r="D1" s="2" t="s">
        <v>3</v>
      </c>
    </row>
    <row r="2">
      <c r="A2" s="3" t="str">
        <f>IFERROR(__xludf.DUMMYFUNCTION("GOOGLETRANSLATE(B2, ""de"", ""ru"")"),"отель")</f>
        <v>отель</v>
      </c>
      <c r="B2" s="7" t="s">
        <v>1115</v>
      </c>
      <c r="C2" s="5">
        <v>673000.0</v>
      </c>
      <c r="D2" s="6" t="s">
        <v>1116</v>
      </c>
    </row>
    <row r="3">
      <c r="A3" s="3" t="str">
        <f>IFERROR(__xludf.DUMMYFUNCTION("GOOGLETRANSLATE(B3, ""de"", ""ru"")"),"отель берлин")</f>
        <v>отель берлин</v>
      </c>
      <c r="B3" s="7" t="s">
        <v>1117</v>
      </c>
      <c r="C3" s="5">
        <v>27100.0</v>
      </c>
      <c r="D3" s="8" t="s">
        <v>1118</v>
      </c>
    </row>
    <row r="4">
      <c r="A4" s="3" t="str">
        <f>IFERROR(__xludf.DUMMYFUNCTION("GOOGLETRANSLATE(B4, ""de"", ""ru"")"),"отель рядом со мной")</f>
        <v>отель рядом со мной</v>
      </c>
      <c r="B4" s="7" t="s">
        <v>1119</v>
      </c>
      <c r="C4" s="5">
        <v>22200.0</v>
      </c>
      <c r="D4" s="6" t="s">
        <v>901</v>
      </c>
    </row>
    <row r="5">
      <c r="A5" s="3" t="str">
        <f>IFERROR(__xludf.DUMMYFUNCTION("GOOGLETRANSLATE(B5, ""de"", ""ru"")"),"booking.com берлин")</f>
        <v>booking.com берлин</v>
      </c>
      <c r="B5" s="3" t="s">
        <v>1120</v>
      </c>
      <c r="C5" s="5">
        <v>14800.0</v>
      </c>
      <c r="D5" s="8" t="s">
        <v>1121</v>
      </c>
    </row>
    <row r="6">
      <c r="A6" s="3" t="str">
        <f>IFERROR(__xludf.DUMMYFUNCTION("GOOGLETRANSLATE(B6, ""de"", ""ru"")"),"горящие предложения на отдых")</f>
        <v>горящие предложения на отдых</v>
      </c>
      <c r="B6" s="3" t="s">
        <v>1122</v>
      </c>
      <c r="C6" s="5">
        <v>12100.0</v>
      </c>
      <c r="D6" s="6" t="s">
        <v>1121</v>
      </c>
    </row>
    <row r="7">
      <c r="A7" s="3" t="str">
        <f>IFERROR(__xludf.DUMMYFUNCTION("GOOGLETRANSLATE(B7, ""de"", ""ru"")"),"праздничные предложения check24")</f>
        <v>праздничные предложения check24</v>
      </c>
      <c r="B7" s="3" t="s">
        <v>1123</v>
      </c>
      <c r="C7" s="5">
        <v>12100.0</v>
      </c>
      <c r="D7" s="8" t="s">
        <v>1121</v>
      </c>
    </row>
    <row r="8">
      <c r="A8" s="3" t="str">
        <f>IFERROR(__xludf.DUMMYFUNCTION("GOOGLETRANSLATE(B8, ""de"", ""ru"")"),"отель берлин берлин")</f>
        <v>отель берлин берлин</v>
      </c>
      <c r="B8" s="7" t="s">
        <v>1124</v>
      </c>
      <c r="C8" s="5">
        <v>8100.0</v>
      </c>
      <c r="D8" s="6" t="s">
        <v>1118</v>
      </c>
    </row>
    <row r="9">
      <c r="A9" s="3" t="str">
        <f>IFERROR(__xludf.DUMMYFUNCTION("GOOGLETRANSLATE(B9, ""de"", ""ru"")"),"хостел берлин")</f>
        <v>хостел берлин</v>
      </c>
      <c r="B9" s="7" t="s">
        <v>1125</v>
      </c>
      <c r="C9" s="5">
        <v>6600.0</v>
      </c>
      <c r="D9" s="6" t="s">
        <v>1118</v>
      </c>
    </row>
    <row r="10">
      <c r="A10" s="3" t="str">
        <f>IFERROR(__xludf.DUMMYFUNCTION("GOOGLETRANSLATE(B10, ""de"", ""ru"")"),"отель поблизости")</f>
        <v>отель поблизости</v>
      </c>
      <c r="B10" s="3" t="s">
        <v>1126</v>
      </c>
      <c r="C10" s="5">
        <v>6600.0</v>
      </c>
      <c r="D10" s="6" t="s">
        <v>901</v>
      </c>
    </row>
    <row r="11">
      <c r="A11" s="3" t="str">
        <f>IFERROR(__xludf.DUMMYFUNCTION("GOOGLETRANSLATE(B11, ""de"", ""ru"")"),"размещение")</f>
        <v>размещение</v>
      </c>
      <c r="B11" s="3" t="s">
        <v>1127</v>
      </c>
      <c r="C11" s="5">
        <v>6600.0</v>
      </c>
      <c r="D11" s="6" t="s">
        <v>1116</v>
      </c>
    </row>
    <row r="12">
      <c r="A12" s="3" t="str">
        <f>IFERROR(__xludf.DUMMYFUNCTION("GOOGLETRANSLATE(B12, ""de"", ""ru"")"),"дешевый отель Берлин")</f>
        <v>дешевый отель Берлин</v>
      </c>
      <c r="B12" s="7" t="s">
        <v>1128</v>
      </c>
      <c r="C12" s="5">
        <v>5400.0</v>
      </c>
      <c r="D12" s="6" t="s">
        <v>1118</v>
      </c>
    </row>
    <row r="13">
      <c r="A13" s="3" t="str">
        <f>IFERROR(__xludf.DUMMYFUNCTION("GOOGLETRANSLATE(B13, ""de"", ""ru"")"),"дешевый отель в Берлине")</f>
        <v>дешевый отель в Берлине</v>
      </c>
      <c r="B13" s="7" t="s">
        <v>1129</v>
      </c>
      <c r="C13" s="5">
        <v>5400.0</v>
      </c>
      <c r="D13" s="6" t="s">
        <v>1118</v>
      </c>
    </row>
    <row r="14">
      <c r="A14" s="3" t="str">
        <f>IFERROR(__xludf.DUMMYFUNCTION("GOOGLETRANSLATE(B14, ""de"", ""ru"")"),"дешевый отель в Берлине")</f>
        <v>дешевый отель в Берлине</v>
      </c>
      <c r="B14" s="7" t="s">
        <v>1130</v>
      </c>
      <c r="C14" s="5">
        <v>5400.0</v>
      </c>
      <c r="D14" s="6" t="s">
        <v>1118</v>
      </c>
    </row>
    <row r="15">
      <c r="A15" s="3" t="str">
        <f>IFERROR(__xludf.DUMMYFUNCTION("GOOGLETRANSLATE(B15, ""de"", ""ru"")"),"дешевые отели в Берлине")</f>
        <v>дешевые отели в Берлине</v>
      </c>
      <c r="B15" s="3" t="s">
        <v>1131</v>
      </c>
      <c r="C15" s="5">
        <v>5400.0</v>
      </c>
      <c r="D15" s="6" t="s">
        <v>1118</v>
      </c>
    </row>
    <row r="16">
      <c r="A16" s="3" t="str">
        <f>IFERROR(__xludf.DUMMYFUNCTION("GOOGLETRANSLATE(B16, ""de"", ""ru"")"),"Дешевый отель в Берлине")</f>
        <v>Дешевый отель в Берлине</v>
      </c>
      <c r="B16" s="3" t="s">
        <v>1132</v>
      </c>
      <c r="C16" s="5">
        <v>5400.0</v>
      </c>
      <c r="D16" s="6" t="s">
        <v>1118</v>
      </c>
    </row>
    <row r="17">
      <c r="A17" s="3" t="str">
        <f>IFERROR(__xludf.DUMMYFUNCTION("GOOGLETRANSLATE(B17, ""de"", ""ru"")"),"дешевый отель в Берлине")</f>
        <v>дешевый отель в Берлине</v>
      </c>
      <c r="B17" s="3" t="s">
        <v>1133</v>
      </c>
      <c r="C17" s="5">
        <v>5400.0</v>
      </c>
      <c r="D17" s="6" t="s">
        <v>1118</v>
      </c>
    </row>
    <row r="18">
      <c r="A18" s="3" t="str">
        <f>IFERROR(__xludf.DUMMYFUNCTION("GOOGLETRANSLATE(B18, ""de"", ""ru"")"),"дешевые отели в Берлине")</f>
        <v>дешевые отели в Берлине</v>
      </c>
      <c r="B18" s="3" t="s">
        <v>1134</v>
      </c>
      <c r="C18" s="5">
        <v>5400.0</v>
      </c>
      <c r="D18" s="6" t="s">
        <v>1135</v>
      </c>
    </row>
    <row r="19">
      <c r="A19" s="3" t="str">
        <f>IFERROR(__xludf.DUMMYFUNCTION("GOOGLETRANSLATE(B19, ""de"", ""ru"")"),"забронировать отпуск")</f>
        <v>забронировать отпуск</v>
      </c>
      <c r="B19" s="3" t="s">
        <v>1136</v>
      </c>
      <c r="C19" s="5">
        <v>5400.0</v>
      </c>
      <c r="D19" s="6" t="s">
        <v>1121</v>
      </c>
    </row>
    <row r="20">
      <c r="A20" s="3" t="str">
        <f>IFERROR(__xludf.DUMMYFUNCTION("GOOGLETRANSLATE(B20, ""de"", ""ru"")"),"check24 отель")</f>
        <v>check24 отель</v>
      </c>
      <c r="B20" s="3" t="s">
        <v>1137</v>
      </c>
      <c r="C20" s="5">
        <v>4400.0</v>
      </c>
      <c r="D20" s="6" t="s">
        <v>1121</v>
      </c>
    </row>
    <row r="21">
      <c r="A21" s="3" t="str">
        <f>IFERROR(__xludf.DUMMYFUNCTION("GOOGLETRANSLATE(B21, ""de"", ""ru"")"),"ночевка")</f>
        <v>ночевка</v>
      </c>
      <c r="B21" s="3" t="s">
        <v>1138</v>
      </c>
      <c r="C21" s="5">
        <v>2900.0</v>
      </c>
      <c r="D21" s="6" t="s">
        <v>1116</v>
      </c>
    </row>
    <row r="22">
      <c r="A22" s="3" t="str">
        <f>IFERROR(__xludf.DUMMYFUNCTION("GOOGLETRANSLATE(B22, ""de"", ""ru"")"),"отель берлин митте")</f>
        <v>отель берлин митте</v>
      </c>
      <c r="B22" s="4" t="s">
        <v>1139</v>
      </c>
      <c r="C22" s="5">
        <v>2400.0</v>
      </c>
      <c r="D22" s="6" t="s">
        <v>1118</v>
      </c>
    </row>
    <row r="23">
      <c r="A23" s="3" t="str">
        <f>IFERROR(__xludf.DUMMYFUNCTION("GOOGLETRANSLATE(B23, ""de"", ""ru"")"),"спа-отель")</f>
        <v>спа-отель</v>
      </c>
      <c r="B23" s="3" t="s">
        <v>1140</v>
      </c>
      <c r="C23" s="5">
        <v>2400.0</v>
      </c>
      <c r="D23" s="6" t="s">
        <v>1141</v>
      </c>
    </row>
    <row r="24">
      <c r="A24" s="3" t="str">
        <f>IFERROR(__xludf.DUMMYFUNCTION("GOOGLETRANSLATE(B24, ""de"", ""ru"")"),"дешевый отель в Берлине")</f>
        <v>дешевый отель в Берлине</v>
      </c>
      <c r="B24" s="3" t="s">
        <v>1142</v>
      </c>
      <c r="C24" s="5">
        <v>1900.0</v>
      </c>
      <c r="D24" s="6" t="s">
        <v>1118</v>
      </c>
    </row>
    <row r="25">
      <c r="A25" s="3" t="str">
        <f>IFERROR(__xludf.DUMMYFUNCTION("GOOGLETRANSLATE(B25, ""de"", ""ru"")"),"семейный отель")</f>
        <v>семейный отель</v>
      </c>
      <c r="B25" s="3" t="s">
        <v>1143</v>
      </c>
      <c r="C25" s="5">
        <v>1900.0</v>
      </c>
      <c r="D25" s="6" t="s">
        <v>1116</v>
      </c>
    </row>
    <row r="26">
      <c r="A26" s="3" t="str">
        <f>IFERROR(__xludf.DUMMYFUNCTION("GOOGLETRANSLATE(B26, ""de"", ""ru"")"),"бутик-отель")</f>
        <v>бутик-отель</v>
      </c>
      <c r="B26" s="3" t="s">
        <v>1144</v>
      </c>
      <c r="C26" s="5">
        <v>1900.0</v>
      </c>
      <c r="D26" s="6" t="s">
        <v>1116</v>
      </c>
    </row>
    <row r="27">
      <c r="A27" s="3" t="str">
        <f>IFERROR(__xludf.DUMMYFUNCTION("GOOGLETRANSLATE(B27, ""de"", ""ru"")"),"check24 пакетный отдых")</f>
        <v>check24 пакетный отдых</v>
      </c>
      <c r="B27" s="3" t="s">
        <v>1145</v>
      </c>
      <c r="C27" s="5">
        <v>1600.0</v>
      </c>
      <c r="D27" s="6" t="s">
        <v>1121</v>
      </c>
    </row>
    <row r="28">
      <c r="A28" s="3" t="str">
        <f>IFERROR(__xludf.DUMMYFUNCTION("GOOGLETRANSLATE(B28, ""de"", ""ru"")"),"Забронировать отель")</f>
        <v>Забронировать отель</v>
      </c>
      <c r="B28" s="3" t="s">
        <v>1146</v>
      </c>
      <c r="C28" s="5">
        <v>1300.0</v>
      </c>
      <c r="D28" s="6" t="s">
        <v>1121</v>
      </c>
    </row>
    <row r="29">
      <c r="A29" s="3" t="str">
        <f>IFERROR(__xludf.DUMMYFUNCTION("GOOGLETRANSLATE(B29, ""de"", ""ru"")"),"забронировать отель")</f>
        <v>забронировать отель</v>
      </c>
      <c r="B29" s="3" t="s">
        <v>1147</v>
      </c>
      <c r="C29" s="5">
        <v>1300.0</v>
      </c>
      <c r="D29" s="6" t="s">
        <v>1121</v>
      </c>
    </row>
    <row r="30">
      <c r="A30" s="3" t="str">
        <f>IFERROR(__xludf.DUMMYFUNCTION("GOOGLETRANSLATE(B30, ""de"", ""ru"")"),"Отели на Потсдамской площади")</f>
        <v>Отели на Потсдамской площади</v>
      </c>
      <c r="B30" s="3" t="s">
        <v>1148</v>
      </c>
      <c r="C30" s="5">
        <v>1300.0</v>
      </c>
      <c r="D30" s="6" t="s">
        <v>1116</v>
      </c>
    </row>
    <row r="31">
      <c r="A31" s="3" t="str">
        <f>IFERROR(__xludf.DUMMYFUNCTION("GOOGLETRANSLATE(B31, ""de"", ""ru"")"),"размещение в Берлине")</f>
        <v>размещение в Берлине</v>
      </c>
      <c r="B31" s="3" t="s">
        <v>1149</v>
      </c>
      <c r="C31" s="5">
        <v>1000.0</v>
      </c>
      <c r="D31" s="6" t="s">
        <v>1118</v>
      </c>
    </row>
    <row r="32">
      <c r="A32" s="3" t="str">
        <f>IFERROR(__xludf.DUMMYFUNCTION("GOOGLETRANSLATE(B32, ""de"", ""ru"")"),"Размещение в Берлине")</f>
        <v>Размещение в Берлине</v>
      </c>
      <c r="B32" s="3" t="s">
        <v>1150</v>
      </c>
      <c r="C32" s="5">
        <v>1000.0</v>
      </c>
      <c r="D32" s="6" t="s">
        <v>1118</v>
      </c>
    </row>
    <row r="33">
      <c r="A33" s="3" t="str">
        <f>IFERROR(__xludf.DUMMYFUNCTION("GOOGLETRANSLATE(B33, ""de"", ""ru"")"),"Дешевый хостел в Берлине")</f>
        <v>Дешевый хостел в Берлине</v>
      </c>
      <c r="B33" s="3" t="s">
        <v>1151</v>
      </c>
      <c r="C33" s="5">
        <v>1000.0</v>
      </c>
      <c r="D33" s="6" t="s">
        <v>1118</v>
      </c>
    </row>
    <row r="34">
      <c r="A34" s="3" t="str">
        <f>IFERROR(__xludf.DUMMYFUNCTION("GOOGLETRANSLATE(B34, ""de"", ""ru"")"),"дешевый хостел в Берлине")</f>
        <v>дешевый хостел в Берлине</v>
      </c>
      <c r="B34" s="3" t="s">
        <v>1152</v>
      </c>
      <c r="C34" s="5">
        <v>1000.0</v>
      </c>
      <c r="D34" s="6" t="s">
        <v>1118</v>
      </c>
    </row>
    <row r="35">
      <c r="A35" s="3" t="str">
        <f>IFERROR(__xludf.DUMMYFUNCTION("GOOGLETRANSLATE(B35, ""de"", ""ru"")"),"дешевые отели Берлин")</f>
        <v>дешевые отели Берлин</v>
      </c>
      <c r="B35" s="3" t="s">
        <v>1153</v>
      </c>
      <c r="C35" s="5">
        <v>1000.0</v>
      </c>
      <c r="D35" s="6" t="s">
        <v>1118</v>
      </c>
    </row>
    <row r="36">
      <c r="A36" s="3" t="str">
        <f>IFERROR(__xludf.DUMMYFUNCTION("GOOGLETRANSLATE(B36, ""de"", ""ru"")"),"дешевый отель Берлин")</f>
        <v>дешевый отель Берлин</v>
      </c>
      <c r="B36" s="3" t="s">
        <v>1154</v>
      </c>
      <c r="C36" s="5">
        <v>1000.0</v>
      </c>
      <c r="D36" s="6" t="s">
        <v>1118</v>
      </c>
    </row>
    <row r="37">
      <c r="A37" s="3" t="str">
        <f>IFERROR(__xludf.DUMMYFUNCTION("GOOGLETRANSLATE(B37, ""de"", ""ru"")"),"дешевые хостелы в Берлине")</f>
        <v>дешевые хостелы в Берлине</v>
      </c>
      <c r="B37" s="3" t="s">
        <v>1155</v>
      </c>
      <c r="C37" s="5">
        <v>1000.0</v>
      </c>
      <c r="D37" s="6" t="s">
        <v>1118</v>
      </c>
    </row>
    <row r="38">
      <c r="A38" s="3" t="str">
        <f>IFERROR(__xludf.DUMMYFUNCTION("GOOGLETRANSLATE(B38, ""de"", ""ru"")"),"Отель Шарлоттенбург")</f>
        <v>Отель Шарлоттенбург</v>
      </c>
      <c r="B38" s="3" t="s">
        <v>1156</v>
      </c>
      <c r="C38" s="5">
        <v>1000.0</v>
      </c>
      <c r="D38" s="6" t="s">
        <v>1118</v>
      </c>
    </row>
    <row r="39">
      <c r="A39" s="3" t="str">
        <f>IFERROR(__xludf.DUMMYFUNCTION("GOOGLETRANSLATE(B39, ""de"", ""ru"")"),"Дешевый хостел в Берлине")</f>
        <v>Дешевый хостел в Берлине</v>
      </c>
      <c r="B39" s="3" t="s">
        <v>1157</v>
      </c>
      <c r="C39" s="5">
        <v>1000.0</v>
      </c>
      <c r="D39" s="6" t="s">
        <v>1118</v>
      </c>
    </row>
    <row r="40">
      <c r="A40" s="3" t="str">
        <f>IFERROR(__xludf.DUMMYFUNCTION("GOOGLETRANSLATE(B40, ""de"", ""ru"")"),"дешевый хостел Берлин")</f>
        <v>дешевый хостел Берлин</v>
      </c>
      <c r="B40" s="3" t="s">
        <v>1158</v>
      </c>
      <c r="C40" s="5">
        <v>1000.0</v>
      </c>
      <c r="D40" s="6" t="s">
        <v>1118</v>
      </c>
    </row>
    <row r="41">
      <c r="A41" s="3" t="str">
        <f>IFERROR(__xludf.DUMMYFUNCTION("GOOGLETRANSLATE(B41, ""de"", ""ru"")"),"дешевые отели в Берлине")</f>
        <v>дешевые отели в Берлине</v>
      </c>
      <c r="B41" s="3" t="s">
        <v>1159</v>
      </c>
      <c r="C41" s="5">
        <v>1000.0</v>
      </c>
      <c r="D41" s="6" t="s">
        <v>1118</v>
      </c>
    </row>
    <row r="42">
      <c r="A42" s="3" t="str">
        <f>IFERROR(__xludf.DUMMYFUNCTION("GOOGLETRANSLATE(B42, ""de"", ""ru"")"),"дешевые отели в Берлине")</f>
        <v>дешевые отели в Берлине</v>
      </c>
      <c r="B42" s="3" t="s">
        <v>1160</v>
      </c>
      <c r="C42" s="5">
        <v>1000.0</v>
      </c>
      <c r="D42" s="6" t="s">
        <v>1118</v>
      </c>
    </row>
    <row r="43">
      <c r="A43" s="3" t="str">
        <f>IFERROR(__xludf.DUMMYFUNCTION("GOOGLETRANSLATE(B43, ""de"", ""ru"")"),"Берлинский дешевый хостел")</f>
        <v>Берлинский дешевый хостел</v>
      </c>
      <c r="B43" s="3" t="s">
        <v>1161</v>
      </c>
      <c r="C43" s="5">
        <v>1000.0</v>
      </c>
      <c r="D43" s="6" t="s">
        <v>1118</v>
      </c>
    </row>
    <row r="44">
      <c r="A44" s="3" t="str">
        <f>IFERROR(__xludf.DUMMYFUNCTION("GOOGLETRANSLATE(B44, ""de"", ""ru"")"),"забронировать пакетный отдых")</f>
        <v>забронировать пакетный отдых</v>
      </c>
      <c r="B44" s="3" t="s">
        <v>1162</v>
      </c>
      <c r="C44" s="5">
        <v>1000.0</v>
      </c>
      <c r="D44" s="6" t="s">
        <v>1121</v>
      </c>
    </row>
    <row r="45">
      <c r="A45" s="3" t="str">
        <f>IFERROR(__xludf.DUMMYFUNCTION("GOOGLETRANSLATE(B45, ""de"", ""ru"")"),"отель берлин шарлоттенбург")</f>
        <v>отель берлин шарлоттенбург</v>
      </c>
      <c r="B45" s="7" t="s">
        <v>1163</v>
      </c>
      <c r="C45" s="5">
        <v>880.0</v>
      </c>
      <c r="D45" s="6" t="s">
        <v>1118</v>
      </c>
    </row>
    <row r="46">
      <c r="A46" s="3" t="str">
        <f>IFERROR(__xludf.DUMMYFUNCTION("GOOGLETRANSLATE(B46, ""de"", ""ru"")"),"выберите отель в Берлине")</f>
        <v>выберите отель в Берлине</v>
      </c>
      <c r="B46" s="7" t="s">
        <v>1164</v>
      </c>
      <c r="C46" s="5">
        <v>880.0</v>
      </c>
      <c r="D46" s="6" t="s">
        <v>1118</v>
      </c>
    </row>
    <row r="47">
      <c r="A47" s="3" t="str">
        <f>IFERROR(__xludf.DUMMYFUNCTION("GOOGLETRANSLATE(B47, ""de"", ""ru"")"),"гостиница")</f>
        <v>гостиница</v>
      </c>
      <c r="B47" s="7" t="s">
        <v>1165</v>
      </c>
      <c r="C47" s="5">
        <v>880.0</v>
      </c>
      <c r="D47" s="6" t="s">
        <v>1116</v>
      </c>
    </row>
    <row r="48">
      <c r="A48" s="3" t="str">
        <f>IFERROR(__xludf.DUMMYFUNCTION("GOOGLETRANSLATE(B48, ""de"", ""ru"")"),"5-звездочный отель")</f>
        <v>5-звездочный отель</v>
      </c>
      <c r="B48" s="7" t="s">
        <v>1166</v>
      </c>
      <c r="C48" s="5">
        <v>880.0</v>
      </c>
      <c r="D48" s="6" t="s">
        <v>1141</v>
      </c>
    </row>
    <row r="49">
      <c r="A49" s="3" t="str">
        <f>IFERROR(__xludf.DUMMYFUNCTION("GOOGLETRANSLATE(B49, ""de"", ""ru"")"),"отель берлин лихтенберг")</f>
        <v>отель берлин лихтенберг</v>
      </c>
      <c r="B49" s="3" t="s">
        <v>1167</v>
      </c>
      <c r="C49" s="5">
        <v>880.0</v>
      </c>
      <c r="D49" s="6" t="s">
        <v>1118</v>
      </c>
    </row>
    <row r="50">
      <c r="A50" s="3" t="str">
        <f>IFERROR(__xludf.DUMMYFUNCTION("GOOGLETRANSLATE(B50, ""de"", ""ru"")"),"Отель Берлин Шарлоттенбург")</f>
        <v>Отель Берлин Шарлоттенбург</v>
      </c>
      <c r="B50" s="3" t="s">
        <v>1168</v>
      </c>
      <c r="C50" s="5">
        <v>880.0</v>
      </c>
      <c r="D50" s="6" t="s">
        <v>1118</v>
      </c>
    </row>
    <row r="51">
      <c r="A51" s="3" t="str">
        <f>IFERROR(__xludf.DUMMYFUNCTION("GOOGLETRANSLATE(B51, ""de"", ""ru"")"),"отель Кёпеник")</f>
        <v>отель Кёпеник</v>
      </c>
      <c r="B51" s="3" t="s">
        <v>1169</v>
      </c>
      <c r="C51" s="5">
        <v>880.0</v>
      </c>
      <c r="D51" s="6" t="s">
        <v>1118</v>
      </c>
    </row>
    <row r="52">
      <c r="A52" s="3" t="str">
        <f>IFERROR(__xludf.DUMMYFUNCTION("GOOGLETRANSLATE(B52, ""de"", ""ru"")"),"Отель Шарлоттенбург Берлин")</f>
        <v>Отель Шарлоттенбург Берлин</v>
      </c>
      <c r="B52" s="3" t="s">
        <v>1170</v>
      </c>
      <c r="C52" s="5">
        <v>880.0</v>
      </c>
      <c r="D52" s="6" t="s">
        <v>1118</v>
      </c>
    </row>
    <row r="53">
      <c r="A53" s="3" t="str">
        <f>IFERROR(__xludf.DUMMYFUNCTION("GOOGLETRANSLATE(B53, ""de"", ""ru"")"),"Берлин Отель Шарлоттенбург")</f>
        <v>Берлин Отель Шарлоттенбург</v>
      </c>
      <c r="B53" s="3" t="s">
        <v>1171</v>
      </c>
      <c r="C53" s="5">
        <v>880.0</v>
      </c>
      <c r="D53" s="6" t="s">
        <v>1118</v>
      </c>
    </row>
    <row r="54">
      <c r="A54" s="3" t="str">
        <f>IFERROR(__xludf.DUMMYFUNCTION("GOOGLETRANSLATE(B54, ""de"", ""ru"")"),"Отель Берлин Лихтенберг")</f>
        <v>Отель Берлин Лихтенберг</v>
      </c>
      <c r="B54" s="3" t="s">
        <v>1172</v>
      </c>
      <c r="C54" s="5">
        <v>880.0</v>
      </c>
      <c r="D54" s="6" t="s">
        <v>1118</v>
      </c>
    </row>
    <row r="55">
      <c r="A55" s="3" t="str">
        <f>IFERROR(__xludf.DUMMYFUNCTION("GOOGLETRANSLATE(B55, ""de"", ""ru"")"),"Отель Кёпеник")</f>
        <v>Отель Кёпеник</v>
      </c>
      <c r="B55" s="3" t="s">
        <v>1173</v>
      </c>
      <c r="C55" s="5">
        <v>880.0</v>
      </c>
      <c r="D55" s="6" t="s">
        <v>1118</v>
      </c>
    </row>
    <row r="56">
      <c r="A56" s="3" t="str">
        <f>IFERROR(__xludf.DUMMYFUNCTION("GOOGLETRANSLATE(B56, ""de"", ""ru"")"),"дешевый отель")</f>
        <v>дешевый отель</v>
      </c>
      <c r="B56" s="3" t="s">
        <v>1174</v>
      </c>
      <c r="C56" s="5">
        <v>720.0</v>
      </c>
      <c r="D56" s="6" t="s">
        <v>1135</v>
      </c>
    </row>
    <row r="57">
      <c r="A57" s="3" t="str">
        <f>IFERROR(__xludf.DUMMYFUNCTION("GOOGLETRANSLATE(B57, ""de"", ""ru"")"),"дешевые отели")</f>
        <v>дешевые отели</v>
      </c>
      <c r="B57" s="3" t="s">
        <v>1175</v>
      </c>
      <c r="C57" s="5">
        <v>720.0</v>
      </c>
      <c r="D57" s="6" t="s">
        <v>1135</v>
      </c>
    </row>
    <row r="58">
      <c r="A58" s="3" t="str">
        <f>IFERROR(__xludf.DUMMYFUNCTION("GOOGLETRANSLATE(B58, ""de"", ""ru"")"),"романтический отель")</f>
        <v>романтический отель</v>
      </c>
      <c r="B58" s="3" t="s">
        <v>1176</v>
      </c>
      <c r="C58" s="5">
        <v>720.0</v>
      </c>
      <c r="D58" s="6" t="s">
        <v>1141</v>
      </c>
    </row>
    <row r="59">
      <c r="A59" s="3" t="str">
        <f>IFERROR(__xludf.DUMMYFUNCTION("GOOGLETRANSLATE(B59, ""de"", ""ru"")"),"дешевый отель")</f>
        <v>дешевый отель</v>
      </c>
      <c r="B59" s="3" t="s">
        <v>1177</v>
      </c>
      <c r="C59" s="5">
        <v>720.0</v>
      </c>
      <c r="D59" s="6" t="s">
        <v>1135</v>
      </c>
    </row>
    <row r="60">
      <c r="A60" s="3" t="str">
        <f>IFERROR(__xludf.DUMMYFUNCTION("GOOGLETRANSLATE(B60, ""de"", ""ru"")"),"Мотель Берлин")</f>
        <v>Мотель Берлин</v>
      </c>
      <c r="B60" s="3" t="s">
        <v>1178</v>
      </c>
      <c r="C60" s="5">
        <v>720.0</v>
      </c>
      <c r="D60" s="6" t="s">
        <v>1118</v>
      </c>
    </row>
    <row r="61">
      <c r="A61" s="3" t="str">
        <f>IFERROR(__xludf.DUMMYFUNCTION("GOOGLETRANSLATE(B61, ""de"", ""ru"")"),"Отель Берлин Шпандау")</f>
        <v>Отель Берлин Шпандау</v>
      </c>
      <c r="B61" s="3" t="s">
        <v>1179</v>
      </c>
      <c r="C61" s="5">
        <v>720.0</v>
      </c>
      <c r="D61" s="6" t="s">
        <v>1118</v>
      </c>
    </row>
    <row r="62">
      <c r="A62" s="3" t="str">
        <f>IFERROR(__xludf.DUMMYFUNCTION("GOOGLETRANSLATE(B62, ""de"", ""ru"")"),"Отель Пренцлауэр Берг")</f>
        <v>Отель Пренцлауэр Берг</v>
      </c>
      <c r="B62" s="3" t="s">
        <v>1180</v>
      </c>
      <c r="C62" s="5">
        <v>720.0</v>
      </c>
      <c r="D62" s="6" t="s">
        <v>1118</v>
      </c>
    </row>
    <row r="63">
      <c r="A63" s="3" t="str">
        <f>IFERROR(__xludf.DUMMYFUNCTION("GOOGLETRANSLATE(B63, ""de"", ""ru"")"),"Отели в Пренцлауэр-Берге")</f>
        <v>Отели в Пренцлауэр-Берге</v>
      </c>
      <c r="B63" s="3" t="s">
        <v>1181</v>
      </c>
      <c r="C63" s="5">
        <v>720.0</v>
      </c>
      <c r="D63" s="6" t="s">
        <v>1118</v>
      </c>
    </row>
    <row r="64">
      <c r="A64" s="3" t="str">
        <f>IFERROR(__xludf.DUMMYFUNCTION("GOOGLETRANSLATE(B64, ""de"", ""ru"")"),"Отель Шпандау Берлин")</f>
        <v>Отель Шпандау Берлин</v>
      </c>
      <c r="B64" s="3" t="s">
        <v>1182</v>
      </c>
      <c r="C64" s="5">
        <v>720.0</v>
      </c>
      <c r="D64" s="6" t="s">
        <v>1118</v>
      </c>
    </row>
    <row r="65">
      <c r="A65" s="3" t="str">
        <f>IFERROR(__xludf.DUMMYFUNCTION("GOOGLETRANSLATE(B65, ""de"", ""ru"")"),"Отель Карлсхорст")</f>
        <v>Отель Карлсхорст</v>
      </c>
      <c r="B65" s="3" t="s">
        <v>1183</v>
      </c>
      <c r="C65" s="5">
        <v>720.0</v>
      </c>
      <c r="D65" s="6" t="s">
        <v>1116</v>
      </c>
    </row>
    <row r="66">
      <c r="A66" s="3" t="str">
        <f>IFERROR(__xludf.DUMMYFUNCTION("GOOGLETRANSLATE(B66, ""de"", ""ru"")"),"полупансион")</f>
        <v>полупансион</v>
      </c>
      <c r="B66" s="3" t="s">
        <v>1184</v>
      </c>
      <c r="C66" s="5">
        <v>720.0</v>
      </c>
      <c r="D66" s="6" t="s">
        <v>1116</v>
      </c>
    </row>
    <row r="67">
      <c r="A67" s="3" t="str">
        <f>IFERROR(__xludf.DUMMYFUNCTION("GOOGLETRANSLATE(B67, ""de"", ""ru"")"),"отель берлин кройцберг")</f>
        <v>отель берлин кройцберг</v>
      </c>
      <c r="B67" s="3" t="s">
        <v>1185</v>
      </c>
      <c r="C67" s="5">
        <v>590.0</v>
      </c>
      <c r="D67" s="6" t="s">
        <v>1118</v>
      </c>
    </row>
    <row r="68">
      <c r="A68" s="3" t="str">
        <f>IFERROR(__xludf.DUMMYFUNCTION("GOOGLETRANSLATE(B68, ""de"", ""ru"")"),"Отель Кройцберг")</f>
        <v>Отель Кройцберг</v>
      </c>
      <c r="B68" s="3" t="s">
        <v>1186</v>
      </c>
      <c r="C68" s="5">
        <v>590.0</v>
      </c>
      <c r="D68" s="6" t="s">
        <v>1118</v>
      </c>
    </row>
    <row r="69">
      <c r="A69" s="3" t="str">
        <f>IFERROR(__xludf.DUMMYFUNCTION("GOOGLETRANSLATE(B69, ""de"", ""ru"")"),"Отель Фридрихсхайн")</f>
        <v>Отель Фридрихсхайн</v>
      </c>
      <c r="B69" s="3" t="s">
        <v>1187</v>
      </c>
      <c r="C69" s="5">
        <v>590.0</v>
      </c>
      <c r="D69" s="6" t="s">
        <v>1118</v>
      </c>
    </row>
    <row r="70">
      <c r="A70" s="3" t="str">
        <f>IFERROR(__xludf.DUMMYFUNCTION("GOOGLETRANSLATE(B70, ""de"", ""ru"")"),"Отель Кройцберг Берлин")</f>
        <v>Отель Кройцберг Берлин</v>
      </c>
      <c r="B70" s="3" t="s">
        <v>1188</v>
      </c>
      <c r="C70" s="5">
        <v>590.0</v>
      </c>
      <c r="D70" s="6" t="s">
        <v>1118</v>
      </c>
    </row>
    <row r="71">
      <c r="A71" s="3" t="str">
        <f>IFERROR(__xludf.DUMMYFUNCTION("GOOGLETRANSLATE(B71, ""de"", ""ru"")"),"Отель Кройцберг")</f>
        <v>Отель Кройцберг</v>
      </c>
      <c r="B71" s="3" t="s">
        <v>1189</v>
      </c>
      <c r="C71" s="5">
        <v>590.0</v>
      </c>
      <c r="D71" s="6" t="s">
        <v>1118</v>
      </c>
    </row>
    <row r="72">
      <c r="A72" s="3" t="str">
        <f>IFERROR(__xludf.DUMMYFUNCTION("GOOGLETRANSLATE(B72, ""de"", ""ru"")"),"Отель Фридрихсхайн")</f>
        <v>Отель Фридрихсхайн</v>
      </c>
      <c r="B72" s="3" t="s">
        <v>1190</v>
      </c>
      <c r="C72" s="5">
        <v>590.0</v>
      </c>
      <c r="D72" s="6" t="s">
        <v>1118</v>
      </c>
    </row>
    <row r="73">
      <c r="A73" s="3" t="str">
        <f>IFERROR(__xludf.DUMMYFUNCTION("GOOGLETRANSLATE(B73, ""de"", ""ru"")"),"Берлинский свадебный отель")</f>
        <v>Берлинский свадебный отель</v>
      </c>
      <c r="B73" s="3" t="s">
        <v>1191</v>
      </c>
      <c r="C73" s="5">
        <v>590.0</v>
      </c>
      <c r="D73" s="6" t="s">
        <v>1118</v>
      </c>
    </row>
    <row r="74">
      <c r="A74" s="3" t="str">
        <f>IFERROR(__xludf.DUMMYFUNCTION("GOOGLETRANSLATE(B74, ""de"", ""ru"")"),"Отель Штеглиц")</f>
        <v>Отель Штеглиц</v>
      </c>
      <c r="B74" s="3" t="s">
        <v>1192</v>
      </c>
      <c r="C74" s="5">
        <v>590.0</v>
      </c>
      <c r="D74" s="6" t="s">
        <v>1118</v>
      </c>
    </row>
    <row r="75">
      <c r="A75" s="3" t="str">
        <f>IFERROR(__xludf.DUMMYFUNCTION("GOOGLETRANSLATE(B75, ""de"", ""ru"")"),"Хостелы рядом со мной")</f>
        <v>Хостелы рядом со мной</v>
      </c>
      <c r="B75" s="3" t="s">
        <v>1193</v>
      </c>
      <c r="C75" s="5">
        <v>590.0</v>
      </c>
      <c r="D75" s="6" t="s">
        <v>901</v>
      </c>
    </row>
    <row r="76">
      <c r="A76" s="3" t="str">
        <f>IFERROR(__xludf.DUMMYFUNCTION("GOOGLETRANSLATE(B76, ""de"", ""ru"")"),"апарт-отель")</f>
        <v>апарт-отель</v>
      </c>
      <c r="B76" s="3" t="s">
        <v>1194</v>
      </c>
      <c r="C76" s="5">
        <v>480.0</v>
      </c>
      <c r="D76" s="6" t="s">
        <v>1116</v>
      </c>
    </row>
    <row r="77">
      <c r="A77" s="3" t="str">
        <f>IFERROR(__xludf.DUMMYFUNCTION("GOOGLETRANSLATE(B77, ""de"", ""ru"")"),"Забронируйте отель в Берлине")</f>
        <v>Забронируйте отель в Берлине</v>
      </c>
      <c r="B77" s="3" t="s">
        <v>1195</v>
      </c>
      <c r="C77" s="5">
        <v>480.0</v>
      </c>
      <c r="D77" s="6" t="s">
        <v>1121</v>
      </c>
    </row>
    <row r="78">
      <c r="A78" s="3" t="str">
        <f>IFERROR(__xludf.DUMMYFUNCTION("GOOGLETRANSLATE(B78, ""de"", ""ru"")"),"Забронируйте отель в Берлине")</f>
        <v>Забронируйте отель в Берлине</v>
      </c>
      <c r="B78" s="3" t="s">
        <v>1196</v>
      </c>
      <c r="C78" s="5">
        <v>480.0</v>
      </c>
      <c r="D78" s="6" t="s">
        <v>1121</v>
      </c>
    </row>
    <row r="79">
      <c r="A79" s="3" t="str">
        <f>IFERROR(__xludf.DUMMYFUNCTION("GOOGLETRANSLATE(B79, ""de"", ""ru"")"),"дешевые отели в Берлине")</f>
        <v>дешевые отели в Берлине</v>
      </c>
      <c r="B79" s="3" t="s">
        <v>1197</v>
      </c>
      <c r="C79" s="5">
        <v>480.0</v>
      </c>
      <c r="D79" s="6" t="s">
        <v>1118</v>
      </c>
    </row>
    <row r="80">
      <c r="A80" s="3" t="str">
        <f>IFERROR(__xludf.DUMMYFUNCTION("GOOGLETRANSLATE(B80, ""de"", ""ru"")"),"Забронируйте отель в Берлине")</f>
        <v>Забронируйте отель в Берлине</v>
      </c>
      <c r="B80" s="3" t="s">
        <v>1198</v>
      </c>
      <c r="C80" s="5">
        <v>480.0</v>
      </c>
      <c r="D80" s="6" t="s">
        <v>1121</v>
      </c>
    </row>
    <row r="81">
      <c r="A81" s="3" t="str">
        <f>IFERROR(__xludf.DUMMYFUNCTION("GOOGLETRANSLATE(B81, ""de"", ""ru"")"),"отель берлин нойкёльн")</f>
        <v>отель берлин нойкёльн</v>
      </c>
      <c r="B81" s="3" t="s">
        <v>1199</v>
      </c>
      <c r="C81" s="5">
        <v>480.0</v>
      </c>
      <c r="D81" s="6" t="s">
        <v>1118</v>
      </c>
    </row>
    <row r="82">
      <c r="A82" s="3" t="str">
        <f>IFERROR(__xludf.DUMMYFUNCTION("GOOGLETRANSLATE(B82, ""de"", ""ru"")"),"Берлинский отель с бассейном")</f>
        <v>Берлинский отель с бассейном</v>
      </c>
      <c r="B82" s="3" t="s">
        <v>1200</v>
      </c>
      <c r="C82" s="5">
        <v>480.0</v>
      </c>
      <c r="D82" s="6" t="s">
        <v>1118</v>
      </c>
    </row>
    <row r="83">
      <c r="A83" s="3" t="str">
        <f>IFERROR(__xludf.DUMMYFUNCTION("GOOGLETRANSLATE(B83, ""de"", ""ru"")"),"Отель Берлин Остбанхоф")</f>
        <v>Отель Берлин Остбанхоф</v>
      </c>
      <c r="B83" s="3" t="s">
        <v>1201</v>
      </c>
      <c r="C83" s="5">
        <v>480.0</v>
      </c>
      <c r="D83" s="6" t="s">
        <v>1118</v>
      </c>
    </row>
    <row r="84">
      <c r="A84" s="3" t="str">
        <f>IFERROR(__xludf.DUMMYFUNCTION("GOOGLETRANSLATE(B84, ""de"", ""ru"")"),"Отель Остбанхоф Берлин")</f>
        <v>Отель Остбанхоф Берлин</v>
      </c>
      <c r="B84" s="3" t="s">
        <v>1202</v>
      </c>
      <c r="C84" s="5">
        <v>480.0</v>
      </c>
      <c r="D84" s="6" t="s">
        <v>1118</v>
      </c>
    </row>
    <row r="85">
      <c r="A85" s="3" t="str">
        <f>IFERROR(__xludf.DUMMYFUNCTION("GOOGLETRANSLATE(B85, ""de"", ""ru"")"),"отель берлин с бассейном")</f>
        <v>отель берлин с бассейном</v>
      </c>
      <c r="B85" s="3" t="s">
        <v>1203</v>
      </c>
      <c r="C85" s="5">
        <v>480.0</v>
      </c>
      <c r="D85" s="6" t="s">
        <v>1118</v>
      </c>
    </row>
    <row r="86">
      <c r="A86" s="3" t="str">
        <f>IFERROR(__xludf.DUMMYFUNCTION("GOOGLETRANSLATE(B86, ""de"", ""ru"")"),"Отель Берлин Остбанхоф")</f>
        <v>Отель Берлин Остбанхоф</v>
      </c>
      <c r="B86" s="3" t="s">
        <v>1204</v>
      </c>
      <c r="C86" s="5">
        <v>480.0</v>
      </c>
      <c r="D86" s="6" t="s">
        <v>1118</v>
      </c>
    </row>
    <row r="87">
      <c r="A87" s="3" t="str">
        <f>IFERROR(__xludf.DUMMYFUNCTION("GOOGLETRANSLATE(B87, ""de"", ""ru"")"),"отель с бассейном в Берлине")</f>
        <v>отель с бассейном в Берлине</v>
      </c>
      <c r="B87" s="3" t="s">
        <v>1205</v>
      </c>
      <c r="C87" s="5">
        <v>480.0</v>
      </c>
      <c r="D87" s="6" t="s">
        <v>1118</v>
      </c>
    </row>
    <row r="88">
      <c r="A88" s="3" t="str">
        <f>IFERROR(__xludf.DUMMYFUNCTION("GOOGLETRANSLATE(B88, ""de"", ""ru"")"),"hotel neukölln berlin")</f>
        <v>hotel neukölln berlin</v>
      </c>
      <c r="B88" s="3" t="s">
        <v>1206</v>
      </c>
      <c r="C88" s="5">
        <v>480.0</v>
      </c>
      <c r="D88" s="6" t="s">
        <v>1118</v>
      </c>
    </row>
    <row r="89">
      <c r="A89" s="3" t="str">
        <f>IFERROR(__xludf.DUMMYFUNCTION("GOOGLETRANSLATE(B89, ""de"", ""ru"")"),"отель на Восточном вокзале Берлина")</f>
        <v>отель на Восточном вокзале Берлина</v>
      </c>
      <c r="B89" s="3" t="s">
        <v>1207</v>
      </c>
      <c r="C89" s="5">
        <v>480.0</v>
      </c>
      <c r="D89" s="6" t="s">
        <v>1118</v>
      </c>
    </row>
    <row r="90">
      <c r="A90" s="3" t="str">
        <f>IFERROR(__xludf.DUMMYFUNCTION("GOOGLETRANSLATE(B90, ""de"", ""ru"")"),"Отель Ostbahnhof Berlin")</f>
        <v>Отель Ostbahnhof Berlin</v>
      </c>
      <c r="B90" s="3" t="s">
        <v>1208</v>
      </c>
      <c r="C90" s="5">
        <v>480.0</v>
      </c>
      <c r="D90" s="6" t="s">
        <v>1118</v>
      </c>
    </row>
    <row r="91">
      <c r="A91" s="3" t="str">
        <f>IFERROR(__xludf.DUMMYFUNCTION("GOOGLETRANSLATE(B91, ""de"", ""ru"")"),"Дешевый отель в Берлине")</f>
        <v>Дешевый отель в Берлине</v>
      </c>
      <c r="B91" s="3" t="s">
        <v>1209</v>
      </c>
      <c r="C91" s="5">
        <v>480.0</v>
      </c>
      <c r="D91" s="6" t="s">
        <v>1118</v>
      </c>
    </row>
    <row r="92">
      <c r="A92" s="3" t="str">
        <f>IFERROR(__xludf.DUMMYFUNCTION("GOOGLETRANSLATE(B92, ""de"", ""ru"")"),"дешевые отели в Берлине")</f>
        <v>дешевые отели в Берлине</v>
      </c>
      <c r="B92" s="3" t="s">
        <v>1210</v>
      </c>
      <c r="C92" s="5">
        <v>480.0</v>
      </c>
      <c r="D92" s="6" t="s">
        <v>1118</v>
      </c>
    </row>
    <row r="93">
      <c r="A93" s="3" t="str">
        <f>IFERROR(__xludf.DUMMYFUNCTION("GOOGLETRANSLATE(B93, ""de"", ""ru"")"),"дешевый отель Берлин")</f>
        <v>дешевый отель Берлин</v>
      </c>
      <c r="B93" s="3" t="s">
        <v>1211</v>
      </c>
      <c r="C93" s="5">
        <v>480.0</v>
      </c>
      <c r="D93" s="6" t="s">
        <v>1118</v>
      </c>
    </row>
    <row r="94">
      <c r="A94" s="3" t="str">
        <f>IFERROR(__xludf.DUMMYFUNCTION("GOOGLETRANSLATE(B94, ""de"", ""ru"")"),"дешевые отели в Берлине")</f>
        <v>дешевые отели в Берлине</v>
      </c>
      <c r="B94" s="3" t="s">
        <v>1212</v>
      </c>
      <c r="C94" s="5">
        <v>480.0</v>
      </c>
      <c r="D94" s="6" t="s">
        <v>1118</v>
      </c>
    </row>
    <row r="95">
      <c r="A95" s="3" t="str">
        <f>IFERROR(__xludf.DUMMYFUNCTION("GOOGLETRANSLATE(B95, ""de"", ""ru"")"),"отель берлин фридрихсхайн")</f>
        <v>отель берлин фридрихсхайн</v>
      </c>
      <c r="B95" s="3" t="s">
        <v>1213</v>
      </c>
      <c r="C95" s="5">
        <v>390.0</v>
      </c>
      <c r="D95" s="6" t="s">
        <v>1118</v>
      </c>
    </row>
    <row r="96">
      <c r="A96" s="3" t="str">
        <f>IFERROR(__xludf.DUMMYFUNCTION("GOOGLETRANSLATE(B96, ""de"", ""ru"")"),"hotel berlin kurfürstendamm")</f>
        <v>hotel berlin kurfürstendamm</v>
      </c>
      <c r="B96" s="3" t="s">
        <v>1214</v>
      </c>
      <c r="C96" s="5">
        <v>390.0</v>
      </c>
      <c r="D96" s="6" t="s">
        <v>1118</v>
      </c>
    </row>
    <row r="97">
      <c r="A97" s="3" t="str">
        <f>IFERROR(__xludf.DUMMYFUNCTION("GOOGLETRANSLATE(B97, ""de"", ""ru"")"),"Берлинский гостиничный центр")</f>
        <v>Берлинский гостиничный центр</v>
      </c>
      <c r="B97" s="3" t="s">
        <v>1215</v>
      </c>
      <c r="C97" s="5">
        <v>390.0</v>
      </c>
      <c r="D97" s="6" t="s">
        <v>1118</v>
      </c>
    </row>
    <row r="98">
      <c r="A98" s="3" t="str">
        <f>IFERROR(__xludf.DUMMYFUNCTION("GOOGLETRANSLATE(B98, ""de"", ""ru"")"),"отель в центре Берлина")</f>
        <v>отель в центре Берлина</v>
      </c>
      <c r="B98" s="3" t="s">
        <v>1216</v>
      </c>
      <c r="C98" s="5">
        <v>390.0</v>
      </c>
      <c r="D98" s="6" t="s">
        <v>1118</v>
      </c>
    </row>
    <row r="99">
      <c r="A99" s="3" t="str">
        <f>IFERROR(__xludf.DUMMYFUNCTION("GOOGLETRANSLATE(B99, ""de"", ""ru"")"),"номер в отеле в Берлине")</f>
        <v>номер в отеле в Берлине</v>
      </c>
      <c r="B99" s="3" t="s">
        <v>1217</v>
      </c>
      <c r="C99" s="5">
        <v>390.0</v>
      </c>
      <c r="D99" s="6" t="s">
        <v>1118</v>
      </c>
    </row>
    <row r="100">
      <c r="A100" s="3" t="str">
        <f>IFERROR(__xludf.DUMMYFUNCTION("GOOGLETRANSLATE(B100, ""de"", ""ru"")"),"Отель Берлин Потсдамер Платц")</f>
        <v>Отель Берлин Потсдамер Платц</v>
      </c>
      <c r="B100" s="3" t="s">
        <v>1218</v>
      </c>
      <c r="C100" s="5">
        <v>390.0</v>
      </c>
      <c r="D100" s="6" t="s">
        <v>1118</v>
      </c>
    </row>
    <row r="101">
      <c r="A101" s="3" t="str">
        <f>IFERROR(__xludf.DUMMYFUNCTION("GOOGLETRANSLATE(B101, ""de"", ""ru"")"),"недорогой отель в районе Берлин-Митте")</f>
        <v>недорогой отель в районе Берлин-Митте</v>
      </c>
      <c r="B101" s="3" t="s">
        <v>1219</v>
      </c>
      <c r="C101" s="5">
        <v>390.0</v>
      </c>
      <c r="D101" s="6" t="s">
        <v>1118</v>
      </c>
    </row>
    <row r="102">
      <c r="A102" s="3" t="str">
        <f>IFERROR(__xludf.DUMMYFUNCTION("GOOGLETRANSLATE(B102, ""de"", ""ru"")"),"Недорогие отели в районе Берлин-Митте")</f>
        <v>Недорогие отели в районе Берлин-Митте</v>
      </c>
      <c r="B102" s="3" t="s">
        <v>1220</v>
      </c>
      <c r="C102" s="5">
        <v>390.0</v>
      </c>
      <c r="D102" s="6" t="s">
        <v>1118</v>
      </c>
    </row>
    <row r="103">
      <c r="A103" s="3" t="str">
        <f>IFERROR(__xludf.DUMMYFUNCTION("GOOGLETRANSLATE(B103, ""de"", ""ru"")"),"недорогой отель в районе Берлин-Митте")</f>
        <v>недорогой отель в районе Берлин-Митте</v>
      </c>
      <c r="B103" s="3" t="s">
        <v>1221</v>
      </c>
      <c r="C103" s="5">
        <v>390.0</v>
      </c>
      <c r="D103" s="6" t="s">
        <v>1118</v>
      </c>
    </row>
    <row r="104">
      <c r="A104" s="3" t="str">
        <f>IFERROR(__xludf.DUMMYFUNCTION("GOOGLETRANSLATE(B104, ""de"", ""ru"")"),"Отель Берлин Фридрихсхайн")</f>
        <v>Отель Берлин Фридрихсхайн</v>
      </c>
      <c r="B104" s="3" t="s">
        <v>1222</v>
      </c>
      <c r="C104" s="5">
        <v>390.0</v>
      </c>
      <c r="D104" s="6" t="s">
        <v>1118</v>
      </c>
    </row>
    <row r="105">
      <c r="A105" s="3" t="str">
        <f>IFERROR(__xludf.DUMMYFUNCTION("GOOGLETRANSLATE(B105, ""de"", ""ru"")"),"Отель Фридрихсхайн Берлин")</f>
        <v>Отель Фридрихсхайн Берлин</v>
      </c>
      <c r="B105" s="3" t="s">
        <v>1223</v>
      </c>
      <c r="C105" s="5">
        <v>390.0</v>
      </c>
      <c r="D105" s="6" t="s">
        <v>1118</v>
      </c>
    </row>
    <row r="106">
      <c r="A106" s="3" t="str">
        <f>IFERROR(__xludf.DUMMYFUNCTION("GOOGLETRANSLATE(B106, ""de"", ""ru"")"),"Отель в центре Берлина")</f>
        <v>Отель в центре Берлина</v>
      </c>
      <c r="B106" s="3" t="s">
        <v>1224</v>
      </c>
      <c r="C106" s="5">
        <v>390.0</v>
      </c>
      <c r="D106" s="6" t="s">
        <v>1118</v>
      </c>
    </row>
    <row r="107">
      <c r="A107" s="3" t="str">
        <f>IFERROR(__xludf.DUMMYFUNCTION("GOOGLETRANSLATE(B107, ""de"", ""ru"")"),"Хостел Берлин-Митте")</f>
        <v>Хостел Берлин-Митте</v>
      </c>
      <c r="B107" s="3" t="s">
        <v>1225</v>
      </c>
      <c r="C107" s="5">
        <v>390.0</v>
      </c>
      <c r="D107" s="6" t="s">
        <v>1118</v>
      </c>
    </row>
    <row r="108">
      <c r="A108" s="3" t="str">
        <f>IFERROR(__xludf.DUMMYFUNCTION("GOOGLETRANSLATE(B108, ""de"", ""ru"")"),"Отель Курфюрстендамм Берлин")</f>
        <v>Отель Курфюрстендамм Берлин</v>
      </c>
      <c r="B108" s="3" t="s">
        <v>1226</v>
      </c>
      <c r="C108" s="5">
        <v>390.0</v>
      </c>
      <c r="D108" s="6" t="s">
        <v>1118</v>
      </c>
    </row>
    <row r="109">
      <c r="A109" s="3" t="str">
        <f>IFERROR(__xludf.DUMMYFUNCTION("GOOGLETRANSLATE(B109, ""de"", ""ru"")"),"Берлин Отель Кудамм")</f>
        <v>Берлин Отель Кудамм</v>
      </c>
      <c r="B109" s="3" t="s">
        <v>1227</v>
      </c>
      <c r="C109" s="5">
        <v>390.0</v>
      </c>
      <c r="D109" s="6" t="s">
        <v>1118</v>
      </c>
    </row>
    <row r="110">
      <c r="A110" s="3" t="str">
        <f>IFERROR(__xludf.DUMMYFUNCTION("GOOGLETRANSLATE(B110, ""de"", ""ru"")"),"Берлин Хостел Митте")</f>
        <v>Берлин Хостел Митте</v>
      </c>
      <c r="B110" s="3" t="s">
        <v>1228</v>
      </c>
      <c r="C110" s="5">
        <v>390.0</v>
      </c>
      <c r="D110" s="6" t="s">
        <v>1118</v>
      </c>
    </row>
    <row r="111">
      <c r="A111" s="3" t="str">
        <f>IFERROR(__xludf.DUMMYFUNCTION("GOOGLETRANSLATE(B111, ""de"", ""ru"")"),"Отель Берлин Курфюрстендамм")</f>
        <v>Отель Берлин Курфюрстендамм</v>
      </c>
      <c r="B111" s="3" t="s">
        <v>1229</v>
      </c>
      <c r="C111" s="5">
        <v>390.0</v>
      </c>
      <c r="D111" s="6" t="s">
        <v>1118</v>
      </c>
    </row>
    <row r="112">
      <c r="A112" s="3" t="str">
        <f>IFERROR(__xludf.DUMMYFUNCTION("GOOGLETRANSLATE(B112, ""de"", ""ru"")"),"отель рейникендорф")</f>
        <v>отель рейникендорф</v>
      </c>
      <c r="B112" s="3" t="s">
        <v>1230</v>
      </c>
      <c r="C112" s="5">
        <v>390.0</v>
      </c>
      <c r="D112" s="6" t="s">
        <v>1116</v>
      </c>
    </row>
    <row r="113">
      <c r="A113" s="3" t="str">
        <f>IFERROR(__xludf.DUMMYFUNCTION("GOOGLETRANSLATE(B113, ""de"", ""ru"")"),"Отель Кудамм Берлин")</f>
        <v>Отель Кудамм Берлин</v>
      </c>
      <c r="B113" s="3" t="s">
        <v>1231</v>
      </c>
      <c r="C113" s="5">
        <v>390.0</v>
      </c>
      <c r="D113" s="6" t="s">
        <v>1118</v>
      </c>
    </row>
    <row r="114">
      <c r="A114" s="3" t="str">
        <f>IFERROR(__xludf.DUMMYFUNCTION("GOOGLETRANSLATE(B114, ""de"", ""ru"")"),"Отель Кудамм Берлин")</f>
        <v>Отель Кудамм Берлин</v>
      </c>
      <c r="B114" s="3" t="s">
        <v>1232</v>
      </c>
      <c r="C114" s="5">
        <v>390.0</v>
      </c>
      <c r="D114" s="6" t="s">
        <v>1118</v>
      </c>
    </row>
    <row r="115">
      <c r="A115" s="3" t="str">
        <f>IFERROR(__xludf.DUMMYFUNCTION("GOOGLETRANSLATE(B115, ""de"", ""ru"")"),"Отель Лихтенберг")</f>
        <v>Отель Лихтенберг</v>
      </c>
      <c r="B115" s="3" t="s">
        <v>1233</v>
      </c>
      <c r="C115" s="5">
        <v>390.0</v>
      </c>
      <c r="D115" s="6" t="s">
        <v>1116</v>
      </c>
    </row>
    <row r="116">
      <c r="A116" s="3" t="str">
        <f>IFERROR(__xludf.DUMMYFUNCTION("GOOGLETRANSLATE(B116, ""de"", ""ru"")"),"Отель Марцан")</f>
        <v>Отель Марцан</v>
      </c>
      <c r="B116" s="3" t="s">
        <v>1234</v>
      </c>
      <c r="C116" s="5">
        <v>390.0</v>
      </c>
      <c r="D116" s="6" t="s">
        <v>1116</v>
      </c>
    </row>
    <row r="117">
      <c r="A117" s="3" t="str">
        <f>IFERROR(__xludf.DUMMYFUNCTION("GOOGLETRANSLATE(B117, ""de"", ""ru"")"),"Hotel Alter Markt Köpenick")</f>
        <v>Hotel Alter Markt Köpenick</v>
      </c>
      <c r="B117" s="3" t="s">
        <v>1235</v>
      </c>
      <c r="C117" s="5">
        <v>390.0</v>
      </c>
      <c r="D117" s="6" t="s">
        <v>1118</v>
      </c>
    </row>
    <row r="118">
      <c r="A118" s="3" t="str">
        <f>IFERROR(__xludf.DUMMYFUNCTION("GOOGLETRANSLATE(B118, ""de"", ""ru"")"),"Недорогой отель в районе Берлин-Митте")</f>
        <v>Недорогой отель в районе Берлин-Митте</v>
      </c>
      <c r="B118" s="3" t="s">
        <v>1236</v>
      </c>
      <c r="C118" s="5">
        <v>390.0</v>
      </c>
      <c r="D118" s="6" t="s">
        <v>1118</v>
      </c>
    </row>
    <row r="119">
      <c r="A119" s="3" t="str">
        <f>IFERROR(__xludf.DUMMYFUNCTION("GOOGLETRANSLATE(B119, ""de"", ""ru"")"),"Берлинский отель Митте недорогой")</f>
        <v>Берлинский отель Митте недорогой</v>
      </c>
      <c r="B119" s="3" t="s">
        <v>1237</v>
      </c>
      <c r="C119" s="5">
        <v>390.0</v>
      </c>
      <c r="D119" s="6" t="s">
        <v>1118</v>
      </c>
    </row>
    <row r="120">
      <c r="A120" s="3" t="str">
        <f>IFERROR(__xludf.DUMMYFUNCTION("GOOGLETRANSLATE(B120, ""de"", ""ru"")"),"недорогие отели в районе Берлин-Митте")</f>
        <v>недорогие отели в районе Берлин-Митте</v>
      </c>
      <c r="B120" s="3" t="s">
        <v>1238</v>
      </c>
      <c r="C120" s="5">
        <v>390.0</v>
      </c>
      <c r="D120" s="6" t="s">
        <v>1118</v>
      </c>
    </row>
    <row r="121">
      <c r="A121" s="3" t="str">
        <f>IFERROR(__xludf.DUMMYFUNCTION("GOOGLETRANSLATE(B121, ""de"", ""ru"")"),"недорогой отель в районе Берлин-Митте")</f>
        <v>недорогой отель в районе Берлин-Митте</v>
      </c>
      <c r="B121" s="3" t="s">
        <v>1239</v>
      </c>
      <c r="C121" s="5">
        <v>390.0</v>
      </c>
      <c r="D121" s="6" t="s">
        <v>1118</v>
      </c>
    </row>
    <row r="122">
      <c r="A122" s="3" t="str">
        <f>IFERROR(__xludf.DUMMYFUNCTION("GOOGLETRANSLATE(B122, ""de"", ""ru"")"),"недорогой отель в центре Берлина")</f>
        <v>недорогой отель в центре Берлина</v>
      </c>
      <c r="B122" s="3" t="s">
        <v>1240</v>
      </c>
      <c r="C122" s="5">
        <v>390.0</v>
      </c>
      <c r="D122" s="6" t="s">
        <v>1118</v>
      </c>
    </row>
    <row r="123">
      <c r="A123" s="3" t="str">
        <f>IFERROR(__xludf.DUMMYFUNCTION("GOOGLETRANSLATE(B123, ""de"", ""ru"")"),"апарт-отель берлин")</f>
        <v>апарт-отель берлин</v>
      </c>
      <c r="B123" s="3" t="s">
        <v>1241</v>
      </c>
      <c r="C123" s="5">
        <v>320.0</v>
      </c>
      <c r="D123" s="6" t="s">
        <v>1118</v>
      </c>
    </row>
    <row r="124">
      <c r="A124" s="3" t="str">
        <f>IFERROR(__xludf.DUMMYFUNCTION("GOOGLETRANSLATE(B124, ""de"", ""ru"")"),"Отель Шпандау")</f>
        <v>Отель Шпандау</v>
      </c>
      <c r="B124" s="3" t="s">
        <v>1242</v>
      </c>
      <c r="C124" s="5">
        <v>320.0</v>
      </c>
      <c r="D124" s="6" t="s">
        <v>1118</v>
      </c>
    </row>
    <row r="125">
      <c r="A125" s="3" t="str">
        <f>IFERROR(__xludf.DUMMYFUNCTION("GOOGLETRANSLATE(B125, ""de"", ""ru"")"),"Отель Берлин Кёпеник")</f>
        <v>Отель Берлин Кёпеник</v>
      </c>
      <c r="B125" s="3" t="s">
        <v>1243</v>
      </c>
      <c r="C125" s="5">
        <v>320.0</v>
      </c>
      <c r="D125" s="6" t="s">
        <v>1118</v>
      </c>
    </row>
    <row r="126">
      <c r="A126" s="3" t="str">
        <f>IFERROR(__xludf.DUMMYFUNCTION("GOOGLETRANSLATE(B126, ""de"", ""ru"")"),"Отель Берлин Шёнеберг")</f>
        <v>Отель Берлин Шёнеберг</v>
      </c>
      <c r="B126" s="3" t="s">
        <v>1244</v>
      </c>
      <c r="C126" s="5">
        <v>320.0</v>
      </c>
      <c r="D126" s="6" t="s">
        <v>1118</v>
      </c>
    </row>
    <row r="127">
      <c r="A127" s="3" t="str">
        <f>IFERROR(__xludf.DUMMYFUNCTION("GOOGLETRANSLATE(B127, ""de"", ""ru"")"),"Отель Берлин-Штеглиц")</f>
        <v>Отель Берлин-Штеглиц</v>
      </c>
      <c r="B127" s="3" t="s">
        <v>1245</v>
      </c>
      <c r="C127" s="5">
        <v>320.0</v>
      </c>
      <c r="D127" s="6" t="s">
        <v>1118</v>
      </c>
    </row>
    <row r="128">
      <c r="A128" s="3" t="str">
        <f>IFERROR(__xludf.DUMMYFUNCTION("GOOGLETRANSLATE(B128, ""de"", ""ru"")"),"Отель Гезундбруннен")</f>
        <v>Отель Гезундбруннен</v>
      </c>
      <c r="B128" s="3" t="s">
        <v>1246</v>
      </c>
      <c r="C128" s="5">
        <v>320.0</v>
      </c>
      <c r="D128" s="6" t="s">
        <v>1116</v>
      </c>
    </row>
    <row r="129">
      <c r="A129" s="3" t="str">
        <f>IFERROR(__xludf.DUMMYFUNCTION("GOOGLETRANSLATE(B129, ""de"", ""ru"")"),"романтический отель в Берлине")</f>
        <v>романтический отель в Берлине</v>
      </c>
      <c r="B129" s="3" t="s">
        <v>1247</v>
      </c>
      <c r="C129" s="5">
        <v>320.0</v>
      </c>
      <c r="D129" s="6" t="s">
        <v>1118</v>
      </c>
    </row>
    <row r="130">
      <c r="A130" s="3" t="str">
        <f>IFERROR(__xludf.DUMMYFUNCTION("GOOGLETRANSLATE(B130, ""de"", ""ru"")"),"самый дорогой отель в Берлине")</f>
        <v>самый дорогой отель в Берлине</v>
      </c>
      <c r="B130" s="3" t="s">
        <v>1248</v>
      </c>
      <c r="C130" s="5">
        <v>320.0</v>
      </c>
      <c r="D130" s="6" t="s">
        <v>1118</v>
      </c>
    </row>
    <row r="131">
      <c r="A131" s="3" t="str">
        <f>IFERROR(__xludf.DUMMYFUNCTION("GOOGLETRANSLATE(B131, ""de"", ""ru"")"),"отель для свиданий в берлине")</f>
        <v>отель для свиданий в берлине</v>
      </c>
      <c r="B131" s="3" t="s">
        <v>1249</v>
      </c>
      <c r="C131" s="5">
        <v>320.0</v>
      </c>
      <c r="D131" s="6" t="s">
        <v>1118</v>
      </c>
    </row>
    <row r="132">
      <c r="A132" s="3" t="str">
        <f>IFERROR(__xludf.DUMMYFUNCTION("GOOGLETRANSLATE(B132, ""de"", ""ru"")"),"Забронируйте дешевый отель")</f>
        <v>Забронируйте дешевый отель</v>
      </c>
      <c r="B132" s="3" t="s">
        <v>1250</v>
      </c>
      <c r="C132" s="5">
        <v>260.0</v>
      </c>
      <c r="D132" s="6" t="s">
        <v>1121</v>
      </c>
    </row>
    <row r="133">
      <c r="A133" s="3" t="str">
        <f>IFERROR(__xludf.DUMMYFUNCTION("GOOGLETRANSLATE(B133, ""de"", ""ru"")"),"Забронируйте дешевые отели")</f>
        <v>Забронируйте дешевые отели</v>
      </c>
      <c r="B133" s="3" t="s">
        <v>1251</v>
      </c>
      <c r="C133" s="5">
        <v>260.0</v>
      </c>
      <c r="D133" s="6" t="s">
        <v>1121</v>
      </c>
    </row>
    <row r="134">
      <c r="A134" s="3" t="str">
        <f>IFERROR(__xludf.DUMMYFUNCTION("GOOGLETRANSLATE(B134, ""de"", ""ru"")"),"городской отель")</f>
        <v>городской отель</v>
      </c>
      <c r="B134" s="3" t="s">
        <v>1252</v>
      </c>
      <c r="C134" s="5">
        <v>260.0</v>
      </c>
      <c r="D134" s="6" t="s">
        <v>1116</v>
      </c>
    </row>
    <row r="135">
      <c r="A135" s="3" t="str">
        <f>IFERROR(__xludf.DUMMYFUNCTION("GOOGLETRANSLATE(B135, ""de"", ""ru"")"),"Забронируйте дешевые отели")</f>
        <v>Забронируйте дешевые отели</v>
      </c>
      <c r="B135" s="3" t="s">
        <v>1253</v>
      </c>
      <c r="C135" s="5">
        <v>260.0</v>
      </c>
      <c r="D135" s="6" t="s">
        <v>1121</v>
      </c>
    </row>
    <row r="136">
      <c r="A136" s="3" t="str">
        <f>IFERROR(__xludf.DUMMYFUNCTION("GOOGLETRANSLATE(B136, ""de"", ""ru"")"),"отель берлин пренцлауэр берг")</f>
        <v>отель берлин пренцлауэр берг</v>
      </c>
      <c r="B136" s="3" t="s">
        <v>1254</v>
      </c>
      <c r="C136" s="5">
        <v>260.0</v>
      </c>
      <c r="D136" s="6" t="s">
        <v>1118</v>
      </c>
    </row>
    <row r="137">
      <c r="A137" s="3" t="str">
        <f>IFERROR(__xludf.DUMMYFUNCTION("GOOGLETRANSLATE(B137, ""de"", ""ru"")"),"отель берлин темпельхоф")</f>
        <v>отель берлин темпельхоф</v>
      </c>
      <c r="B137" s="3" t="s">
        <v>1255</v>
      </c>
      <c r="C137" s="5">
        <v>260.0</v>
      </c>
      <c r="D137" s="6" t="s">
        <v>1118</v>
      </c>
    </row>
    <row r="138">
      <c r="A138" s="3" t="str">
        <f>IFERROR(__xludf.DUMMYFUNCTION("GOOGLETRANSLATE(B138, ""de"", ""ru"")"),"отель хеннигсдорф")</f>
        <v>отель хеннигсдорф</v>
      </c>
      <c r="B138" s="3" t="s">
        <v>1256</v>
      </c>
      <c r="C138" s="5">
        <v>260.0</v>
      </c>
      <c r="D138" s="6" t="s">
        <v>1116</v>
      </c>
    </row>
    <row r="139">
      <c r="A139" s="3" t="str">
        <f>IFERROR(__xludf.DUMMYFUNCTION("GOOGLETRANSLATE(B139, ""de"", ""ru"")"),"Хостел Кройцберг")</f>
        <v>Хостел Кройцберг</v>
      </c>
      <c r="B139" s="3" t="s">
        <v>1257</v>
      </c>
      <c r="C139" s="5">
        <v>260.0</v>
      </c>
      <c r="D139" s="6" t="s">
        <v>1118</v>
      </c>
    </row>
    <row r="140">
      <c r="A140" s="3" t="str">
        <f>IFERROR(__xludf.DUMMYFUNCTION("GOOGLETRANSLATE(B140, ""de"", ""ru"")"),"Отель Пренцлауэр Берг Берлин")</f>
        <v>Отель Пренцлауэр Берг Берлин</v>
      </c>
      <c r="B140" s="3" t="s">
        <v>1258</v>
      </c>
      <c r="C140" s="5">
        <v>260.0</v>
      </c>
      <c r="D140" s="6" t="s">
        <v>1118</v>
      </c>
    </row>
    <row r="141">
      <c r="A141" s="3" t="str">
        <f>IFERROR(__xludf.DUMMYFUNCTION("GOOGLETRANSLATE(B141, ""de"", ""ru"")"),"Отель Темпельхоф Берлин")</f>
        <v>Отель Темпельхоф Берлин</v>
      </c>
      <c r="B141" s="3" t="s">
        <v>1259</v>
      </c>
      <c r="C141" s="5">
        <v>260.0</v>
      </c>
      <c r="D141" s="6" t="s">
        <v>1118</v>
      </c>
    </row>
    <row r="142">
      <c r="A142" s="3" t="str">
        <f>IFERROR(__xludf.DUMMYFUNCTION("GOOGLETRANSLATE(B142, ""de"", ""ru"")"),"Отель Берлин Пренцлауэр Берг")</f>
        <v>Отель Берлин Пренцлауэр Берг</v>
      </c>
      <c r="B142" s="3" t="s">
        <v>1260</v>
      </c>
      <c r="C142" s="5">
        <v>260.0</v>
      </c>
      <c r="D142" s="6" t="s">
        <v>1118</v>
      </c>
    </row>
    <row r="143">
      <c r="A143" s="3" t="str">
        <f>IFERROR(__xludf.DUMMYFUNCTION("GOOGLETRANSLATE(B143, ""de"", ""ru"")"),"отель в Берлине Александерплац")</f>
        <v>отель в Берлине Александерплац</v>
      </c>
      <c r="B143" s="3" t="s">
        <v>1261</v>
      </c>
      <c r="C143" s="5">
        <v>260.0</v>
      </c>
      <c r="D143" s="6" t="s">
        <v>1118</v>
      </c>
    </row>
    <row r="144">
      <c r="A144" s="3" t="str">
        <f>IFERROR(__xludf.DUMMYFUNCTION("GOOGLETRANSLATE(B144, ""de"", ""ru"")"),"городской отель берлин")</f>
        <v>городской отель берлин</v>
      </c>
      <c r="B144" s="3" t="s">
        <v>1262</v>
      </c>
      <c r="C144" s="5">
        <v>260.0</v>
      </c>
      <c r="D144" s="6" t="s">
        <v>1118</v>
      </c>
    </row>
    <row r="145">
      <c r="A145" s="3" t="str">
        <f>IFERROR(__xludf.DUMMYFUNCTION("GOOGLETRANSLATE(B145, ""de"", ""ru"")"),"Отель Хеннигсдорф")</f>
        <v>Отель Хеннигсдорф</v>
      </c>
      <c r="B145" s="3" t="s">
        <v>1263</v>
      </c>
      <c r="C145" s="5">
        <v>260.0</v>
      </c>
      <c r="D145" s="6" t="s">
        <v>1116</v>
      </c>
    </row>
    <row r="146">
      <c r="A146" s="3" t="str">
        <f>IFERROR(__xludf.DUMMYFUNCTION("GOOGLETRANSLATE(B146, ""de"", ""ru"")"),"Отель Берлин Тиргартен")</f>
        <v>Отель Берлин Тиргартен</v>
      </c>
      <c r="B146" s="3" t="s">
        <v>1264</v>
      </c>
      <c r="C146" s="5">
        <v>260.0</v>
      </c>
      <c r="D146" s="6" t="s">
        <v>1118</v>
      </c>
    </row>
    <row r="147">
      <c r="A147" s="3" t="str">
        <f>IFERROR(__xludf.DUMMYFUNCTION("GOOGLETRANSLATE(B147, ""de"", ""ru"")"),"4-звездочный отель Берлин")</f>
        <v>4-звездочный отель Берлин</v>
      </c>
      <c r="B147" s="3" t="s">
        <v>1265</v>
      </c>
      <c r="C147" s="5">
        <v>260.0</v>
      </c>
      <c r="D147" s="6" t="s">
        <v>1118</v>
      </c>
    </row>
    <row r="148">
      <c r="A148" s="3" t="str">
        <f>IFERROR(__xludf.DUMMYFUNCTION("GOOGLETRANSLATE(B148, ""de"", ""ru"")"),"Отель Целендорф")</f>
        <v>Отель Целендорф</v>
      </c>
      <c r="B148" s="3" t="s">
        <v>1266</v>
      </c>
      <c r="C148" s="5">
        <v>260.0</v>
      </c>
      <c r="D148" s="6" t="s">
        <v>1116</v>
      </c>
    </row>
    <row r="149">
      <c r="A149" s="3" t="str">
        <f>IFERROR(__xludf.DUMMYFUNCTION("GOOGLETRANSLATE(B149, ""de"", ""ru"")"),"Отель Тиргартен")</f>
        <v>Отель Тиргартен</v>
      </c>
      <c r="B149" s="3" t="s">
        <v>1267</v>
      </c>
      <c r="C149" s="5">
        <v>260.0</v>
      </c>
      <c r="D149" s="6" t="s">
        <v>1116</v>
      </c>
    </row>
    <row r="150">
      <c r="A150" s="3" t="str">
        <f>IFERROR(__xludf.DUMMYFUNCTION("GOOGLETRANSLATE(B150, ""de"", ""ru"")"),"4-звездочный отель в Берлине")</f>
        <v>4-звездочный отель в Берлине</v>
      </c>
      <c r="B150" s="3" t="s">
        <v>1268</v>
      </c>
      <c r="C150" s="5">
        <v>260.0</v>
      </c>
      <c r="D150" s="6" t="s">
        <v>1141</v>
      </c>
    </row>
    <row r="151">
      <c r="A151" s="3" t="str">
        <f>IFERROR(__xludf.DUMMYFUNCTION("GOOGLETRANSLATE(B151, ""de"", ""ru"")"),"хостел Нойкёльн")</f>
        <v>хостел Нойкёльн</v>
      </c>
      <c r="B151" s="3" t="s">
        <v>1269</v>
      </c>
      <c r="C151" s="5">
        <v>260.0</v>
      </c>
      <c r="D151" s="6" t="s">
        <v>1116</v>
      </c>
    </row>
    <row r="152">
      <c r="A152" s="3" t="str">
        <f>IFERROR(__xludf.DUMMYFUNCTION("GOOGLETRANSLATE(B152, ""de"", ""ru"")"),"двухместный номер")</f>
        <v>двухместный номер</v>
      </c>
      <c r="B152" s="3" t="s">
        <v>1270</v>
      </c>
      <c r="C152" s="5">
        <v>260.0</v>
      </c>
      <c r="D152" s="6" t="s">
        <v>1116</v>
      </c>
    </row>
    <row r="153">
      <c r="A153" s="3" t="str">
        <f>IFERROR(__xludf.DUMMYFUNCTION("GOOGLETRANSLATE(B153, ""de"", ""ru"")"),"Отель Тиргартен Берлин")</f>
        <v>Отель Тиргартен Берлин</v>
      </c>
      <c r="B153" s="3" t="s">
        <v>1271</v>
      </c>
      <c r="C153" s="5">
        <v>260.0</v>
      </c>
      <c r="D153" s="6" t="s">
        <v>1118</v>
      </c>
    </row>
    <row r="154">
      <c r="A154" s="3" t="str">
        <f>IFERROR(__xludf.DUMMYFUNCTION("GOOGLETRANSLATE(B154, ""de"", ""ru"")"),"поиск отеля")</f>
        <v>поиск отеля</v>
      </c>
      <c r="B154" s="3" t="s">
        <v>1272</v>
      </c>
      <c r="C154" s="5">
        <v>210.0</v>
      </c>
      <c r="D154" s="6" t="s">
        <v>1116</v>
      </c>
    </row>
    <row r="155">
      <c r="A155" s="3" t="str">
        <f>IFERROR(__xludf.DUMMYFUNCTION("GOOGLETRANSLATE(B155, ""de"", ""ru"")"),"отель только для взрослых")</f>
        <v>отель только для взрослых</v>
      </c>
      <c r="B155" s="3" t="s">
        <v>1273</v>
      </c>
      <c r="C155" s="5">
        <v>210.0</v>
      </c>
      <c r="D155" s="6" t="s">
        <v>1141</v>
      </c>
    </row>
    <row r="156">
      <c r="A156" s="3" t="str">
        <f>IFERROR(__xludf.DUMMYFUNCTION("GOOGLETRANSLATE(B156, ""de"", ""ru"")"),"велнес поблизости")</f>
        <v>велнес поблизости</v>
      </c>
      <c r="B156" s="3" t="s">
        <v>1274</v>
      </c>
      <c r="C156" s="5">
        <v>210.0</v>
      </c>
      <c r="D156" s="6" t="s">
        <v>901</v>
      </c>
    </row>
    <row r="157">
      <c r="A157" s="3" t="str">
        <f>IFERROR(__xludf.DUMMYFUNCTION("GOOGLETRANSLATE(B157, ""de"", ""ru"")"),"дешевые отели поблизости")</f>
        <v>дешевые отели поблизости</v>
      </c>
      <c r="B157" s="3" t="s">
        <v>1275</v>
      </c>
      <c r="C157" s="5">
        <v>210.0</v>
      </c>
      <c r="D157" s="6" t="s">
        <v>901</v>
      </c>
    </row>
    <row r="158">
      <c r="A158" s="3" t="str">
        <f>IFERROR(__xludf.DUMMYFUNCTION("GOOGLETRANSLATE(B158, ""de"", ""ru"")"),"дешевый отель поблизости")</f>
        <v>дешевый отель поблизости</v>
      </c>
      <c r="B158" s="3" t="s">
        <v>1276</v>
      </c>
      <c r="C158" s="5">
        <v>210.0</v>
      </c>
      <c r="D158" s="6" t="s">
        <v>901</v>
      </c>
    </row>
    <row r="159">
      <c r="A159" s="3" t="str">
        <f>IFERROR(__xludf.DUMMYFUNCTION("GOOGLETRANSLATE(B159, ""de"", ""ru"")"),"отзывы об отелях")</f>
        <v>отзывы об отелях</v>
      </c>
      <c r="B159" s="3" t="s">
        <v>1277</v>
      </c>
      <c r="C159" s="5">
        <v>210.0</v>
      </c>
      <c r="D159" s="6" t="s">
        <v>1116</v>
      </c>
    </row>
    <row r="160">
      <c r="A160" s="3" t="str">
        <f>IFERROR(__xludf.DUMMYFUNCTION("GOOGLETRANSLATE(B160, ""de"", ""ru"")"),"дневной отель Берлин")</f>
        <v>дневной отель Берлин</v>
      </c>
      <c r="B160" s="3" t="s">
        <v>1278</v>
      </c>
      <c r="C160" s="5">
        <v>210.0</v>
      </c>
      <c r="D160" s="6" t="s">
        <v>1118</v>
      </c>
    </row>
    <row r="161">
      <c r="A161" s="3" t="str">
        <f>IFERROR(__xludf.DUMMYFUNCTION("GOOGLETRANSLATE(B161, ""de"", ""ru"")"),"хостел Фридрихсхайн")</f>
        <v>хостел Фридрихсхайн</v>
      </c>
      <c r="B161" s="3" t="s">
        <v>1279</v>
      </c>
      <c r="C161" s="5">
        <v>210.0</v>
      </c>
      <c r="D161" s="6" t="s">
        <v>1118</v>
      </c>
    </row>
    <row r="162">
      <c r="A162" s="3" t="str">
        <f>IFERROR(__xludf.DUMMYFUNCTION("GOOGLETRANSLATE(B162, ""de"", ""ru"")"),"Забронируйте отель в Берлине")</f>
        <v>Забронируйте отель в Берлине</v>
      </c>
      <c r="B162" s="3" t="s">
        <v>1280</v>
      </c>
      <c r="C162" s="5">
        <v>170.0</v>
      </c>
      <c r="D162" s="6" t="s">
        <v>1118</v>
      </c>
    </row>
    <row r="163">
      <c r="A163" s="3" t="str">
        <f>IFERROR(__xludf.DUMMYFUNCTION("GOOGLETRANSLATE(B163, ""de"", ""ru"")"),"Недорогие отели в районе Берлин-Митте с завтраком")</f>
        <v>Недорогие отели в районе Берлин-Митте с завтраком</v>
      </c>
      <c r="B163" s="3" t="s">
        <v>1281</v>
      </c>
      <c r="C163" s="5">
        <v>170.0</v>
      </c>
      <c r="D163" s="6" t="s">
        <v>1135</v>
      </c>
    </row>
    <row r="164">
      <c r="A164" s="3" t="str">
        <f>IFERROR(__xludf.DUMMYFUNCTION("GOOGLETRANSLATE(B164, ""de"", ""ru"")"),"комната Берлин")</f>
        <v>комната Берлин</v>
      </c>
      <c r="B164" s="3" t="s">
        <v>1282</v>
      </c>
      <c r="C164" s="5">
        <v>170.0</v>
      </c>
      <c r="D164" s="6" t="s">
        <v>1118</v>
      </c>
    </row>
    <row r="165">
      <c r="A165" s="3" t="str">
        <f>IFERROR(__xludf.DUMMYFUNCTION("GOOGLETRANSLATE(B165, ""de"", ""ru"")"),"Недорогой отель в Берлине на 2 человек")</f>
        <v>Недорогой отель в Берлине на 2 человек</v>
      </c>
      <c r="B165" s="3" t="s">
        <v>1283</v>
      </c>
      <c r="C165" s="5">
        <v>170.0</v>
      </c>
      <c r="D165" s="6" t="s">
        <v>1135</v>
      </c>
    </row>
    <row r="166">
      <c r="A166" s="3" t="str">
        <f>IFERROR(__xludf.DUMMYFUNCTION("GOOGLETRANSLATE(B166, ""de"", ""ru"")"),"хостел берлин кройцберг")</f>
        <v>хостел берлин кройцберг</v>
      </c>
      <c r="B166" s="3" t="s">
        <v>1284</v>
      </c>
      <c r="C166" s="5">
        <v>170.0</v>
      </c>
      <c r="D166" s="6" t="s">
        <v>1118</v>
      </c>
    </row>
    <row r="167">
      <c r="A167" s="3" t="str">
        <f>IFERROR(__xludf.DUMMYFUNCTION("GOOGLETRANSLATE(B167, ""de"", ""ru"")"),"лучшие отели в Берлине")</f>
        <v>лучшие отели в Берлине</v>
      </c>
      <c r="B167" s="3" t="s">
        <v>1285</v>
      </c>
      <c r="C167" s="5">
        <v>170.0</v>
      </c>
      <c r="D167" s="6" t="s">
        <v>1118</v>
      </c>
    </row>
    <row r="168">
      <c r="A168" s="3" t="str">
        <f>IFERROR(__xludf.DUMMYFUNCTION("GOOGLETRANSLATE(B168, ""de"", ""ru"")"),"отпуск в Берлине")</f>
        <v>отпуск в Берлине</v>
      </c>
      <c r="B168" s="3" t="s">
        <v>1286</v>
      </c>
      <c r="C168" s="5">
        <v>170.0</v>
      </c>
      <c r="D168" s="6" t="s">
        <v>1287</v>
      </c>
    </row>
    <row r="169">
      <c r="A169" s="3" t="str">
        <f>IFERROR(__xludf.DUMMYFUNCTION("GOOGLETRANSLATE(B169, ""de"", ""ru"")"),"бюджетный отель в Берлине")</f>
        <v>бюджетный отель в Берлине</v>
      </c>
      <c r="B169" s="3" t="s">
        <v>1288</v>
      </c>
      <c r="C169" s="5">
        <v>170.0</v>
      </c>
      <c r="D169" s="6" t="s">
        <v>1135</v>
      </c>
    </row>
    <row r="170">
      <c r="A170" s="3" t="str">
        <f>IFERROR(__xludf.DUMMYFUNCTION("GOOGLETRANSLATE(B170, ""de"", ""ru"")"),"пакетные туры в Берлин")</f>
        <v>пакетные туры в Берлин</v>
      </c>
      <c r="B170" s="3" t="s">
        <v>1289</v>
      </c>
      <c r="C170" s="5">
        <v>170.0</v>
      </c>
      <c r="D170" s="6" t="s">
        <v>1118</v>
      </c>
    </row>
    <row r="171">
      <c r="A171" s="3" t="str">
        <f>IFERROR(__xludf.DUMMYFUNCTION("GOOGLETRANSLATE(B171, ""de"", ""ru"")"),"дешевый отель Берлин")</f>
        <v>дешевый отель Берлин</v>
      </c>
      <c r="B171" s="3" t="s">
        <v>1290</v>
      </c>
      <c r="C171" s="5">
        <v>170.0</v>
      </c>
      <c r="D171" s="6" t="s">
        <v>1135</v>
      </c>
    </row>
    <row r="172">
      <c r="A172" s="3" t="str">
        <f>IFERROR(__xludf.DUMMYFUNCTION("GOOGLETRANSLATE(B172, ""de"", ""ru"")"),"Берлинский железнодорожный вокзал")</f>
        <v>Берлинский железнодорожный вокзал</v>
      </c>
      <c r="B172" s="3" t="s">
        <v>1291</v>
      </c>
      <c r="C172" s="5">
        <v>170.0</v>
      </c>
      <c r="D172" s="6" t="s">
        <v>1118</v>
      </c>
    </row>
    <row r="173">
      <c r="A173" s="3" t="str">
        <f>IFERROR(__xludf.DUMMYFUNCTION("GOOGLETRANSLATE(B173, ""de"", ""ru"")"),"Берлинская комната")</f>
        <v>Берлинская комната</v>
      </c>
      <c r="B173" s="3" t="s">
        <v>1292</v>
      </c>
      <c r="C173" s="5">
        <v>170.0</v>
      </c>
      <c r="D173" s="6" t="s">
        <v>1118</v>
      </c>
    </row>
    <row r="174">
      <c r="A174" s="3" t="str">
        <f>IFERROR(__xludf.DUMMYFUNCTION("GOOGLETRANSLATE(B174, ""de"", ""ru"")"),"Отели на Александерплац в Берлине")</f>
        <v>Отели на Александерплац в Берлине</v>
      </c>
      <c r="B174" s="3" t="s">
        <v>1293</v>
      </c>
      <c r="C174" s="5">
        <v>170.0</v>
      </c>
      <c r="D174" s="6" t="s">
        <v>1118</v>
      </c>
    </row>
    <row r="175">
      <c r="A175" s="3" t="str">
        <f>IFERROR(__xludf.DUMMYFUNCTION("GOOGLETRANSLATE(B175, ""de"", ""ru"")"),"Предложение отеля в Берлине")</f>
        <v>Предложение отеля в Берлине</v>
      </c>
      <c r="B175" s="3" t="s">
        <v>1294</v>
      </c>
      <c r="C175" s="5">
        <v>170.0</v>
      </c>
      <c r="D175" s="6" t="s">
        <v>1135</v>
      </c>
    </row>
    <row r="176">
      <c r="A176" s="3" t="str">
        <f>IFERROR(__xludf.DUMMYFUNCTION("GOOGLETRANSLATE(B176, ""de"", ""ru"")"),"отель в Берлине Шпандау")</f>
        <v>отель в Берлине Шпандау</v>
      </c>
      <c r="B176" s="3" t="s">
        <v>1295</v>
      </c>
      <c r="C176" s="5">
        <v>170.0</v>
      </c>
      <c r="D176" s="6" t="s">
        <v>1118</v>
      </c>
    </row>
    <row r="177">
      <c r="A177" s="3" t="str">
        <f>IFERROR(__xludf.DUMMYFUNCTION("GOOGLETRANSLATE(B177, ""de"", ""ru"")"),"отель в Кёпенике")</f>
        <v>отель в Кёпенике</v>
      </c>
      <c r="B177" s="3" t="s">
        <v>1296</v>
      </c>
      <c r="C177" s="5">
        <v>170.0</v>
      </c>
      <c r="D177" s="6" t="s">
        <v>1118</v>
      </c>
    </row>
    <row r="178">
      <c r="A178" s="3" t="str">
        <f>IFERROR(__xludf.DUMMYFUNCTION("GOOGLETRANSLATE(B178, ""de"", ""ru"")"),"Недорогой отель в районе Берлин-Митте с завтраком")</f>
        <v>Недорогой отель в районе Берлин-Митте с завтраком</v>
      </c>
      <c r="B178" s="3" t="s">
        <v>1297</v>
      </c>
      <c r="C178" s="5">
        <v>170.0</v>
      </c>
      <c r="D178" s="6" t="s">
        <v>1135</v>
      </c>
    </row>
    <row r="179">
      <c r="A179" s="3" t="str">
        <f>IFERROR(__xludf.DUMMYFUNCTION("GOOGLETRANSLATE(B179, ""de"", ""ru"")"),"Отель Нью-Йорк Манхэттен")</f>
        <v>Отель Нью-Йорк Манхэттен</v>
      </c>
      <c r="B179" s="3" t="s">
        <v>1298</v>
      </c>
      <c r="C179" s="5">
        <v>140.0</v>
      </c>
      <c r="D179" s="6" t="s">
        <v>1287</v>
      </c>
    </row>
    <row r="180">
      <c r="A180" s="3" t="str">
        <f>IFERROR(__xludf.DUMMYFUNCTION("GOOGLETRANSLATE(B180, ""de"", ""ru"")"),"отель «все включено»")</f>
        <v>отель «все включено»</v>
      </c>
      <c r="B180" s="3" t="s">
        <v>1299</v>
      </c>
      <c r="C180" s="5">
        <v>140.0</v>
      </c>
      <c r="D180" s="6" t="s">
        <v>1287</v>
      </c>
    </row>
    <row r="181">
      <c r="A181" s="3" t="str">
        <f>IFERROR(__xludf.DUMMYFUNCTION("GOOGLETRANSLATE(B181, ""de"", ""ru"")"),"отель рядом с Олимпийским стадионом в Берлине")</f>
        <v>отель рядом с Олимпийским стадионом в Берлине</v>
      </c>
      <c r="B181" s="3" t="s">
        <v>1300</v>
      </c>
      <c r="C181" s="5">
        <v>140.0</v>
      </c>
      <c r="D181" s="6" t="s">
        <v>901</v>
      </c>
    </row>
    <row r="182">
      <c r="A182" s="3" t="str">
        <f>IFERROR(__xludf.DUMMYFUNCTION("GOOGLETRANSLATE(B182, ""de"", ""ru"")"),"Недорогой отель в Берлине на 2 человек")</f>
        <v>Недорогой отель в Берлине на 2 человек</v>
      </c>
      <c r="B182" s="3" t="s">
        <v>1301</v>
      </c>
      <c r="C182" s="5">
        <v>140.0</v>
      </c>
      <c r="D182" s="6" t="s">
        <v>1135</v>
      </c>
    </row>
    <row r="183">
      <c r="A183" s="3" t="str">
        <f>IFERROR(__xludf.DUMMYFUNCTION("GOOGLETRANSLATE(B183, ""de"", ""ru"")"),"Отель Берлин Фридрихштрассе")</f>
        <v>Отель Берлин Фридрихштрассе</v>
      </c>
      <c r="B183" s="3" t="s">
        <v>1302</v>
      </c>
      <c r="C183" s="5">
        <v>140.0</v>
      </c>
      <c r="D183" s="6" t="s">
        <v>1118</v>
      </c>
    </row>
    <row r="184">
      <c r="A184" s="3" t="str">
        <f>IFERROR(__xludf.DUMMYFUNCTION("GOOGLETRANSLATE(B184, ""de"", ""ru"")"),"Отель в центре Берлина")</f>
        <v>Отель в центре Берлина</v>
      </c>
      <c r="B184" s="3" t="s">
        <v>1303</v>
      </c>
      <c r="C184" s="5">
        <v>140.0</v>
      </c>
      <c r="D184" s="6" t="s">
        <v>1118</v>
      </c>
    </row>
    <row r="185">
      <c r="A185" s="3" t="str">
        <f>IFERROR(__xludf.DUMMYFUNCTION("GOOGLETRANSLATE(B185, ""de"", ""ru"")"),"предложения отелей")</f>
        <v>предложения отелей</v>
      </c>
      <c r="B185" s="3" t="s">
        <v>1304</v>
      </c>
      <c r="C185" s="5">
        <v>140.0</v>
      </c>
      <c r="D185" s="6" t="s">
        <v>1287</v>
      </c>
    </row>
    <row r="186">
      <c r="A186" s="3" t="str">
        <f>IFERROR(__xludf.DUMMYFUNCTION("GOOGLETRANSLATE(B186, ""de"", ""ru"")"),"отель Кляйнмахнов")</f>
        <v>отель Кляйнмахнов</v>
      </c>
      <c r="B186" s="3" t="s">
        <v>1305</v>
      </c>
      <c r="C186" s="5">
        <v>140.0</v>
      </c>
      <c r="D186" s="6" t="s">
        <v>1116</v>
      </c>
    </row>
    <row r="187">
      <c r="A187" s="3" t="str">
        <f>IFERROR(__xludf.DUMMYFUNCTION("GOOGLETRANSLATE(B187, ""de"", ""ru"")"),"Берлинский отель рядом с Олимпийским стадионом")</f>
        <v>Берлинский отель рядом с Олимпийским стадионом</v>
      </c>
      <c r="B187" s="3" t="s">
        <v>1306</v>
      </c>
      <c r="C187" s="5">
        <v>140.0</v>
      </c>
      <c r="D187" s="6" t="s">
        <v>901</v>
      </c>
    </row>
    <row r="188">
      <c r="A188" s="3" t="str">
        <f>IFERROR(__xludf.DUMMYFUNCTION("GOOGLETRANSLATE(B188, ""de"", ""ru"")"),"отель в берлине шарлоттенбург")</f>
        <v>отель в берлине шарлоттенбург</v>
      </c>
      <c r="B188" s="3" t="s">
        <v>1307</v>
      </c>
      <c r="C188" s="5">
        <v>140.0</v>
      </c>
      <c r="D188" s="6" t="s">
        <v>1118</v>
      </c>
    </row>
    <row r="189">
      <c r="A189" s="3" t="str">
        <f>IFERROR(__xludf.DUMMYFUNCTION("GOOGLETRANSLATE(B189, ""de"", ""ru"")"),"отель берлин целендорф")</f>
        <v>отель берлин целендорф</v>
      </c>
      <c r="B189" s="3" t="s">
        <v>1308</v>
      </c>
      <c r="C189" s="5">
        <v>140.0</v>
      </c>
      <c r="D189" s="6" t="s">
        <v>1118</v>
      </c>
    </row>
    <row r="190">
      <c r="A190" s="3" t="str">
        <f>IFERROR(__xludf.DUMMYFUNCTION("GOOGLETRANSLATE(B190, ""de"", ""ru"")"),"Отель Вайсензее Берлин")</f>
        <v>Отель Вайсензее Берлин</v>
      </c>
      <c r="B190" s="3" t="s">
        <v>1309</v>
      </c>
      <c r="C190" s="5">
        <v>140.0</v>
      </c>
      <c r="D190" s="6" t="s">
        <v>1118</v>
      </c>
    </row>
    <row r="191">
      <c r="A191" s="3" t="str">
        <f>IFERROR(__xludf.DUMMYFUNCTION("GOOGLETRANSLATE(B191, ""de"", ""ru"")"),"городской хостел в Берлине")</f>
        <v>городской хостел в Берлине</v>
      </c>
      <c r="B191" s="3" t="s">
        <v>1310</v>
      </c>
      <c r="C191" s="5">
        <v>140.0</v>
      </c>
      <c r="D191" s="6" t="s">
        <v>1118</v>
      </c>
    </row>
    <row r="192">
      <c r="A192" s="3" t="str">
        <f>IFERROR(__xludf.DUMMYFUNCTION("GOOGLETRANSLATE(B192, ""de"", ""ru"")"),"отель рядом с главным железнодорожным вокзалом Берлина")</f>
        <v>отель рядом с главным железнодорожным вокзалом Берлина</v>
      </c>
      <c r="B192" s="3" t="s">
        <v>1311</v>
      </c>
      <c r="C192" s="5">
        <v>140.0</v>
      </c>
      <c r="D192" s="6" t="s">
        <v>901</v>
      </c>
    </row>
    <row r="193">
      <c r="A193" s="3" t="str">
        <f>IFERROR(__xludf.DUMMYFUNCTION("GOOGLETRANSLATE(B193, ""de"", ""ru"")"),"премиум-хостел в Берлине")</f>
        <v>премиум-хостел в Берлине</v>
      </c>
      <c r="B193" s="3" t="s">
        <v>1312</v>
      </c>
      <c r="C193" s="5">
        <v>140.0</v>
      </c>
      <c r="D193" s="6" t="s">
        <v>1141</v>
      </c>
    </row>
    <row r="194">
      <c r="A194" s="3" t="str">
        <f>IFERROR(__xludf.DUMMYFUNCTION("GOOGLETRANSLATE(B194, ""de"", ""ru"")"),"5-звездочные отели Берлина")</f>
        <v>5-звездочные отели Берлина</v>
      </c>
      <c r="B194" s="3" t="s">
        <v>1313</v>
      </c>
      <c r="C194" s="5">
        <v>140.0</v>
      </c>
      <c r="D194" s="6" t="s">
        <v>1141</v>
      </c>
    </row>
    <row r="195">
      <c r="A195" s="3" t="str">
        <f>IFERROR(__xludf.DUMMYFUNCTION("GOOGLETRANSLATE(B195, ""de"", ""ru"")"),"отель берлин вайссензее")</f>
        <v>отель берлин вайссензее</v>
      </c>
      <c r="B195" s="3" t="s">
        <v>1314</v>
      </c>
      <c r="C195" s="5">
        <v>140.0</v>
      </c>
      <c r="D195" s="6" t="s">
        <v>1118</v>
      </c>
    </row>
    <row r="196">
      <c r="A196" s="3" t="str">
        <f>IFERROR(__xludf.DUMMYFUNCTION("GOOGLETRANSLATE(B196, ""de"", ""ru"")"),"hostel berlin neukölln")</f>
        <v>hostel berlin neukölln</v>
      </c>
      <c r="B196" s="3" t="s">
        <v>1315</v>
      </c>
      <c r="C196" s="5">
        <v>140.0</v>
      </c>
      <c r="D196" s="6" t="s">
        <v>1118</v>
      </c>
    </row>
    <row r="197">
      <c r="A197" s="3" t="str">
        <f>IFERROR(__xludf.DUMMYFUNCTION("GOOGLETRANSLATE(B197, ""de"", ""ru"")"),"Отель Карлсхорст Берлин")</f>
        <v>Отель Карлсхорст Берлин</v>
      </c>
      <c r="B197" s="3" t="s">
        <v>1316</v>
      </c>
      <c r="C197" s="5">
        <v>140.0</v>
      </c>
      <c r="D197" s="6" t="s">
        <v>1118</v>
      </c>
    </row>
    <row r="198">
      <c r="A198" s="3" t="str">
        <f>IFERROR(__xludf.DUMMYFUNCTION("GOOGLETRANSLATE(B198, ""de"", ""ru"")"),"доступный отель в Берлине")</f>
        <v>доступный отель в Берлине</v>
      </c>
      <c r="B198" s="3" t="s">
        <v>1317</v>
      </c>
      <c r="C198" s="5">
        <v>140.0</v>
      </c>
      <c r="D198" s="6" t="s">
        <v>1135</v>
      </c>
    </row>
    <row r="199">
      <c r="A199" s="3" t="str">
        <f>IFERROR(__xludf.DUMMYFUNCTION("GOOGLETRANSLATE(B199, ""de"", ""ru"")"),"доступный отель в Берлине")</f>
        <v>доступный отель в Берлине</v>
      </c>
      <c r="B199" s="3" t="s">
        <v>1318</v>
      </c>
      <c r="C199" s="5">
        <v>140.0</v>
      </c>
      <c r="D199" s="6" t="s">
        <v>1135</v>
      </c>
    </row>
    <row r="200">
      <c r="A200" s="3" t="str">
        <f>IFERROR(__xludf.DUMMYFUNCTION("GOOGLETRANSLATE(B200, ""de"", ""ru"")"),"дешевые отели Берлина")</f>
        <v>дешевые отели Берлина</v>
      </c>
      <c r="B200" s="3" t="s">
        <v>1319</v>
      </c>
      <c r="C200" s="5">
        <v>140.0</v>
      </c>
      <c r="D200" s="6" t="s">
        <v>1135</v>
      </c>
    </row>
    <row r="201">
      <c r="A201" s="3" t="str">
        <f>IFERROR(__xludf.DUMMYFUNCTION("GOOGLETRANSLATE(B201, ""de"", ""ru"")"),"Берлинский отель, доступный")</f>
        <v>Берлинский отель, доступный</v>
      </c>
      <c r="B201" s="3" t="s">
        <v>1320</v>
      </c>
      <c r="C201" s="5">
        <v>140.0</v>
      </c>
      <c r="D201" s="6" t="s">
        <v>1135</v>
      </c>
    </row>
    <row r="202">
      <c r="A202" s="3" t="str">
        <f>IFERROR(__xludf.DUMMYFUNCTION("GOOGLETRANSLATE(B202, ""de"", ""ru"")"),"Доступный отель в Берлине")</f>
        <v>Доступный отель в Берлине</v>
      </c>
      <c r="B202" s="3" t="s">
        <v>1321</v>
      </c>
      <c r="C202" s="5">
        <v>140.0</v>
      </c>
      <c r="D202" s="6" t="s">
        <v>1135</v>
      </c>
    </row>
    <row r="203">
      <c r="A203" s="3" t="str">
        <f>IFERROR(__xludf.DUMMYFUNCTION("GOOGLETRANSLATE(B203, ""de"", ""ru"")"),"мотели рядом со мной")</f>
        <v>мотели рядом со мной</v>
      </c>
      <c r="B203" s="3" t="s">
        <v>1322</v>
      </c>
      <c r="C203" s="5">
        <v>140.0</v>
      </c>
      <c r="D203" s="6" t="s">
        <v>901</v>
      </c>
    </row>
    <row r="204">
      <c r="A204" s="3" t="str">
        <f>IFERROR(__xludf.DUMMYFUNCTION("GOOGLETRANSLATE(B204, ""de"", ""ru"")"),"дешевый отель")</f>
        <v>дешевый отель</v>
      </c>
      <c r="B204" s="3" t="s">
        <v>1323</v>
      </c>
      <c r="C204" s="5">
        <v>110.0</v>
      </c>
      <c r="D204" s="6" t="s">
        <v>1135</v>
      </c>
    </row>
    <row r="205">
      <c r="A205" s="3" t="str">
        <f>IFERROR(__xludf.DUMMYFUNCTION("GOOGLETRANSLATE(B205, ""de"", ""ru"")"),"дешевый отель")</f>
        <v>дешевый отель</v>
      </c>
      <c r="B205" s="3" t="s">
        <v>1324</v>
      </c>
      <c r="C205" s="5">
        <v>110.0</v>
      </c>
      <c r="D205" s="6" t="s">
        <v>1135</v>
      </c>
    </row>
    <row r="206">
      <c r="A206" s="3" t="str">
        <f>IFERROR(__xludf.DUMMYFUNCTION("GOOGLETRANSLATE(B206, ""de"", ""ru"")"),"лучший отель Берлин")</f>
        <v>лучший отель Берлин</v>
      </c>
      <c r="B206" s="3" t="s">
        <v>1325</v>
      </c>
      <c r="C206" s="5">
        <v>110.0</v>
      </c>
      <c r="D206" s="6" t="s">
        <v>1118</v>
      </c>
    </row>
    <row r="207">
      <c r="A207" s="3" t="str">
        <f>IFERROR(__xludf.DUMMYFUNCTION("GOOGLETRANSLATE(B207, ""de"", ""ru"")"),"дневные комнаты Берлин")</f>
        <v>дневные комнаты Берлин</v>
      </c>
      <c r="B207" s="3" t="s">
        <v>1326</v>
      </c>
      <c r="C207" s="5">
        <v>110.0</v>
      </c>
      <c r="D207" s="6" t="s">
        <v>1118</v>
      </c>
    </row>
    <row r="208">
      <c r="A208" s="3" t="str">
        <f>IFERROR(__xludf.DUMMYFUNCTION("GOOGLETRANSLATE(B208, ""de"", ""ru"")"),"лучшие отели в Берлине")</f>
        <v>лучшие отели в Берлине</v>
      </c>
      <c r="B208" s="3" t="s">
        <v>1327</v>
      </c>
      <c r="C208" s="5">
        <v>110.0</v>
      </c>
      <c r="D208" s="6" t="s">
        <v>1118</v>
      </c>
    </row>
    <row r="209">
      <c r="A209" s="3" t="str">
        <f>IFERROR(__xludf.DUMMYFUNCTION("GOOGLETRANSLATE(B209, ""de"", ""ru"")"),"гостевой дом в Берлине")</f>
        <v>гостевой дом в Берлине</v>
      </c>
      <c r="B209" s="3" t="s">
        <v>1328</v>
      </c>
      <c r="C209" s="5">
        <v>110.0</v>
      </c>
      <c r="D209" s="6" t="s">
        <v>1118</v>
      </c>
    </row>
    <row r="210">
      <c r="A210" s="3" t="str">
        <f>IFERROR(__xludf.DUMMYFUNCTION("GOOGLETRANSLATE(B210, ""de"", ""ru"")"),"дешевые отели в Берлине Шпандау")</f>
        <v>дешевые отели в Берлине Шпандау</v>
      </c>
      <c r="B210" s="3" t="s">
        <v>1329</v>
      </c>
      <c r="C210" s="5">
        <v>110.0</v>
      </c>
      <c r="D210" s="6" t="s">
        <v>1135</v>
      </c>
    </row>
    <row r="211">
      <c r="A211" s="3"/>
      <c r="B211" s="7"/>
      <c r="C211" s="5"/>
      <c r="D211" s="5"/>
    </row>
    <row r="212">
      <c r="A212" s="3"/>
      <c r="B212" s="7"/>
      <c r="C212" s="5"/>
      <c r="D212" s="5"/>
    </row>
    <row r="213">
      <c r="A213" s="3"/>
      <c r="B213" s="7"/>
      <c r="C213" s="5"/>
      <c r="D213" s="5"/>
    </row>
    <row r="214">
      <c r="A214" s="3"/>
      <c r="B214" s="7"/>
      <c r="C214" s="5"/>
      <c r="D214" s="5"/>
    </row>
    <row r="215">
      <c r="A215" s="3"/>
      <c r="B215" s="7"/>
      <c r="C215" s="5"/>
      <c r="D215" s="5"/>
    </row>
    <row r="216">
      <c r="A216" s="3"/>
      <c r="B216" s="7"/>
      <c r="C216" s="5"/>
      <c r="D216" s="5"/>
    </row>
    <row r="217">
      <c r="A217" s="3"/>
      <c r="B217" s="7"/>
      <c r="C217" s="5"/>
      <c r="D217" s="5"/>
    </row>
    <row r="218">
      <c r="A218" s="3"/>
      <c r="B218" s="7"/>
      <c r="C218" s="5"/>
      <c r="D218" s="5"/>
    </row>
    <row r="219">
      <c r="A219" s="3"/>
      <c r="B219" s="7"/>
      <c r="C219" s="5"/>
      <c r="D219" s="5"/>
    </row>
    <row r="220">
      <c r="A220" s="3"/>
      <c r="B220" s="7"/>
      <c r="C220" s="5"/>
      <c r="D220" s="5"/>
    </row>
    <row r="221">
      <c r="A221" s="3"/>
      <c r="B221" s="7"/>
      <c r="C221" s="5"/>
      <c r="D221" s="5"/>
    </row>
    <row r="222">
      <c r="A222" s="3"/>
      <c r="B222" s="7"/>
      <c r="C222" s="5"/>
      <c r="D222" s="5"/>
    </row>
    <row r="223">
      <c r="A223" s="3"/>
      <c r="B223" s="7"/>
      <c r="C223" s="5"/>
      <c r="D223" s="5"/>
    </row>
    <row r="224">
      <c r="A224" s="3"/>
      <c r="B224" s="7"/>
      <c r="C224" s="5"/>
      <c r="D224" s="5"/>
    </row>
    <row r="225">
      <c r="A225" s="3"/>
      <c r="B225" s="7"/>
      <c r="C225" s="5"/>
      <c r="D225" s="5"/>
    </row>
    <row r="226">
      <c r="A226" s="3"/>
      <c r="B226" s="7"/>
      <c r="C226" s="5"/>
      <c r="D226" s="5"/>
    </row>
    <row r="227">
      <c r="A227" s="3"/>
      <c r="B227" s="7"/>
      <c r="C227" s="5"/>
      <c r="D227" s="5"/>
    </row>
    <row r="228">
      <c r="A228" s="3"/>
      <c r="B228" s="7"/>
      <c r="C228" s="5"/>
      <c r="D228" s="5"/>
    </row>
    <row r="229">
      <c r="A229" s="3"/>
      <c r="B229" s="7"/>
      <c r="C229" s="5"/>
      <c r="D229" s="5"/>
    </row>
    <row r="230">
      <c r="A230" s="3"/>
      <c r="B230" s="7"/>
      <c r="C230" s="5"/>
      <c r="D230" s="5"/>
    </row>
    <row r="231">
      <c r="A231" s="3"/>
      <c r="B231" s="7"/>
      <c r="C231" s="5"/>
      <c r="D231" s="5"/>
    </row>
    <row r="232">
      <c r="A232" s="3"/>
      <c r="B232" s="7"/>
      <c r="C232" s="5"/>
      <c r="D232" s="5"/>
    </row>
    <row r="233">
      <c r="A233" s="3"/>
      <c r="B233" s="7"/>
      <c r="C233" s="5"/>
      <c r="D233" s="5"/>
    </row>
    <row r="234">
      <c r="A234" s="3"/>
      <c r="B234" s="7"/>
      <c r="C234" s="5"/>
      <c r="D234" s="5"/>
    </row>
    <row r="235">
      <c r="A235" s="3"/>
      <c r="B235" s="7"/>
      <c r="C235" s="5"/>
      <c r="D235" s="5"/>
    </row>
    <row r="236">
      <c r="A236" s="3"/>
      <c r="B236" s="7"/>
      <c r="C236" s="5"/>
      <c r="D236" s="5"/>
    </row>
    <row r="237">
      <c r="A237" s="3"/>
      <c r="B237" s="7"/>
      <c r="C237" s="5"/>
      <c r="D237" s="5"/>
    </row>
    <row r="238">
      <c r="A238" s="3"/>
      <c r="B238" s="7"/>
      <c r="C238" s="5"/>
      <c r="D238" s="5"/>
    </row>
    <row r="239">
      <c r="A239" s="3"/>
      <c r="B239" s="7"/>
      <c r="C239" s="5"/>
      <c r="D239" s="5"/>
    </row>
    <row r="240">
      <c r="A240" s="3"/>
      <c r="B240" s="7"/>
      <c r="C240" s="5"/>
      <c r="D240" s="5"/>
    </row>
    <row r="241">
      <c r="A241" s="3"/>
      <c r="B241" s="7"/>
      <c r="C241" s="5"/>
      <c r="D241" s="5"/>
    </row>
    <row r="242">
      <c r="A242" s="3"/>
      <c r="B242" s="7"/>
      <c r="C242" s="5"/>
      <c r="D242" s="5"/>
    </row>
    <row r="243">
      <c r="A243" s="3"/>
      <c r="B243" s="7"/>
      <c r="C243" s="5"/>
      <c r="D243" s="5"/>
    </row>
    <row r="244">
      <c r="A244" s="3"/>
      <c r="B244" s="7"/>
      <c r="C244" s="5"/>
      <c r="D244" s="5"/>
    </row>
    <row r="245">
      <c r="A245" s="3"/>
      <c r="B245" s="7"/>
      <c r="C245" s="5"/>
      <c r="D245" s="5"/>
    </row>
    <row r="246">
      <c r="A246" s="3"/>
      <c r="B246" s="7"/>
      <c r="C246" s="5"/>
      <c r="D246" s="5"/>
    </row>
    <row r="247">
      <c r="A247" s="3"/>
      <c r="B247" s="7"/>
      <c r="C247" s="5"/>
      <c r="D247" s="5"/>
    </row>
    <row r="248">
      <c r="A248" s="3"/>
      <c r="B248" s="7"/>
      <c r="C248" s="5"/>
      <c r="D248" s="5"/>
    </row>
    <row r="249">
      <c r="A249" s="3"/>
      <c r="B249" s="7"/>
      <c r="C249" s="5"/>
      <c r="D249" s="5"/>
    </row>
    <row r="250">
      <c r="A250" s="3"/>
      <c r="B250" s="7"/>
      <c r="C250" s="5"/>
      <c r="D250" s="5"/>
    </row>
    <row r="251">
      <c r="A251" s="3"/>
      <c r="B251" s="7"/>
      <c r="C251" s="5"/>
      <c r="D251" s="5"/>
    </row>
    <row r="252">
      <c r="A252" s="3"/>
      <c r="B252" s="7"/>
      <c r="C252" s="5"/>
      <c r="D252" s="5"/>
    </row>
    <row r="253">
      <c r="A253" s="3"/>
      <c r="B253" s="7"/>
      <c r="C253" s="5"/>
      <c r="D253" s="5"/>
    </row>
    <row r="254">
      <c r="A254" s="3"/>
      <c r="B254" s="7"/>
      <c r="C254" s="5"/>
      <c r="D254" s="5"/>
    </row>
    <row r="255">
      <c r="A255" s="3"/>
      <c r="B255" s="7"/>
      <c r="C255" s="5"/>
      <c r="D255" s="5"/>
    </row>
    <row r="256">
      <c r="A256" s="3"/>
      <c r="B256" s="7"/>
      <c r="C256" s="5"/>
      <c r="D256" s="5"/>
    </row>
    <row r="257">
      <c r="A257" s="3"/>
      <c r="B257" s="7"/>
      <c r="C257" s="5"/>
      <c r="D257" s="5"/>
    </row>
    <row r="258">
      <c r="A258" s="3"/>
      <c r="B258" s="7"/>
      <c r="C258" s="5"/>
      <c r="D258" s="5"/>
    </row>
    <row r="259">
      <c r="A259" s="3"/>
      <c r="B259" s="7"/>
      <c r="C259" s="5"/>
      <c r="D259" s="5"/>
    </row>
    <row r="260">
      <c r="A260" s="3"/>
      <c r="B260" s="7"/>
      <c r="C260" s="5"/>
      <c r="D260" s="5"/>
    </row>
    <row r="261">
      <c r="A261" s="3"/>
      <c r="B261" s="7"/>
      <c r="C261" s="5"/>
      <c r="D261" s="5"/>
    </row>
    <row r="262">
      <c r="A262" s="3"/>
      <c r="B262" s="7"/>
      <c r="C262" s="5"/>
      <c r="D262" s="5"/>
    </row>
    <row r="263">
      <c r="A263" s="3"/>
      <c r="B263" s="7"/>
      <c r="C263" s="5"/>
      <c r="D263" s="5"/>
    </row>
    <row r="264">
      <c r="A264" s="3"/>
      <c r="B264" s="7"/>
      <c r="C264" s="5"/>
      <c r="D264" s="5"/>
    </row>
    <row r="265">
      <c r="A265" s="3"/>
      <c r="B265" s="7"/>
      <c r="C265" s="5"/>
      <c r="D265" s="5"/>
    </row>
    <row r="266">
      <c r="A266" s="3"/>
      <c r="B266" s="7"/>
      <c r="C266" s="5"/>
      <c r="D266" s="5"/>
    </row>
    <row r="267">
      <c r="A267" s="3"/>
      <c r="B267" s="7"/>
      <c r="C267" s="5"/>
      <c r="D267" s="5"/>
    </row>
    <row r="268">
      <c r="A268" s="3"/>
      <c r="B268" s="7"/>
      <c r="C268" s="5"/>
      <c r="D268" s="5"/>
    </row>
    <row r="269">
      <c r="A269" s="3"/>
      <c r="B269" s="7"/>
      <c r="C269" s="5"/>
      <c r="D269" s="5"/>
    </row>
    <row r="270">
      <c r="A270" s="3"/>
      <c r="B270" s="7"/>
      <c r="C270" s="5"/>
      <c r="D270" s="5"/>
    </row>
    <row r="271">
      <c r="A271" s="3"/>
      <c r="B271" s="7"/>
      <c r="C271" s="5"/>
      <c r="D271" s="5"/>
    </row>
    <row r="272">
      <c r="A272" s="3"/>
      <c r="B272" s="7"/>
      <c r="C272" s="5"/>
      <c r="D272" s="5"/>
    </row>
    <row r="273">
      <c r="A273" s="3"/>
      <c r="B273" s="7"/>
      <c r="C273" s="5"/>
      <c r="D273" s="5"/>
    </row>
    <row r="274">
      <c r="A274" s="3"/>
      <c r="B274" s="7"/>
      <c r="C274" s="5"/>
      <c r="D274" s="5"/>
    </row>
    <row r="275">
      <c r="A275" s="3"/>
      <c r="B275" s="7"/>
      <c r="C275" s="5"/>
      <c r="D275" s="5"/>
    </row>
    <row r="276">
      <c r="A276" s="3"/>
      <c r="B276" s="7"/>
      <c r="C276" s="5"/>
      <c r="D276" s="5"/>
    </row>
    <row r="277">
      <c r="A277" s="3"/>
      <c r="B277" s="7"/>
      <c r="C277" s="5"/>
      <c r="D277" s="5"/>
    </row>
    <row r="278">
      <c r="A278" s="3"/>
      <c r="B278" s="7"/>
      <c r="C278" s="5"/>
      <c r="D278" s="5"/>
    </row>
    <row r="279">
      <c r="A279" s="3"/>
      <c r="B279" s="7"/>
      <c r="C279" s="5"/>
      <c r="D279" s="5"/>
    </row>
    <row r="280">
      <c r="A280" s="3"/>
      <c r="B280" s="7"/>
      <c r="C280" s="5"/>
      <c r="D280" s="5"/>
    </row>
    <row r="281">
      <c r="A281" s="3"/>
      <c r="B281" s="7"/>
      <c r="C281" s="5"/>
      <c r="D281" s="5"/>
    </row>
    <row r="282">
      <c r="A282" s="3"/>
      <c r="B282" s="7"/>
      <c r="C282" s="5"/>
      <c r="D282" s="5"/>
    </row>
    <row r="283">
      <c r="A283" s="3"/>
      <c r="B283" s="7"/>
      <c r="C283" s="5"/>
      <c r="D283" s="5"/>
    </row>
    <row r="284">
      <c r="A284" s="3"/>
      <c r="B284" s="7"/>
      <c r="C284" s="5"/>
      <c r="D284" s="5"/>
    </row>
    <row r="285">
      <c r="A285" s="3"/>
      <c r="B285" s="7"/>
      <c r="C285" s="5"/>
      <c r="D285" s="5"/>
    </row>
    <row r="286">
      <c r="A286" s="3"/>
      <c r="B286" s="7"/>
      <c r="C286" s="5"/>
      <c r="D286" s="5"/>
    </row>
    <row r="287">
      <c r="A287" s="3"/>
      <c r="B287" s="7"/>
      <c r="C287" s="5"/>
      <c r="D287" s="5"/>
    </row>
    <row r="288">
      <c r="A288" s="3"/>
      <c r="B288" s="7"/>
      <c r="C288" s="5"/>
      <c r="D288" s="5"/>
    </row>
    <row r="289">
      <c r="A289" s="3"/>
      <c r="B289" s="7"/>
      <c r="C289" s="5"/>
      <c r="D289" s="5"/>
    </row>
    <row r="290">
      <c r="A290" s="3"/>
      <c r="B290" s="7"/>
      <c r="C290" s="5"/>
      <c r="D290" s="5"/>
    </row>
    <row r="291">
      <c r="A291" s="3"/>
      <c r="B291" s="7"/>
      <c r="C291" s="5"/>
      <c r="D291" s="5"/>
    </row>
    <row r="292">
      <c r="A292" s="3"/>
      <c r="B292" s="7"/>
      <c r="C292" s="5"/>
      <c r="D292" s="5"/>
    </row>
    <row r="293">
      <c r="A293" s="3"/>
      <c r="B293" s="7"/>
      <c r="C293" s="5"/>
      <c r="D293" s="5"/>
    </row>
    <row r="294">
      <c r="A294" s="3"/>
      <c r="B294" s="7"/>
      <c r="C294" s="5"/>
      <c r="D294" s="5"/>
    </row>
    <row r="295">
      <c r="A295" s="3"/>
      <c r="B295" s="7"/>
      <c r="C295" s="5"/>
      <c r="D295" s="5"/>
    </row>
    <row r="296">
      <c r="A296" s="3"/>
      <c r="B296" s="7"/>
      <c r="C296" s="5"/>
      <c r="D296" s="5"/>
    </row>
    <row r="297">
      <c r="A297" s="3"/>
      <c r="B297" s="7"/>
      <c r="C297" s="5"/>
      <c r="D297" s="5"/>
    </row>
    <row r="298">
      <c r="A298" s="3"/>
      <c r="B298" s="7"/>
      <c r="C298" s="5"/>
      <c r="D298" s="5"/>
    </row>
    <row r="299">
      <c r="A299" s="3"/>
      <c r="B299" s="7"/>
      <c r="C299" s="5"/>
      <c r="D299" s="5"/>
    </row>
    <row r="300">
      <c r="A300" s="3"/>
      <c r="B300" s="7"/>
      <c r="C300" s="5"/>
      <c r="D300" s="5"/>
    </row>
    <row r="301">
      <c r="A301" s="3"/>
      <c r="B301" s="7"/>
      <c r="C301" s="5"/>
      <c r="D301" s="5"/>
    </row>
    <row r="302">
      <c r="A302" s="3"/>
      <c r="B302" s="7"/>
      <c r="C302" s="5"/>
      <c r="D302" s="5"/>
    </row>
    <row r="303">
      <c r="A303" s="3"/>
      <c r="B303" s="7"/>
      <c r="C303" s="5"/>
      <c r="D303" s="5"/>
    </row>
    <row r="304">
      <c r="A304" s="3"/>
      <c r="B304" s="7"/>
      <c r="C304" s="5"/>
      <c r="D304" s="5"/>
    </row>
    <row r="305">
      <c r="A305" s="3"/>
      <c r="B305" s="7"/>
      <c r="C305" s="5"/>
      <c r="D305" s="5"/>
    </row>
    <row r="306">
      <c r="A306" s="3"/>
      <c r="B306" s="7"/>
      <c r="C306" s="5"/>
      <c r="D306" s="5"/>
    </row>
    <row r="307">
      <c r="A307" s="8"/>
      <c r="B307" s="7"/>
      <c r="C307" s="5"/>
      <c r="D307" s="6"/>
    </row>
    <row r="308">
      <c r="A308" s="3"/>
      <c r="B308" s="7"/>
      <c r="C308" s="5"/>
      <c r="D308" s="5"/>
    </row>
    <row r="309">
      <c r="A309" s="3"/>
      <c r="B309" s="7"/>
      <c r="C309" s="5"/>
      <c r="D309" s="5"/>
    </row>
    <row r="310">
      <c r="A310" s="3"/>
      <c r="B310" s="7"/>
      <c r="C310" s="5"/>
      <c r="D310" s="5"/>
    </row>
    <row r="311">
      <c r="A311" s="3"/>
      <c r="B311" s="7"/>
      <c r="C311" s="5"/>
      <c r="D311" s="5"/>
    </row>
    <row r="312">
      <c r="A312" s="3"/>
      <c r="B312" s="7"/>
      <c r="C312" s="5"/>
      <c r="D312" s="5"/>
    </row>
    <row r="313">
      <c r="A313" s="3"/>
      <c r="B313" s="7"/>
      <c r="C313" s="5"/>
      <c r="D313" s="5"/>
    </row>
    <row r="314">
      <c r="A314" s="3"/>
      <c r="B314" s="7"/>
      <c r="C314" s="5"/>
      <c r="D314" s="5"/>
    </row>
    <row r="315">
      <c r="A315" s="3"/>
      <c r="B315" s="7"/>
      <c r="C315" s="5"/>
      <c r="D315" s="5"/>
    </row>
    <row r="316">
      <c r="A316" s="3"/>
      <c r="B316" s="7"/>
      <c r="C316" s="5"/>
      <c r="D316" s="5"/>
    </row>
    <row r="317">
      <c r="A317" s="3"/>
      <c r="B317" s="7"/>
      <c r="C317" s="5"/>
      <c r="D317" s="5"/>
    </row>
    <row r="318">
      <c r="A318" s="3"/>
      <c r="B318" s="7"/>
      <c r="C318" s="5"/>
      <c r="D318" s="5"/>
    </row>
    <row r="319">
      <c r="A319" s="3"/>
      <c r="B319" s="7"/>
      <c r="C319" s="5"/>
      <c r="D319" s="5"/>
    </row>
    <row r="320">
      <c r="A320" s="3"/>
      <c r="B320" s="7"/>
      <c r="C320" s="5"/>
      <c r="D320" s="5"/>
    </row>
    <row r="321">
      <c r="A321" s="3"/>
      <c r="B321" s="7"/>
      <c r="C321" s="5"/>
      <c r="D321" s="5"/>
    </row>
    <row r="322">
      <c r="A322" s="3"/>
      <c r="B322" s="7"/>
      <c r="C322" s="5"/>
      <c r="D322" s="5"/>
    </row>
    <row r="323">
      <c r="A323" s="3"/>
      <c r="B323" s="7"/>
      <c r="C323" s="5"/>
      <c r="D323" s="5"/>
    </row>
    <row r="324">
      <c r="A324" s="3"/>
      <c r="B324" s="7"/>
      <c r="C324" s="5"/>
      <c r="D324" s="5"/>
    </row>
    <row r="325">
      <c r="A325" s="3"/>
      <c r="B325" s="7"/>
      <c r="C325" s="5"/>
      <c r="D325" s="5"/>
    </row>
    <row r="326">
      <c r="A326" s="3"/>
      <c r="B326" s="7"/>
      <c r="C326" s="5"/>
      <c r="D326" s="5"/>
    </row>
    <row r="327">
      <c r="A327" s="3"/>
      <c r="B327" s="7"/>
      <c r="C327" s="5"/>
      <c r="D327" s="5"/>
    </row>
    <row r="328">
      <c r="A328" s="3"/>
      <c r="B328" s="7"/>
      <c r="C328" s="5"/>
      <c r="D328" s="5"/>
    </row>
    <row r="329">
      <c r="A329" s="3"/>
      <c r="B329" s="7"/>
      <c r="C329" s="5"/>
      <c r="D329" s="5"/>
    </row>
    <row r="330">
      <c r="A330" s="3"/>
      <c r="B330" s="7"/>
      <c r="C330" s="5"/>
      <c r="D330" s="5"/>
    </row>
    <row r="331">
      <c r="A331" s="3"/>
      <c r="B331" s="7"/>
      <c r="C331" s="5"/>
      <c r="D331" s="5"/>
    </row>
    <row r="332">
      <c r="A332" s="3"/>
      <c r="B332" s="7"/>
      <c r="C332" s="5"/>
      <c r="D332" s="5"/>
    </row>
    <row r="333">
      <c r="A333" s="3"/>
      <c r="B333" s="7"/>
      <c r="C333" s="5"/>
      <c r="D333" s="5"/>
    </row>
    <row r="334">
      <c r="A334" s="3"/>
      <c r="B334" s="7"/>
      <c r="C334" s="5"/>
      <c r="D334" s="5"/>
    </row>
    <row r="335">
      <c r="A335" s="3"/>
      <c r="B335" s="7"/>
      <c r="C335" s="5"/>
      <c r="D335" s="5"/>
    </row>
    <row r="336">
      <c r="A336" s="3"/>
      <c r="B336" s="7"/>
      <c r="C336" s="5"/>
      <c r="D336" s="5"/>
    </row>
    <row r="337">
      <c r="A337" s="3"/>
      <c r="B337" s="7"/>
      <c r="C337" s="5"/>
      <c r="D337" s="5"/>
    </row>
    <row r="338">
      <c r="A338" s="3"/>
      <c r="B338" s="7"/>
      <c r="C338" s="5"/>
      <c r="D338" s="5"/>
    </row>
    <row r="339">
      <c r="A339" s="3"/>
      <c r="B339" s="7"/>
      <c r="C339" s="5"/>
      <c r="D339" s="5"/>
    </row>
    <row r="340">
      <c r="A340" s="3"/>
      <c r="B340" s="7"/>
      <c r="C340" s="5"/>
      <c r="D340" s="5"/>
    </row>
    <row r="341">
      <c r="A341" s="3"/>
      <c r="B341" s="7"/>
      <c r="C341" s="5"/>
      <c r="D341" s="5"/>
    </row>
    <row r="342">
      <c r="A342" s="3"/>
      <c r="B342" s="7"/>
      <c r="C342" s="5"/>
      <c r="D342" s="5"/>
    </row>
    <row r="343">
      <c r="A343" s="3"/>
      <c r="B343" s="7"/>
      <c r="C343" s="5"/>
      <c r="D343" s="5"/>
    </row>
    <row r="344">
      <c r="A344" s="3"/>
      <c r="B344" s="7"/>
      <c r="C344" s="5"/>
      <c r="D344" s="5"/>
    </row>
    <row r="345">
      <c r="A345" s="3"/>
      <c r="B345" s="7"/>
      <c r="C345" s="5"/>
      <c r="D345" s="5"/>
    </row>
    <row r="346">
      <c r="A346" s="3"/>
      <c r="B346" s="7"/>
      <c r="C346" s="5"/>
      <c r="D346" s="5"/>
    </row>
    <row r="347">
      <c r="A347" s="3"/>
      <c r="B347" s="7"/>
      <c r="C347" s="5"/>
      <c r="D347" s="5"/>
    </row>
    <row r="348">
      <c r="A348" s="3"/>
      <c r="B348" s="7"/>
      <c r="C348" s="5"/>
      <c r="D348" s="5"/>
    </row>
    <row r="349">
      <c r="A349" s="3"/>
      <c r="B349" s="7"/>
      <c r="C349" s="5"/>
      <c r="D349" s="5"/>
    </row>
    <row r="350">
      <c r="A350" s="3"/>
      <c r="B350" s="7"/>
      <c r="C350" s="5"/>
      <c r="D350" s="5"/>
    </row>
    <row r="351">
      <c r="A351" s="3"/>
      <c r="B351" s="7"/>
      <c r="C351" s="5"/>
      <c r="D351" s="5"/>
    </row>
    <row r="352">
      <c r="A352" s="3"/>
      <c r="B352" s="7"/>
      <c r="C352" s="5"/>
      <c r="D352" s="5"/>
    </row>
    <row r="353">
      <c r="A353" s="3"/>
      <c r="B353" s="7"/>
      <c r="C353" s="5"/>
      <c r="D353" s="5"/>
    </row>
    <row r="354">
      <c r="A354" s="3"/>
      <c r="B354" s="7"/>
      <c r="C354" s="5"/>
      <c r="D354" s="5"/>
    </row>
    <row r="355">
      <c r="A355" s="3"/>
      <c r="B355" s="7"/>
      <c r="C355" s="5"/>
      <c r="D355" s="5"/>
    </row>
    <row r="356">
      <c r="A356" s="3"/>
      <c r="B356" s="7"/>
      <c r="C356" s="5"/>
      <c r="D356" s="5"/>
    </row>
    <row r="357">
      <c r="A357" s="3"/>
      <c r="B357" s="7"/>
      <c r="C357" s="5"/>
      <c r="D357" s="5"/>
    </row>
    <row r="358">
      <c r="A358" s="3"/>
      <c r="B358" s="7"/>
      <c r="C358" s="5"/>
      <c r="D358" s="5"/>
    </row>
    <row r="359">
      <c r="A359" s="3"/>
      <c r="B359" s="7"/>
      <c r="C359" s="5"/>
      <c r="D359" s="5"/>
    </row>
    <row r="360">
      <c r="A360" s="3"/>
      <c r="B360" s="7"/>
      <c r="C360" s="5"/>
      <c r="D360" s="5"/>
    </row>
    <row r="361">
      <c r="A361" s="3"/>
      <c r="B361" s="7"/>
      <c r="C361" s="5"/>
      <c r="D361" s="5"/>
    </row>
    <row r="362">
      <c r="A362" s="3"/>
      <c r="B362" s="7"/>
      <c r="C362" s="5"/>
      <c r="D362" s="5"/>
    </row>
    <row r="363">
      <c r="A363" s="3"/>
      <c r="B363" s="7"/>
      <c r="C363" s="5"/>
      <c r="D363" s="5"/>
    </row>
    <row r="364">
      <c r="A364" s="3"/>
      <c r="B364" s="7"/>
      <c r="C364" s="5"/>
      <c r="D364" s="5"/>
    </row>
    <row r="365">
      <c r="A365" s="3"/>
      <c r="B365" s="7"/>
      <c r="C365" s="5"/>
      <c r="D365" s="5"/>
    </row>
    <row r="366">
      <c r="A366" s="3"/>
      <c r="B366" s="7"/>
      <c r="C366" s="5"/>
      <c r="D366" s="5"/>
    </row>
    <row r="367">
      <c r="A367" s="3"/>
      <c r="B367" s="7"/>
      <c r="C367" s="5"/>
      <c r="D367" s="5"/>
    </row>
    <row r="368">
      <c r="A368" s="3"/>
      <c r="B368" s="7"/>
      <c r="C368" s="5"/>
      <c r="D368" s="5"/>
    </row>
    <row r="369">
      <c r="A369" s="3"/>
      <c r="B369" s="7"/>
      <c r="C369" s="5"/>
      <c r="D369" s="5"/>
    </row>
    <row r="370">
      <c r="A370" s="3"/>
      <c r="B370" s="7"/>
      <c r="C370" s="5"/>
      <c r="D370" s="5"/>
    </row>
    <row r="371">
      <c r="A371" s="3"/>
      <c r="B371" s="7"/>
      <c r="C371" s="5"/>
      <c r="D371" s="5"/>
    </row>
    <row r="372">
      <c r="A372" s="3"/>
      <c r="B372" s="7"/>
      <c r="C372" s="5"/>
      <c r="D372" s="5"/>
    </row>
    <row r="373">
      <c r="A373" s="3"/>
      <c r="B373" s="7"/>
      <c r="C373" s="5"/>
      <c r="D373" s="5"/>
    </row>
    <row r="374">
      <c r="A374" s="3"/>
      <c r="B374" s="7"/>
      <c r="C374" s="5"/>
      <c r="D374" s="5"/>
    </row>
    <row r="375">
      <c r="A375" s="3"/>
      <c r="B375" s="7"/>
      <c r="C375" s="5"/>
      <c r="D375" s="5"/>
    </row>
    <row r="376">
      <c r="A376" s="3"/>
      <c r="B376" s="7"/>
      <c r="C376" s="5"/>
      <c r="D376" s="5"/>
    </row>
    <row r="377">
      <c r="A377" s="3"/>
      <c r="B377" s="7"/>
      <c r="C377" s="5"/>
      <c r="D377" s="5"/>
    </row>
    <row r="378">
      <c r="A378" s="3"/>
      <c r="B378" s="7"/>
      <c r="C378" s="5"/>
      <c r="D378" s="5"/>
    </row>
    <row r="379">
      <c r="A379" s="3"/>
      <c r="B379" s="7"/>
      <c r="C379" s="5"/>
      <c r="D379" s="5"/>
    </row>
    <row r="380">
      <c r="A380" s="3"/>
      <c r="B380" s="7"/>
      <c r="C380" s="5"/>
      <c r="D380" s="5"/>
    </row>
    <row r="381">
      <c r="A381" s="3"/>
      <c r="B381" s="7"/>
      <c r="C381" s="5"/>
      <c r="D381" s="5"/>
    </row>
    <row r="382">
      <c r="A382" s="3"/>
      <c r="B382" s="7"/>
      <c r="C382" s="5"/>
      <c r="D382" s="5"/>
    </row>
    <row r="383">
      <c r="A383" s="3"/>
      <c r="B383" s="7"/>
      <c r="C383" s="5"/>
      <c r="D383" s="5"/>
    </row>
    <row r="384">
      <c r="A384" s="3"/>
      <c r="B384" s="7"/>
      <c r="C384" s="5"/>
      <c r="D384" s="5"/>
    </row>
    <row r="385">
      <c r="A385" s="3"/>
      <c r="B385" s="7"/>
      <c r="C385" s="5"/>
      <c r="D385" s="5"/>
    </row>
    <row r="386">
      <c r="A386" s="3"/>
      <c r="B386" s="7"/>
      <c r="C386" s="5"/>
      <c r="D386" s="5"/>
    </row>
    <row r="387">
      <c r="A387" s="3"/>
      <c r="B387" s="7"/>
      <c r="C387" s="5"/>
      <c r="D387" s="5"/>
    </row>
    <row r="388">
      <c r="A388" s="3"/>
      <c r="B388" s="7"/>
      <c r="C388" s="5"/>
      <c r="D388" s="5"/>
    </row>
    <row r="389">
      <c r="A389" s="3"/>
      <c r="B389" s="7"/>
      <c r="C389" s="5"/>
      <c r="D389" s="5"/>
    </row>
    <row r="390">
      <c r="A390" s="3"/>
      <c r="B390" s="7"/>
      <c r="C390" s="5"/>
      <c r="D390" s="5"/>
    </row>
    <row r="391">
      <c r="A391" s="3"/>
      <c r="B391" s="7"/>
      <c r="C391" s="5"/>
      <c r="D391" s="5"/>
    </row>
    <row r="392">
      <c r="A392" s="3"/>
      <c r="B392" s="7"/>
      <c r="C392" s="5"/>
      <c r="D392" s="5"/>
    </row>
    <row r="393">
      <c r="A393" s="3"/>
      <c r="B393" s="7"/>
      <c r="C393" s="5"/>
      <c r="D393" s="5"/>
    </row>
    <row r="394">
      <c r="A394" s="3"/>
      <c r="B394" s="7"/>
      <c r="C394" s="5"/>
      <c r="D394" s="5"/>
    </row>
    <row r="395">
      <c r="A395" s="3"/>
      <c r="B395" s="7"/>
      <c r="C395" s="5"/>
      <c r="D395" s="5"/>
    </row>
    <row r="396">
      <c r="A396" s="3"/>
      <c r="B396" s="7"/>
      <c r="C396" s="5"/>
      <c r="D396" s="5"/>
    </row>
    <row r="397">
      <c r="A397" s="3"/>
      <c r="B397" s="7"/>
      <c r="C397" s="5"/>
      <c r="D397" s="5"/>
    </row>
    <row r="398">
      <c r="A398" s="3"/>
      <c r="B398" s="7"/>
      <c r="C398" s="5"/>
      <c r="D398" s="5"/>
    </row>
    <row r="399">
      <c r="A399" s="3"/>
      <c r="B399" s="7"/>
      <c r="C399" s="5"/>
      <c r="D399" s="5"/>
    </row>
    <row r="400">
      <c r="A400" s="3"/>
      <c r="B400" s="7"/>
      <c r="C400" s="5"/>
      <c r="D400" s="5"/>
    </row>
    <row r="401">
      <c r="A401" s="3"/>
      <c r="B401" s="7"/>
      <c r="C401" s="5"/>
      <c r="D401" s="5"/>
    </row>
    <row r="402">
      <c r="A402" s="3"/>
      <c r="B402" s="7"/>
      <c r="C402" s="5"/>
      <c r="D402" s="5"/>
    </row>
    <row r="403">
      <c r="A403" s="3"/>
      <c r="B403" s="7"/>
      <c r="C403" s="5"/>
      <c r="D403" s="5"/>
    </row>
    <row r="404">
      <c r="A404" s="3"/>
      <c r="B404" s="7"/>
      <c r="C404" s="5"/>
      <c r="D404" s="5"/>
    </row>
    <row r="405">
      <c r="A405" s="3"/>
      <c r="B405" s="7"/>
      <c r="C405" s="5"/>
      <c r="D405" s="5"/>
    </row>
    <row r="406">
      <c r="A406" s="3"/>
      <c r="B406" s="7"/>
      <c r="C406" s="5"/>
      <c r="D406" s="5"/>
    </row>
    <row r="407">
      <c r="A407" s="3"/>
      <c r="B407" s="7"/>
      <c r="C407" s="5"/>
      <c r="D407" s="5"/>
    </row>
    <row r="408">
      <c r="A408" s="3"/>
      <c r="B408" s="7"/>
      <c r="C408" s="5"/>
      <c r="D408" s="5"/>
    </row>
    <row r="409">
      <c r="A409" s="3"/>
      <c r="B409" s="7"/>
      <c r="C409" s="5"/>
      <c r="D409" s="5"/>
    </row>
    <row r="410">
      <c r="A410" s="3"/>
      <c r="B410" s="7"/>
      <c r="C410" s="5"/>
      <c r="D410" s="5"/>
    </row>
    <row r="411">
      <c r="A411" s="3"/>
      <c r="B411" s="7"/>
      <c r="C411" s="5"/>
      <c r="D411" s="5"/>
    </row>
    <row r="412">
      <c r="A412" s="3"/>
      <c r="B412" s="7"/>
      <c r="C412" s="5"/>
      <c r="D412" s="5"/>
    </row>
    <row r="413">
      <c r="A413" s="3"/>
      <c r="B413" s="7"/>
      <c r="C413" s="5"/>
      <c r="D413" s="5"/>
    </row>
    <row r="414">
      <c r="A414" s="3"/>
      <c r="B414" s="7"/>
      <c r="C414" s="5"/>
      <c r="D414" s="5"/>
    </row>
    <row r="415">
      <c r="A415" s="3"/>
      <c r="B415" s="7"/>
      <c r="C415" s="5"/>
      <c r="D415" s="5"/>
    </row>
    <row r="416">
      <c r="A416" s="3"/>
      <c r="B416" s="7"/>
      <c r="C416" s="5"/>
      <c r="D416" s="5"/>
    </row>
    <row r="417">
      <c r="A417" s="3"/>
      <c r="B417" s="7"/>
      <c r="C417" s="5"/>
      <c r="D417" s="5"/>
    </row>
    <row r="418">
      <c r="A418" s="3"/>
      <c r="B418" s="7"/>
      <c r="C418" s="5"/>
      <c r="D418" s="5"/>
    </row>
    <row r="419">
      <c r="A419" s="3"/>
      <c r="B419" s="7"/>
      <c r="C419" s="5"/>
      <c r="D419" s="5"/>
    </row>
    <row r="420">
      <c r="A420" s="3"/>
      <c r="B420" s="7"/>
      <c r="C420" s="5"/>
      <c r="D420" s="5"/>
    </row>
    <row r="421">
      <c r="A421" s="3"/>
      <c r="B421" s="7"/>
      <c r="C421" s="5"/>
      <c r="D421" s="5"/>
    </row>
    <row r="422">
      <c r="A422" s="3"/>
      <c r="B422" s="7"/>
      <c r="C422" s="5"/>
      <c r="D422" s="5"/>
    </row>
    <row r="423">
      <c r="A423" s="3"/>
      <c r="B423" s="7"/>
      <c r="C423" s="5"/>
      <c r="D423" s="5"/>
    </row>
    <row r="424">
      <c r="A424" s="3"/>
      <c r="B424" s="7"/>
      <c r="C424" s="5"/>
      <c r="D424" s="5"/>
    </row>
    <row r="425">
      <c r="A425" s="3"/>
      <c r="B425" s="7"/>
      <c r="C425" s="5"/>
      <c r="D425" s="5"/>
    </row>
    <row r="426">
      <c r="A426" s="3"/>
      <c r="B426" s="7"/>
      <c r="C426" s="5"/>
      <c r="D426" s="5"/>
    </row>
    <row r="427">
      <c r="A427" s="3"/>
      <c r="B427" s="7"/>
      <c r="C427" s="5"/>
      <c r="D427" s="5"/>
    </row>
    <row r="428">
      <c r="A428" s="3"/>
      <c r="B428" s="7"/>
      <c r="C428" s="5"/>
      <c r="D428" s="5"/>
    </row>
    <row r="429">
      <c r="A429" s="3"/>
      <c r="B429" s="7"/>
      <c r="C429" s="5"/>
      <c r="D429" s="5"/>
    </row>
    <row r="430">
      <c r="A430" s="3"/>
      <c r="B430" s="7"/>
      <c r="C430" s="5"/>
      <c r="D430" s="5"/>
    </row>
    <row r="431">
      <c r="A431" s="3"/>
      <c r="B431" s="7"/>
      <c r="C431" s="5"/>
      <c r="D431" s="5"/>
    </row>
    <row r="432">
      <c r="A432" s="3"/>
      <c r="B432" s="7"/>
      <c r="C432" s="5"/>
      <c r="D432" s="5"/>
    </row>
    <row r="433">
      <c r="A433" s="3"/>
      <c r="B433" s="7"/>
      <c r="C433" s="5"/>
      <c r="D433" s="5"/>
    </row>
    <row r="434">
      <c r="A434" s="3"/>
      <c r="B434" s="7"/>
      <c r="C434" s="5"/>
      <c r="D434" s="5"/>
    </row>
    <row r="435">
      <c r="A435" s="3"/>
      <c r="B435" s="7"/>
      <c r="C435" s="5"/>
      <c r="D435" s="5"/>
    </row>
    <row r="436">
      <c r="A436" s="3"/>
      <c r="B436" s="7"/>
      <c r="C436" s="5"/>
      <c r="D436" s="5"/>
    </row>
    <row r="437">
      <c r="A437" s="3"/>
      <c r="B437" s="7"/>
      <c r="C437" s="5"/>
      <c r="D437" s="5"/>
    </row>
    <row r="438">
      <c r="A438" s="3"/>
      <c r="B438" s="7"/>
      <c r="C438" s="5"/>
      <c r="D438" s="5"/>
    </row>
    <row r="439">
      <c r="A439" s="3"/>
      <c r="B439" s="7"/>
      <c r="C439" s="5"/>
      <c r="D439" s="5"/>
    </row>
    <row r="440">
      <c r="A440" s="3"/>
      <c r="B440" s="7"/>
      <c r="C440" s="5"/>
      <c r="D440" s="5"/>
    </row>
    <row r="441">
      <c r="A441" s="3"/>
      <c r="B441" s="7"/>
      <c r="C441" s="5"/>
      <c r="D441" s="5"/>
    </row>
    <row r="442">
      <c r="A442" s="3"/>
      <c r="B442" s="7"/>
      <c r="C442" s="5"/>
      <c r="D442" s="5"/>
    </row>
    <row r="443">
      <c r="A443" s="3"/>
      <c r="B443" s="7"/>
      <c r="C443" s="5"/>
      <c r="D443" s="5"/>
    </row>
    <row r="444">
      <c r="A444" s="3"/>
      <c r="B444" s="7"/>
      <c r="C444" s="5"/>
      <c r="D444" s="5"/>
    </row>
    <row r="445">
      <c r="A445" s="3"/>
      <c r="B445" s="7"/>
      <c r="C445" s="5"/>
      <c r="D445" s="5"/>
    </row>
    <row r="446">
      <c r="A446" s="3"/>
      <c r="B446" s="7"/>
      <c r="C446" s="5"/>
      <c r="D446" s="5"/>
    </row>
    <row r="447">
      <c r="A447" s="3"/>
      <c r="B447" s="7"/>
      <c r="C447" s="5"/>
      <c r="D447" s="5"/>
    </row>
    <row r="448">
      <c r="A448" s="3"/>
      <c r="B448" s="7"/>
      <c r="C448" s="5"/>
      <c r="D448" s="5"/>
    </row>
    <row r="449">
      <c r="A449" s="3"/>
      <c r="B449" s="7"/>
      <c r="C449" s="5"/>
      <c r="D449" s="5"/>
    </row>
    <row r="450">
      <c r="A450" s="3"/>
      <c r="B450" s="7"/>
      <c r="C450" s="5"/>
      <c r="D450" s="5"/>
    </row>
    <row r="451">
      <c r="A451" s="3"/>
      <c r="B451" s="7"/>
      <c r="C451" s="5"/>
      <c r="D451" s="5"/>
    </row>
    <row r="452">
      <c r="A452" s="3"/>
      <c r="B452" s="7"/>
      <c r="C452" s="5"/>
      <c r="D452" s="5"/>
    </row>
    <row r="453">
      <c r="A453" s="3"/>
      <c r="B453" s="7"/>
      <c r="C453" s="5"/>
      <c r="D453" s="5"/>
    </row>
    <row r="454">
      <c r="A454" s="3"/>
      <c r="B454" s="7"/>
      <c r="C454" s="5"/>
      <c r="D454" s="5"/>
    </row>
    <row r="455">
      <c r="A455" s="3"/>
      <c r="B455" s="7"/>
      <c r="C455" s="5"/>
      <c r="D455" s="5"/>
    </row>
    <row r="456">
      <c r="A456" s="3"/>
      <c r="B456" s="7"/>
      <c r="C456" s="5"/>
      <c r="D456" s="5"/>
    </row>
    <row r="457">
      <c r="A457" s="3"/>
      <c r="B457" s="7"/>
      <c r="C457" s="5"/>
      <c r="D457" s="5"/>
    </row>
    <row r="458">
      <c r="A458" s="3"/>
      <c r="B458" s="7"/>
      <c r="C458" s="5"/>
      <c r="D458" s="5"/>
    </row>
    <row r="459">
      <c r="A459" s="3"/>
      <c r="B459" s="7"/>
      <c r="C459" s="5"/>
      <c r="D459" s="5"/>
    </row>
    <row r="460">
      <c r="A460" s="3"/>
      <c r="B460" s="7"/>
      <c r="C460" s="5"/>
      <c r="D460" s="5"/>
    </row>
    <row r="461">
      <c r="A461" s="3"/>
      <c r="B461" s="7"/>
      <c r="C461" s="5"/>
      <c r="D461" s="5"/>
    </row>
    <row r="462">
      <c r="A462" s="3"/>
      <c r="B462" s="7"/>
      <c r="C462" s="5"/>
      <c r="D462" s="5"/>
    </row>
    <row r="463">
      <c r="A463" s="8"/>
      <c r="B463" s="7"/>
      <c r="C463" s="5"/>
      <c r="D463" s="6"/>
    </row>
    <row r="464">
      <c r="A464" s="3"/>
      <c r="B464" s="7"/>
      <c r="C464" s="5"/>
      <c r="D464" s="5"/>
    </row>
    <row r="465">
      <c r="A465" s="3"/>
      <c r="B465" s="7"/>
      <c r="C465" s="5"/>
      <c r="D465" s="5"/>
    </row>
    <row r="466">
      <c r="A466" s="3"/>
      <c r="B466" s="7"/>
      <c r="C466" s="5"/>
      <c r="D466" s="5"/>
    </row>
    <row r="467">
      <c r="A467" s="3"/>
      <c r="B467" s="7"/>
      <c r="C467" s="5"/>
      <c r="D467" s="5"/>
    </row>
    <row r="468">
      <c r="A468" s="3"/>
      <c r="B468" s="7"/>
      <c r="C468" s="5"/>
      <c r="D468" s="5"/>
    </row>
    <row r="469">
      <c r="A469" s="3"/>
      <c r="B469" s="7"/>
      <c r="C469" s="5"/>
      <c r="D469" s="5"/>
    </row>
    <row r="470">
      <c r="A470" s="3"/>
      <c r="B470" s="7"/>
      <c r="C470" s="5"/>
      <c r="D470" s="5"/>
    </row>
    <row r="471">
      <c r="A471" s="3"/>
      <c r="B471" s="7"/>
      <c r="C471" s="5"/>
      <c r="D471" s="5"/>
    </row>
    <row r="472">
      <c r="A472" s="3"/>
      <c r="B472" s="7"/>
      <c r="C472" s="5"/>
      <c r="D472" s="5"/>
    </row>
    <row r="473">
      <c r="A473" s="3"/>
      <c r="B473" s="7"/>
      <c r="C473" s="5"/>
      <c r="D473" s="5"/>
    </row>
    <row r="474">
      <c r="A474" s="3"/>
      <c r="B474" s="7"/>
      <c r="C474" s="5"/>
      <c r="D474" s="5"/>
    </row>
    <row r="475">
      <c r="A475" s="3"/>
      <c r="B475" s="7"/>
      <c r="C475" s="5"/>
      <c r="D475" s="5"/>
    </row>
    <row r="476">
      <c r="A476" s="3"/>
      <c r="B476" s="7"/>
      <c r="C476" s="5"/>
      <c r="D476" s="5"/>
    </row>
    <row r="477">
      <c r="A477" s="3"/>
      <c r="B477" s="7"/>
      <c r="C477" s="5"/>
      <c r="D477" s="5"/>
    </row>
    <row r="478">
      <c r="A478" s="3"/>
      <c r="B478" s="7"/>
      <c r="C478" s="5"/>
      <c r="D478" s="5"/>
    </row>
    <row r="479">
      <c r="A479" s="3"/>
      <c r="B479" s="7"/>
      <c r="C479" s="5"/>
      <c r="D479" s="5"/>
    </row>
    <row r="480">
      <c r="A480" s="3"/>
      <c r="B480" s="7"/>
      <c r="C480" s="5"/>
      <c r="D480" s="5"/>
    </row>
    <row r="481">
      <c r="A481" s="3"/>
      <c r="B481" s="7"/>
      <c r="C481" s="5"/>
      <c r="D481" s="5"/>
    </row>
    <row r="482">
      <c r="A482" s="3"/>
      <c r="B482" s="7"/>
      <c r="C482" s="5"/>
      <c r="D482" s="5"/>
    </row>
    <row r="483">
      <c r="A483" s="3"/>
      <c r="B483" s="7"/>
      <c r="C483" s="5"/>
      <c r="D483" s="5"/>
    </row>
    <row r="484">
      <c r="A484" s="3"/>
      <c r="B484" s="7"/>
      <c r="C484" s="5"/>
      <c r="D484" s="5"/>
    </row>
    <row r="485">
      <c r="A485" s="3"/>
      <c r="B485" s="7"/>
      <c r="C485" s="5"/>
      <c r="D485" s="5"/>
    </row>
    <row r="486">
      <c r="A486" s="3"/>
      <c r="B486" s="7"/>
      <c r="C486" s="5"/>
      <c r="D486" s="5"/>
    </row>
    <row r="487">
      <c r="A487" s="3"/>
      <c r="B487" s="7"/>
      <c r="C487" s="5"/>
      <c r="D487" s="5"/>
    </row>
    <row r="488">
      <c r="A488" s="3"/>
      <c r="B488" s="7"/>
      <c r="C488" s="5"/>
      <c r="D488" s="5"/>
    </row>
    <row r="489">
      <c r="A489" s="3"/>
      <c r="B489" s="7"/>
      <c r="C489" s="5"/>
      <c r="D489" s="5"/>
    </row>
    <row r="490">
      <c r="A490" s="3"/>
      <c r="B490" s="7"/>
      <c r="C490" s="5"/>
      <c r="D490" s="5"/>
    </row>
    <row r="491">
      <c r="A491" s="3"/>
      <c r="B491" s="7"/>
      <c r="C491" s="5"/>
      <c r="D491" s="5"/>
    </row>
    <row r="492">
      <c r="A492" s="3"/>
      <c r="B492" s="7"/>
      <c r="C492" s="5"/>
      <c r="D492" s="5"/>
    </row>
    <row r="493">
      <c r="A493" s="3"/>
      <c r="B493" s="7"/>
      <c r="C493" s="5"/>
      <c r="D493" s="5"/>
    </row>
    <row r="494">
      <c r="A494" s="3"/>
      <c r="B494" s="7"/>
      <c r="C494" s="5"/>
      <c r="D494" s="5"/>
    </row>
    <row r="495">
      <c r="A495" s="3"/>
      <c r="B495" s="7"/>
      <c r="C495" s="5"/>
      <c r="D495" s="5"/>
    </row>
    <row r="496">
      <c r="A496" s="3"/>
      <c r="B496" s="7"/>
      <c r="C496" s="5"/>
      <c r="D496" s="5"/>
    </row>
    <row r="497">
      <c r="A497" s="3"/>
      <c r="B497" s="7"/>
      <c r="C497" s="5"/>
      <c r="D497" s="5"/>
    </row>
    <row r="498">
      <c r="A498" s="3"/>
      <c r="B498" s="7"/>
      <c r="C498" s="5"/>
      <c r="D498" s="5"/>
    </row>
    <row r="499">
      <c r="A499" s="3"/>
      <c r="B499" s="7"/>
      <c r="C499" s="5"/>
      <c r="D499" s="5"/>
    </row>
    <row r="500">
      <c r="A500" s="3"/>
      <c r="B500" s="7"/>
      <c r="C500" s="5"/>
      <c r="D500" s="5"/>
    </row>
    <row r="501">
      <c r="A501" s="3"/>
      <c r="B501" s="7"/>
      <c r="C501" s="5"/>
      <c r="D501" s="5"/>
    </row>
    <row r="502">
      <c r="A502" s="3"/>
      <c r="B502" s="7"/>
      <c r="C502" s="5"/>
      <c r="D502" s="5"/>
    </row>
    <row r="503">
      <c r="A503" s="3"/>
      <c r="B503" s="7"/>
      <c r="C503" s="5"/>
      <c r="D503" s="5"/>
    </row>
    <row r="504">
      <c r="A504" s="3"/>
      <c r="B504" s="7"/>
      <c r="C504" s="5"/>
      <c r="D504" s="5"/>
    </row>
    <row r="505">
      <c r="A505" s="3"/>
      <c r="B505" s="7"/>
      <c r="C505" s="5"/>
      <c r="D505" s="5"/>
    </row>
    <row r="506">
      <c r="A506" s="3"/>
      <c r="B506" s="7"/>
      <c r="C506" s="5"/>
      <c r="D506" s="5"/>
    </row>
    <row r="507">
      <c r="A507" s="3"/>
      <c r="B507" s="7"/>
      <c r="C507" s="5"/>
      <c r="D507" s="5"/>
    </row>
    <row r="508">
      <c r="A508" s="3"/>
      <c r="B508" s="7"/>
      <c r="C508" s="5"/>
      <c r="D508" s="5"/>
    </row>
    <row r="509">
      <c r="A509" s="3"/>
      <c r="B509" s="7"/>
      <c r="C509" s="5"/>
      <c r="D509" s="5"/>
    </row>
    <row r="510">
      <c r="A510" s="3"/>
      <c r="B510" s="7"/>
      <c r="C510" s="5"/>
      <c r="D510" s="5"/>
    </row>
    <row r="511">
      <c r="A511" s="3"/>
      <c r="B511" s="7"/>
      <c r="C511" s="5"/>
      <c r="D511" s="5"/>
    </row>
    <row r="512">
      <c r="A512" s="3"/>
      <c r="B512" s="7"/>
      <c r="C512" s="5"/>
      <c r="D512" s="5"/>
    </row>
    <row r="513">
      <c r="A513" s="3"/>
      <c r="B513" s="7"/>
      <c r="C513" s="5"/>
      <c r="D513" s="5"/>
    </row>
    <row r="514">
      <c r="A514" s="3"/>
      <c r="B514" s="7"/>
      <c r="C514" s="5"/>
      <c r="D514" s="5"/>
    </row>
    <row r="515">
      <c r="A515" s="3"/>
      <c r="B515" s="7"/>
      <c r="C515" s="5"/>
      <c r="D515" s="5"/>
    </row>
    <row r="516">
      <c r="A516" s="3"/>
      <c r="B516" s="7"/>
      <c r="C516" s="5"/>
      <c r="D516" s="5"/>
    </row>
    <row r="517">
      <c r="A517" s="3"/>
      <c r="B517" s="7"/>
      <c r="C517" s="5"/>
      <c r="D517" s="5"/>
    </row>
    <row r="518">
      <c r="A518" s="3"/>
      <c r="B518" s="7"/>
      <c r="C518" s="5"/>
      <c r="D518" s="5"/>
    </row>
    <row r="519">
      <c r="A519" s="3"/>
      <c r="B519" s="7"/>
      <c r="C519" s="5"/>
      <c r="D519" s="5"/>
    </row>
    <row r="520">
      <c r="A520" s="3"/>
      <c r="B520" s="7"/>
      <c r="C520" s="5"/>
      <c r="D520" s="5"/>
    </row>
    <row r="521">
      <c r="A521" s="3"/>
      <c r="B521" s="7"/>
      <c r="C521" s="5"/>
      <c r="D521" s="5"/>
    </row>
    <row r="522">
      <c r="A522" s="3"/>
      <c r="B522" s="7"/>
      <c r="C522" s="5"/>
      <c r="D522" s="5"/>
    </row>
    <row r="523">
      <c r="A523" s="3"/>
      <c r="B523" s="7"/>
      <c r="C523" s="5"/>
      <c r="D523" s="5"/>
    </row>
    <row r="524">
      <c r="A524" s="3"/>
      <c r="B524" s="7"/>
      <c r="C524" s="5"/>
      <c r="D524" s="5"/>
    </row>
    <row r="525">
      <c r="A525" s="3"/>
      <c r="B525" s="7"/>
      <c r="C525" s="5"/>
      <c r="D525" s="5"/>
    </row>
    <row r="526">
      <c r="A526" s="3"/>
      <c r="B526" s="7"/>
      <c r="C526" s="5"/>
      <c r="D526" s="5"/>
    </row>
    <row r="527">
      <c r="A527" s="3"/>
      <c r="B527" s="7"/>
      <c r="C527" s="5"/>
      <c r="D527" s="5"/>
    </row>
    <row r="528">
      <c r="A528" s="3"/>
      <c r="B528" s="7"/>
      <c r="C528" s="5"/>
      <c r="D528" s="5"/>
    </row>
    <row r="529">
      <c r="A529" s="3"/>
      <c r="B529" s="7"/>
      <c r="C529" s="5"/>
      <c r="D529" s="5"/>
    </row>
    <row r="530">
      <c r="A530" s="3"/>
      <c r="B530" s="7"/>
      <c r="C530" s="5"/>
      <c r="D530" s="5"/>
    </row>
    <row r="531">
      <c r="A531" s="3"/>
      <c r="B531" s="7"/>
      <c r="C531" s="5"/>
      <c r="D531" s="5"/>
    </row>
    <row r="532">
      <c r="A532" s="3"/>
      <c r="B532" s="7"/>
      <c r="C532" s="5"/>
      <c r="D532" s="5"/>
    </row>
    <row r="533">
      <c r="A533" s="3"/>
      <c r="B533" s="7"/>
      <c r="C533" s="5"/>
      <c r="D533" s="5"/>
    </row>
    <row r="534">
      <c r="A534" s="3"/>
      <c r="B534" s="7"/>
      <c r="C534" s="5"/>
      <c r="D534" s="5"/>
    </row>
    <row r="535">
      <c r="A535" s="3"/>
      <c r="B535" s="7"/>
      <c r="C535" s="5"/>
      <c r="D535" s="5"/>
    </row>
    <row r="536">
      <c r="A536" s="3"/>
      <c r="B536" s="7"/>
      <c r="C536" s="5"/>
      <c r="D536" s="5"/>
    </row>
    <row r="537">
      <c r="A537" s="3"/>
      <c r="B537" s="7"/>
      <c r="C537" s="5"/>
      <c r="D537" s="5"/>
    </row>
    <row r="538">
      <c r="A538" s="3"/>
      <c r="B538" s="7"/>
      <c r="C538" s="5"/>
      <c r="D538" s="5"/>
    </row>
    <row r="539">
      <c r="A539" s="3"/>
      <c r="B539" s="7"/>
      <c r="C539" s="5"/>
      <c r="D539" s="5"/>
    </row>
    <row r="540">
      <c r="A540" s="3"/>
      <c r="B540" s="7"/>
      <c r="C540" s="5"/>
      <c r="D540" s="5"/>
    </row>
    <row r="541">
      <c r="A541" s="3"/>
      <c r="B541" s="7"/>
      <c r="C541" s="5"/>
      <c r="D541" s="5"/>
    </row>
    <row r="542">
      <c r="A542" s="3"/>
      <c r="B542" s="7"/>
      <c r="C542" s="5"/>
      <c r="D542" s="5"/>
    </row>
    <row r="543">
      <c r="A543" s="3"/>
      <c r="B543" s="7"/>
      <c r="C543" s="5"/>
      <c r="D543" s="5"/>
    </row>
    <row r="544">
      <c r="A544" s="3"/>
      <c r="B544" s="7"/>
      <c r="C544" s="5"/>
      <c r="D544" s="5"/>
    </row>
    <row r="545">
      <c r="A545" s="3"/>
      <c r="B545" s="7"/>
      <c r="C545" s="5"/>
      <c r="D545" s="5"/>
    </row>
    <row r="546">
      <c r="A546" s="3"/>
      <c r="B546" s="7"/>
      <c r="C546" s="5"/>
      <c r="D546" s="5"/>
    </row>
    <row r="547">
      <c r="A547" s="3"/>
      <c r="B547" s="7"/>
      <c r="C547" s="5"/>
      <c r="D547" s="5"/>
    </row>
    <row r="548">
      <c r="A548" s="3"/>
      <c r="B548" s="7"/>
      <c r="C548" s="5"/>
      <c r="D548" s="5"/>
    </row>
    <row r="549">
      <c r="A549" s="3"/>
      <c r="B549" s="7"/>
      <c r="C549" s="5"/>
      <c r="D549" s="5"/>
    </row>
    <row r="550">
      <c r="A550" s="3"/>
      <c r="B550" s="7"/>
      <c r="C550" s="5"/>
      <c r="D550" s="5"/>
    </row>
    <row r="551">
      <c r="A551" s="3"/>
      <c r="B551" s="7"/>
      <c r="C551" s="5"/>
      <c r="D551" s="5"/>
    </row>
    <row r="552">
      <c r="A552" s="3"/>
      <c r="B552" s="7"/>
      <c r="C552" s="5"/>
      <c r="D552" s="5"/>
    </row>
    <row r="553">
      <c r="A553" s="3"/>
      <c r="B553" s="7"/>
      <c r="C553" s="5"/>
      <c r="D553" s="5"/>
    </row>
    <row r="554">
      <c r="A554" s="3"/>
      <c r="B554" s="7"/>
      <c r="C554" s="5"/>
      <c r="D554" s="5"/>
    </row>
    <row r="555">
      <c r="A555" s="3"/>
      <c r="B555" s="7"/>
      <c r="C555" s="5"/>
      <c r="D555" s="5"/>
    </row>
    <row r="556">
      <c r="A556" s="3"/>
      <c r="B556" s="7"/>
      <c r="C556" s="5"/>
      <c r="D556" s="5"/>
    </row>
    <row r="557">
      <c r="A557" s="3"/>
      <c r="B557" s="7"/>
      <c r="C557" s="5"/>
      <c r="D557" s="5"/>
    </row>
    <row r="558">
      <c r="A558" s="3"/>
      <c r="B558" s="7"/>
      <c r="C558" s="5"/>
      <c r="D558" s="5"/>
    </row>
    <row r="559">
      <c r="A559" s="3"/>
      <c r="B559" s="7"/>
      <c r="C559" s="5"/>
      <c r="D559" s="5"/>
    </row>
    <row r="560">
      <c r="A560" s="3"/>
      <c r="B560" s="7"/>
      <c r="C560" s="5"/>
      <c r="D560" s="5"/>
    </row>
    <row r="561">
      <c r="A561" s="3"/>
      <c r="B561" s="7"/>
      <c r="C561" s="5"/>
      <c r="D561" s="5"/>
    </row>
    <row r="562">
      <c r="A562" s="3"/>
      <c r="B562" s="7"/>
      <c r="C562" s="5"/>
      <c r="D562" s="5"/>
    </row>
    <row r="563">
      <c r="A563" s="3"/>
      <c r="B563" s="7"/>
      <c r="C563" s="5"/>
      <c r="D563" s="5"/>
    </row>
    <row r="564">
      <c r="A564" s="3"/>
      <c r="B564" s="7"/>
      <c r="C564" s="5"/>
      <c r="D564" s="5"/>
    </row>
    <row r="565">
      <c r="A565" s="3"/>
      <c r="B565" s="7"/>
      <c r="C565" s="5"/>
      <c r="D565" s="5"/>
    </row>
    <row r="566">
      <c r="A566" s="3"/>
      <c r="B566" s="7"/>
      <c r="C566" s="5"/>
      <c r="D566" s="5"/>
    </row>
    <row r="567">
      <c r="A567" s="3"/>
      <c r="B567" s="7"/>
      <c r="C567" s="5"/>
      <c r="D567" s="5"/>
    </row>
    <row r="568">
      <c r="A568" s="3"/>
      <c r="B568" s="7"/>
      <c r="C568" s="5"/>
      <c r="D568" s="5"/>
    </row>
    <row r="569">
      <c r="A569" s="3"/>
      <c r="B569" s="7"/>
      <c r="C569" s="5"/>
      <c r="D569" s="5"/>
    </row>
    <row r="570">
      <c r="A570" s="3"/>
      <c r="B570" s="7"/>
      <c r="C570" s="5"/>
      <c r="D570" s="5"/>
    </row>
    <row r="571">
      <c r="A571" s="3"/>
      <c r="B571" s="7"/>
      <c r="C571" s="5"/>
      <c r="D571" s="5"/>
    </row>
    <row r="572">
      <c r="A572" s="3"/>
      <c r="B572" s="7"/>
      <c r="C572" s="5"/>
      <c r="D572" s="5"/>
    </row>
    <row r="573">
      <c r="A573" s="3"/>
      <c r="B573" s="7"/>
      <c r="C573" s="5"/>
      <c r="D573" s="5"/>
    </row>
    <row r="574">
      <c r="A574" s="3"/>
      <c r="B574" s="7"/>
      <c r="C574" s="5"/>
      <c r="D574" s="5"/>
    </row>
    <row r="575">
      <c r="A575" s="3"/>
      <c r="B575" s="7"/>
      <c r="C575" s="5"/>
      <c r="D575" s="5"/>
    </row>
    <row r="576">
      <c r="A576" s="3"/>
      <c r="B576" s="7"/>
      <c r="C576" s="5"/>
      <c r="D576" s="5"/>
    </row>
    <row r="577">
      <c r="A577" s="3"/>
      <c r="B577" s="7"/>
      <c r="C577" s="5"/>
      <c r="D577" s="5"/>
    </row>
    <row r="578">
      <c r="A578" s="3"/>
      <c r="B578" s="7"/>
      <c r="C578" s="5"/>
      <c r="D578" s="5"/>
    </row>
    <row r="579">
      <c r="A579" s="3"/>
      <c r="B579" s="7"/>
      <c r="C579" s="5"/>
      <c r="D579" s="5"/>
    </row>
    <row r="580">
      <c r="A580" s="3"/>
      <c r="B580" s="7"/>
      <c r="C580" s="5"/>
      <c r="D580" s="5"/>
    </row>
    <row r="581">
      <c r="A581" s="3"/>
      <c r="B581" s="7"/>
      <c r="C581" s="5"/>
      <c r="D581" s="5"/>
    </row>
    <row r="582">
      <c r="A582" s="3"/>
      <c r="B582" s="7"/>
      <c r="C582" s="5"/>
      <c r="D582" s="5"/>
    </row>
    <row r="583">
      <c r="A583" s="3"/>
      <c r="B583" s="7"/>
      <c r="C583" s="5"/>
      <c r="D583" s="5"/>
    </row>
    <row r="584">
      <c r="A584" s="3"/>
      <c r="B584" s="7"/>
      <c r="C584" s="5"/>
      <c r="D584" s="5"/>
    </row>
    <row r="585">
      <c r="A585" s="3"/>
      <c r="B585" s="7"/>
      <c r="C585" s="5"/>
      <c r="D585" s="5"/>
    </row>
    <row r="586">
      <c r="A586" s="3"/>
      <c r="B586" s="7"/>
      <c r="C586" s="5"/>
      <c r="D586" s="5"/>
    </row>
    <row r="587">
      <c r="A587" s="3"/>
      <c r="B587" s="7"/>
      <c r="C587" s="5"/>
      <c r="D587" s="5"/>
    </row>
    <row r="588">
      <c r="A588" s="3"/>
      <c r="B588" s="7"/>
      <c r="C588" s="5"/>
      <c r="D588" s="5"/>
    </row>
    <row r="589">
      <c r="A589" s="3"/>
      <c r="B589" s="7"/>
      <c r="C589" s="5"/>
      <c r="D589" s="5"/>
    </row>
    <row r="590">
      <c r="A590" s="3"/>
      <c r="B590" s="7"/>
      <c r="C590" s="5"/>
      <c r="D590" s="5"/>
    </row>
    <row r="591">
      <c r="A591" s="3"/>
      <c r="B591" s="7"/>
      <c r="C591" s="5"/>
      <c r="D591" s="5"/>
    </row>
    <row r="592">
      <c r="A592" s="3"/>
      <c r="B592" s="7"/>
      <c r="C592" s="5"/>
      <c r="D592" s="5"/>
    </row>
    <row r="593">
      <c r="A593" s="3"/>
      <c r="B593" s="7"/>
      <c r="C593" s="5"/>
      <c r="D593" s="5"/>
    </row>
    <row r="594">
      <c r="A594" s="3"/>
      <c r="B594" s="7"/>
      <c r="C594" s="5"/>
      <c r="D594" s="5"/>
    </row>
    <row r="595">
      <c r="A595" s="3"/>
      <c r="B595" s="7"/>
      <c r="C595" s="5"/>
      <c r="D595" s="5"/>
    </row>
    <row r="596">
      <c r="A596" s="3"/>
      <c r="B596" s="7"/>
      <c r="C596" s="5"/>
      <c r="D596" s="5"/>
    </row>
    <row r="597">
      <c r="A597" s="3"/>
      <c r="B597" s="7"/>
      <c r="C597" s="5"/>
      <c r="D597" s="5"/>
    </row>
    <row r="598">
      <c r="A598" s="3"/>
      <c r="B598" s="7"/>
      <c r="C598" s="5"/>
      <c r="D598" s="5"/>
    </row>
    <row r="599">
      <c r="A599" s="3"/>
      <c r="B599" s="7"/>
      <c r="C599" s="5"/>
      <c r="D599" s="5"/>
    </row>
    <row r="600">
      <c r="A600" s="3"/>
      <c r="B600" s="7"/>
      <c r="C600" s="5"/>
      <c r="D600" s="5"/>
    </row>
    <row r="601">
      <c r="A601" s="3"/>
      <c r="B601" s="7"/>
      <c r="C601" s="5"/>
      <c r="D601" s="5"/>
    </row>
    <row r="602">
      <c r="A602" s="3"/>
      <c r="B602" s="7"/>
      <c r="C602" s="5"/>
      <c r="D602" s="5"/>
    </row>
    <row r="603">
      <c r="A603" s="3"/>
      <c r="B603" s="7"/>
      <c r="C603" s="5"/>
      <c r="D603" s="5"/>
    </row>
    <row r="604">
      <c r="A604" s="3"/>
      <c r="B604" s="7"/>
      <c r="C604" s="5"/>
      <c r="D604" s="5"/>
    </row>
    <row r="605">
      <c r="A605" s="3"/>
      <c r="B605" s="7"/>
      <c r="C605" s="5"/>
      <c r="D605" s="5"/>
    </row>
    <row r="606">
      <c r="A606" s="3"/>
      <c r="B606" s="7"/>
      <c r="C606" s="5"/>
      <c r="D606" s="5"/>
    </row>
    <row r="607">
      <c r="A607" s="3"/>
      <c r="B607" s="7"/>
      <c r="C607" s="5"/>
      <c r="D607" s="5"/>
    </row>
    <row r="608">
      <c r="A608" s="3"/>
      <c r="B608" s="7"/>
      <c r="C608" s="5"/>
      <c r="D608" s="5"/>
    </row>
    <row r="609">
      <c r="A609" s="3"/>
      <c r="B609" s="7"/>
      <c r="C609" s="5"/>
      <c r="D609" s="5"/>
    </row>
    <row r="610">
      <c r="A610" s="3"/>
      <c r="B610" s="7"/>
      <c r="C610" s="5"/>
      <c r="D610" s="5"/>
    </row>
    <row r="611">
      <c r="A611" s="3"/>
      <c r="B611" s="7"/>
      <c r="C611" s="5"/>
      <c r="D611" s="5"/>
    </row>
    <row r="612">
      <c r="A612" s="3"/>
      <c r="B612" s="7"/>
      <c r="C612" s="5"/>
      <c r="D612" s="5"/>
    </row>
    <row r="613">
      <c r="A613" s="3"/>
      <c r="B613" s="7"/>
      <c r="C613" s="5"/>
      <c r="D613" s="5"/>
    </row>
    <row r="614">
      <c r="A614" s="3"/>
      <c r="B614" s="7"/>
      <c r="C614" s="5"/>
      <c r="D614" s="5"/>
    </row>
    <row r="615">
      <c r="A615" s="3"/>
      <c r="B615" s="7"/>
      <c r="C615" s="5"/>
      <c r="D615" s="5"/>
    </row>
    <row r="616">
      <c r="A616" s="3"/>
      <c r="B616" s="7"/>
      <c r="C616" s="5"/>
      <c r="D616" s="5"/>
    </row>
    <row r="617">
      <c r="A617" s="3"/>
      <c r="B617" s="7"/>
      <c r="C617" s="5"/>
      <c r="D617" s="5"/>
    </row>
    <row r="618">
      <c r="A618" s="3"/>
      <c r="B618" s="7"/>
      <c r="C618" s="5"/>
      <c r="D618" s="5"/>
    </row>
    <row r="619">
      <c r="A619" s="3"/>
      <c r="B619" s="7"/>
      <c r="C619" s="5"/>
      <c r="D619" s="5"/>
    </row>
    <row r="620">
      <c r="A620" s="3"/>
      <c r="B620" s="7"/>
      <c r="C620" s="5"/>
      <c r="D620" s="5"/>
    </row>
    <row r="621">
      <c r="A621" s="3"/>
      <c r="B621" s="7"/>
      <c r="C621" s="5"/>
      <c r="D621" s="5"/>
    </row>
    <row r="622">
      <c r="A622" s="3"/>
      <c r="B622" s="7"/>
      <c r="C622" s="5"/>
      <c r="D622" s="5"/>
    </row>
    <row r="623">
      <c r="A623" s="3"/>
      <c r="B623" s="7"/>
      <c r="C623" s="5"/>
      <c r="D623" s="5"/>
    </row>
    <row r="624">
      <c r="A624" s="3"/>
      <c r="B624" s="7"/>
      <c r="C624" s="5"/>
      <c r="D624" s="5"/>
    </row>
    <row r="625">
      <c r="A625" s="3"/>
      <c r="B625" s="7"/>
      <c r="C625" s="5"/>
      <c r="D625" s="5"/>
    </row>
    <row r="626">
      <c r="A626" s="3"/>
      <c r="B626" s="7"/>
      <c r="C626" s="5"/>
      <c r="D626" s="5"/>
    </row>
    <row r="627">
      <c r="A627" s="3"/>
      <c r="B627" s="7"/>
      <c r="C627" s="5"/>
      <c r="D627" s="5"/>
    </row>
    <row r="628">
      <c r="A628" s="3"/>
      <c r="B628" s="7"/>
      <c r="C628" s="5"/>
      <c r="D628" s="5"/>
    </row>
    <row r="629">
      <c r="A629" s="3"/>
      <c r="B629" s="7"/>
      <c r="C629" s="5"/>
      <c r="D629" s="5"/>
    </row>
    <row r="630">
      <c r="A630" s="3"/>
      <c r="B630" s="7"/>
      <c r="C630" s="5"/>
      <c r="D630" s="5"/>
    </row>
    <row r="631">
      <c r="A631" s="3"/>
      <c r="B631" s="7"/>
      <c r="C631" s="5"/>
      <c r="D631" s="5"/>
    </row>
    <row r="632">
      <c r="A632" s="3"/>
      <c r="B632" s="7"/>
      <c r="C632" s="5"/>
      <c r="D632" s="5"/>
    </row>
    <row r="633">
      <c r="A633" s="3"/>
      <c r="B633" s="7"/>
      <c r="C633" s="5"/>
      <c r="D633" s="5"/>
    </row>
    <row r="634">
      <c r="A634" s="3"/>
      <c r="B634" s="7"/>
      <c r="C634" s="5"/>
      <c r="D634" s="5"/>
    </row>
    <row r="635">
      <c r="A635" s="3"/>
      <c r="B635" s="7"/>
      <c r="C635" s="5"/>
      <c r="D635" s="5"/>
    </row>
    <row r="636">
      <c r="A636" s="3"/>
      <c r="B636" s="7"/>
      <c r="C636" s="5"/>
      <c r="D636" s="5"/>
    </row>
    <row r="637">
      <c r="A637" s="3"/>
      <c r="B637" s="7"/>
      <c r="C637" s="5"/>
      <c r="D637" s="5"/>
    </row>
    <row r="638">
      <c r="A638" s="3"/>
      <c r="B638" s="7"/>
      <c r="C638" s="5"/>
      <c r="D638" s="5"/>
    </row>
    <row r="639">
      <c r="A639" s="3"/>
      <c r="B639" s="7"/>
      <c r="C639" s="5"/>
      <c r="D639" s="5"/>
    </row>
    <row r="640">
      <c r="A640" s="3"/>
      <c r="B640" s="7"/>
      <c r="C640" s="5"/>
      <c r="D640" s="5"/>
    </row>
    <row r="641">
      <c r="A641" s="3"/>
      <c r="B641" s="7"/>
      <c r="C641" s="5"/>
      <c r="D641" s="5"/>
    </row>
    <row r="642">
      <c r="A642" s="3"/>
      <c r="B642" s="7"/>
      <c r="C642" s="5"/>
      <c r="D642" s="5"/>
    </row>
    <row r="643">
      <c r="A643" s="3"/>
      <c r="B643" s="7"/>
      <c r="C643" s="5"/>
      <c r="D643" s="5"/>
    </row>
    <row r="644">
      <c r="A644" s="3"/>
      <c r="B644" s="7"/>
      <c r="C644" s="5"/>
      <c r="D644" s="5"/>
    </row>
    <row r="645">
      <c r="A645" s="3"/>
      <c r="B645" s="7"/>
      <c r="C645" s="5"/>
      <c r="D645" s="5"/>
    </row>
    <row r="646">
      <c r="A646" s="3"/>
      <c r="B646" s="7"/>
      <c r="C646" s="5"/>
      <c r="D646" s="5"/>
    </row>
    <row r="647">
      <c r="A647" s="3"/>
      <c r="B647" s="7"/>
      <c r="C647" s="5"/>
      <c r="D647" s="5"/>
    </row>
    <row r="648">
      <c r="A648" s="3"/>
      <c r="B648" s="7"/>
      <c r="C648" s="5"/>
      <c r="D648" s="5"/>
    </row>
    <row r="649">
      <c r="A649" s="3"/>
      <c r="B649" s="7"/>
      <c r="C649" s="5"/>
      <c r="D649" s="5"/>
    </row>
    <row r="650">
      <c r="A650" s="3"/>
      <c r="B650" s="7"/>
      <c r="C650" s="5"/>
      <c r="D650" s="5"/>
    </row>
    <row r="651">
      <c r="A651" s="3"/>
      <c r="B651" s="7"/>
      <c r="C651" s="5"/>
      <c r="D651" s="5"/>
    </row>
    <row r="652">
      <c r="A652" s="3"/>
      <c r="B652" s="7"/>
      <c r="C652" s="5"/>
      <c r="D652" s="5"/>
    </row>
    <row r="653">
      <c r="A653" s="3"/>
      <c r="B653" s="7"/>
      <c r="C653" s="5"/>
      <c r="D653" s="5"/>
    </row>
    <row r="654">
      <c r="A654" s="3"/>
      <c r="B654" s="7"/>
      <c r="C654" s="5"/>
      <c r="D654" s="5"/>
    </row>
    <row r="655">
      <c r="A655" s="3"/>
      <c r="B655" s="7"/>
      <c r="C655" s="5"/>
      <c r="D655" s="5"/>
    </row>
    <row r="656">
      <c r="A656" s="3"/>
      <c r="B656" s="7"/>
      <c r="C656" s="5"/>
      <c r="D656" s="5"/>
    </row>
    <row r="657">
      <c r="A657" s="3"/>
      <c r="B657" s="7"/>
      <c r="C657" s="5"/>
      <c r="D657" s="5"/>
    </row>
    <row r="658">
      <c r="A658" s="3"/>
      <c r="B658" s="7"/>
      <c r="C658" s="5"/>
      <c r="D658" s="5"/>
    </row>
    <row r="659">
      <c r="A659" s="3"/>
      <c r="B659" s="7"/>
      <c r="C659" s="5"/>
      <c r="D659" s="5"/>
    </row>
    <row r="660">
      <c r="A660" s="3"/>
      <c r="B660" s="7"/>
      <c r="C660" s="5"/>
      <c r="D660" s="5"/>
    </row>
    <row r="661">
      <c r="A661" s="3"/>
      <c r="B661" s="7"/>
      <c r="C661" s="5"/>
      <c r="D661" s="5"/>
    </row>
    <row r="662">
      <c r="A662" s="3"/>
      <c r="B662" s="7"/>
      <c r="C662" s="5"/>
      <c r="D662" s="5"/>
    </row>
    <row r="663">
      <c r="A663" s="3"/>
      <c r="B663" s="7"/>
      <c r="C663" s="5"/>
      <c r="D663" s="5"/>
    </row>
    <row r="664">
      <c r="A664" s="3"/>
      <c r="B664" s="7"/>
      <c r="C664" s="5"/>
      <c r="D664" s="5"/>
    </row>
    <row r="665">
      <c r="A665" s="3"/>
      <c r="B665" s="7"/>
      <c r="C665" s="5"/>
      <c r="D665" s="5"/>
    </row>
    <row r="666">
      <c r="A666" s="8"/>
      <c r="B666" s="7"/>
      <c r="C666" s="5"/>
      <c r="D666" s="6"/>
    </row>
    <row r="667">
      <c r="A667" s="8"/>
      <c r="B667" s="7"/>
      <c r="C667" s="5"/>
      <c r="D667" s="6"/>
    </row>
    <row r="668">
      <c r="A668" s="3"/>
      <c r="B668" s="7"/>
      <c r="C668" s="5"/>
      <c r="D668" s="5"/>
    </row>
    <row r="669">
      <c r="A669" s="3"/>
      <c r="B669" s="7"/>
      <c r="C669" s="5"/>
      <c r="D669" s="5"/>
    </row>
    <row r="670">
      <c r="A670" s="3"/>
      <c r="B670" s="7"/>
      <c r="C670" s="5"/>
      <c r="D670" s="5"/>
    </row>
    <row r="671">
      <c r="A671" s="3"/>
      <c r="B671" s="7"/>
      <c r="C671" s="5"/>
      <c r="D671" s="5"/>
    </row>
    <row r="672">
      <c r="A672" s="3"/>
      <c r="B672" s="7"/>
      <c r="C672" s="5"/>
      <c r="D672" s="5"/>
    </row>
    <row r="673">
      <c r="A673" s="3"/>
      <c r="B673" s="7"/>
      <c r="C673" s="5"/>
      <c r="D673" s="5"/>
    </row>
    <row r="674">
      <c r="A674" s="3"/>
      <c r="B674" s="7"/>
      <c r="C674" s="5"/>
      <c r="D674" s="5"/>
    </row>
    <row r="675">
      <c r="A675" s="3"/>
      <c r="B675" s="7"/>
      <c r="C675" s="5"/>
      <c r="D675" s="5"/>
    </row>
    <row r="676">
      <c r="A676" s="3"/>
      <c r="B676" s="7"/>
      <c r="C676" s="5"/>
      <c r="D676" s="5"/>
    </row>
    <row r="677">
      <c r="A677" s="3"/>
      <c r="B677" s="7"/>
      <c r="C677" s="5"/>
      <c r="D677" s="5"/>
    </row>
    <row r="678">
      <c r="A678" s="3"/>
      <c r="B678" s="7"/>
      <c r="C678" s="5"/>
      <c r="D678" s="5"/>
    </row>
    <row r="679">
      <c r="A679" s="3"/>
      <c r="B679" s="7"/>
      <c r="C679" s="5"/>
      <c r="D679" s="5"/>
    </row>
    <row r="680">
      <c r="A680" s="3"/>
      <c r="B680" s="7"/>
      <c r="C680" s="5"/>
      <c r="D680" s="5"/>
    </row>
    <row r="681">
      <c r="A681" s="3"/>
      <c r="B681" s="7"/>
      <c r="C681" s="5"/>
      <c r="D681" s="5"/>
    </row>
    <row r="682">
      <c r="A682" s="3"/>
      <c r="B682" s="7"/>
      <c r="C682" s="5"/>
      <c r="D682" s="5"/>
    </row>
    <row r="683">
      <c r="A683" s="3"/>
      <c r="B683" s="7"/>
      <c r="C683" s="5"/>
      <c r="D683" s="5"/>
    </row>
    <row r="684">
      <c r="A684" s="3"/>
      <c r="B684" s="7"/>
      <c r="C684" s="5"/>
      <c r="D684" s="5"/>
    </row>
    <row r="685">
      <c r="A685" s="3"/>
      <c r="B685" s="7"/>
      <c r="C685" s="5"/>
      <c r="D685" s="5"/>
    </row>
    <row r="686">
      <c r="A686" s="3"/>
      <c r="B686" s="7"/>
      <c r="C686" s="5"/>
      <c r="D686" s="5"/>
    </row>
    <row r="687">
      <c r="A687" s="3"/>
      <c r="B687" s="7"/>
      <c r="C687" s="5"/>
      <c r="D687" s="5"/>
    </row>
    <row r="688">
      <c r="A688" s="3"/>
      <c r="B688" s="7"/>
      <c r="C688" s="5"/>
      <c r="D688" s="5"/>
    </row>
    <row r="689">
      <c r="A689" s="3"/>
      <c r="B689" s="7"/>
      <c r="C689" s="5"/>
      <c r="D689" s="5"/>
    </row>
    <row r="690">
      <c r="A690" s="3"/>
      <c r="B690" s="7"/>
      <c r="C690" s="5"/>
      <c r="D690" s="5"/>
    </row>
    <row r="691">
      <c r="A691" s="3"/>
      <c r="B691" s="7"/>
      <c r="C691" s="5"/>
      <c r="D691" s="5"/>
    </row>
    <row r="692">
      <c r="A692" s="3"/>
      <c r="B692" s="7"/>
      <c r="C692" s="5"/>
      <c r="D692" s="5"/>
    </row>
    <row r="693">
      <c r="A693" s="3"/>
      <c r="B693" s="7"/>
      <c r="C693" s="5"/>
      <c r="D693" s="5"/>
    </row>
    <row r="694">
      <c r="A694" s="3"/>
      <c r="B694" s="7"/>
      <c r="C694" s="5"/>
      <c r="D694" s="5"/>
    </row>
    <row r="695">
      <c r="A695" s="3"/>
      <c r="B695" s="7"/>
      <c r="C695" s="5"/>
      <c r="D695" s="5"/>
    </row>
    <row r="696">
      <c r="A696" s="3"/>
      <c r="B696" s="7"/>
      <c r="C696" s="5"/>
      <c r="D696" s="5"/>
    </row>
    <row r="697">
      <c r="A697" s="3"/>
      <c r="B697" s="7"/>
      <c r="C697" s="5"/>
      <c r="D697" s="5"/>
    </row>
    <row r="698">
      <c r="A698" s="3"/>
      <c r="B698" s="7"/>
      <c r="C698" s="5"/>
      <c r="D698" s="5"/>
    </row>
    <row r="699">
      <c r="A699" s="3"/>
      <c r="B699" s="7"/>
      <c r="C699" s="5"/>
      <c r="D699" s="5"/>
    </row>
    <row r="700">
      <c r="A700" s="3"/>
      <c r="B700" s="7"/>
      <c r="C700" s="5"/>
      <c r="D700" s="5"/>
    </row>
    <row r="701">
      <c r="A701" s="3"/>
      <c r="B701" s="7"/>
      <c r="C701" s="5"/>
      <c r="D701" s="5"/>
    </row>
    <row r="702">
      <c r="A702" s="3"/>
      <c r="B702" s="7"/>
      <c r="C702" s="5"/>
      <c r="D702" s="5"/>
    </row>
    <row r="703">
      <c r="A703" s="3"/>
      <c r="B703" s="7"/>
      <c r="C703" s="5"/>
      <c r="D703" s="5"/>
    </row>
    <row r="704">
      <c r="A704" s="3"/>
      <c r="B704" s="7"/>
      <c r="C704" s="5"/>
      <c r="D704" s="5"/>
    </row>
    <row r="705">
      <c r="A705" s="3"/>
      <c r="B705" s="7"/>
      <c r="C705" s="5"/>
      <c r="D705" s="5"/>
    </row>
    <row r="706">
      <c r="A706" s="3"/>
      <c r="B706" s="7"/>
      <c r="C706" s="5"/>
      <c r="D706" s="5"/>
    </row>
    <row r="707">
      <c r="A707" s="3"/>
      <c r="B707" s="7"/>
      <c r="C707" s="5"/>
      <c r="D707" s="5"/>
    </row>
    <row r="708">
      <c r="A708" s="3"/>
      <c r="B708" s="7"/>
      <c r="C708" s="5"/>
      <c r="D708" s="5"/>
    </row>
    <row r="709">
      <c r="A709" s="3"/>
      <c r="B709" s="7"/>
      <c r="C709" s="5"/>
      <c r="D709" s="5"/>
    </row>
    <row r="710">
      <c r="A710" s="3"/>
      <c r="B710" s="7"/>
      <c r="C710" s="5"/>
      <c r="D710" s="5"/>
    </row>
    <row r="711">
      <c r="A711" s="3"/>
      <c r="B711" s="7"/>
      <c r="C711" s="5"/>
      <c r="D711" s="5"/>
    </row>
    <row r="712">
      <c r="A712" s="3"/>
      <c r="B712" s="7"/>
      <c r="C712" s="5"/>
      <c r="D712" s="5"/>
    </row>
    <row r="713">
      <c r="A713" s="3"/>
      <c r="B713" s="7"/>
      <c r="C713" s="5"/>
      <c r="D713" s="5"/>
    </row>
    <row r="714">
      <c r="A714" s="3"/>
      <c r="B714" s="7"/>
      <c r="C714" s="5"/>
      <c r="D714" s="5"/>
    </row>
    <row r="715">
      <c r="A715" s="3"/>
      <c r="B715" s="7"/>
      <c r="C715" s="5"/>
      <c r="D715" s="5"/>
    </row>
    <row r="716">
      <c r="A716" s="3"/>
      <c r="B716" s="7"/>
      <c r="C716" s="5"/>
      <c r="D716" s="5"/>
    </row>
    <row r="717">
      <c r="A717" s="3"/>
      <c r="B717" s="7"/>
      <c r="C717" s="5"/>
      <c r="D717" s="5"/>
    </row>
    <row r="718">
      <c r="A718" s="3"/>
      <c r="B718" s="7"/>
      <c r="C718" s="5"/>
      <c r="D718" s="5"/>
    </row>
    <row r="719">
      <c r="A719" s="3"/>
      <c r="B719" s="7"/>
      <c r="C719" s="5"/>
      <c r="D719" s="5"/>
    </row>
    <row r="720">
      <c r="A720" s="3"/>
      <c r="B720" s="7"/>
      <c r="C720" s="5"/>
      <c r="D720" s="5"/>
    </row>
    <row r="721">
      <c r="A721" s="3"/>
      <c r="B721" s="7"/>
      <c r="C721" s="5"/>
      <c r="D721" s="5"/>
    </row>
    <row r="722">
      <c r="A722" s="3"/>
      <c r="B722" s="7"/>
      <c r="C722" s="5"/>
      <c r="D722" s="5"/>
    </row>
    <row r="723">
      <c r="A723" s="3"/>
      <c r="B723" s="7"/>
      <c r="C723" s="5"/>
      <c r="D723" s="5"/>
    </row>
    <row r="724">
      <c r="A724" s="3"/>
      <c r="B724" s="7"/>
      <c r="C724" s="5"/>
      <c r="D724" s="5"/>
    </row>
    <row r="725">
      <c r="A725" s="3"/>
      <c r="B725" s="7"/>
      <c r="C725" s="5"/>
      <c r="D725" s="5"/>
    </row>
    <row r="726">
      <c r="A726" s="3"/>
      <c r="B726" s="7"/>
      <c r="C726" s="5"/>
      <c r="D726" s="5"/>
    </row>
    <row r="727">
      <c r="A727" s="3"/>
      <c r="B727" s="7"/>
      <c r="C727" s="5"/>
      <c r="D727" s="5"/>
    </row>
    <row r="728">
      <c r="A728" s="3"/>
      <c r="B728" s="7"/>
      <c r="C728" s="5"/>
      <c r="D728" s="5"/>
    </row>
    <row r="729">
      <c r="A729" s="3"/>
      <c r="B729" s="7"/>
      <c r="C729" s="5"/>
      <c r="D729" s="5"/>
    </row>
    <row r="730">
      <c r="A730" s="3"/>
      <c r="B730" s="7"/>
      <c r="C730" s="5"/>
      <c r="D730" s="5"/>
    </row>
    <row r="731">
      <c r="A731" s="3"/>
      <c r="B731" s="7"/>
      <c r="C731" s="5"/>
      <c r="D731" s="5"/>
    </row>
    <row r="732">
      <c r="A732" s="3"/>
      <c r="B732" s="7"/>
      <c r="C732" s="5"/>
      <c r="D732" s="5"/>
    </row>
    <row r="733">
      <c r="A733" s="3"/>
      <c r="B733" s="7"/>
      <c r="C733" s="5"/>
      <c r="D733" s="5"/>
    </row>
    <row r="734">
      <c r="A734" s="3"/>
      <c r="B734" s="7"/>
      <c r="C734" s="5"/>
      <c r="D734" s="5"/>
    </row>
    <row r="735">
      <c r="A735" s="3"/>
      <c r="B735" s="7"/>
      <c r="C735" s="5"/>
      <c r="D735" s="5"/>
    </row>
    <row r="736">
      <c r="A736" s="3"/>
      <c r="B736" s="7"/>
      <c r="C736" s="5"/>
      <c r="D736" s="5"/>
    </row>
    <row r="737">
      <c r="A737" s="3"/>
      <c r="B737" s="7"/>
      <c r="C737" s="5"/>
      <c r="D737" s="5"/>
    </row>
    <row r="738">
      <c r="A738" s="3"/>
      <c r="B738" s="7"/>
      <c r="C738" s="5"/>
      <c r="D738" s="5"/>
    </row>
    <row r="739">
      <c r="A739" s="3"/>
      <c r="B739" s="7"/>
      <c r="C739" s="5"/>
      <c r="D739" s="5"/>
    </row>
    <row r="740">
      <c r="A740" s="3"/>
      <c r="B740" s="7"/>
      <c r="C740" s="5"/>
      <c r="D740" s="5"/>
    </row>
    <row r="741">
      <c r="A741" s="3"/>
      <c r="B741" s="7"/>
      <c r="C741" s="5"/>
      <c r="D741" s="5"/>
    </row>
    <row r="742">
      <c r="A742" s="3"/>
      <c r="B742" s="7"/>
      <c r="C742" s="5"/>
      <c r="D742" s="5"/>
    </row>
    <row r="743">
      <c r="A743" s="3"/>
      <c r="B743" s="7"/>
      <c r="C743" s="5"/>
      <c r="D743" s="5"/>
    </row>
    <row r="744">
      <c r="A744" s="3"/>
      <c r="B744" s="7"/>
      <c r="C744" s="5"/>
      <c r="D744" s="5"/>
    </row>
    <row r="745">
      <c r="A745" s="3"/>
      <c r="B745" s="7"/>
      <c r="C745" s="5"/>
      <c r="D745" s="5"/>
    </row>
    <row r="746">
      <c r="A746" s="3"/>
      <c r="B746" s="7"/>
      <c r="C746" s="5"/>
      <c r="D746" s="5"/>
    </row>
    <row r="747">
      <c r="A747" s="3"/>
      <c r="B747" s="7"/>
      <c r="C747" s="5"/>
      <c r="D747" s="5"/>
    </row>
    <row r="748">
      <c r="A748" s="3"/>
      <c r="B748" s="7"/>
      <c r="C748" s="5"/>
      <c r="D748" s="5"/>
    </row>
    <row r="749">
      <c r="A749" s="3"/>
      <c r="B749" s="7"/>
      <c r="C749" s="5"/>
      <c r="D749" s="5"/>
    </row>
    <row r="750">
      <c r="A750" s="3"/>
      <c r="B750" s="7"/>
      <c r="C750" s="5"/>
      <c r="D750" s="5"/>
    </row>
    <row r="751">
      <c r="A751" s="3"/>
      <c r="B751" s="7"/>
      <c r="C751" s="5"/>
      <c r="D751" s="5"/>
    </row>
    <row r="752">
      <c r="A752" s="3"/>
      <c r="B752" s="7"/>
      <c r="C752" s="5"/>
      <c r="D752" s="5"/>
    </row>
    <row r="753">
      <c r="A753" s="3"/>
      <c r="B753" s="7"/>
      <c r="C753" s="5"/>
      <c r="D753" s="5"/>
    </row>
    <row r="754">
      <c r="A754" s="3"/>
      <c r="B754" s="7"/>
      <c r="C754" s="5"/>
      <c r="D754" s="5"/>
    </row>
    <row r="755">
      <c r="A755" s="3"/>
      <c r="B755" s="7"/>
      <c r="C755" s="5"/>
      <c r="D755" s="5"/>
    </row>
    <row r="756">
      <c r="A756" s="3"/>
      <c r="B756" s="7"/>
      <c r="C756" s="5"/>
      <c r="D756" s="5"/>
    </row>
    <row r="757">
      <c r="A757" s="3"/>
      <c r="B757" s="7"/>
      <c r="C757" s="5"/>
      <c r="D757" s="5"/>
    </row>
    <row r="758">
      <c r="A758" s="3"/>
      <c r="B758" s="7"/>
      <c r="C758" s="5"/>
      <c r="D758" s="5"/>
    </row>
    <row r="759">
      <c r="A759" s="3"/>
      <c r="B759" s="7"/>
      <c r="C759" s="5"/>
      <c r="D759" s="5"/>
    </row>
    <row r="760">
      <c r="A760" s="3"/>
      <c r="B760" s="7"/>
      <c r="C760" s="5"/>
      <c r="D760" s="5"/>
    </row>
    <row r="761">
      <c r="A761" s="3"/>
      <c r="B761" s="7"/>
      <c r="C761" s="5"/>
      <c r="D761" s="5"/>
    </row>
    <row r="762">
      <c r="A762" s="3"/>
      <c r="B762" s="7"/>
      <c r="C762" s="5"/>
      <c r="D762" s="5"/>
    </row>
    <row r="763">
      <c r="A763" s="3"/>
      <c r="B763" s="7"/>
      <c r="C763" s="5"/>
      <c r="D763" s="5"/>
    </row>
    <row r="764">
      <c r="A764" s="3"/>
      <c r="B764" s="7"/>
      <c r="C764" s="5"/>
      <c r="D764" s="5"/>
    </row>
    <row r="765">
      <c r="A765" s="3"/>
      <c r="B765" s="7"/>
      <c r="C765" s="5"/>
      <c r="D765" s="5"/>
    </row>
    <row r="766">
      <c r="A766" s="3"/>
      <c r="B766" s="7"/>
      <c r="C766" s="5"/>
      <c r="D766" s="5"/>
    </row>
    <row r="767">
      <c r="A767" s="3"/>
      <c r="B767" s="7"/>
      <c r="C767" s="5"/>
      <c r="D767" s="5"/>
    </row>
    <row r="768">
      <c r="A768" s="3"/>
      <c r="B768" s="7"/>
      <c r="C768" s="5"/>
      <c r="D768" s="5"/>
    </row>
    <row r="769">
      <c r="A769" s="3"/>
      <c r="B769" s="7"/>
      <c r="C769" s="5"/>
      <c r="D769" s="5"/>
    </row>
    <row r="770">
      <c r="A770" s="3"/>
      <c r="B770" s="7"/>
      <c r="C770" s="5"/>
      <c r="D770" s="5"/>
    </row>
    <row r="771">
      <c r="A771" s="3"/>
      <c r="B771" s="7"/>
      <c r="C771" s="5"/>
      <c r="D771" s="5"/>
    </row>
    <row r="772">
      <c r="A772" s="3"/>
      <c r="B772" s="7"/>
      <c r="C772" s="5"/>
      <c r="D772" s="5"/>
    </row>
    <row r="773">
      <c r="A773" s="3"/>
      <c r="B773" s="7"/>
      <c r="C773" s="5"/>
      <c r="D773" s="5"/>
    </row>
    <row r="774">
      <c r="A774" s="3"/>
      <c r="B774" s="7"/>
      <c r="C774" s="5"/>
      <c r="D774" s="5"/>
    </row>
    <row r="775">
      <c r="A775" s="3"/>
      <c r="B775" s="7"/>
      <c r="C775" s="5"/>
      <c r="D775" s="5"/>
    </row>
    <row r="776">
      <c r="A776" s="3"/>
      <c r="B776" s="7"/>
      <c r="C776" s="5"/>
      <c r="D776" s="5"/>
    </row>
    <row r="777">
      <c r="A777" s="3"/>
      <c r="B777" s="7"/>
      <c r="C777" s="5"/>
      <c r="D777" s="5"/>
    </row>
    <row r="778">
      <c r="A778" s="3"/>
      <c r="B778" s="7"/>
      <c r="C778" s="5"/>
      <c r="D778" s="5"/>
    </row>
    <row r="779">
      <c r="A779" s="3"/>
      <c r="B779" s="7"/>
      <c r="C779" s="5"/>
      <c r="D779" s="5"/>
    </row>
    <row r="780">
      <c r="A780" s="3"/>
      <c r="B780" s="7"/>
      <c r="C780" s="5"/>
      <c r="D780" s="5"/>
    </row>
    <row r="781">
      <c r="A781" s="3"/>
      <c r="B781" s="7"/>
      <c r="C781" s="5"/>
      <c r="D781" s="5"/>
    </row>
    <row r="782">
      <c r="A782" s="3"/>
      <c r="B782" s="7"/>
      <c r="C782" s="5"/>
      <c r="D782" s="5"/>
    </row>
    <row r="783">
      <c r="A783" s="3"/>
      <c r="B783" s="7"/>
      <c r="C783" s="5"/>
      <c r="D783" s="5"/>
    </row>
    <row r="784">
      <c r="A784" s="3"/>
      <c r="B784" s="7"/>
      <c r="C784" s="5"/>
      <c r="D784" s="5"/>
    </row>
    <row r="785">
      <c r="A785" s="3"/>
      <c r="B785" s="7"/>
      <c r="C785" s="5"/>
      <c r="D785" s="5"/>
    </row>
    <row r="786">
      <c r="A786" s="3"/>
      <c r="B786" s="7"/>
      <c r="C786" s="5"/>
      <c r="D786" s="5"/>
    </row>
    <row r="787">
      <c r="A787" s="3"/>
      <c r="B787" s="7"/>
      <c r="C787" s="5"/>
      <c r="D787" s="5"/>
    </row>
    <row r="788">
      <c r="A788" s="3"/>
      <c r="B788" s="7"/>
      <c r="C788" s="5"/>
      <c r="D788" s="5"/>
    </row>
    <row r="789">
      <c r="A789" s="3"/>
      <c r="B789" s="7"/>
      <c r="C789" s="5"/>
      <c r="D789" s="5"/>
    </row>
    <row r="790">
      <c r="A790" s="3"/>
      <c r="B790" s="7"/>
      <c r="C790" s="5"/>
      <c r="D790" s="5"/>
    </row>
    <row r="791">
      <c r="A791" s="3"/>
      <c r="B791" s="7"/>
      <c r="C791" s="5"/>
      <c r="D791" s="5"/>
    </row>
    <row r="792">
      <c r="A792" s="3"/>
      <c r="B792" s="7"/>
      <c r="C792" s="5"/>
      <c r="D792" s="5"/>
    </row>
    <row r="793">
      <c r="A793" s="3"/>
      <c r="B793" s="7"/>
      <c r="C793" s="5"/>
      <c r="D793" s="5"/>
    </row>
    <row r="794">
      <c r="A794" s="3"/>
      <c r="B794" s="7"/>
      <c r="C794" s="5"/>
      <c r="D794" s="5"/>
    </row>
    <row r="795">
      <c r="A795" s="3"/>
      <c r="B795" s="7"/>
      <c r="C795" s="5"/>
      <c r="D795" s="5"/>
    </row>
    <row r="796">
      <c r="A796" s="3"/>
      <c r="B796" s="7"/>
      <c r="C796" s="5"/>
      <c r="D796" s="5"/>
    </row>
    <row r="797">
      <c r="A797" s="3"/>
      <c r="B797" s="7"/>
      <c r="C797" s="5"/>
      <c r="D797" s="5"/>
    </row>
    <row r="798">
      <c r="A798" s="3"/>
      <c r="B798" s="7"/>
      <c r="C798" s="5"/>
      <c r="D798" s="5"/>
    </row>
    <row r="799">
      <c r="A799" s="3"/>
      <c r="B799" s="7"/>
      <c r="C799" s="5"/>
      <c r="D799" s="5"/>
    </row>
    <row r="800">
      <c r="A800" s="3"/>
      <c r="B800" s="7"/>
      <c r="C800" s="5"/>
      <c r="D800" s="5"/>
    </row>
    <row r="801">
      <c r="A801" s="3"/>
      <c r="B801" s="7"/>
      <c r="C801" s="5"/>
      <c r="D801" s="5"/>
    </row>
    <row r="802">
      <c r="A802" s="3"/>
      <c r="B802" s="7"/>
      <c r="C802" s="5"/>
      <c r="D802" s="5"/>
    </row>
    <row r="803">
      <c r="A803" s="3"/>
      <c r="B803" s="7"/>
      <c r="C803" s="5"/>
      <c r="D803" s="5"/>
    </row>
    <row r="804">
      <c r="A804" s="3"/>
      <c r="B804" s="7"/>
      <c r="C804" s="5"/>
      <c r="D804" s="5"/>
    </row>
    <row r="805">
      <c r="A805" s="3"/>
      <c r="B805" s="7"/>
      <c r="C805" s="5"/>
      <c r="D805" s="5"/>
    </row>
    <row r="806">
      <c r="A806" s="3"/>
      <c r="B806" s="7"/>
      <c r="C806" s="5"/>
      <c r="D806" s="5"/>
    </row>
    <row r="807">
      <c r="A807" s="3"/>
      <c r="B807" s="7"/>
      <c r="C807" s="5"/>
      <c r="D807" s="5"/>
    </row>
    <row r="808">
      <c r="A808" s="3"/>
      <c r="B808" s="7"/>
      <c r="C808" s="5"/>
      <c r="D808" s="5"/>
    </row>
    <row r="809">
      <c r="A809" s="3"/>
      <c r="B809" s="7"/>
      <c r="C809" s="5"/>
      <c r="D809" s="5"/>
    </row>
    <row r="810">
      <c r="A810" s="3"/>
      <c r="B810" s="7"/>
      <c r="C810" s="5"/>
      <c r="D810" s="5"/>
    </row>
    <row r="811">
      <c r="A811" s="3"/>
      <c r="B811" s="7"/>
      <c r="C811" s="5"/>
      <c r="D811" s="5"/>
    </row>
    <row r="812">
      <c r="A812" s="3"/>
      <c r="B812" s="7"/>
      <c r="C812" s="5"/>
      <c r="D812" s="5"/>
    </row>
    <row r="813">
      <c r="A813" s="3"/>
      <c r="B813" s="7"/>
      <c r="C813" s="5"/>
      <c r="D813" s="5"/>
    </row>
    <row r="814">
      <c r="A814" s="3"/>
      <c r="B814" s="7"/>
      <c r="C814" s="5"/>
      <c r="D814" s="5"/>
    </row>
    <row r="815">
      <c r="A815" s="3"/>
      <c r="B815" s="7"/>
      <c r="C815" s="5"/>
      <c r="D815" s="5"/>
    </row>
    <row r="816">
      <c r="A816" s="3"/>
      <c r="B816" s="7"/>
      <c r="C816" s="5"/>
      <c r="D816" s="5"/>
    </row>
    <row r="817">
      <c r="A817" s="3"/>
      <c r="B817" s="7"/>
      <c r="C817" s="5"/>
      <c r="D817" s="5"/>
    </row>
    <row r="818">
      <c r="A818" s="3"/>
      <c r="B818" s="7"/>
      <c r="C818" s="5"/>
      <c r="D818" s="5"/>
    </row>
    <row r="819">
      <c r="A819" s="3"/>
      <c r="B819" s="7"/>
      <c r="C819" s="5"/>
      <c r="D819" s="5"/>
    </row>
    <row r="820">
      <c r="A820" s="3"/>
      <c r="B820" s="7"/>
      <c r="C820" s="5"/>
      <c r="D820" s="5"/>
    </row>
    <row r="821">
      <c r="A821" s="3"/>
      <c r="B821" s="7"/>
      <c r="C821" s="5"/>
      <c r="D821" s="5"/>
    </row>
    <row r="822">
      <c r="A822" s="3"/>
      <c r="B822" s="7"/>
      <c r="C822" s="5"/>
      <c r="D822" s="5"/>
    </row>
    <row r="823">
      <c r="A823" s="3"/>
      <c r="B823" s="7"/>
      <c r="C823" s="5"/>
      <c r="D823" s="5"/>
    </row>
    <row r="824">
      <c r="A824" s="3"/>
      <c r="B824" s="7"/>
      <c r="C824" s="5"/>
      <c r="D824" s="5"/>
    </row>
    <row r="825">
      <c r="A825" s="3"/>
      <c r="B825" s="7"/>
      <c r="C825" s="5"/>
      <c r="D825" s="5"/>
    </row>
    <row r="826">
      <c r="A826" s="3"/>
      <c r="B826" s="7"/>
      <c r="C826" s="5"/>
      <c r="D826" s="5"/>
    </row>
    <row r="827">
      <c r="A827" s="3"/>
      <c r="B827" s="7"/>
      <c r="C827" s="5"/>
      <c r="D827" s="5"/>
    </row>
    <row r="828">
      <c r="A828" s="3"/>
      <c r="B828" s="7"/>
      <c r="C828" s="5"/>
      <c r="D828" s="5"/>
    </row>
    <row r="829">
      <c r="A829" s="3"/>
      <c r="B829" s="7"/>
      <c r="C829" s="5"/>
      <c r="D829" s="5"/>
    </row>
    <row r="830">
      <c r="A830" s="3"/>
      <c r="B830" s="7"/>
      <c r="C830" s="5"/>
      <c r="D830" s="5"/>
    </row>
    <row r="831">
      <c r="A831" s="3"/>
      <c r="B831" s="7"/>
      <c r="C831" s="5"/>
      <c r="D831" s="5"/>
    </row>
    <row r="832">
      <c r="A832" s="3"/>
      <c r="B832" s="7"/>
      <c r="C832" s="5"/>
      <c r="D832" s="5"/>
    </row>
    <row r="833">
      <c r="A833" s="3"/>
      <c r="B833" s="7"/>
      <c r="C833" s="5"/>
      <c r="D833" s="5"/>
    </row>
    <row r="834">
      <c r="A834" s="3"/>
      <c r="B834" s="7"/>
      <c r="C834" s="5"/>
      <c r="D834" s="5"/>
    </row>
    <row r="835">
      <c r="A835" s="3"/>
      <c r="B835" s="7"/>
      <c r="C835" s="5"/>
      <c r="D835" s="5"/>
    </row>
    <row r="836">
      <c r="A836" s="3"/>
      <c r="B836" s="7"/>
      <c r="C836" s="5"/>
      <c r="D836" s="5"/>
    </row>
    <row r="837">
      <c r="A837" s="3"/>
      <c r="B837" s="7"/>
      <c r="C837" s="5"/>
      <c r="D837" s="5"/>
    </row>
    <row r="838">
      <c r="A838" s="3"/>
      <c r="B838" s="7"/>
      <c r="C838" s="5"/>
      <c r="D838" s="5"/>
    </row>
    <row r="839">
      <c r="A839" s="3"/>
      <c r="B839" s="7"/>
      <c r="C839" s="5"/>
      <c r="D839" s="5"/>
    </row>
    <row r="840">
      <c r="A840" s="3"/>
      <c r="B840" s="7"/>
      <c r="C840" s="5"/>
      <c r="D840" s="5"/>
    </row>
    <row r="841">
      <c r="A841" s="3"/>
      <c r="B841" s="7"/>
      <c r="C841" s="5"/>
      <c r="D841" s="5"/>
    </row>
    <row r="842">
      <c r="A842" s="3"/>
      <c r="B842" s="7"/>
      <c r="C842" s="5"/>
      <c r="D842" s="5"/>
    </row>
    <row r="843">
      <c r="A843" s="3"/>
      <c r="B843" s="7"/>
      <c r="C843" s="5"/>
      <c r="D843" s="5"/>
    </row>
    <row r="844">
      <c r="A844" s="3"/>
      <c r="B844" s="7"/>
      <c r="C844" s="5"/>
      <c r="D844" s="5"/>
    </row>
    <row r="845">
      <c r="A845" s="3"/>
      <c r="B845" s="7"/>
      <c r="C845" s="5"/>
      <c r="D845" s="5"/>
    </row>
    <row r="846">
      <c r="A846" s="3"/>
      <c r="B846" s="7"/>
      <c r="C846" s="5"/>
      <c r="D846" s="5"/>
    </row>
    <row r="847">
      <c r="A847" s="3"/>
      <c r="B847" s="7"/>
      <c r="C847" s="5"/>
      <c r="D847" s="5"/>
    </row>
    <row r="848">
      <c r="A848" s="3"/>
      <c r="B848" s="7"/>
      <c r="C848" s="5"/>
      <c r="D848" s="5"/>
    </row>
    <row r="849">
      <c r="A849" s="3"/>
      <c r="B849" s="7"/>
      <c r="C849" s="5"/>
      <c r="D849" s="5"/>
    </row>
    <row r="850">
      <c r="A850" s="3"/>
      <c r="B850" s="7"/>
      <c r="C850" s="5"/>
      <c r="D850" s="5"/>
    </row>
    <row r="851">
      <c r="A851" s="3"/>
      <c r="B851" s="7"/>
      <c r="C851" s="5"/>
      <c r="D851" s="5"/>
    </row>
    <row r="852">
      <c r="A852" s="3"/>
      <c r="B852" s="7"/>
      <c r="C852" s="5"/>
      <c r="D852" s="5"/>
    </row>
    <row r="853">
      <c r="A853" s="3"/>
      <c r="B853" s="7"/>
      <c r="C853" s="5"/>
      <c r="D853" s="5"/>
    </row>
    <row r="854">
      <c r="A854" s="3"/>
      <c r="B854" s="7"/>
      <c r="C854" s="5"/>
      <c r="D854" s="5"/>
    </row>
    <row r="855">
      <c r="A855" s="3"/>
      <c r="B855" s="7"/>
      <c r="C855" s="5"/>
      <c r="D855" s="5"/>
    </row>
    <row r="856">
      <c r="A856" s="3"/>
      <c r="B856" s="7"/>
      <c r="C856" s="5"/>
      <c r="D856" s="5"/>
    </row>
    <row r="857">
      <c r="A857" s="3"/>
      <c r="B857" s="7"/>
      <c r="C857" s="5"/>
      <c r="D857" s="5"/>
    </row>
    <row r="858">
      <c r="A858" s="3"/>
      <c r="B858" s="7"/>
      <c r="C858" s="5"/>
      <c r="D858" s="5"/>
    </row>
    <row r="859">
      <c r="A859" s="3"/>
      <c r="B859" s="7"/>
      <c r="C859" s="5"/>
      <c r="D859" s="5"/>
    </row>
    <row r="860">
      <c r="A860" s="3"/>
      <c r="B860" s="7"/>
      <c r="C860" s="5"/>
      <c r="D860" s="5"/>
    </row>
    <row r="861">
      <c r="A861" s="3"/>
      <c r="B861" s="7"/>
      <c r="C861" s="5"/>
      <c r="D861" s="5"/>
    </row>
    <row r="862">
      <c r="A862" s="3"/>
      <c r="B862" s="7"/>
      <c r="C862" s="5"/>
      <c r="D862" s="5"/>
    </row>
    <row r="863">
      <c r="A863" s="3"/>
      <c r="B863" s="7"/>
      <c r="C863" s="5"/>
      <c r="D863" s="5"/>
    </row>
    <row r="864">
      <c r="A864" s="3"/>
      <c r="B864" s="7"/>
      <c r="C864" s="5"/>
      <c r="D864" s="5"/>
    </row>
    <row r="865">
      <c r="A865" s="3"/>
      <c r="B865" s="7"/>
      <c r="C865" s="5"/>
      <c r="D865" s="5"/>
    </row>
    <row r="866">
      <c r="A866" s="3"/>
      <c r="B866" s="7"/>
      <c r="C866" s="5"/>
      <c r="D866" s="5"/>
    </row>
    <row r="867">
      <c r="A867" s="3"/>
      <c r="B867" s="7"/>
      <c r="C867" s="5"/>
      <c r="D867" s="5"/>
    </row>
    <row r="868">
      <c r="A868" s="3"/>
      <c r="B868" s="7"/>
      <c r="C868" s="5"/>
      <c r="D868" s="5"/>
    </row>
    <row r="869">
      <c r="A869" s="3"/>
      <c r="B869" s="7"/>
      <c r="C869" s="5"/>
      <c r="D869" s="5"/>
    </row>
    <row r="870">
      <c r="A870" s="3"/>
      <c r="B870" s="7"/>
      <c r="C870" s="5"/>
      <c r="D870" s="5"/>
    </row>
    <row r="871">
      <c r="A871" s="3"/>
      <c r="B871" s="7"/>
      <c r="C871" s="5"/>
      <c r="D871" s="5"/>
    </row>
    <row r="872">
      <c r="A872" s="3"/>
      <c r="B872" s="7"/>
      <c r="C872" s="5"/>
      <c r="D872" s="5"/>
    </row>
    <row r="873">
      <c r="A873" s="3"/>
      <c r="B873" s="7"/>
      <c r="C873" s="5"/>
      <c r="D873" s="5"/>
    </row>
    <row r="874">
      <c r="A874" s="3"/>
      <c r="B874" s="7"/>
      <c r="C874" s="5"/>
      <c r="D874" s="5"/>
    </row>
    <row r="875">
      <c r="A875" s="3"/>
      <c r="B875" s="7"/>
      <c r="C875" s="5"/>
      <c r="D875" s="5"/>
    </row>
    <row r="876">
      <c r="A876" s="3"/>
      <c r="B876" s="7"/>
      <c r="C876" s="5"/>
      <c r="D876" s="5"/>
    </row>
    <row r="877">
      <c r="A877" s="3"/>
      <c r="B877" s="7"/>
      <c r="C877" s="5"/>
      <c r="D877" s="5"/>
    </row>
    <row r="878">
      <c r="A878" s="3"/>
      <c r="B878" s="7"/>
      <c r="C878" s="5"/>
      <c r="D878" s="5"/>
    </row>
    <row r="879">
      <c r="A879" s="3"/>
      <c r="B879" s="7"/>
      <c r="C879" s="5"/>
      <c r="D879" s="5"/>
    </row>
    <row r="880">
      <c r="A880" s="3"/>
      <c r="B880" s="7"/>
      <c r="C880" s="5"/>
      <c r="D880" s="5"/>
    </row>
    <row r="881">
      <c r="A881" s="3"/>
      <c r="B881" s="7"/>
      <c r="C881" s="5"/>
      <c r="D881" s="5"/>
    </row>
    <row r="882">
      <c r="A882" s="3"/>
      <c r="B882" s="7"/>
      <c r="C882" s="5"/>
      <c r="D882" s="5"/>
    </row>
    <row r="883">
      <c r="A883" s="3"/>
      <c r="B883" s="7"/>
      <c r="C883" s="5"/>
      <c r="D883" s="5"/>
    </row>
    <row r="884">
      <c r="A884" s="3"/>
      <c r="B884" s="7"/>
      <c r="C884" s="5"/>
      <c r="D884" s="5"/>
    </row>
    <row r="885">
      <c r="A885" s="3"/>
      <c r="B885" s="7"/>
      <c r="C885" s="5"/>
      <c r="D885" s="5"/>
    </row>
    <row r="886">
      <c r="A886" s="3"/>
      <c r="B886" s="7"/>
      <c r="C886" s="5"/>
      <c r="D886" s="5"/>
    </row>
    <row r="887">
      <c r="A887" s="3"/>
      <c r="B887" s="7"/>
      <c r="C887" s="5"/>
      <c r="D887" s="5"/>
    </row>
    <row r="888">
      <c r="A888" s="3"/>
      <c r="B888" s="7"/>
      <c r="C888" s="5"/>
      <c r="D888" s="5"/>
    </row>
    <row r="889">
      <c r="A889" s="3"/>
      <c r="B889" s="7"/>
      <c r="C889" s="5"/>
      <c r="D889" s="5"/>
    </row>
    <row r="890">
      <c r="A890" s="3"/>
      <c r="B890" s="7"/>
      <c r="C890" s="5"/>
      <c r="D890" s="5"/>
    </row>
    <row r="891">
      <c r="A891" s="3"/>
      <c r="B891" s="7"/>
      <c r="C891" s="5"/>
      <c r="D891" s="5"/>
    </row>
    <row r="892">
      <c r="A892" s="3"/>
      <c r="B892" s="7"/>
      <c r="C892" s="5"/>
      <c r="D892" s="5"/>
    </row>
    <row r="893">
      <c r="A893" s="3"/>
      <c r="B893" s="7"/>
      <c r="C893" s="5"/>
      <c r="D893" s="5"/>
    </row>
    <row r="894">
      <c r="A894" s="3"/>
      <c r="B894" s="7"/>
      <c r="C894" s="5"/>
      <c r="D894" s="5"/>
    </row>
    <row r="895">
      <c r="A895" s="3"/>
      <c r="B895" s="7"/>
      <c r="C895" s="5"/>
      <c r="D895" s="5"/>
    </row>
    <row r="896">
      <c r="A896" s="3"/>
      <c r="B896" s="7"/>
      <c r="C896" s="5"/>
      <c r="D896" s="5"/>
    </row>
    <row r="897">
      <c r="A897" s="3"/>
      <c r="B897" s="7"/>
      <c r="C897" s="5"/>
      <c r="D897" s="5"/>
    </row>
    <row r="898">
      <c r="A898" s="3"/>
      <c r="B898" s="7"/>
      <c r="C898" s="5"/>
      <c r="D898" s="5"/>
    </row>
    <row r="899">
      <c r="A899" s="3"/>
      <c r="B899" s="7"/>
      <c r="C899" s="5"/>
      <c r="D899" s="5"/>
    </row>
    <row r="900">
      <c r="A900" s="3"/>
      <c r="B900" s="7"/>
      <c r="C900" s="5"/>
      <c r="D900" s="5"/>
    </row>
    <row r="901">
      <c r="A901" s="3"/>
      <c r="B901" s="7"/>
      <c r="C901" s="5"/>
      <c r="D901" s="5"/>
    </row>
    <row r="902">
      <c r="A902" s="3"/>
      <c r="B902" s="7"/>
      <c r="C902" s="5"/>
      <c r="D902" s="5"/>
    </row>
    <row r="903">
      <c r="A903" s="3"/>
      <c r="B903" s="7"/>
      <c r="C903" s="5"/>
      <c r="D903" s="5"/>
    </row>
    <row r="904">
      <c r="A904" s="3"/>
      <c r="B904" s="7"/>
      <c r="C904" s="5"/>
      <c r="D904" s="5"/>
    </row>
    <row r="905">
      <c r="A905" s="3"/>
      <c r="B905" s="7"/>
      <c r="C905" s="5"/>
      <c r="D905" s="5"/>
    </row>
    <row r="906">
      <c r="A906" s="3"/>
      <c r="B906" s="7"/>
      <c r="C906" s="5"/>
      <c r="D906" s="5"/>
    </row>
    <row r="907">
      <c r="A907" s="3"/>
      <c r="B907" s="7"/>
      <c r="C907" s="5"/>
      <c r="D907" s="5"/>
    </row>
    <row r="908">
      <c r="A908" s="3"/>
      <c r="B908" s="7"/>
      <c r="C908" s="5"/>
      <c r="D908" s="5"/>
    </row>
    <row r="909">
      <c r="A909" s="3"/>
      <c r="B909" s="7"/>
      <c r="C909" s="5"/>
      <c r="D909" s="5"/>
    </row>
    <row r="910">
      <c r="A910" s="3"/>
      <c r="B910" s="7"/>
      <c r="C910" s="5"/>
      <c r="D910" s="5"/>
    </row>
    <row r="911">
      <c r="A911" s="3"/>
      <c r="B911" s="7"/>
      <c r="C911" s="5"/>
      <c r="D911" s="5"/>
    </row>
    <row r="912">
      <c r="A912" s="3"/>
      <c r="B912" s="7"/>
      <c r="C912" s="5"/>
      <c r="D912" s="5"/>
    </row>
    <row r="913">
      <c r="A913" s="3"/>
      <c r="B913" s="7"/>
      <c r="C913" s="5"/>
      <c r="D913" s="5"/>
    </row>
    <row r="914">
      <c r="A914" s="3"/>
      <c r="B914" s="7"/>
      <c r="C914" s="5"/>
      <c r="D914" s="5"/>
    </row>
    <row r="915">
      <c r="A915" s="3"/>
      <c r="B915" s="7"/>
      <c r="C915" s="5"/>
      <c r="D915" s="5"/>
    </row>
    <row r="916">
      <c r="A916" s="3"/>
      <c r="B916" s="7"/>
      <c r="C916" s="5"/>
      <c r="D916" s="5"/>
    </row>
    <row r="917">
      <c r="A917" s="3"/>
      <c r="B917" s="7"/>
      <c r="C917" s="5"/>
      <c r="D917" s="5"/>
    </row>
    <row r="918">
      <c r="A918" s="3"/>
      <c r="B918" s="7"/>
      <c r="C918" s="5"/>
      <c r="D918" s="5"/>
    </row>
    <row r="919">
      <c r="A919" s="3"/>
      <c r="B919" s="7"/>
      <c r="C919" s="5"/>
      <c r="D919" s="5"/>
    </row>
    <row r="920">
      <c r="A920" s="3"/>
      <c r="B920" s="7"/>
      <c r="C920" s="5"/>
      <c r="D920" s="5"/>
    </row>
    <row r="921">
      <c r="A921" s="3"/>
      <c r="B921" s="7"/>
      <c r="C921" s="5"/>
      <c r="D921" s="5"/>
    </row>
    <row r="922">
      <c r="A922" s="3"/>
      <c r="B922" s="7"/>
      <c r="C922" s="5"/>
      <c r="D922" s="5"/>
    </row>
    <row r="923">
      <c r="A923" s="3"/>
      <c r="B923" s="7"/>
      <c r="C923" s="5"/>
      <c r="D923" s="5"/>
    </row>
    <row r="924">
      <c r="A924" s="3"/>
      <c r="B924" s="7"/>
      <c r="C924" s="5"/>
      <c r="D924" s="5"/>
    </row>
    <row r="925">
      <c r="A925" s="3"/>
      <c r="B925" s="7"/>
      <c r="C925" s="5"/>
      <c r="D925" s="5"/>
    </row>
    <row r="926">
      <c r="A926" s="3"/>
      <c r="B926" s="7"/>
      <c r="C926" s="5"/>
      <c r="D926" s="5"/>
    </row>
    <row r="927">
      <c r="A927" s="3"/>
      <c r="B927" s="7"/>
      <c r="C927" s="5"/>
      <c r="D927" s="5"/>
    </row>
    <row r="928">
      <c r="A928" s="3"/>
      <c r="B928" s="7"/>
      <c r="C928" s="5"/>
      <c r="D928" s="5"/>
    </row>
    <row r="929">
      <c r="A929" s="3"/>
      <c r="B929" s="7"/>
      <c r="C929" s="5"/>
      <c r="D929" s="5"/>
    </row>
    <row r="930">
      <c r="A930" s="3"/>
      <c r="B930" s="7"/>
      <c r="C930" s="5"/>
      <c r="D930" s="5"/>
    </row>
    <row r="931">
      <c r="A931" s="3"/>
      <c r="B931" s="7"/>
      <c r="C931" s="5"/>
      <c r="D931" s="5"/>
    </row>
    <row r="932">
      <c r="A932" s="3"/>
      <c r="B932" s="7"/>
      <c r="C932" s="5"/>
      <c r="D932" s="5"/>
    </row>
    <row r="933">
      <c r="A933" s="3"/>
      <c r="B933" s="7"/>
      <c r="C933" s="5"/>
      <c r="D933" s="5"/>
    </row>
    <row r="934">
      <c r="A934" s="3"/>
      <c r="B934" s="7"/>
      <c r="C934" s="5"/>
      <c r="D934" s="5"/>
    </row>
    <row r="935">
      <c r="A935" s="3"/>
      <c r="B935" s="7"/>
      <c r="C935" s="5"/>
      <c r="D935" s="5"/>
    </row>
    <row r="936">
      <c r="A936" s="3"/>
      <c r="B936" s="7"/>
      <c r="C936" s="5"/>
      <c r="D936" s="5"/>
    </row>
    <row r="937">
      <c r="A937" s="3"/>
      <c r="B937" s="7"/>
      <c r="C937" s="5"/>
      <c r="D937" s="5"/>
    </row>
    <row r="938">
      <c r="A938" s="3"/>
      <c r="B938" s="7"/>
      <c r="C938" s="5"/>
      <c r="D938" s="5"/>
    </row>
    <row r="939">
      <c r="A939" s="3"/>
      <c r="B939" s="7"/>
      <c r="C939" s="5"/>
      <c r="D939" s="5"/>
    </row>
    <row r="940">
      <c r="A940" s="3"/>
      <c r="B940" s="7"/>
      <c r="C940" s="5"/>
      <c r="D940" s="5"/>
    </row>
    <row r="941">
      <c r="A941" s="3"/>
      <c r="B941" s="7"/>
      <c r="C941" s="5"/>
      <c r="D941" s="5"/>
    </row>
    <row r="942">
      <c r="A942" s="3"/>
      <c r="B942" s="7"/>
      <c r="C942" s="5"/>
      <c r="D942" s="5"/>
    </row>
    <row r="943">
      <c r="A943" s="3"/>
      <c r="B943" s="7"/>
      <c r="C943" s="5"/>
      <c r="D943" s="5"/>
    </row>
    <row r="944">
      <c r="A944" s="3"/>
      <c r="B944" s="7"/>
      <c r="C944" s="5"/>
      <c r="D944" s="5"/>
    </row>
    <row r="945">
      <c r="A945" s="3"/>
      <c r="B945" s="7"/>
      <c r="C945" s="5"/>
      <c r="D945" s="5"/>
    </row>
    <row r="946">
      <c r="A946" s="3"/>
      <c r="B946" s="7"/>
      <c r="C946" s="5"/>
      <c r="D946" s="5"/>
    </row>
    <row r="947">
      <c r="A947" s="3"/>
      <c r="B947" s="7"/>
      <c r="C947" s="5"/>
      <c r="D947" s="5"/>
    </row>
    <row r="948">
      <c r="A948" s="3"/>
      <c r="B948" s="7"/>
      <c r="C948" s="5"/>
      <c r="D948" s="5"/>
    </row>
    <row r="949">
      <c r="A949" s="3"/>
      <c r="B949" s="7"/>
      <c r="C949" s="5"/>
      <c r="D949" s="5"/>
    </row>
    <row r="950">
      <c r="A950" s="3"/>
      <c r="B950" s="7"/>
      <c r="C950" s="5"/>
      <c r="D950" s="5"/>
    </row>
    <row r="951">
      <c r="A951" s="3"/>
      <c r="B951" s="7"/>
      <c r="C951" s="5"/>
      <c r="D951" s="5"/>
    </row>
    <row r="952">
      <c r="A952" s="3"/>
      <c r="B952" s="7"/>
      <c r="C952" s="5"/>
      <c r="D952" s="5"/>
    </row>
    <row r="953">
      <c r="A953" s="3"/>
      <c r="B953" s="7"/>
      <c r="C953" s="5"/>
      <c r="D953" s="5"/>
    </row>
    <row r="954">
      <c r="A954" s="3"/>
      <c r="B954" s="7"/>
      <c r="C954" s="5"/>
      <c r="D954" s="5"/>
    </row>
    <row r="955">
      <c r="A955" s="3"/>
      <c r="B955" s="7"/>
      <c r="C955" s="5"/>
      <c r="D955" s="5"/>
    </row>
    <row r="956">
      <c r="A956" s="3"/>
      <c r="B956" s="7"/>
      <c r="C956" s="5"/>
      <c r="D956" s="5"/>
    </row>
    <row r="957">
      <c r="A957" s="3"/>
      <c r="B957" s="7"/>
      <c r="C957" s="5"/>
      <c r="D957" s="5"/>
    </row>
    <row r="958">
      <c r="A958" s="3"/>
      <c r="B958" s="7"/>
      <c r="C958" s="5"/>
      <c r="D958" s="5"/>
    </row>
    <row r="959">
      <c r="A959" s="3"/>
      <c r="B959" s="7"/>
      <c r="C959" s="5"/>
      <c r="D959" s="5"/>
    </row>
    <row r="960">
      <c r="A960" s="3"/>
      <c r="B960" s="7"/>
      <c r="C960" s="5"/>
      <c r="D960" s="5"/>
    </row>
    <row r="961">
      <c r="A961" s="3"/>
      <c r="B961" s="7"/>
      <c r="C961" s="5"/>
      <c r="D961" s="5"/>
    </row>
    <row r="962">
      <c r="A962" s="3"/>
      <c r="B962" s="7"/>
      <c r="C962" s="5"/>
      <c r="D962" s="5"/>
    </row>
    <row r="963">
      <c r="A963" s="3"/>
      <c r="B963" s="7"/>
      <c r="C963" s="5"/>
      <c r="D963" s="5"/>
    </row>
    <row r="964">
      <c r="A964" s="3"/>
      <c r="B964" s="7"/>
      <c r="C964" s="5"/>
      <c r="D964" s="5"/>
    </row>
    <row r="965">
      <c r="A965" s="3"/>
      <c r="B965" s="7"/>
      <c r="C965" s="5"/>
      <c r="D965" s="5"/>
    </row>
    <row r="966">
      <c r="A966" s="3"/>
      <c r="B966" s="7"/>
      <c r="C966" s="5"/>
      <c r="D966" s="5"/>
    </row>
    <row r="967">
      <c r="A967" s="3"/>
      <c r="B967" s="7"/>
      <c r="C967" s="5"/>
      <c r="D967" s="5"/>
    </row>
    <row r="968">
      <c r="A968" s="3"/>
      <c r="B968" s="7"/>
      <c r="C968" s="5"/>
      <c r="D968" s="5"/>
    </row>
    <row r="969">
      <c r="A969" s="3"/>
      <c r="B969" s="7"/>
      <c r="C969" s="5"/>
      <c r="D969" s="5"/>
    </row>
    <row r="970">
      <c r="A970" s="3"/>
      <c r="B970" s="7"/>
      <c r="C970" s="5"/>
      <c r="D970" s="5"/>
    </row>
    <row r="971">
      <c r="A971" s="3"/>
      <c r="B971" s="7"/>
      <c r="C971" s="5"/>
      <c r="D971" s="5"/>
    </row>
    <row r="972">
      <c r="A972" s="3"/>
      <c r="B972" s="7"/>
      <c r="C972" s="5"/>
      <c r="D972" s="5"/>
    </row>
    <row r="973">
      <c r="A973" s="3"/>
      <c r="B973" s="7"/>
      <c r="C973" s="5"/>
      <c r="D973" s="5"/>
    </row>
    <row r="974">
      <c r="A974" s="3"/>
      <c r="B974" s="7"/>
      <c r="C974" s="5"/>
      <c r="D974" s="5"/>
    </row>
    <row r="975">
      <c r="A975" s="3"/>
      <c r="B975" s="7"/>
      <c r="C975" s="5"/>
      <c r="D975" s="5"/>
    </row>
    <row r="976">
      <c r="A976" s="3"/>
      <c r="B976" s="7"/>
      <c r="C976" s="5"/>
      <c r="D976" s="5"/>
    </row>
    <row r="977">
      <c r="A977" s="3"/>
      <c r="B977" s="7"/>
      <c r="C977" s="5"/>
      <c r="D977" s="5"/>
    </row>
    <row r="978">
      <c r="A978" s="3"/>
      <c r="B978" s="7"/>
      <c r="C978" s="5"/>
      <c r="D978" s="5"/>
    </row>
    <row r="979">
      <c r="A979" s="3"/>
      <c r="B979" s="7"/>
      <c r="C979" s="5"/>
      <c r="D979" s="5"/>
    </row>
    <row r="980">
      <c r="A980" s="3"/>
      <c r="B980" s="7"/>
      <c r="C980" s="5"/>
      <c r="D980" s="5"/>
    </row>
    <row r="981">
      <c r="A981" s="3"/>
      <c r="B981" s="7"/>
      <c r="C981" s="5"/>
      <c r="D981" s="5"/>
    </row>
    <row r="982">
      <c r="A982" s="3"/>
      <c r="B982" s="7"/>
      <c r="C982" s="5"/>
      <c r="D982" s="5"/>
    </row>
    <row r="983">
      <c r="A983" s="3"/>
      <c r="B983" s="7"/>
      <c r="C983" s="5"/>
      <c r="D983" s="5"/>
    </row>
    <row r="984">
      <c r="A984" s="3"/>
      <c r="B984" s="7"/>
      <c r="C984" s="5"/>
      <c r="D984" s="5"/>
    </row>
    <row r="985">
      <c r="A985" s="3"/>
      <c r="B985" s="7"/>
      <c r="C985" s="5"/>
      <c r="D985" s="5"/>
    </row>
    <row r="986">
      <c r="A986" s="3"/>
      <c r="B986" s="7"/>
      <c r="C986" s="5"/>
      <c r="D986" s="5"/>
    </row>
    <row r="987">
      <c r="A987" s="3"/>
      <c r="B987" s="7"/>
      <c r="C987" s="5"/>
      <c r="D987" s="5"/>
    </row>
    <row r="988">
      <c r="A988" s="3"/>
      <c r="B988" s="7"/>
      <c r="C988" s="5"/>
      <c r="D988" s="5"/>
    </row>
    <row r="989">
      <c r="A989" s="3"/>
      <c r="B989" s="7"/>
      <c r="C989" s="5"/>
      <c r="D989" s="5"/>
    </row>
    <row r="990">
      <c r="A990" s="3"/>
      <c r="B990" s="7"/>
      <c r="C990" s="5"/>
      <c r="D990" s="5"/>
    </row>
    <row r="991">
      <c r="A991" s="3"/>
      <c r="B991" s="7"/>
      <c r="C991" s="5"/>
      <c r="D991" s="5"/>
    </row>
    <row r="992">
      <c r="A992" s="3"/>
      <c r="B992" s="7"/>
      <c r="C992" s="5"/>
      <c r="D992" s="5"/>
    </row>
    <row r="993">
      <c r="A993" s="3"/>
      <c r="B993" s="7"/>
      <c r="C993" s="5"/>
      <c r="D993" s="5"/>
    </row>
    <row r="994">
      <c r="A994" s="3"/>
      <c r="B994" s="7"/>
      <c r="C994" s="5"/>
      <c r="D994" s="5"/>
    </row>
    <row r="995">
      <c r="A995" s="3"/>
      <c r="B995" s="7"/>
      <c r="C995" s="5"/>
      <c r="D995" s="5"/>
    </row>
    <row r="996">
      <c r="A996" s="3"/>
      <c r="B996" s="7"/>
      <c r="C996" s="5"/>
      <c r="D996" s="5"/>
    </row>
    <row r="997">
      <c r="A997" s="3"/>
      <c r="B997" s="7"/>
      <c r="C997" s="5"/>
      <c r="D997" s="5"/>
    </row>
    <row r="998">
      <c r="A998" s="3"/>
      <c r="B998" s="7"/>
      <c r="C998" s="5"/>
      <c r="D998" s="5"/>
    </row>
    <row r="999">
      <c r="A999" s="3"/>
      <c r="B999" s="7"/>
      <c r="C999" s="5"/>
      <c r="D999" s="5"/>
    </row>
    <row r="1000">
      <c r="A1000" s="3"/>
      <c r="B1000" s="7"/>
      <c r="C1000" s="5"/>
      <c r="D1000" s="5"/>
    </row>
    <row r="1001">
      <c r="A1001" s="3"/>
      <c r="B1001" s="7"/>
      <c r="C1001" s="5"/>
      <c r="D1001" s="5"/>
    </row>
    <row r="1002">
      <c r="A1002" s="3"/>
      <c r="B1002" s="7"/>
      <c r="C1002" s="5"/>
      <c r="D1002" s="5"/>
    </row>
    <row r="1003">
      <c r="A1003" s="3"/>
      <c r="B1003" s="7"/>
      <c r="C1003" s="5"/>
      <c r="D1003" s="5"/>
    </row>
    <row r="1004">
      <c r="A1004" s="3"/>
      <c r="B1004" s="7"/>
      <c r="C1004" s="5"/>
      <c r="D1004" s="5"/>
    </row>
    <row r="1005">
      <c r="A1005" s="3"/>
      <c r="B1005" s="7"/>
      <c r="C1005" s="5"/>
      <c r="D1005" s="5"/>
    </row>
    <row r="1006">
      <c r="A1006" s="3"/>
      <c r="B1006" s="7"/>
      <c r="C1006" s="5"/>
      <c r="D1006" s="5"/>
    </row>
    <row r="1007">
      <c r="A1007" s="3"/>
      <c r="B1007" s="7"/>
      <c r="C1007" s="5"/>
      <c r="D1007" s="5"/>
    </row>
    <row r="1008">
      <c r="A1008" s="3"/>
      <c r="B1008" s="7"/>
      <c r="C1008" s="5"/>
      <c r="D1008" s="5"/>
    </row>
    <row r="1009">
      <c r="A1009" s="3"/>
      <c r="B1009" s="7"/>
      <c r="C1009" s="5"/>
      <c r="D1009" s="5"/>
    </row>
    <row r="1010">
      <c r="A1010" s="3"/>
      <c r="B1010" s="7"/>
      <c r="C1010" s="5"/>
      <c r="D1010" s="5"/>
    </row>
    <row r="1011">
      <c r="A1011" s="3"/>
      <c r="B1011" s="7"/>
      <c r="C1011" s="5"/>
      <c r="D1011" s="5"/>
    </row>
    <row r="1012">
      <c r="A1012" s="3"/>
      <c r="B1012" s="7"/>
      <c r="C1012" s="5"/>
      <c r="D1012" s="5"/>
    </row>
    <row r="1013">
      <c r="A1013" s="3"/>
      <c r="B1013" s="7"/>
      <c r="C1013" s="5"/>
      <c r="D1013" s="5"/>
    </row>
    <row r="1014">
      <c r="A1014" s="3"/>
      <c r="B1014" s="7"/>
      <c r="C1014" s="5"/>
      <c r="D1014" s="5"/>
    </row>
    <row r="1015">
      <c r="A1015" s="3"/>
      <c r="B1015" s="7"/>
      <c r="C1015" s="5"/>
      <c r="D1015" s="5"/>
    </row>
    <row r="1016">
      <c r="A1016" s="3"/>
      <c r="B1016" s="7"/>
      <c r="C1016" s="5"/>
      <c r="D1016" s="5"/>
    </row>
    <row r="1017">
      <c r="A1017" s="3"/>
      <c r="B1017" s="7"/>
      <c r="C1017" s="5"/>
      <c r="D1017" s="5"/>
    </row>
    <row r="1018">
      <c r="A1018" s="3"/>
      <c r="B1018" s="7"/>
      <c r="C1018" s="5"/>
      <c r="D1018" s="5"/>
    </row>
    <row r="1019">
      <c r="A1019" s="3"/>
      <c r="B1019" s="7"/>
      <c r="C1019" s="5"/>
      <c r="D1019" s="5"/>
    </row>
    <row r="1020">
      <c r="A1020" s="3"/>
      <c r="B1020" s="7"/>
      <c r="C1020" s="5"/>
      <c r="D1020" s="5"/>
    </row>
    <row r="1021">
      <c r="A1021" s="3"/>
      <c r="B1021" s="7"/>
      <c r="C1021" s="5"/>
      <c r="D1021" s="5"/>
    </row>
    <row r="1022">
      <c r="A1022" s="3"/>
      <c r="B1022" s="7"/>
      <c r="C1022" s="5"/>
      <c r="D1022" s="5"/>
    </row>
    <row r="1023">
      <c r="A1023" s="3"/>
      <c r="B1023" s="7"/>
      <c r="C1023" s="5"/>
      <c r="D1023" s="5"/>
    </row>
    <row r="1024">
      <c r="A1024" s="3"/>
      <c r="B1024" s="7"/>
      <c r="C1024" s="5"/>
      <c r="D1024" s="5"/>
    </row>
    <row r="1025">
      <c r="A1025" s="3"/>
      <c r="B1025" s="7"/>
      <c r="C1025" s="5"/>
      <c r="D1025" s="5"/>
    </row>
    <row r="1026">
      <c r="A1026" s="3"/>
      <c r="B1026" s="7"/>
      <c r="C1026" s="5"/>
      <c r="D1026" s="5"/>
    </row>
    <row r="1027">
      <c r="A1027" s="3"/>
      <c r="B1027" s="7"/>
      <c r="C1027" s="5"/>
      <c r="D1027" s="5"/>
    </row>
    <row r="1028">
      <c r="A1028" s="3"/>
      <c r="B1028" s="7"/>
      <c r="C1028" s="5"/>
      <c r="D1028" s="5"/>
    </row>
    <row r="1029">
      <c r="A1029" s="3"/>
      <c r="B1029" s="7"/>
      <c r="C1029" s="5"/>
      <c r="D1029" s="5"/>
    </row>
    <row r="1030">
      <c r="A1030" s="3"/>
      <c r="B1030" s="7"/>
      <c r="C1030" s="5"/>
      <c r="D1030" s="5"/>
    </row>
    <row r="1031">
      <c r="A1031" s="3"/>
      <c r="B1031" s="7"/>
      <c r="C1031" s="5"/>
      <c r="D1031" s="5"/>
    </row>
    <row r="1032">
      <c r="A1032" s="3"/>
      <c r="B1032" s="7"/>
      <c r="C1032" s="5"/>
      <c r="D1032" s="5"/>
    </row>
    <row r="1033">
      <c r="A1033" s="3"/>
      <c r="B1033" s="7"/>
      <c r="C1033" s="5"/>
      <c r="D1033" s="5"/>
    </row>
    <row r="1034">
      <c r="A1034" s="3"/>
      <c r="B1034" s="7"/>
      <c r="C1034" s="5"/>
      <c r="D1034" s="5"/>
    </row>
    <row r="1035">
      <c r="A1035" s="3"/>
      <c r="B1035" s="7"/>
      <c r="C1035" s="5"/>
      <c r="D1035" s="5"/>
    </row>
    <row r="1036">
      <c r="A1036" s="3"/>
      <c r="B1036" s="7"/>
      <c r="C1036" s="5"/>
      <c r="D1036" s="5"/>
    </row>
    <row r="1037">
      <c r="A1037" s="3"/>
      <c r="B1037" s="7"/>
      <c r="C1037" s="5"/>
      <c r="D1037" s="5"/>
    </row>
    <row r="1038">
      <c r="A1038" s="3"/>
      <c r="B1038" s="7"/>
      <c r="C1038" s="5"/>
      <c r="D1038" s="5"/>
    </row>
    <row r="1039">
      <c r="A1039" s="3"/>
      <c r="B1039" s="7"/>
      <c r="C1039" s="5"/>
      <c r="D1039" s="5"/>
    </row>
    <row r="1040">
      <c r="A1040" s="3"/>
      <c r="B1040" s="7"/>
      <c r="C1040" s="5"/>
      <c r="D1040" s="5"/>
    </row>
    <row r="1041">
      <c r="A1041" s="3"/>
      <c r="B1041" s="7"/>
      <c r="C1041" s="5"/>
      <c r="D1041" s="5"/>
    </row>
    <row r="1042">
      <c r="A1042" s="3"/>
      <c r="B1042" s="7"/>
      <c r="C1042" s="5"/>
      <c r="D1042" s="5"/>
    </row>
    <row r="1043">
      <c r="A1043" s="3"/>
      <c r="B1043" s="7"/>
      <c r="C1043" s="5"/>
      <c r="D1043" s="5"/>
    </row>
    <row r="1044">
      <c r="A1044" s="3"/>
      <c r="B1044" s="7"/>
      <c r="C1044" s="5"/>
      <c r="D1044" s="5"/>
    </row>
    <row r="1045">
      <c r="A1045" s="3"/>
      <c r="B1045" s="7"/>
      <c r="C1045" s="5"/>
      <c r="D1045" s="5"/>
    </row>
    <row r="1046">
      <c r="A1046" s="3"/>
      <c r="B1046" s="7"/>
      <c r="C1046" s="5"/>
      <c r="D1046" s="5"/>
    </row>
    <row r="1047">
      <c r="A1047" s="3"/>
      <c r="B1047" s="7"/>
      <c r="C1047" s="5"/>
      <c r="D1047" s="5"/>
    </row>
    <row r="1048">
      <c r="A1048" s="3"/>
      <c r="B1048" s="7"/>
      <c r="C1048" s="5"/>
      <c r="D1048" s="5"/>
    </row>
    <row r="1049">
      <c r="A1049" s="3"/>
      <c r="B1049" s="7"/>
      <c r="C1049" s="5"/>
      <c r="D1049" s="5"/>
    </row>
    <row r="1050">
      <c r="A1050" s="3"/>
      <c r="B1050" s="7"/>
      <c r="C1050" s="5"/>
      <c r="D1050" s="5"/>
    </row>
    <row r="1051">
      <c r="A1051" s="3"/>
      <c r="B1051" s="7"/>
      <c r="C1051" s="5"/>
      <c r="D1051" s="5"/>
    </row>
    <row r="1052">
      <c r="A1052" s="3"/>
      <c r="B1052" s="7"/>
      <c r="C1052" s="5"/>
      <c r="D1052" s="5"/>
    </row>
    <row r="1053">
      <c r="A1053" s="3"/>
      <c r="B1053" s="7"/>
      <c r="C1053" s="5"/>
      <c r="D1053" s="5"/>
    </row>
    <row r="1054">
      <c r="A1054" s="3"/>
      <c r="B1054" s="7"/>
      <c r="C1054" s="5"/>
      <c r="D1054" s="5"/>
    </row>
    <row r="1055">
      <c r="A1055" s="3"/>
      <c r="B1055" s="7"/>
      <c r="C1055" s="5"/>
      <c r="D1055" s="5"/>
    </row>
    <row r="1056">
      <c r="A1056" s="3"/>
      <c r="B1056" s="7"/>
      <c r="C1056" s="5"/>
      <c r="D1056" s="5"/>
    </row>
    <row r="1057">
      <c r="A1057" s="3"/>
      <c r="B1057" s="7"/>
      <c r="C1057" s="5"/>
      <c r="D1057" s="5"/>
    </row>
    <row r="1058">
      <c r="A1058" s="3"/>
      <c r="B1058" s="7"/>
      <c r="C1058" s="5"/>
      <c r="D1058" s="5"/>
    </row>
    <row r="1059">
      <c r="A1059" s="3"/>
      <c r="B1059" s="7"/>
      <c r="C1059" s="5"/>
      <c r="D1059" s="5"/>
    </row>
    <row r="1060">
      <c r="A1060" s="3"/>
      <c r="B1060" s="7"/>
      <c r="C1060" s="5"/>
      <c r="D1060" s="5"/>
    </row>
    <row r="1061">
      <c r="A1061" s="3"/>
      <c r="B1061" s="7"/>
      <c r="C1061" s="5"/>
      <c r="D1061" s="5"/>
    </row>
    <row r="1062">
      <c r="A1062" s="3"/>
      <c r="B1062" s="7"/>
      <c r="C1062" s="5"/>
      <c r="D1062" s="5"/>
    </row>
    <row r="1063">
      <c r="A1063" s="3"/>
      <c r="B1063" s="7"/>
      <c r="C1063" s="5"/>
      <c r="D1063" s="5"/>
    </row>
    <row r="1064">
      <c r="A1064" s="3"/>
      <c r="B1064" s="7"/>
      <c r="C1064" s="5"/>
      <c r="D1064" s="5"/>
    </row>
    <row r="1065">
      <c r="A1065" s="3"/>
      <c r="B1065" s="7"/>
      <c r="C1065" s="5"/>
      <c r="D1065" s="5"/>
    </row>
    <row r="1066">
      <c r="A1066" s="3"/>
      <c r="B1066" s="7"/>
      <c r="C1066" s="5"/>
      <c r="D1066" s="5"/>
    </row>
    <row r="1067">
      <c r="A1067" s="3"/>
      <c r="B1067" s="7"/>
      <c r="C1067" s="5"/>
      <c r="D1067" s="5"/>
    </row>
    <row r="1068">
      <c r="A1068" s="3"/>
      <c r="B1068" s="7"/>
      <c r="C1068" s="5"/>
      <c r="D1068" s="5"/>
    </row>
    <row r="1069">
      <c r="A1069" s="3"/>
      <c r="B1069" s="7"/>
      <c r="C1069" s="5"/>
      <c r="D1069" s="5"/>
    </row>
    <row r="1070">
      <c r="A1070" s="3"/>
      <c r="B1070" s="7"/>
      <c r="C1070" s="5"/>
      <c r="D1070" s="5"/>
    </row>
    <row r="1071">
      <c r="A1071" s="3"/>
      <c r="B1071" s="7"/>
      <c r="C1071" s="5"/>
      <c r="D1071" s="5"/>
    </row>
    <row r="1072">
      <c r="A1072" s="3"/>
      <c r="B1072" s="7"/>
      <c r="C1072" s="5"/>
      <c r="D1072" s="5"/>
    </row>
    <row r="1073">
      <c r="A1073" s="3"/>
      <c r="B1073" s="7"/>
      <c r="C1073" s="5"/>
      <c r="D1073" s="5"/>
    </row>
    <row r="1074">
      <c r="A1074" s="3"/>
      <c r="B1074" s="7"/>
      <c r="C1074" s="5"/>
      <c r="D1074" s="5"/>
    </row>
    <row r="1075">
      <c r="A1075" s="3"/>
      <c r="B1075" s="7"/>
      <c r="C1075" s="5"/>
      <c r="D1075" s="5"/>
    </row>
    <row r="1076">
      <c r="A1076" s="3"/>
      <c r="B1076" s="7"/>
      <c r="C1076" s="5"/>
      <c r="D1076" s="5"/>
    </row>
    <row r="1077">
      <c r="A1077" s="3"/>
      <c r="B1077" s="7"/>
      <c r="C1077" s="5"/>
      <c r="D1077" s="5"/>
    </row>
    <row r="1078">
      <c r="A1078" s="3"/>
      <c r="B1078" s="7"/>
      <c r="C1078" s="5"/>
      <c r="D1078" s="5"/>
    </row>
    <row r="1079">
      <c r="A1079" s="3"/>
      <c r="B1079" s="7"/>
      <c r="C1079" s="5"/>
      <c r="D1079" s="5"/>
    </row>
    <row r="1080">
      <c r="A1080" s="3"/>
      <c r="B1080" s="7"/>
      <c r="C1080" s="5"/>
      <c r="D1080" s="5"/>
    </row>
    <row r="1081">
      <c r="A1081" s="3"/>
      <c r="B1081" s="7"/>
      <c r="C1081" s="5"/>
      <c r="D1081" s="5"/>
    </row>
    <row r="1082">
      <c r="A1082" s="3"/>
      <c r="B1082" s="7"/>
      <c r="C1082" s="5"/>
      <c r="D1082" s="5"/>
    </row>
    <row r="1083">
      <c r="A1083" s="3"/>
      <c r="B1083" s="7"/>
      <c r="C1083" s="5"/>
      <c r="D1083" s="5"/>
    </row>
    <row r="1084">
      <c r="A1084" s="3"/>
      <c r="B1084" s="7"/>
      <c r="C1084" s="5"/>
      <c r="D1084" s="5"/>
    </row>
    <row r="1085">
      <c r="A1085" s="3"/>
      <c r="B1085" s="7"/>
      <c r="C1085" s="5"/>
      <c r="D1085" s="5"/>
    </row>
    <row r="1086">
      <c r="A1086" s="3"/>
      <c r="B1086" s="7"/>
      <c r="C1086" s="5"/>
      <c r="D1086" s="5"/>
    </row>
    <row r="1087">
      <c r="A1087" s="3"/>
      <c r="B1087" s="7"/>
      <c r="C1087" s="5"/>
      <c r="D1087" s="5"/>
    </row>
    <row r="1088">
      <c r="A1088" s="3"/>
      <c r="B1088" s="7"/>
      <c r="C1088" s="5"/>
      <c r="D1088" s="5"/>
    </row>
    <row r="1089">
      <c r="A1089" s="3"/>
      <c r="B1089" s="7"/>
      <c r="C1089" s="5"/>
      <c r="D1089" s="5"/>
    </row>
    <row r="1090">
      <c r="A1090" s="3"/>
      <c r="B1090" s="7"/>
      <c r="C1090" s="5"/>
      <c r="D1090" s="5"/>
    </row>
    <row r="1091">
      <c r="A1091" s="3"/>
      <c r="B1091" s="7"/>
      <c r="C1091" s="5"/>
      <c r="D1091" s="5"/>
    </row>
    <row r="1092">
      <c r="A1092" s="3"/>
      <c r="B1092" s="7"/>
      <c r="C1092" s="5"/>
      <c r="D1092" s="5"/>
    </row>
    <row r="1093">
      <c r="A1093" s="3"/>
      <c r="B1093" s="7"/>
      <c r="C1093" s="5"/>
      <c r="D1093" s="5"/>
    </row>
    <row r="1094">
      <c r="A1094" s="3"/>
      <c r="B1094" s="7"/>
      <c r="C1094" s="5"/>
      <c r="D1094" s="5"/>
    </row>
    <row r="1095">
      <c r="A1095" s="3"/>
      <c r="B1095" s="7"/>
      <c r="C1095" s="5"/>
      <c r="D1095" s="5"/>
    </row>
    <row r="1096">
      <c r="A1096" s="3"/>
      <c r="B1096" s="7"/>
      <c r="C1096" s="5"/>
      <c r="D1096" s="5"/>
    </row>
    <row r="1097">
      <c r="A1097" s="3"/>
      <c r="B1097" s="7"/>
      <c r="C1097" s="5"/>
      <c r="D1097" s="5"/>
    </row>
    <row r="1098">
      <c r="A1098" s="3"/>
      <c r="B1098" s="7"/>
      <c r="C1098" s="5"/>
      <c r="D1098" s="5"/>
    </row>
    <row r="1099">
      <c r="A1099" s="3"/>
      <c r="B1099" s="7"/>
      <c r="C1099" s="5"/>
      <c r="D1099" s="5"/>
    </row>
    <row r="1100">
      <c r="A1100" s="3"/>
      <c r="B1100" s="7"/>
      <c r="C1100" s="5"/>
      <c r="D1100" s="5"/>
    </row>
    <row r="1101">
      <c r="A1101" s="3"/>
      <c r="B1101" s="7"/>
      <c r="C1101" s="5"/>
      <c r="D1101" s="5"/>
    </row>
    <row r="1102">
      <c r="A1102" s="3"/>
      <c r="B1102" s="7"/>
      <c r="C1102" s="5"/>
      <c r="D1102" s="5"/>
    </row>
    <row r="1103">
      <c r="A1103" s="3"/>
      <c r="B1103" s="7"/>
      <c r="C1103" s="5"/>
      <c r="D1103" s="5"/>
    </row>
    <row r="1104">
      <c r="A1104" s="3"/>
      <c r="B1104" s="7"/>
      <c r="C1104" s="5"/>
      <c r="D1104" s="5"/>
    </row>
    <row r="1105">
      <c r="A1105" s="3"/>
      <c r="B1105" s="7"/>
      <c r="C1105" s="5"/>
      <c r="D1105" s="5"/>
    </row>
    <row r="1106">
      <c r="A1106" s="3"/>
      <c r="B1106" s="7"/>
      <c r="C1106" s="5"/>
      <c r="D1106" s="5"/>
    </row>
    <row r="1107">
      <c r="A1107" s="3"/>
      <c r="B1107" s="7"/>
      <c r="C1107" s="5"/>
      <c r="D1107" s="5"/>
    </row>
    <row r="1108">
      <c r="A1108" s="3"/>
      <c r="B1108" s="7"/>
      <c r="C1108" s="5"/>
      <c r="D1108" s="5"/>
    </row>
    <row r="1109">
      <c r="A1109" s="3"/>
      <c r="B1109" s="7"/>
      <c r="C1109" s="5"/>
      <c r="D1109" s="5"/>
    </row>
    <row r="1110">
      <c r="A1110" s="3"/>
      <c r="B1110" s="7"/>
      <c r="C1110" s="5"/>
      <c r="D1110" s="5"/>
    </row>
    <row r="1111">
      <c r="A1111" s="3"/>
      <c r="B1111" s="7"/>
      <c r="C1111" s="5"/>
      <c r="D1111" s="5"/>
    </row>
    <row r="1112">
      <c r="A1112" s="3"/>
      <c r="B1112" s="7"/>
      <c r="C1112" s="5"/>
      <c r="D1112" s="5"/>
    </row>
    <row r="1113">
      <c r="A1113" s="3"/>
      <c r="B1113" s="7"/>
      <c r="C1113" s="5"/>
      <c r="D1113" s="5"/>
    </row>
    <row r="1114">
      <c r="A1114" s="3"/>
      <c r="B1114" s="7"/>
      <c r="C1114" s="5"/>
      <c r="D1114" s="5"/>
    </row>
    <row r="1115">
      <c r="A1115" s="3"/>
      <c r="B1115" s="7"/>
      <c r="C1115" s="5"/>
      <c r="D1115" s="5"/>
    </row>
    <row r="1116">
      <c r="A1116" s="3"/>
      <c r="B1116" s="7"/>
      <c r="C1116" s="5"/>
      <c r="D1116" s="5"/>
    </row>
    <row r="1117">
      <c r="A1117" s="3"/>
      <c r="B1117" s="7"/>
      <c r="C1117" s="5"/>
      <c r="D1117" s="5"/>
    </row>
    <row r="1118">
      <c r="A1118" s="3"/>
      <c r="B1118" s="7"/>
      <c r="C1118" s="5"/>
      <c r="D1118" s="5"/>
    </row>
    <row r="1119">
      <c r="A1119" s="3"/>
      <c r="B1119" s="7"/>
      <c r="C1119" s="5"/>
      <c r="D1119" s="5"/>
    </row>
    <row r="1120">
      <c r="A1120" s="3"/>
      <c r="B1120" s="7"/>
      <c r="C1120" s="5"/>
      <c r="D1120" s="5"/>
    </row>
    <row r="1121">
      <c r="A1121" s="3"/>
      <c r="B1121" s="7"/>
      <c r="C1121" s="5"/>
      <c r="D1121" s="5"/>
    </row>
    <row r="1122">
      <c r="A1122" s="3"/>
      <c r="B1122" s="7"/>
      <c r="C1122" s="5"/>
      <c r="D1122" s="5"/>
    </row>
    <row r="1123">
      <c r="A1123" s="3"/>
      <c r="B1123" s="7"/>
      <c r="C1123" s="5"/>
      <c r="D1123" s="5"/>
    </row>
    <row r="1124">
      <c r="A1124" s="3"/>
      <c r="B1124" s="7"/>
      <c r="C1124" s="5"/>
      <c r="D1124" s="5"/>
    </row>
    <row r="1125">
      <c r="A1125" s="3"/>
      <c r="B1125" s="7"/>
      <c r="C1125" s="5"/>
      <c r="D1125" s="5"/>
    </row>
    <row r="1126">
      <c r="A1126" s="3"/>
      <c r="B1126" s="7"/>
      <c r="C1126" s="5"/>
      <c r="D1126" s="5"/>
    </row>
    <row r="1127">
      <c r="A1127" s="3"/>
      <c r="B1127" s="7"/>
      <c r="C1127" s="5"/>
      <c r="D1127" s="5"/>
    </row>
    <row r="1128">
      <c r="A1128" s="3"/>
      <c r="B1128" s="7"/>
      <c r="C1128" s="5"/>
      <c r="D1128" s="5"/>
    </row>
    <row r="1129">
      <c r="A1129" s="3"/>
      <c r="B1129" s="7"/>
      <c r="C1129" s="5"/>
      <c r="D1129" s="5"/>
    </row>
    <row r="1130">
      <c r="A1130" s="3"/>
      <c r="B1130" s="7"/>
      <c r="C1130" s="5"/>
      <c r="D1130" s="5"/>
    </row>
    <row r="1131">
      <c r="A1131" s="3"/>
      <c r="B1131" s="7"/>
      <c r="C1131" s="5"/>
      <c r="D1131" s="5"/>
    </row>
    <row r="1132">
      <c r="A1132" s="3"/>
      <c r="B1132" s="7"/>
      <c r="C1132" s="5"/>
      <c r="D1132" s="5"/>
    </row>
    <row r="1133">
      <c r="A1133" s="3"/>
      <c r="B1133" s="7"/>
      <c r="C1133" s="5"/>
      <c r="D1133" s="5"/>
    </row>
    <row r="1134">
      <c r="A1134" s="3"/>
      <c r="B1134" s="7"/>
      <c r="C1134" s="5"/>
      <c r="D1134" s="5"/>
    </row>
    <row r="1135">
      <c r="A1135" s="3"/>
      <c r="B1135" s="7"/>
      <c r="C1135" s="5"/>
      <c r="D1135" s="5"/>
    </row>
    <row r="1136">
      <c r="A1136" s="3"/>
      <c r="B1136" s="7"/>
      <c r="C1136" s="5"/>
      <c r="D1136" s="5"/>
    </row>
    <row r="1137">
      <c r="A1137" s="3"/>
      <c r="B1137" s="7"/>
      <c r="C1137" s="5"/>
      <c r="D1137" s="5"/>
    </row>
    <row r="1138">
      <c r="A1138" s="3"/>
      <c r="B1138" s="7"/>
      <c r="C1138" s="5"/>
      <c r="D1138" s="5"/>
    </row>
    <row r="1139">
      <c r="A1139" s="3"/>
      <c r="B1139" s="7"/>
      <c r="C1139" s="5"/>
      <c r="D1139" s="5"/>
    </row>
    <row r="1140">
      <c r="A1140" s="3"/>
      <c r="B1140" s="7"/>
      <c r="C1140" s="5"/>
      <c r="D1140" s="5"/>
    </row>
    <row r="1141">
      <c r="A1141" s="3"/>
      <c r="B1141" s="7"/>
      <c r="C1141" s="5"/>
      <c r="D1141" s="5"/>
    </row>
    <row r="1142">
      <c r="A1142" s="3"/>
      <c r="B1142" s="7"/>
      <c r="C1142" s="5"/>
      <c r="D1142" s="5"/>
    </row>
    <row r="1143">
      <c r="A1143" s="3"/>
      <c r="B1143" s="7"/>
      <c r="C1143" s="5"/>
      <c r="D1143" s="5"/>
    </row>
    <row r="1144">
      <c r="A1144" s="3"/>
      <c r="B1144" s="7"/>
      <c r="C1144" s="5"/>
      <c r="D1144" s="5"/>
    </row>
    <row r="1145">
      <c r="A1145" s="3"/>
      <c r="B1145" s="7"/>
      <c r="C1145" s="5"/>
      <c r="D1145" s="5"/>
    </row>
    <row r="1146">
      <c r="A1146" s="3"/>
      <c r="B1146" s="7"/>
      <c r="C1146" s="5"/>
      <c r="D1146" s="5"/>
    </row>
    <row r="1147">
      <c r="A1147" s="3"/>
      <c r="B1147" s="7"/>
      <c r="C1147" s="5"/>
      <c r="D1147" s="5"/>
    </row>
    <row r="1148">
      <c r="A1148" s="3"/>
      <c r="B1148" s="7"/>
      <c r="C1148" s="5"/>
      <c r="D1148" s="5"/>
    </row>
    <row r="1149">
      <c r="A1149" s="3"/>
      <c r="B1149" s="7"/>
      <c r="C1149" s="5"/>
      <c r="D1149" s="5"/>
    </row>
    <row r="1150">
      <c r="A1150" s="3"/>
      <c r="B1150" s="7"/>
      <c r="C1150" s="5"/>
      <c r="D1150" s="5"/>
    </row>
    <row r="1151">
      <c r="A1151" s="3"/>
      <c r="B1151" s="7"/>
      <c r="C1151" s="5"/>
      <c r="D1151" s="5"/>
    </row>
    <row r="1152">
      <c r="A1152" s="3"/>
      <c r="B1152" s="7"/>
      <c r="C1152" s="5"/>
      <c r="D1152" s="5"/>
    </row>
    <row r="1153">
      <c r="A1153" s="3"/>
      <c r="B1153" s="7"/>
      <c r="C1153" s="5"/>
      <c r="D1153" s="5"/>
    </row>
    <row r="1154">
      <c r="A1154" s="3"/>
      <c r="B1154" s="7"/>
      <c r="C1154" s="5"/>
      <c r="D1154" s="5"/>
    </row>
    <row r="1155">
      <c r="A1155" s="3"/>
      <c r="B1155" s="7"/>
      <c r="C1155" s="5"/>
      <c r="D1155" s="5"/>
    </row>
    <row r="1156">
      <c r="A1156" s="3"/>
      <c r="B1156" s="7"/>
      <c r="C1156" s="5"/>
      <c r="D1156" s="5"/>
    </row>
    <row r="1157">
      <c r="A1157" s="3"/>
      <c r="B1157" s="7"/>
      <c r="C1157" s="5"/>
      <c r="D1157" s="5"/>
    </row>
    <row r="1158">
      <c r="A1158" s="3"/>
      <c r="B1158" s="7"/>
      <c r="C1158" s="5"/>
      <c r="D1158" s="5"/>
    </row>
    <row r="1159">
      <c r="A1159" s="8"/>
      <c r="B1159" s="7"/>
      <c r="C1159" s="5"/>
      <c r="D1159" s="6"/>
    </row>
    <row r="1160">
      <c r="A1160" s="8"/>
      <c r="B1160" s="7"/>
      <c r="C1160" s="5"/>
      <c r="D1160" s="6"/>
    </row>
    <row r="1161">
      <c r="A1161" s="3"/>
      <c r="B1161" s="7"/>
      <c r="C1161" s="5"/>
      <c r="D1161" s="5"/>
    </row>
    <row r="1162">
      <c r="A1162" s="3"/>
      <c r="B1162" s="7"/>
      <c r="C1162" s="5"/>
      <c r="D1162" s="5"/>
    </row>
    <row r="1163">
      <c r="A1163" s="3"/>
      <c r="B1163" s="7"/>
      <c r="C1163" s="5"/>
      <c r="D1163" s="5"/>
    </row>
    <row r="1164">
      <c r="A1164" s="3"/>
      <c r="B1164" s="7"/>
      <c r="C1164" s="5"/>
      <c r="D1164" s="5"/>
    </row>
    <row r="1165">
      <c r="A1165" s="3"/>
      <c r="B1165" s="7"/>
      <c r="C1165" s="5"/>
      <c r="D1165" s="5"/>
    </row>
    <row r="1166">
      <c r="A1166" s="3"/>
      <c r="B1166" s="7"/>
      <c r="C1166" s="5"/>
      <c r="D1166" s="5"/>
    </row>
    <row r="1167">
      <c r="A1167" s="3"/>
      <c r="B1167" s="7"/>
      <c r="C1167" s="5"/>
      <c r="D1167" s="5"/>
    </row>
    <row r="1168">
      <c r="A1168" s="3"/>
      <c r="B1168" s="7"/>
      <c r="C1168" s="5"/>
      <c r="D1168" s="5"/>
    </row>
    <row r="1169">
      <c r="A1169" s="3"/>
      <c r="B1169" s="7"/>
      <c r="C1169" s="5"/>
      <c r="D1169" s="5"/>
    </row>
    <row r="1170">
      <c r="A1170" s="3"/>
      <c r="B1170" s="7"/>
      <c r="C1170" s="5"/>
      <c r="D1170" s="5"/>
    </row>
    <row r="1171">
      <c r="A1171" s="3"/>
      <c r="B1171" s="7"/>
      <c r="C1171" s="5"/>
      <c r="D1171" s="5"/>
    </row>
    <row r="1172">
      <c r="A1172" s="3"/>
      <c r="B1172" s="7"/>
      <c r="C1172" s="5"/>
      <c r="D1172" s="5"/>
    </row>
    <row r="1173">
      <c r="A1173" s="3"/>
      <c r="B1173" s="7"/>
      <c r="C1173" s="5"/>
      <c r="D1173" s="5"/>
    </row>
    <row r="1174">
      <c r="A1174" s="3"/>
      <c r="B1174" s="7"/>
      <c r="C1174" s="5"/>
      <c r="D1174" s="5"/>
    </row>
    <row r="1175">
      <c r="A1175" s="3"/>
      <c r="B1175" s="7"/>
      <c r="C1175" s="5"/>
      <c r="D1175" s="5"/>
    </row>
    <row r="1176">
      <c r="A1176" s="3"/>
      <c r="B1176" s="7"/>
      <c r="C1176" s="5"/>
      <c r="D1176" s="5"/>
    </row>
    <row r="1177">
      <c r="A1177" s="3"/>
      <c r="B1177" s="7"/>
      <c r="C1177" s="5"/>
      <c r="D1177" s="5"/>
    </row>
    <row r="1178">
      <c r="A1178" s="3"/>
      <c r="B1178" s="7"/>
      <c r="C1178" s="5"/>
      <c r="D1178" s="5"/>
    </row>
    <row r="1179">
      <c r="A1179" s="3"/>
      <c r="B1179" s="7"/>
      <c r="C1179" s="5"/>
      <c r="D1179" s="5"/>
    </row>
    <row r="1180">
      <c r="A1180" s="3"/>
      <c r="B1180" s="7"/>
      <c r="C1180" s="5"/>
      <c r="D1180" s="5"/>
    </row>
    <row r="1181">
      <c r="A1181" s="3"/>
      <c r="B1181" s="7"/>
      <c r="C1181" s="5"/>
      <c r="D1181" s="5"/>
    </row>
    <row r="1182">
      <c r="A1182" s="3"/>
      <c r="B1182" s="7"/>
      <c r="C1182" s="5"/>
      <c r="D1182" s="5"/>
    </row>
    <row r="1183">
      <c r="A1183" s="3"/>
      <c r="B1183" s="7"/>
      <c r="C1183" s="5"/>
      <c r="D1183" s="5"/>
    </row>
    <row r="1184">
      <c r="A1184" s="3"/>
      <c r="B1184" s="7"/>
      <c r="C1184" s="5"/>
      <c r="D1184" s="5"/>
    </row>
    <row r="1185">
      <c r="A1185" s="3"/>
      <c r="B1185" s="7"/>
      <c r="C1185" s="5"/>
      <c r="D1185" s="5"/>
    </row>
    <row r="1186">
      <c r="A1186" s="3"/>
      <c r="B1186" s="7"/>
      <c r="C1186" s="5"/>
      <c r="D1186" s="5"/>
    </row>
    <row r="1187">
      <c r="A1187" s="3"/>
      <c r="B1187" s="7"/>
      <c r="C1187" s="5"/>
      <c r="D1187" s="5"/>
    </row>
    <row r="1188">
      <c r="A1188" s="3"/>
      <c r="B1188" s="7"/>
      <c r="C1188" s="5"/>
      <c r="D1188" s="5"/>
    </row>
    <row r="1189">
      <c r="A1189" s="3"/>
      <c r="B1189" s="7"/>
      <c r="C1189" s="5"/>
      <c r="D1189" s="5"/>
    </row>
    <row r="1190">
      <c r="A1190" s="3"/>
      <c r="B1190" s="7"/>
      <c r="C1190" s="5"/>
      <c r="D1190" s="5"/>
    </row>
    <row r="1191">
      <c r="A1191" s="3"/>
      <c r="B1191" s="7"/>
      <c r="C1191" s="5"/>
      <c r="D1191" s="5"/>
    </row>
    <row r="1192">
      <c r="A1192" s="3"/>
      <c r="B1192" s="7"/>
      <c r="C1192" s="5"/>
      <c r="D1192" s="5"/>
    </row>
    <row r="1193">
      <c r="A1193" s="3"/>
      <c r="B1193" s="7"/>
      <c r="C1193" s="5"/>
      <c r="D1193" s="5"/>
    </row>
    <row r="1194">
      <c r="A1194" s="3"/>
      <c r="B1194" s="7"/>
      <c r="C1194" s="5"/>
      <c r="D1194" s="5"/>
    </row>
    <row r="1195">
      <c r="A1195" s="3"/>
      <c r="B1195" s="7"/>
      <c r="C1195" s="5"/>
      <c r="D1195" s="5"/>
    </row>
    <row r="1196">
      <c r="A1196" s="3"/>
      <c r="B1196" s="7"/>
      <c r="C1196" s="5"/>
      <c r="D1196" s="5"/>
    </row>
    <row r="1197">
      <c r="A1197" s="3"/>
      <c r="B1197" s="7"/>
      <c r="C1197" s="5"/>
      <c r="D1197" s="5"/>
    </row>
    <row r="1198">
      <c r="A1198" s="3"/>
      <c r="B1198" s="7"/>
      <c r="C1198" s="5"/>
      <c r="D1198" s="5"/>
    </row>
    <row r="1199">
      <c r="A1199" s="3"/>
      <c r="B1199" s="7"/>
      <c r="C1199" s="5"/>
      <c r="D1199" s="5"/>
    </row>
    <row r="1200">
      <c r="A1200" s="3"/>
      <c r="B1200" s="7"/>
      <c r="C1200" s="5"/>
      <c r="D1200" s="5"/>
    </row>
    <row r="1201">
      <c r="A1201" s="3"/>
      <c r="B1201" s="7"/>
      <c r="C1201" s="5"/>
      <c r="D1201" s="5"/>
    </row>
    <row r="1202">
      <c r="A1202" s="3"/>
      <c r="B1202" s="7"/>
      <c r="C1202" s="5"/>
      <c r="D1202" s="5"/>
    </row>
    <row r="1203">
      <c r="A1203" s="3"/>
      <c r="B1203" s="7"/>
      <c r="C1203" s="5"/>
      <c r="D1203" s="5"/>
    </row>
    <row r="1204">
      <c r="A1204" s="3"/>
      <c r="B1204" s="7"/>
      <c r="C1204" s="5"/>
      <c r="D1204" s="5"/>
    </row>
    <row r="1205">
      <c r="A1205" s="3"/>
      <c r="B1205" s="7"/>
      <c r="C1205" s="5"/>
      <c r="D1205" s="5"/>
    </row>
    <row r="1206">
      <c r="A1206" s="3"/>
      <c r="B1206" s="7"/>
      <c r="C1206" s="5"/>
      <c r="D1206" s="5"/>
    </row>
    <row r="1207">
      <c r="A1207" s="3"/>
      <c r="B1207" s="7"/>
      <c r="C1207" s="5"/>
      <c r="D1207" s="5"/>
    </row>
    <row r="1208">
      <c r="A1208" s="3"/>
      <c r="B1208" s="7"/>
      <c r="C1208" s="5"/>
      <c r="D1208" s="5"/>
    </row>
    <row r="1209">
      <c r="A1209" s="3"/>
      <c r="B1209" s="7"/>
      <c r="C1209" s="5"/>
      <c r="D1209" s="5"/>
    </row>
    <row r="1210">
      <c r="A1210" s="3"/>
      <c r="B1210" s="7"/>
      <c r="C1210" s="5"/>
      <c r="D1210" s="5"/>
    </row>
    <row r="1211">
      <c r="A1211" s="3"/>
      <c r="B1211" s="7"/>
      <c r="C1211" s="5"/>
      <c r="D1211" s="5"/>
    </row>
    <row r="1212">
      <c r="A1212" s="3"/>
      <c r="B1212" s="7"/>
      <c r="C1212" s="5"/>
      <c r="D1212" s="5"/>
    </row>
    <row r="1213">
      <c r="A1213" s="3"/>
      <c r="B1213" s="7"/>
      <c r="C1213" s="5"/>
      <c r="D1213" s="5"/>
    </row>
    <row r="1214">
      <c r="A1214" s="3"/>
      <c r="B1214" s="7"/>
      <c r="C1214" s="5"/>
      <c r="D1214" s="5"/>
    </row>
    <row r="1215">
      <c r="A1215" s="3"/>
      <c r="B1215" s="7"/>
      <c r="C1215" s="5"/>
      <c r="D1215" s="5"/>
    </row>
    <row r="1216">
      <c r="A1216" s="3"/>
      <c r="B1216" s="7"/>
      <c r="C1216" s="5"/>
      <c r="D1216" s="5"/>
    </row>
    <row r="1217">
      <c r="A1217" s="3"/>
      <c r="B1217" s="7"/>
      <c r="C1217" s="5"/>
      <c r="D1217" s="5"/>
    </row>
    <row r="1218">
      <c r="A1218" s="3"/>
      <c r="B1218" s="7"/>
      <c r="C1218" s="5"/>
      <c r="D1218" s="5"/>
    </row>
    <row r="1219">
      <c r="A1219" s="3"/>
      <c r="B1219" s="7"/>
      <c r="C1219" s="5"/>
      <c r="D1219" s="5"/>
    </row>
    <row r="1220">
      <c r="A1220" s="3"/>
      <c r="B1220" s="7"/>
      <c r="C1220" s="5"/>
      <c r="D1220" s="5"/>
    </row>
    <row r="1221">
      <c r="A1221" s="3"/>
      <c r="B1221" s="7"/>
      <c r="C1221" s="5"/>
      <c r="D1221" s="5"/>
    </row>
    <row r="1222">
      <c r="A1222" s="3"/>
      <c r="B1222" s="7"/>
      <c r="C1222" s="5"/>
      <c r="D1222" s="5"/>
    </row>
    <row r="1223">
      <c r="A1223" s="3"/>
      <c r="B1223" s="7"/>
      <c r="C1223" s="5"/>
      <c r="D1223" s="5"/>
    </row>
    <row r="1224">
      <c r="A1224" s="3"/>
      <c r="B1224" s="7"/>
      <c r="C1224" s="5"/>
      <c r="D1224" s="5"/>
    </row>
    <row r="1225">
      <c r="A1225" s="3"/>
      <c r="B1225" s="7"/>
      <c r="C1225" s="5"/>
      <c r="D1225" s="5"/>
    </row>
    <row r="1226">
      <c r="A1226" s="3"/>
      <c r="B1226" s="7"/>
      <c r="C1226" s="5"/>
      <c r="D1226" s="5"/>
    </row>
    <row r="1227">
      <c r="A1227" s="3"/>
      <c r="B1227" s="7"/>
      <c r="C1227" s="5"/>
      <c r="D1227" s="5"/>
    </row>
    <row r="1228">
      <c r="A1228" s="3"/>
      <c r="B1228" s="7"/>
      <c r="C1228" s="5"/>
      <c r="D1228" s="5"/>
    </row>
    <row r="1229">
      <c r="A1229" s="3"/>
      <c r="B1229" s="7"/>
      <c r="C1229" s="5"/>
      <c r="D1229" s="5"/>
    </row>
    <row r="1230">
      <c r="A1230" s="3"/>
      <c r="B1230" s="7"/>
      <c r="C1230" s="5"/>
      <c r="D1230" s="5"/>
    </row>
    <row r="1231">
      <c r="A1231" s="3"/>
      <c r="B1231" s="7"/>
      <c r="C1231" s="5"/>
      <c r="D1231" s="5"/>
    </row>
    <row r="1232">
      <c r="A1232" s="3"/>
      <c r="B1232" s="7"/>
      <c r="C1232" s="5"/>
      <c r="D1232" s="5"/>
    </row>
    <row r="1233">
      <c r="A1233" s="3"/>
      <c r="B1233" s="7"/>
      <c r="C1233" s="5"/>
      <c r="D1233" s="5"/>
    </row>
    <row r="1234">
      <c r="A1234" s="3"/>
      <c r="B1234" s="7"/>
      <c r="C1234" s="5"/>
      <c r="D1234" s="5"/>
    </row>
    <row r="1235">
      <c r="A1235" s="3"/>
      <c r="B1235" s="7"/>
      <c r="C1235" s="5"/>
      <c r="D1235" s="5"/>
    </row>
    <row r="1236">
      <c r="A1236" s="3"/>
      <c r="B1236" s="7"/>
      <c r="C1236" s="5"/>
      <c r="D1236" s="5"/>
    </row>
    <row r="1237">
      <c r="A1237" s="3"/>
      <c r="B1237" s="7"/>
      <c r="C1237" s="5"/>
      <c r="D1237" s="5"/>
    </row>
    <row r="1238">
      <c r="A1238" s="3"/>
      <c r="B1238" s="7"/>
      <c r="C1238" s="5"/>
      <c r="D1238" s="5"/>
    </row>
    <row r="1239">
      <c r="A1239" s="3"/>
      <c r="B1239" s="7"/>
      <c r="C1239" s="5"/>
      <c r="D1239" s="5"/>
    </row>
    <row r="1240">
      <c r="A1240" s="3"/>
      <c r="B1240" s="7"/>
      <c r="C1240" s="5"/>
      <c r="D1240" s="5"/>
    </row>
    <row r="1241">
      <c r="A1241" s="3"/>
      <c r="B1241" s="7"/>
      <c r="C1241" s="5"/>
      <c r="D1241" s="5"/>
    </row>
    <row r="1242">
      <c r="A1242" s="3"/>
      <c r="B1242" s="7"/>
      <c r="C1242" s="5"/>
      <c r="D1242" s="5"/>
    </row>
    <row r="1243">
      <c r="A1243" s="3"/>
      <c r="B1243" s="7"/>
      <c r="C1243" s="5"/>
      <c r="D1243" s="5"/>
    </row>
    <row r="1244">
      <c r="A1244" s="3"/>
      <c r="B1244" s="7"/>
      <c r="C1244" s="5"/>
      <c r="D1244" s="5"/>
    </row>
    <row r="1245">
      <c r="A1245" s="3"/>
      <c r="B1245" s="7"/>
      <c r="C1245" s="5"/>
      <c r="D1245" s="5"/>
    </row>
    <row r="1246">
      <c r="A1246" s="3"/>
      <c r="B1246" s="7"/>
      <c r="C1246" s="5"/>
      <c r="D1246" s="5"/>
    </row>
    <row r="1247">
      <c r="A1247" s="3"/>
      <c r="B1247" s="7"/>
      <c r="C1247" s="5"/>
      <c r="D1247" s="5"/>
    </row>
    <row r="1248">
      <c r="A1248" s="3"/>
      <c r="B1248" s="7"/>
      <c r="C1248" s="5"/>
      <c r="D1248" s="5"/>
    </row>
    <row r="1249">
      <c r="A1249" s="3"/>
      <c r="B1249" s="7"/>
      <c r="C1249" s="5"/>
      <c r="D1249" s="5"/>
    </row>
    <row r="1250">
      <c r="A1250" s="3"/>
      <c r="B1250" s="7"/>
      <c r="C1250" s="5"/>
      <c r="D1250" s="5"/>
    </row>
    <row r="1251">
      <c r="A1251" s="3"/>
      <c r="B1251" s="7"/>
      <c r="C1251" s="5"/>
      <c r="D1251" s="5"/>
    </row>
    <row r="1252">
      <c r="A1252" s="3"/>
      <c r="B1252" s="7"/>
      <c r="C1252" s="5"/>
      <c r="D1252" s="5"/>
    </row>
    <row r="1253">
      <c r="A1253" s="3"/>
      <c r="B1253" s="7"/>
      <c r="C1253" s="5"/>
      <c r="D1253" s="5"/>
    </row>
    <row r="1254">
      <c r="A1254" s="3"/>
      <c r="B1254" s="7"/>
      <c r="C1254" s="5"/>
      <c r="D1254" s="5"/>
    </row>
    <row r="1255">
      <c r="A1255" s="3"/>
      <c r="B1255" s="7"/>
      <c r="C1255" s="5"/>
      <c r="D1255" s="5"/>
    </row>
    <row r="1256">
      <c r="A1256" s="3"/>
      <c r="B1256" s="7"/>
      <c r="C1256" s="5"/>
      <c r="D1256" s="5"/>
    </row>
    <row r="1257">
      <c r="A1257" s="3"/>
      <c r="B1257" s="7"/>
      <c r="C1257" s="5"/>
      <c r="D1257" s="5"/>
    </row>
    <row r="1258">
      <c r="A1258" s="3"/>
      <c r="B1258" s="7"/>
      <c r="C1258" s="5"/>
      <c r="D1258" s="5"/>
    </row>
    <row r="1259">
      <c r="A1259" s="3"/>
      <c r="B1259" s="7"/>
      <c r="C1259" s="5"/>
      <c r="D1259" s="5"/>
    </row>
    <row r="1260">
      <c r="A1260" s="3"/>
      <c r="B1260" s="7"/>
      <c r="C1260" s="5"/>
      <c r="D1260" s="5"/>
    </row>
    <row r="1261">
      <c r="A1261" s="3"/>
      <c r="B1261" s="7"/>
      <c r="C1261" s="5"/>
      <c r="D1261" s="5"/>
    </row>
    <row r="1262">
      <c r="A1262" s="3"/>
      <c r="B1262" s="7"/>
      <c r="C1262" s="5"/>
      <c r="D1262" s="5"/>
    </row>
    <row r="1263">
      <c r="A1263" s="3"/>
      <c r="B1263" s="7"/>
      <c r="C1263" s="5"/>
      <c r="D1263" s="5"/>
    </row>
    <row r="1264">
      <c r="A1264" s="3"/>
      <c r="B1264" s="7"/>
      <c r="C1264" s="5"/>
      <c r="D1264" s="5"/>
    </row>
    <row r="1265">
      <c r="A1265" s="3"/>
      <c r="B1265" s="7"/>
      <c r="C1265" s="5"/>
      <c r="D1265" s="5"/>
    </row>
    <row r="1266">
      <c r="A1266" s="3"/>
      <c r="B1266" s="7"/>
      <c r="C1266" s="5"/>
      <c r="D1266" s="5"/>
    </row>
    <row r="1267">
      <c r="A1267" s="3"/>
      <c r="B1267" s="7"/>
      <c r="C1267" s="5"/>
      <c r="D1267" s="5"/>
    </row>
    <row r="1268">
      <c r="A1268" s="3"/>
      <c r="B1268" s="7"/>
      <c r="C1268" s="5"/>
      <c r="D1268" s="5"/>
    </row>
    <row r="1269">
      <c r="A1269" s="3"/>
      <c r="B1269" s="7"/>
      <c r="C1269" s="5"/>
      <c r="D1269" s="5"/>
    </row>
    <row r="1270">
      <c r="A1270" s="3"/>
      <c r="B1270" s="7"/>
      <c r="C1270" s="5"/>
      <c r="D1270" s="5"/>
    </row>
    <row r="1271">
      <c r="A1271" s="3"/>
      <c r="B1271" s="7"/>
      <c r="C1271" s="5"/>
      <c r="D1271" s="5"/>
    </row>
    <row r="1272">
      <c r="A1272" s="3"/>
      <c r="B1272" s="7"/>
      <c r="C1272" s="5"/>
      <c r="D1272" s="5"/>
    </row>
    <row r="1273">
      <c r="A1273" s="3"/>
      <c r="B1273" s="7"/>
      <c r="C1273" s="5"/>
      <c r="D1273" s="5"/>
    </row>
    <row r="1274">
      <c r="A1274" s="3"/>
      <c r="B1274" s="7"/>
      <c r="C1274" s="5"/>
      <c r="D1274" s="5"/>
    </row>
    <row r="1275">
      <c r="A1275" s="3"/>
      <c r="B1275" s="7"/>
      <c r="C1275" s="5"/>
      <c r="D1275" s="5"/>
    </row>
    <row r="1276">
      <c r="A1276" s="3"/>
      <c r="B1276" s="7"/>
      <c r="C1276" s="5"/>
      <c r="D1276" s="5"/>
    </row>
    <row r="1277">
      <c r="A1277" s="3"/>
      <c r="B1277" s="7"/>
      <c r="C1277" s="5"/>
      <c r="D1277" s="5"/>
    </row>
    <row r="1278">
      <c r="A1278" s="3"/>
      <c r="B1278" s="7"/>
      <c r="C1278" s="5"/>
      <c r="D1278" s="5"/>
    </row>
    <row r="1279">
      <c r="A1279" s="3"/>
      <c r="B1279" s="7"/>
      <c r="C1279" s="5"/>
      <c r="D1279" s="5"/>
    </row>
    <row r="1280">
      <c r="A1280" s="3"/>
      <c r="B1280" s="7"/>
      <c r="C1280" s="5"/>
      <c r="D1280" s="5"/>
    </row>
    <row r="1281">
      <c r="A1281" s="3"/>
      <c r="B1281" s="7"/>
      <c r="C1281" s="5"/>
      <c r="D1281" s="5"/>
    </row>
    <row r="1282">
      <c r="A1282" s="3"/>
      <c r="B1282" s="7"/>
      <c r="C1282" s="5"/>
      <c r="D1282" s="5"/>
    </row>
    <row r="1283">
      <c r="A1283" s="3"/>
      <c r="B1283" s="7"/>
      <c r="C1283" s="5"/>
      <c r="D1283" s="5"/>
    </row>
    <row r="1284">
      <c r="A1284" s="3"/>
      <c r="B1284" s="7"/>
      <c r="C1284" s="5"/>
      <c r="D1284" s="5"/>
    </row>
    <row r="1285">
      <c r="A1285" s="3"/>
      <c r="B1285" s="7"/>
      <c r="C1285" s="5"/>
      <c r="D1285" s="5"/>
    </row>
    <row r="1286">
      <c r="A1286" s="3"/>
      <c r="B1286" s="7"/>
      <c r="C1286" s="5"/>
      <c r="D1286" s="5"/>
    </row>
    <row r="1287">
      <c r="A1287" s="3"/>
      <c r="B1287" s="7"/>
      <c r="C1287" s="5"/>
      <c r="D1287" s="5"/>
    </row>
    <row r="1288">
      <c r="A1288" s="3"/>
      <c r="B1288" s="7"/>
      <c r="C1288" s="5"/>
      <c r="D1288" s="5"/>
    </row>
    <row r="1289">
      <c r="A1289" s="3"/>
      <c r="B1289" s="7"/>
      <c r="C1289" s="5"/>
      <c r="D1289" s="5"/>
    </row>
    <row r="1290">
      <c r="A1290" s="3"/>
      <c r="B1290" s="7"/>
      <c r="C1290" s="5"/>
      <c r="D1290" s="5"/>
    </row>
    <row r="1291">
      <c r="A1291" s="3"/>
      <c r="B1291" s="7"/>
      <c r="C1291" s="5"/>
      <c r="D1291" s="5"/>
    </row>
    <row r="1292">
      <c r="A1292" s="3"/>
      <c r="B1292" s="7"/>
      <c r="C1292" s="5"/>
      <c r="D1292" s="5"/>
    </row>
    <row r="1293">
      <c r="A1293" s="3"/>
      <c r="B1293" s="7"/>
      <c r="C1293" s="5"/>
      <c r="D1293" s="5"/>
    </row>
    <row r="1294">
      <c r="A1294" s="3"/>
      <c r="B1294" s="7"/>
      <c r="C1294" s="5"/>
      <c r="D1294" s="5"/>
    </row>
    <row r="1295">
      <c r="A1295" s="3"/>
      <c r="B1295" s="7"/>
      <c r="C1295" s="5"/>
      <c r="D1295" s="5"/>
    </row>
    <row r="1296">
      <c r="A1296" s="3"/>
      <c r="B1296" s="7"/>
      <c r="C1296" s="5"/>
      <c r="D1296" s="5"/>
    </row>
    <row r="1297">
      <c r="A1297" s="3"/>
      <c r="B1297" s="7"/>
      <c r="C1297" s="5"/>
      <c r="D1297" s="5"/>
    </row>
    <row r="1298">
      <c r="A1298" s="3"/>
      <c r="B1298" s="7"/>
      <c r="C1298" s="5"/>
      <c r="D1298" s="5"/>
    </row>
    <row r="1299">
      <c r="A1299" s="3"/>
      <c r="B1299" s="7"/>
      <c r="C1299" s="5"/>
      <c r="D1299" s="5"/>
    </row>
    <row r="1300">
      <c r="A1300" s="3"/>
      <c r="B1300" s="7"/>
      <c r="C1300" s="5"/>
      <c r="D1300" s="5"/>
    </row>
    <row r="1301">
      <c r="A1301" s="3"/>
      <c r="B1301" s="7"/>
      <c r="C1301" s="5"/>
      <c r="D1301" s="5"/>
    </row>
    <row r="1302">
      <c r="A1302" s="3"/>
      <c r="B1302" s="7"/>
      <c r="C1302" s="5"/>
      <c r="D1302" s="5"/>
    </row>
    <row r="1303">
      <c r="A1303" s="3"/>
      <c r="B1303" s="7"/>
      <c r="C1303" s="5"/>
      <c r="D1303" s="5"/>
    </row>
    <row r="1304">
      <c r="A1304" s="3"/>
      <c r="B1304" s="7"/>
      <c r="C1304" s="5"/>
      <c r="D1304" s="5"/>
    </row>
    <row r="1305">
      <c r="A1305" s="3"/>
      <c r="B1305" s="7"/>
      <c r="C1305" s="5"/>
      <c r="D1305" s="5"/>
    </row>
    <row r="1306">
      <c r="A1306" s="3"/>
      <c r="B1306" s="7"/>
      <c r="C1306" s="5"/>
      <c r="D1306" s="5"/>
    </row>
    <row r="1307">
      <c r="A1307" s="3"/>
      <c r="B1307" s="7"/>
      <c r="C1307" s="5"/>
      <c r="D1307" s="5"/>
    </row>
    <row r="1308">
      <c r="A1308" s="3"/>
      <c r="B1308" s="7"/>
      <c r="C1308" s="5"/>
      <c r="D1308" s="5"/>
    </row>
    <row r="1309">
      <c r="A1309" s="3"/>
      <c r="B1309" s="7"/>
      <c r="C1309" s="5"/>
      <c r="D1309" s="5"/>
    </row>
    <row r="1310">
      <c r="A1310" s="3"/>
      <c r="B1310" s="7"/>
      <c r="C1310" s="5"/>
      <c r="D1310" s="5"/>
    </row>
    <row r="1311">
      <c r="A1311" s="3"/>
      <c r="B1311" s="7"/>
      <c r="C1311" s="5"/>
      <c r="D1311" s="5"/>
    </row>
    <row r="1312">
      <c r="A1312" s="3"/>
      <c r="B1312" s="7"/>
      <c r="C1312" s="5"/>
      <c r="D1312" s="5"/>
    </row>
    <row r="1313">
      <c r="A1313" s="3"/>
      <c r="B1313" s="7"/>
      <c r="C1313" s="5"/>
      <c r="D1313" s="5"/>
    </row>
    <row r="1314">
      <c r="A1314" s="3"/>
      <c r="B1314" s="7"/>
      <c r="C1314" s="5"/>
      <c r="D1314" s="5"/>
    </row>
    <row r="1315">
      <c r="A1315" s="3"/>
      <c r="B1315" s="7"/>
      <c r="C1315" s="5"/>
      <c r="D1315" s="5"/>
    </row>
    <row r="1316">
      <c r="A1316" s="3"/>
      <c r="B1316" s="7"/>
      <c r="C1316" s="5"/>
      <c r="D1316" s="5"/>
    </row>
    <row r="1317">
      <c r="A1317" s="3"/>
      <c r="B1317" s="7"/>
      <c r="C1317" s="5"/>
      <c r="D1317" s="5"/>
    </row>
    <row r="1318">
      <c r="A1318" s="3"/>
      <c r="B1318" s="7"/>
      <c r="C1318" s="5"/>
      <c r="D1318" s="5"/>
    </row>
    <row r="1319">
      <c r="A1319" s="3"/>
      <c r="B1319" s="7"/>
      <c r="C1319" s="5"/>
      <c r="D1319" s="5"/>
    </row>
    <row r="1320">
      <c r="A1320" s="3"/>
      <c r="B1320" s="7"/>
      <c r="C1320" s="5"/>
      <c r="D1320" s="5"/>
    </row>
    <row r="1321">
      <c r="A1321" s="3"/>
      <c r="B1321" s="7"/>
      <c r="C1321" s="5"/>
      <c r="D1321" s="5"/>
    </row>
    <row r="1322">
      <c r="A1322" s="3"/>
      <c r="B1322" s="7"/>
      <c r="C1322" s="5"/>
      <c r="D1322" s="5"/>
    </row>
    <row r="1323">
      <c r="A1323" s="3"/>
      <c r="B1323" s="7"/>
      <c r="C1323" s="5"/>
      <c r="D1323" s="5"/>
    </row>
    <row r="1324">
      <c r="A1324" s="3"/>
      <c r="B1324" s="7"/>
      <c r="C1324" s="5"/>
      <c r="D1324" s="5"/>
    </row>
    <row r="1325">
      <c r="A1325" s="3"/>
      <c r="B1325" s="7"/>
      <c r="C1325" s="5"/>
      <c r="D1325" s="5"/>
    </row>
    <row r="1326">
      <c r="A1326" s="3"/>
      <c r="B1326" s="7"/>
      <c r="C1326" s="5"/>
      <c r="D1326" s="5"/>
    </row>
    <row r="1327">
      <c r="A1327" s="3"/>
      <c r="B1327" s="7"/>
      <c r="C1327" s="5"/>
      <c r="D1327" s="5"/>
    </row>
    <row r="1328">
      <c r="A1328" s="3"/>
      <c r="B1328" s="7"/>
      <c r="C1328" s="5"/>
      <c r="D1328" s="5"/>
    </row>
    <row r="1329">
      <c r="A1329" s="3"/>
      <c r="B1329" s="7"/>
      <c r="C1329" s="5"/>
      <c r="D1329" s="5"/>
    </row>
    <row r="1330">
      <c r="A1330" s="3"/>
      <c r="B1330" s="7"/>
      <c r="C1330" s="5"/>
      <c r="D1330" s="5"/>
    </row>
    <row r="1331">
      <c r="A1331" s="3"/>
      <c r="B1331" s="7"/>
      <c r="C1331" s="5"/>
      <c r="D1331" s="5"/>
    </row>
    <row r="1332">
      <c r="A1332" s="3"/>
      <c r="B1332" s="7"/>
      <c r="C1332" s="5"/>
      <c r="D1332" s="5"/>
    </row>
    <row r="1333">
      <c r="A1333" s="3"/>
      <c r="B1333" s="7"/>
      <c r="C1333" s="5"/>
      <c r="D1333" s="5"/>
    </row>
    <row r="1334">
      <c r="A1334" s="3"/>
      <c r="B1334" s="7"/>
      <c r="C1334" s="5"/>
      <c r="D1334" s="5"/>
    </row>
    <row r="1335">
      <c r="A1335" s="3"/>
      <c r="B1335" s="7"/>
      <c r="C1335" s="5"/>
      <c r="D1335" s="5"/>
    </row>
    <row r="1336">
      <c r="A1336" s="3"/>
      <c r="B1336" s="7"/>
      <c r="C1336" s="5"/>
      <c r="D1336" s="5"/>
    </row>
    <row r="1337">
      <c r="A1337" s="3"/>
      <c r="B1337" s="7"/>
      <c r="C1337" s="5"/>
      <c r="D1337" s="5"/>
    </row>
    <row r="1338">
      <c r="A1338" s="3"/>
      <c r="B1338" s="7"/>
      <c r="C1338" s="5"/>
      <c r="D1338" s="5"/>
    </row>
    <row r="1339">
      <c r="A1339" s="3"/>
      <c r="B1339" s="7"/>
      <c r="C1339" s="5"/>
      <c r="D1339" s="5"/>
    </row>
    <row r="1340">
      <c r="A1340" s="3"/>
      <c r="B1340" s="7"/>
      <c r="C1340" s="5"/>
      <c r="D1340" s="5"/>
    </row>
    <row r="1341">
      <c r="A1341" s="3"/>
      <c r="B1341" s="7"/>
      <c r="C1341" s="5"/>
      <c r="D1341" s="5"/>
    </row>
    <row r="1342">
      <c r="A1342" s="3"/>
      <c r="B1342" s="7"/>
      <c r="C1342" s="5"/>
      <c r="D1342" s="5"/>
    </row>
    <row r="1343">
      <c r="A1343" s="3"/>
      <c r="B1343" s="7"/>
      <c r="C1343" s="5"/>
      <c r="D1343" s="5"/>
    </row>
    <row r="1344">
      <c r="A1344" s="3"/>
      <c r="B1344" s="7"/>
      <c r="C1344" s="5"/>
      <c r="D1344" s="5"/>
    </row>
    <row r="1345">
      <c r="A1345" s="3"/>
      <c r="B1345" s="7"/>
      <c r="C1345" s="5"/>
      <c r="D1345" s="5"/>
    </row>
    <row r="1346">
      <c r="A1346" s="3"/>
      <c r="B1346" s="7"/>
      <c r="C1346" s="5"/>
      <c r="D1346" s="5"/>
    </row>
    <row r="1347">
      <c r="A1347" s="3"/>
      <c r="B1347" s="7"/>
      <c r="C1347" s="5"/>
      <c r="D1347" s="5"/>
    </row>
    <row r="1348">
      <c r="A1348" s="3"/>
      <c r="B1348" s="7"/>
      <c r="C1348" s="5"/>
      <c r="D1348" s="5"/>
    </row>
    <row r="1349">
      <c r="A1349" s="3"/>
      <c r="B1349" s="7"/>
      <c r="C1349" s="5"/>
      <c r="D1349" s="5"/>
    </row>
    <row r="1350">
      <c r="A1350" s="3"/>
      <c r="B1350" s="7"/>
      <c r="C1350" s="5"/>
      <c r="D1350" s="5"/>
    </row>
    <row r="1351">
      <c r="A1351" s="3"/>
      <c r="B1351" s="7"/>
      <c r="C1351" s="5"/>
      <c r="D1351" s="5"/>
    </row>
    <row r="1352">
      <c r="A1352" s="3"/>
      <c r="B1352" s="7"/>
      <c r="C1352" s="5"/>
      <c r="D1352" s="5"/>
    </row>
    <row r="1353">
      <c r="A1353" s="3"/>
      <c r="B1353" s="7"/>
      <c r="C1353" s="5"/>
      <c r="D1353" s="5"/>
    </row>
    <row r="1354">
      <c r="A1354" s="3"/>
      <c r="B1354" s="7"/>
      <c r="C1354" s="5"/>
      <c r="D1354" s="5"/>
    </row>
    <row r="1355">
      <c r="A1355" s="3"/>
      <c r="B1355" s="7"/>
      <c r="C1355" s="5"/>
      <c r="D1355" s="5"/>
    </row>
    <row r="1356">
      <c r="A1356" s="3"/>
      <c r="B1356" s="7"/>
      <c r="C1356" s="5"/>
      <c r="D1356" s="5"/>
    </row>
    <row r="1357">
      <c r="A1357" s="3"/>
      <c r="B1357" s="7"/>
      <c r="C1357" s="5"/>
      <c r="D1357" s="5"/>
    </row>
    <row r="1358">
      <c r="A1358" s="3"/>
      <c r="B1358" s="7"/>
      <c r="C1358" s="5"/>
      <c r="D1358" s="5"/>
    </row>
    <row r="1359">
      <c r="A1359" s="3"/>
      <c r="B1359" s="7"/>
      <c r="C1359" s="5"/>
      <c r="D1359" s="5"/>
    </row>
    <row r="1360">
      <c r="A1360" s="3"/>
      <c r="B1360" s="7"/>
      <c r="C1360" s="5"/>
      <c r="D1360" s="5"/>
    </row>
    <row r="1361">
      <c r="A1361" s="3"/>
      <c r="B1361" s="7"/>
      <c r="C1361" s="5"/>
      <c r="D1361" s="5"/>
    </row>
    <row r="1362">
      <c r="A1362" s="3"/>
      <c r="B1362" s="7"/>
      <c r="C1362" s="5"/>
      <c r="D1362" s="5"/>
    </row>
    <row r="1363">
      <c r="A1363" s="3"/>
      <c r="B1363" s="7"/>
      <c r="C1363" s="5"/>
      <c r="D1363" s="5"/>
    </row>
    <row r="1364">
      <c r="A1364" s="3"/>
      <c r="B1364" s="7"/>
      <c r="C1364" s="5"/>
      <c r="D1364" s="5"/>
    </row>
    <row r="1365">
      <c r="A1365" s="3"/>
      <c r="B1365" s="7"/>
      <c r="C1365" s="5"/>
      <c r="D1365" s="5"/>
    </row>
    <row r="1366">
      <c r="A1366" s="3"/>
      <c r="B1366" s="7"/>
      <c r="C1366" s="5"/>
      <c r="D1366" s="5"/>
    </row>
    <row r="1367">
      <c r="A1367" s="3"/>
      <c r="B1367" s="7"/>
      <c r="C1367" s="5"/>
      <c r="D1367" s="5"/>
    </row>
    <row r="1368">
      <c r="A1368" s="3"/>
      <c r="B1368" s="7"/>
      <c r="C1368" s="5"/>
      <c r="D1368" s="5"/>
    </row>
    <row r="1369">
      <c r="A1369" s="3"/>
      <c r="B1369" s="7"/>
      <c r="C1369" s="5"/>
      <c r="D1369" s="5"/>
    </row>
    <row r="1370">
      <c r="A1370" s="3"/>
      <c r="B1370" s="7"/>
      <c r="C1370" s="5"/>
      <c r="D1370" s="5"/>
    </row>
    <row r="1371">
      <c r="A1371" s="3"/>
      <c r="B1371" s="7"/>
      <c r="C1371" s="5"/>
      <c r="D1371" s="5"/>
    </row>
    <row r="1372">
      <c r="A1372" s="3"/>
      <c r="B1372" s="7"/>
      <c r="C1372" s="5"/>
      <c r="D1372" s="5"/>
    </row>
    <row r="1373">
      <c r="A1373" s="3"/>
      <c r="B1373" s="7"/>
      <c r="C1373" s="5"/>
      <c r="D1373" s="5"/>
    </row>
    <row r="1374">
      <c r="A1374" s="3"/>
      <c r="B1374" s="7"/>
      <c r="C1374" s="5"/>
      <c r="D1374" s="5"/>
    </row>
    <row r="1375">
      <c r="A1375" s="3"/>
      <c r="B1375" s="7"/>
      <c r="C1375" s="5"/>
      <c r="D1375" s="5"/>
    </row>
    <row r="1376">
      <c r="A1376" s="3"/>
      <c r="B1376" s="7"/>
      <c r="C1376" s="5"/>
      <c r="D1376" s="5"/>
    </row>
    <row r="1377">
      <c r="A1377" s="3"/>
      <c r="B1377" s="7"/>
      <c r="C1377" s="5"/>
      <c r="D1377" s="5"/>
    </row>
    <row r="1378">
      <c r="A1378" s="3"/>
      <c r="B1378" s="7"/>
      <c r="C1378" s="5"/>
      <c r="D1378" s="5"/>
    </row>
    <row r="1379">
      <c r="A1379" s="3"/>
      <c r="B1379" s="7"/>
      <c r="C1379" s="5"/>
      <c r="D1379" s="5"/>
    </row>
    <row r="1380">
      <c r="A1380" s="3"/>
      <c r="B1380" s="7"/>
      <c r="C1380" s="5"/>
      <c r="D1380" s="5"/>
    </row>
    <row r="1381">
      <c r="A1381" s="3"/>
      <c r="B1381" s="7"/>
      <c r="C1381" s="5"/>
      <c r="D1381" s="5"/>
    </row>
    <row r="1382">
      <c r="A1382" s="3"/>
      <c r="B1382" s="7"/>
      <c r="C1382" s="5"/>
      <c r="D1382" s="5"/>
    </row>
    <row r="1383">
      <c r="A1383" s="3"/>
      <c r="B1383" s="7"/>
      <c r="C1383" s="5"/>
      <c r="D1383" s="5"/>
    </row>
    <row r="1384">
      <c r="A1384" s="3"/>
      <c r="B1384" s="7"/>
      <c r="C1384" s="5"/>
      <c r="D1384" s="5"/>
    </row>
    <row r="1385">
      <c r="A1385" s="3"/>
      <c r="B1385" s="7"/>
      <c r="C1385" s="5"/>
      <c r="D1385" s="5"/>
    </row>
    <row r="1386">
      <c r="A1386" s="3"/>
      <c r="B1386" s="7"/>
      <c r="C1386" s="5"/>
      <c r="D1386" s="5"/>
    </row>
    <row r="1387">
      <c r="A1387" s="3"/>
      <c r="B1387" s="7"/>
      <c r="C1387" s="5"/>
      <c r="D1387" s="5"/>
    </row>
    <row r="1388">
      <c r="A1388" s="3"/>
      <c r="B1388" s="7"/>
      <c r="C1388" s="5"/>
      <c r="D1388" s="5"/>
    </row>
    <row r="1389">
      <c r="A1389" s="3"/>
      <c r="B1389" s="7"/>
      <c r="C1389" s="5"/>
      <c r="D1389" s="5"/>
    </row>
    <row r="1390">
      <c r="A1390" s="3"/>
      <c r="B1390" s="7"/>
      <c r="C1390" s="5"/>
      <c r="D1390" s="5"/>
    </row>
    <row r="1391">
      <c r="A1391" s="3"/>
      <c r="B1391" s="7"/>
      <c r="C1391" s="5"/>
      <c r="D1391" s="5"/>
    </row>
    <row r="1392">
      <c r="A1392" s="3"/>
      <c r="B1392" s="7"/>
      <c r="C1392" s="5"/>
      <c r="D1392" s="5"/>
    </row>
    <row r="1393">
      <c r="A1393" s="3"/>
      <c r="B1393" s="7"/>
      <c r="C1393" s="5"/>
      <c r="D1393" s="5"/>
    </row>
    <row r="1394">
      <c r="A1394" s="3"/>
      <c r="B1394" s="7"/>
      <c r="C1394" s="5"/>
      <c r="D1394" s="5"/>
    </row>
    <row r="1395">
      <c r="A1395" s="3"/>
      <c r="B1395" s="7"/>
      <c r="C1395" s="5"/>
      <c r="D1395" s="5"/>
    </row>
    <row r="1396">
      <c r="A1396" s="3"/>
      <c r="B1396" s="7"/>
      <c r="C1396" s="5"/>
      <c r="D1396" s="5"/>
    </row>
    <row r="1397">
      <c r="A1397" s="3"/>
      <c r="B1397" s="7"/>
      <c r="C1397" s="5"/>
      <c r="D1397" s="5"/>
    </row>
    <row r="1398">
      <c r="A1398" s="3"/>
      <c r="B1398" s="7"/>
      <c r="C1398" s="5"/>
      <c r="D1398" s="5"/>
    </row>
    <row r="1399">
      <c r="A1399" s="3"/>
      <c r="B1399" s="7"/>
      <c r="C1399" s="5"/>
      <c r="D1399" s="5"/>
    </row>
    <row r="1400">
      <c r="A1400" s="3"/>
      <c r="B1400" s="7"/>
      <c r="C1400" s="5"/>
      <c r="D1400" s="5"/>
    </row>
    <row r="1401">
      <c r="A1401" s="3"/>
      <c r="B1401" s="7"/>
      <c r="C1401" s="5"/>
      <c r="D1401" s="5"/>
    </row>
    <row r="1402">
      <c r="A1402" s="3"/>
      <c r="B1402" s="7"/>
      <c r="C1402" s="5"/>
      <c r="D1402" s="5"/>
    </row>
    <row r="1403">
      <c r="A1403" s="3"/>
      <c r="B1403" s="7"/>
      <c r="C1403" s="5"/>
      <c r="D1403" s="5"/>
    </row>
    <row r="1404">
      <c r="A1404" s="3"/>
      <c r="B1404" s="7"/>
      <c r="C1404" s="5"/>
      <c r="D1404" s="5"/>
    </row>
    <row r="1405">
      <c r="A1405" s="3"/>
      <c r="B1405" s="7"/>
      <c r="C1405" s="5"/>
      <c r="D1405" s="5"/>
    </row>
    <row r="1406">
      <c r="A1406" s="3"/>
      <c r="B1406" s="7"/>
      <c r="C1406" s="5"/>
      <c r="D1406" s="5"/>
    </row>
    <row r="1407">
      <c r="A1407" s="3"/>
      <c r="B1407" s="7"/>
      <c r="C1407" s="5"/>
      <c r="D1407" s="5"/>
    </row>
    <row r="1408">
      <c r="A1408" s="3"/>
      <c r="B1408" s="7"/>
      <c r="C1408" s="5"/>
      <c r="D1408" s="5"/>
    </row>
    <row r="1409">
      <c r="A1409" s="3"/>
      <c r="B1409" s="7"/>
      <c r="C1409" s="5"/>
      <c r="D1409" s="5"/>
    </row>
    <row r="1410">
      <c r="A1410" s="3"/>
      <c r="B1410" s="7"/>
      <c r="C1410" s="5"/>
      <c r="D1410" s="5"/>
    </row>
    <row r="1411">
      <c r="A1411" s="3"/>
      <c r="B1411" s="7"/>
      <c r="C1411" s="5"/>
      <c r="D1411" s="5"/>
    </row>
    <row r="1412">
      <c r="A1412" s="3"/>
      <c r="B1412" s="7"/>
      <c r="C1412" s="5"/>
      <c r="D1412" s="5"/>
    </row>
    <row r="1413">
      <c r="A1413" s="3"/>
      <c r="B1413" s="7"/>
      <c r="C1413" s="5"/>
      <c r="D1413" s="5"/>
    </row>
    <row r="1414">
      <c r="A1414" s="3"/>
      <c r="B1414" s="7"/>
      <c r="C1414" s="5"/>
      <c r="D1414" s="5"/>
    </row>
    <row r="1415">
      <c r="A1415" s="3"/>
      <c r="B1415" s="7"/>
      <c r="C1415" s="5"/>
      <c r="D1415" s="5"/>
    </row>
    <row r="1416">
      <c r="A1416" s="3"/>
      <c r="B1416" s="7"/>
      <c r="C1416" s="5"/>
      <c r="D1416" s="5"/>
    </row>
    <row r="1417">
      <c r="A1417" s="3"/>
      <c r="B1417" s="7"/>
      <c r="C1417" s="5"/>
      <c r="D1417" s="5"/>
    </row>
    <row r="1418">
      <c r="A1418" s="3"/>
      <c r="B1418" s="7"/>
      <c r="C1418" s="5"/>
      <c r="D1418" s="5"/>
    </row>
    <row r="1419">
      <c r="A1419" s="3"/>
      <c r="B1419" s="7"/>
      <c r="C1419" s="5"/>
      <c r="D1419" s="5"/>
    </row>
    <row r="1420">
      <c r="A1420" s="3"/>
      <c r="B1420" s="7"/>
      <c r="C1420" s="5"/>
      <c r="D1420" s="5"/>
    </row>
    <row r="1421">
      <c r="A1421" s="3"/>
      <c r="B1421" s="7"/>
      <c r="C1421" s="5"/>
      <c r="D1421" s="5"/>
    </row>
    <row r="1422">
      <c r="A1422" s="3"/>
      <c r="B1422" s="7"/>
      <c r="C1422" s="5"/>
      <c r="D1422" s="5"/>
    </row>
    <row r="1423">
      <c r="A1423" s="3"/>
      <c r="B1423" s="7"/>
      <c r="C1423" s="5"/>
      <c r="D1423" s="5"/>
    </row>
    <row r="1424">
      <c r="A1424" s="3"/>
      <c r="B1424" s="7"/>
      <c r="C1424" s="5"/>
      <c r="D1424" s="5"/>
    </row>
    <row r="1425">
      <c r="A1425" s="3"/>
      <c r="B1425" s="7"/>
      <c r="C1425" s="5"/>
      <c r="D1425" s="5"/>
    </row>
    <row r="1426">
      <c r="A1426" s="3"/>
      <c r="B1426" s="7"/>
      <c r="C1426" s="5"/>
      <c r="D1426" s="5"/>
    </row>
    <row r="1427">
      <c r="A1427" s="3"/>
      <c r="B1427" s="7"/>
      <c r="C1427" s="5"/>
      <c r="D1427" s="5"/>
    </row>
    <row r="1428">
      <c r="A1428" s="3"/>
      <c r="B1428" s="7"/>
      <c r="C1428" s="5"/>
      <c r="D1428" s="5"/>
    </row>
    <row r="1429">
      <c r="A1429" s="3"/>
      <c r="B1429" s="7"/>
      <c r="C1429" s="5"/>
      <c r="D1429" s="5"/>
    </row>
    <row r="1430">
      <c r="A1430" s="3"/>
      <c r="B1430" s="7"/>
      <c r="C1430" s="5"/>
      <c r="D1430" s="5"/>
    </row>
    <row r="1431">
      <c r="A1431" s="3"/>
      <c r="B1431" s="7"/>
      <c r="C1431" s="5"/>
      <c r="D1431" s="5"/>
    </row>
    <row r="1432">
      <c r="A1432" s="3"/>
      <c r="B1432" s="7"/>
      <c r="C1432" s="5"/>
      <c r="D1432" s="5"/>
    </row>
    <row r="1433">
      <c r="A1433" s="3"/>
      <c r="B1433" s="7"/>
      <c r="C1433" s="5"/>
      <c r="D1433" s="5"/>
    </row>
    <row r="1434">
      <c r="A1434" s="3"/>
      <c r="B1434" s="7"/>
      <c r="C1434" s="5"/>
      <c r="D1434" s="5"/>
    </row>
    <row r="1435">
      <c r="A1435" s="3"/>
      <c r="B1435" s="7"/>
      <c r="C1435" s="5"/>
      <c r="D1435" s="5"/>
    </row>
    <row r="1436">
      <c r="A1436" s="3"/>
      <c r="B1436" s="7"/>
      <c r="C1436" s="5"/>
      <c r="D1436" s="5"/>
    </row>
    <row r="1437">
      <c r="A1437" s="3"/>
      <c r="B1437" s="7"/>
      <c r="C1437" s="5"/>
      <c r="D1437" s="5"/>
    </row>
    <row r="1438">
      <c r="A1438" s="3"/>
      <c r="B1438" s="7"/>
      <c r="C1438" s="5"/>
      <c r="D1438" s="5"/>
    </row>
    <row r="1439">
      <c r="A1439" s="3"/>
      <c r="B1439" s="7"/>
      <c r="C1439" s="5"/>
      <c r="D1439" s="5"/>
    </row>
    <row r="1440">
      <c r="A1440" s="3"/>
      <c r="B1440" s="7"/>
      <c r="C1440" s="5"/>
      <c r="D1440" s="5"/>
    </row>
    <row r="1441">
      <c r="A1441" s="3"/>
      <c r="B1441" s="7"/>
      <c r="C1441" s="5"/>
      <c r="D1441" s="5"/>
    </row>
    <row r="1442">
      <c r="A1442" s="3"/>
      <c r="B1442" s="7"/>
      <c r="C1442" s="5"/>
      <c r="D1442" s="5"/>
    </row>
    <row r="1443">
      <c r="A1443" s="3"/>
      <c r="B1443" s="7"/>
      <c r="C1443" s="5"/>
      <c r="D1443" s="5"/>
    </row>
    <row r="1444">
      <c r="A1444" s="3"/>
      <c r="B1444" s="7"/>
      <c r="C1444" s="5"/>
      <c r="D1444" s="5"/>
    </row>
    <row r="1445">
      <c r="A1445" s="3"/>
      <c r="B1445" s="7"/>
      <c r="C1445" s="5"/>
      <c r="D1445" s="5"/>
    </row>
    <row r="1446">
      <c r="A1446" s="3"/>
      <c r="B1446" s="7"/>
      <c r="C1446" s="5"/>
      <c r="D1446" s="5"/>
    </row>
    <row r="1447">
      <c r="A1447" s="3"/>
      <c r="B1447" s="7"/>
      <c r="C1447" s="5"/>
      <c r="D1447" s="5"/>
    </row>
    <row r="1448">
      <c r="A1448" s="3"/>
      <c r="B1448" s="7"/>
      <c r="C1448" s="5"/>
      <c r="D1448" s="5"/>
    </row>
    <row r="1449">
      <c r="A1449" s="3"/>
      <c r="B1449" s="7"/>
      <c r="C1449" s="5"/>
      <c r="D1449" s="5"/>
    </row>
    <row r="1450">
      <c r="A1450" s="3"/>
      <c r="B1450" s="7"/>
      <c r="C1450" s="5"/>
      <c r="D1450" s="5"/>
    </row>
    <row r="1451">
      <c r="A1451" s="3"/>
      <c r="B1451" s="7"/>
      <c r="C1451" s="5"/>
      <c r="D1451" s="5"/>
    </row>
    <row r="1452">
      <c r="A1452" s="3"/>
      <c r="B1452" s="7"/>
      <c r="C1452" s="5"/>
      <c r="D1452" s="5"/>
    </row>
    <row r="1453">
      <c r="A1453" s="3"/>
      <c r="B1453" s="7"/>
      <c r="C1453" s="5"/>
      <c r="D1453" s="5"/>
    </row>
    <row r="1454">
      <c r="A1454" s="3"/>
      <c r="B1454" s="7"/>
      <c r="C1454" s="5"/>
      <c r="D1454" s="5"/>
    </row>
    <row r="1455">
      <c r="A1455" s="3"/>
      <c r="B1455" s="7"/>
      <c r="C1455" s="5"/>
      <c r="D1455" s="5"/>
    </row>
    <row r="1456">
      <c r="A1456" s="3"/>
      <c r="B1456" s="7"/>
      <c r="C1456" s="5"/>
      <c r="D1456" s="5"/>
    </row>
    <row r="1457">
      <c r="A1457" s="3"/>
      <c r="B1457" s="7"/>
      <c r="C1457" s="5"/>
      <c r="D1457" s="5"/>
    </row>
    <row r="1458">
      <c r="A1458" s="3"/>
      <c r="B1458" s="7"/>
      <c r="C1458" s="5"/>
      <c r="D1458" s="5"/>
    </row>
    <row r="1459">
      <c r="A1459" s="3"/>
      <c r="B1459" s="7"/>
      <c r="C1459" s="5"/>
      <c r="D1459" s="5"/>
    </row>
    <row r="1460">
      <c r="A1460" s="3"/>
      <c r="B1460" s="7"/>
      <c r="C1460" s="5"/>
      <c r="D1460" s="5"/>
    </row>
    <row r="1461">
      <c r="A1461" s="3"/>
      <c r="B1461" s="7"/>
      <c r="C1461" s="5"/>
      <c r="D1461" s="5"/>
    </row>
    <row r="1462">
      <c r="A1462" s="3"/>
      <c r="B1462" s="7"/>
      <c r="C1462" s="5"/>
      <c r="D1462" s="5"/>
    </row>
    <row r="1463">
      <c r="A1463" s="3"/>
      <c r="B1463" s="7"/>
      <c r="C1463" s="5"/>
      <c r="D1463" s="5"/>
    </row>
    <row r="1464">
      <c r="A1464" s="3"/>
      <c r="B1464" s="7"/>
      <c r="C1464" s="5"/>
      <c r="D1464" s="5"/>
    </row>
    <row r="1465">
      <c r="A1465" s="3"/>
      <c r="B1465" s="7"/>
      <c r="C1465" s="5"/>
      <c r="D1465" s="5"/>
    </row>
    <row r="1466">
      <c r="A1466" s="3"/>
      <c r="B1466" s="7"/>
      <c r="C1466" s="5"/>
      <c r="D1466" s="5"/>
    </row>
    <row r="1467">
      <c r="A1467" s="3"/>
      <c r="B1467" s="7"/>
      <c r="C1467" s="5"/>
      <c r="D1467" s="5"/>
    </row>
    <row r="1468">
      <c r="A1468" s="3"/>
      <c r="B1468" s="7"/>
      <c r="C1468" s="5"/>
      <c r="D1468" s="5"/>
    </row>
    <row r="1469">
      <c r="A1469" s="3"/>
      <c r="B1469" s="7"/>
      <c r="C1469" s="5"/>
      <c r="D1469" s="5"/>
    </row>
    <row r="1470">
      <c r="A1470" s="3"/>
      <c r="B1470" s="7"/>
      <c r="C1470" s="5"/>
      <c r="D1470" s="5"/>
    </row>
    <row r="1471">
      <c r="A1471" s="3"/>
      <c r="B1471" s="7"/>
      <c r="C1471" s="5"/>
      <c r="D1471" s="5"/>
    </row>
    <row r="1472">
      <c r="A1472" s="3"/>
      <c r="B1472" s="7"/>
      <c r="C1472" s="5"/>
      <c r="D1472" s="5"/>
    </row>
    <row r="1473">
      <c r="A1473" s="3"/>
      <c r="B1473" s="7"/>
      <c r="C1473" s="5"/>
      <c r="D1473" s="5"/>
    </row>
    <row r="1474">
      <c r="A1474" s="3"/>
      <c r="B1474" s="7"/>
      <c r="C1474" s="5"/>
      <c r="D1474" s="5"/>
    </row>
    <row r="1475">
      <c r="A1475" s="3"/>
      <c r="B1475" s="7"/>
      <c r="C1475" s="5"/>
      <c r="D1475" s="5"/>
    </row>
    <row r="1476">
      <c r="A1476" s="3"/>
      <c r="B1476" s="7"/>
      <c r="C1476" s="5"/>
      <c r="D1476" s="5"/>
    </row>
    <row r="1477">
      <c r="A1477" s="3"/>
      <c r="B1477" s="7"/>
      <c r="C1477" s="5"/>
      <c r="D1477" s="5"/>
    </row>
    <row r="1478">
      <c r="A1478" s="3"/>
      <c r="B1478" s="7"/>
      <c r="C1478" s="5"/>
      <c r="D1478" s="5"/>
    </row>
    <row r="1479">
      <c r="A1479" s="3"/>
      <c r="B1479" s="7"/>
      <c r="C1479" s="5"/>
      <c r="D1479" s="5"/>
    </row>
    <row r="1480">
      <c r="A1480" s="3"/>
      <c r="B1480" s="7"/>
      <c r="C1480" s="5"/>
      <c r="D1480" s="5"/>
    </row>
    <row r="1481">
      <c r="A1481" s="3"/>
      <c r="B1481" s="7"/>
      <c r="C1481" s="5"/>
      <c r="D1481" s="5"/>
    </row>
    <row r="1482">
      <c r="A1482" s="3"/>
      <c r="B1482" s="7"/>
      <c r="C1482" s="5"/>
      <c r="D1482" s="5"/>
    </row>
    <row r="1483">
      <c r="A1483" s="3"/>
      <c r="B1483" s="7"/>
      <c r="C1483" s="5"/>
      <c r="D1483" s="5"/>
    </row>
    <row r="1484">
      <c r="A1484" s="3"/>
      <c r="B1484" s="7"/>
      <c r="C1484" s="5"/>
      <c r="D1484" s="5"/>
    </row>
    <row r="1485">
      <c r="A1485" s="3"/>
      <c r="B1485" s="7"/>
      <c r="C1485" s="5"/>
      <c r="D1485" s="5"/>
    </row>
    <row r="1486">
      <c r="A1486" s="3"/>
      <c r="B1486" s="7"/>
      <c r="C1486" s="5"/>
      <c r="D1486" s="5"/>
    </row>
    <row r="1487">
      <c r="A1487" s="3"/>
      <c r="B1487" s="7"/>
      <c r="C1487" s="5"/>
      <c r="D1487" s="5"/>
    </row>
    <row r="1488">
      <c r="A1488" s="3"/>
      <c r="B1488" s="7"/>
      <c r="C1488" s="5"/>
      <c r="D1488" s="5"/>
    </row>
    <row r="1489">
      <c r="A1489" s="3"/>
      <c r="B1489" s="7"/>
      <c r="C1489" s="5"/>
      <c r="D1489" s="5"/>
    </row>
    <row r="1490">
      <c r="A1490" s="3"/>
      <c r="B1490" s="7"/>
      <c r="C1490" s="5"/>
      <c r="D1490" s="5"/>
    </row>
    <row r="1491">
      <c r="A1491" s="3"/>
      <c r="B1491" s="7"/>
      <c r="C1491" s="5"/>
      <c r="D1491" s="5"/>
    </row>
    <row r="1492">
      <c r="A1492" s="3"/>
      <c r="B1492" s="7"/>
      <c r="C1492" s="5"/>
      <c r="D1492" s="5"/>
    </row>
    <row r="1493">
      <c r="A1493" s="3"/>
      <c r="B1493" s="7"/>
      <c r="C1493" s="5"/>
      <c r="D1493" s="5"/>
    </row>
    <row r="1494">
      <c r="A1494" s="3"/>
      <c r="B1494" s="7"/>
      <c r="C1494" s="5"/>
      <c r="D1494" s="5"/>
    </row>
    <row r="1495">
      <c r="A1495" s="3"/>
      <c r="B1495" s="7"/>
      <c r="C1495" s="5"/>
      <c r="D1495" s="5"/>
    </row>
    <row r="1496">
      <c r="A1496" s="3"/>
      <c r="B1496" s="7"/>
      <c r="C1496" s="5"/>
      <c r="D1496" s="5"/>
    </row>
    <row r="1497">
      <c r="A1497" s="3"/>
      <c r="B1497" s="7"/>
      <c r="C1497" s="5"/>
      <c r="D1497" s="5"/>
    </row>
    <row r="1498">
      <c r="A1498" s="3"/>
      <c r="B1498" s="7"/>
      <c r="C1498" s="5"/>
      <c r="D1498" s="5"/>
    </row>
    <row r="1499">
      <c r="A1499" s="3"/>
      <c r="B1499" s="7"/>
      <c r="C1499" s="5"/>
      <c r="D1499" s="5"/>
    </row>
    <row r="1500">
      <c r="A1500" s="3"/>
      <c r="B1500" s="7"/>
      <c r="C1500" s="5"/>
      <c r="D1500" s="5"/>
    </row>
    <row r="1501">
      <c r="A1501" s="3"/>
      <c r="B1501" s="7"/>
      <c r="C1501" s="5"/>
      <c r="D1501" s="5"/>
    </row>
    <row r="1502">
      <c r="A1502" s="3"/>
      <c r="B1502" s="7"/>
      <c r="C1502" s="5"/>
      <c r="D1502" s="5"/>
    </row>
    <row r="1503">
      <c r="A1503" s="3"/>
      <c r="B1503" s="7"/>
      <c r="C1503" s="5"/>
      <c r="D1503" s="5"/>
    </row>
    <row r="1504">
      <c r="A1504" s="3"/>
      <c r="B1504" s="7"/>
      <c r="C1504" s="5"/>
      <c r="D1504" s="5"/>
    </row>
    <row r="1505">
      <c r="A1505" s="3"/>
      <c r="B1505" s="7"/>
      <c r="C1505" s="5"/>
      <c r="D1505" s="5"/>
    </row>
    <row r="1506">
      <c r="A1506" s="3"/>
      <c r="B1506" s="7"/>
      <c r="C1506" s="5"/>
      <c r="D1506" s="5"/>
    </row>
    <row r="1507">
      <c r="A1507" s="3"/>
      <c r="B1507" s="7"/>
      <c r="C1507" s="5"/>
      <c r="D1507" s="5"/>
    </row>
    <row r="1508">
      <c r="A1508" s="3"/>
      <c r="B1508" s="7"/>
      <c r="C1508" s="5"/>
      <c r="D1508" s="5"/>
    </row>
    <row r="1509">
      <c r="A1509" s="3"/>
      <c r="B1509" s="7"/>
      <c r="C1509" s="5"/>
      <c r="D1509" s="5"/>
    </row>
    <row r="1510">
      <c r="A1510" s="3"/>
      <c r="B1510" s="7"/>
      <c r="C1510" s="5"/>
      <c r="D1510" s="5"/>
    </row>
    <row r="1511">
      <c r="A1511" s="3"/>
      <c r="B1511" s="7"/>
      <c r="C1511" s="5"/>
      <c r="D1511" s="5"/>
    </row>
    <row r="1512">
      <c r="A1512" s="3"/>
      <c r="B1512" s="7"/>
      <c r="C1512" s="5"/>
      <c r="D1512" s="5"/>
    </row>
    <row r="1513">
      <c r="A1513" s="3"/>
      <c r="B1513" s="7"/>
      <c r="C1513" s="5"/>
      <c r="D1513" s="5"/>
    </row>
    <row r="1514">
      <c r="A1514" s="3"/>
      <c r="B1514" s="7"/>
      <c r="C1514" s="5"/>
      <c r="D1514" s="5"/>
    </row>
    <row r="1515">
      <c r="A1515" s="3"/>
      <c r="B1515" s="7"/>
      <c r="C1515" s="5"/>
      <c r="D1515" s="5"/>
    </row>
    <row r="1516">
      <c r="A1516" s="3"/>
      <c r="B1516" s="7"/>
      <c r="C1516" s="5"/>
      <c r="D1516" s="5"/>
    </row>
    <row r="1517">
      <c r="A1517" s="3"/>
      <c r="B1517" s="7"/>
      <c r="C1517" s="5"/>
      <c r="D1517" s="5"/>
    </row>
    <row r="1518">
      <c r="A1518" s="3"/>
      <c r="B1518" s="7"/>
      <c r="C1518" s="5"/>
      <c r="D1518" s="5"/>
    </row>
    <row r="1519">
      <c r="A1519" s="3"/>
      <c r="B1519" s="7"/>
      <c r="C1519" s="5"/>
      <c r="D1519" s="5"/>
    </row>
    <row r="1520">
      <c r="A1520" s="3"/>
      <c r="B1520" s="7"/>
      <c r="C1520" s="5"/>
      <c r="D1520" s="5"/>
    </row>
    <row r="1521">
      <c r="A1521" s="3"/>
      <c r="B1521" s="7"/>
      <c r="C1521" s="5"/>
      <c r="D1521" s="5"/>
    </row>
    <row r="1522">
      <c r="A1522" s="3"/>
      <c r="B1522" s="7"/>
      <c r="C1522" s="5"/>
      <c r="D1522" s="5"/>
    </row>
    <row r="1523">
      <c r="A1523" s="3"/>
      <c r="B1523" s="7"/>
      <c r="C1523" s="5"/>
      <c r="D1523" s="5"/>
    </row>
    <row r="1524">
      <c r="A1524" s="3"/>
      <c r="B1524" s="7"/>
      <c r="C1524" s="5"/>
      <c r="D1524" s="5"/>
    </row>
    <row r="1525">
      <c r="A1525" s="3"/>
      <c r="B1525" s="7"/>
      <c r="C1525" s="5"/>
      <c r="D1525" s="5"/>
    </row>
    <row r="1526">
      <c r="A1526" s="3"/>
      <c r="B1526" s="7"/>
      <c r="C1526" s="5"/>
      <c r="D1526" s="5"/>
    </row>
    <row r="1527">
      <c r="A1527" s="3"/>
      <c r="B1527" s="7"/>
      <c r="C1527" s="5"/>
      <c r="D1527" s="5"/>
    </row>
    <row r="1528">
      <c r="A1528" s="3"/>
      <c r="B1528" s="7"/>
      <c r="C1528" s="5"/>
      <c r="D1528" s="5"/>
    </row>
    <row r="1529">
      <c r="A1529" s="3"/>
      <c r="B1529" s="7"/>
      <c r="C1529" s="5"/>
      <c r="D1529" s="5"/>
    </row>
    <row r="1530">
      <c r="A1530" s="3"/>
      <c r="B1530" s="7"/>
      <c r="C1530" s="5"/>
      <c r="D1530" s="5"/>
    </row>
    <row r="1531">
      <c r="A1531" s="3"/>
      <c r="B1531" s="7"/>
      <c r="C1531" s="5"/>
      <c r="D1531" s="5"/>
    </row>
    <row r="1532">
      <c r="A1532" s="3"/>
      <c r="B1532" s="7"/>
      <c r="C1532" s="5"/>
      <c r="D1532" s="5"/>
    </row>
    <row r="1533">
      <c r="A1533" s="3"/>
      <c r="B1533" s="7"/>
      <c r="C1533" s="5"/>
      <c r="D1533" s="5"/>
    </row>
    <row r="1534">
      <c r="A1534" s="3"/>
      <c r="B1534" s="7"/>
      <c r="C1534" s="5"/>
      <c r="D1534" s="5"/>
    </row>
    <row r="1535">
      <c r="A1535" s="3"/>
      <c r="B1535" s="7"/>
      <c r="C1535" s="5"/>
      <c r="D1535" s="5"/>
    </row>
    <row r="1536">
      <c r="A1536" s="3"/>
      <c r="B1536" s="7"/>
      <c r="C1536" s="5"/>
      <c r="D1536" s="5"/>
    </row>
    <row r="1537">
      <c r="A1537" s="3"/>
      <c r="B1537" s="7"/>
      <c r="C1537" s="5"/>
      <c r="D1537" s="5"/>
    </row>
    <row r="1538">
      <c r="A1538" s="3"/>
      <c r="B1538" s="7"/>
      <c r="C1538" s="5"/>
      <c r="D1538" s="5"/>
    </row>
    <row r="1539">
      <c r="A1539" s="3"/>
      <c r="B1539" s="7"/>
      <c r="C1539" s="5"/>
      <c r="D1539" s="5"/>
    </row>
    <row r="1540">
      <c r="A1540" s="3"/>
      <c r="B1540" s="7"/>
      <c r="C1540" s="5"/>
      <c r="D1540" s="5"/>
    </row>
    <row r="1541">
      <c r="A1541" s="3"/>
      <c r="B1541" s="7"/>
      <c r="C1541" s="5"/>
      <c r="D1541" s="5"/>
    </row>
    <row r="1542">
      <c r="A1542" s="3"/>
      <c r="B1542" s="7"/>
      <c r="C1542" s="5"/>
      <c r="D1542" s="5"/>
    </row>
    <row r="1543">
      <c r="A1543" s="3"/>
      <c r="B1543" s="7"/>
      <c r="C1543" s="5"/>
      <c r="D1543" s="5"/>
    </row>
    <row r="1544">
      <c r="A1544" s="3"/>
      <c r="B1544" s="7"/>
      <c r="C1544" s="5"/>
      <c r="D1544" s="5"/>
    </row>
    <row r="1545">
      <c r="A1545" s="3"/>
      <c r="B1545" s="7"/>
      <c r="C1545" s="5"/>
      <c r="D1545" s="5"/>
    </row>
    <row r="1546">
      <c r="A1546" s="3"/>
      <c r="B1546" s="7"/>
      <c r="C1546" s="5"/>
      <c r="D1546" s="5"/>
    </row>
    <row r="1547">
      <c r="A1547" s="3"/>
      <c r="B1547" s="7"/>
      <c r="C1547" s="5"/>
      <c r="D1547" s="5"/>
    </row>
    <row r="1548">
      <c r="A1548" s="3"/>
      <c r="B1548" s="7"/>
      <c r="C1548" s="5"/>
      <c r="D1548" s="5"/>
    </row>
    <row r="1549">
      <c r="A1549" s="3"/>
      <c r="B1549" s="7"/>
      <c r="C1549" s="5"/>
      <c r="D1549" s="5"/>
    </row>
    <row r="1550">
      <c r="A1550" s="3"/>
      <c r="B1550" s="7"/>
      <c r="C1550" s="5"/>
      <c r="D1550" s="5"/>
    </row>
    <row r="1551">
      <c r="A1551" s="3"/>
      <c r="B1551" s="7"/>
      <c r="C1551" s="5"/>
      <c r="D1551" s="5"/>
    </row>
    <row r="1552">
      <c r="A1552" s="3"/>
      <c r="B1552" s="7"/>
      <c r="C1552" s="5"/>
      <c r="D1552" s="5"/>
    </row>
    <row r="1553">
      <c r="A1553" s="3"/>
      <c r="B1553" s="7"/>
      <c r="C1553" s="5"/>
      <c r="D1553" s="5"/>
    </row>
    <row r="1554">
      <c r="A1554" s="3"/>
      <c r="B1554" s="7"/>
      <c r="C1554" s="5"/>
      <c r="D1554" s="5"/>
    </row>
    <row r="1555">
      <c r="A1555" s="3"/>
      <c r="B1555" s="7"/>
      <c r="C1555" s="5"/>
      <c r="D1555" s="5"/>
    </row>
    <row r="1556">
      <c r="A1556" s="3"/>
      <c r="B1556" s="7"/>
      <c r="C1556" s="5"/>
      <c r="D1556" s="5"/>
    </row>
    <row r="1557">
      <c r="A1557" s="3"/>
      <c r="B1557" s="7"/>
      <c r="C1557" s="5"/>
      <c r="D1557" s="5"/>
    </row>
    <row r="1558">
      <c r="A1558" s="3"/>
      <c r="B1558" s="7"/>
      <c r="C1558" s="5"/>
      <c r="D1558" s="5"/>
    </row>
    <row r="1559">
      <c r="A1559" s="3"/>
      <c r="B1559" s="7"/>
      <c r="C1559" s="5"/>
      <c r="D1559" s="5"/>
    </row>
    <row r="1560">
      <c r="A1560" s="3"/>
      <c r="B1560" s="7"/>
      <c r="C1560" s="5"/>
      <c r="D1560" s="5"/>
    </row>
    <row r="1561">
      <c r="A1561" s="3"/>
      <c r="B1561" s="7"/>
      <c r="C1561" s="5"/>
      <c r="D1561" s="5"/>
    </row>
    <row r="1562">
      <c r="A1562" s="3"/>
      <c r="B1562" s="7"/>
      <c r="C1562" s="5"/>
      <c r="D1562" s="5"/>
    </row>
    <row r="1563">
      <c r="A1563" s="3"/>
      <c r="B1563" s="7"/>
      <c r="C1563" s="5"/>
      <c r="D1563" s="5"/>
    </row>
    <row r="1564">
      <c r="A1564" s="3"/>
      <c r="B1564" s="7"/>
      <c r="C1564" s="5"/>
      <c r="D1564" s="5"/>
    </row>
    <row r="1565">
      <c r="A1565" s="3"/>
      <c r="B1565" s="7"/>
      <c r="C1565" s="5"/>
      <c r="D1565" s="5"/>
    </row>
    <row r="1566">
      <c r="A1566" s="3"/>
      <c r="B1566" s="7"/>
      <c r="C1566" s="5"/>
      <c r="D1566" s="5"/>
    </row>
    <row r="1567">
      <c r="A1567" s="3"/>
      <c r="B1567" s="7"/>
      <c r="C1567" s="5"/>
      <c r="D1567" s="5"/>
    </row>
    <row r="1568">
      <c r="A1568" s="3"/>
      <c r="B1568" s="7"/>
      <c r="C1568" s="5"/>
      <c r="D1568" s="5"/>
    </row>
    <row r="1569">
      <c r="A1569" s="3"/>
      <c r="B1569" s="7"/>
      <c r="C1569" s="5"/>
      <c r="D1569" s="5"/>
    </row>
    <row r="1570">
      <c r="A1570" s="3"/>
      <c r="B1570" s="7"/>
      <c r="C1570" s="5"/>
      <c r="D1570" s="5"/>
    </row>
    <row r="1571">
      <c r="A1571" s="3"/>
      <c r="B1571" s="7"/>
      <c r="C1571" s="5"/>
      <c r="D1571" s="5"/>
    </row>
    <row r="1572">
      <c r="A1572" s="3"/>
      <c r="B1572" s="7"/>
      <c r="C1572" s="5"/>
      <c r="D1572" s="5"/>
    </row>
    <row r="1573">
      <c r="A1573" s="3"/>
      <c r="B1573" s="7"/>
      <c r="C1573" s="5"/>
      <c r="D1573" s="5"/>
    </row>
    <row r="1574">
      <c r="A1574" s="3"/>
      <c r="B1574" s="7"/>
      <c r="C1574" s="5"/>
      <c r="D1574" s="5"/>
    </row>
    <row r="1575">
      <c r="A1575" s="3"/>
      <c r="B1575" s="7"/>
      <c r="C1575" s="5"/>
      <c r="D1575" s="5"/>
    </row>
    <row r="1576">
      <c r="A1576" s="3"/>
      <c r="B1576" s="7"/>
      <c r="C1576" s="5"/>
      <c r="D1576" s="5"/>
    </row>
    <row r="1577">
      <c r="A1577" s="3"/>
      <c r="B1577" s="7"/>
      <c r="C1577" s="5"/>
      <c r="D1577" s="5"/>
    </row>
    <row r="1578">
      <c r="A1578" s="3"/>
      <c r="B1578" s="7"/>
      <c r="C1578" s="5"/>
      <c r="D1578" s="5"/>
    </row>
    <row r="1579">
      <c r="A1579" s="3"/>
      <c r="B1579" s="7"/>
      <c r="C1579" s="5"/>
      <c r="D1579" s="5"/>
    </row>
    <row r="1580">
      <c r="A1580" s="3"/>
      <c r="B1580" s="7"/>
      <c r="C1580" s="5"/>
      <c r="D1580" s="5"/>
    </row>
    <row r="1581">
      <c r="A1581" s="3"/>
      <c r="B1581" s="7"/>
      <c r="C1581" s="5"/>
      <c r="D1581" s="5"/>
    </row>
    <row r="1582">
      <c r="A1582" s="3"/>
      <c r="B1582" s="7"/>
      <c r="C1582" s="5"/>
      <c r="D1582" s="5"/>
    </row>
    <row r="1583">
      <c r="A1583" s="3"/>
      <c r="B1583" s="7"/>
      <c r="C1583" s="5"/>
      <c r="D1583" s="5"/>
    </row>
    <row r="1584">
      <c r="A1584" s="3"/>
      <c r="B1584" s="7"/>
      <c r="C1584" s="5"/>
      <c r="D1584" s="5"/>
    </row>
    <row r="1585">
      <c r="A1585" s="3"/>
      <c r="B1585" s="7"/>
      <c r="C1585" s="5"/>
      <c r="D1585" s="5"/>
    </row>
    <row r="1586">
      <c r="A1586" s="3"/>
      <c r="B1586" s="7"/>
      <c r="C1586" s="5"/>
      <c r="D1586" s="5"/>
    </row>
    <row r="1587">
      <c r="A1587" s="3"/>
      <c r="B1587" s="7"/>
      <c r="C1587" s="5"/>
      <c r="D1587" s="5"/>
    </row>
    <row r="1588">
      <c r="A1588" s="3"/>
      <c r="B1588" s="7"/>
      <c r="C1588" s="5"/>
      <c r="D1588" s="5"/>
    </row>
    <row r="1589">
      <c r="A1589" s="3"/>
      <c r="B1589" s="7"/>
      <c r="C1589" s="5"/>
      <c r="D1589" s="5"/>
    </row>
    <row r="1590">
      <c r="A1590" s="3"/>
      <c r="B1590" s="7"/>
      <c r="C1590" s="5"/>
      <c r="D1590" s="5"/>
    </row>
    <row r="1591">
      <c r="A1591" s="3"/>
      <c r="B1591" s="7"/>
      <c r="C1591" s="5"/>
      <c r="D1591" s="5"/>
    </row>
    <row r="1592">
      <c r="A1592" s="3"/>
      <c r="B1592" s="7"/>
      <c r="C1592" s="5"/>
      <c r="D1592" s="5"/>
    </row>
    <row r="1593">
      <c r="A1593" s="3"/>
      <c r="B1593" s="7"/>
      <c r="C1593" s="5"/>
      <c r="D1593" s="5"/>
    </row>
    <row r="1594">
      <c r="A1594" s="3"/>
      <c r="B1594" s="7"/>
      <c r="C1594" s="5"/>
      <c r="D1594" s="5"/>
    </row>
    <row r="1595">
      <c r="A1595" s="3"/>
      <c r="B1595" s="7"/>
      <c r="C1595" s="5"/>
      <c r="D1595" s="5"/>
    </row>
    <row r="1596">
      <c r="A1596" s="3"/>
      <c r="B1596" s="7"/>
      <c r="C1596" s="5"/>
      <c r="D1596" s="5"/>
    </row>
    <row r="1597">
      <c r="A1597" s="3"/>
      <c r="B1597" s="7"/>
      <c r="C1597" s="5"/>
      <c r="D1597" s="5"/>
    </row>
    <row r="1598">
      <c r="A1598" s="3"/>
      <c r="B1598" s="7"/>
      <c r="C1598" s="5"/>
      <c r="D1598" s="5"/>
    </row>
    <row r="1599">
      <c r="A1599" s="3"/>
      <c r="B1599" s="7"/>
      <c r="C1599" s="5"/>
      <c r="D1599" s="5"/>
    </row>
    <row r="1600">
      <c r="A1600" s="3"/>
      <c r="B1600" s="7"/>
      <c r="C1600" s="5"/>
      <c r="D1600" s="5"/>
    </row>
    <row r="1601">
      <c r="A1601" s="3"/>
      <c r="B1601" s="7"/>
      <c r="C1601" s="5"/>
      <c r="D1601" s="5"/>
    </row>
    <row r="1602">
      <c r="A1602" s="3"/>
      <c r="B1602" s="7"/>
      <c r="C1602" s="5"/>
      <c r="D1602" s="5"/>
    </row>
    <row r="1603">
      <c r="A1603" s="3"/>
      <c r="B1603" s="7"/>
      <c r="C1603" s="5"/>
      <c r="D1603" s="5"/>
    </row>
    <row r="1604">
      <c r="A1604" s="3"/>
      <c r="B1604" s="7"/>
      <c r="C1604" s="5"/>
      <c r="D1604" s="5"/>
    </row>
    <row r="1605">
      <c r="A1605" s="3"/>
      <c r="B1605" s="7"/>
      <c r="C1605" s="5"/>
      <c r="D1605" s="5"/>
    </row>
    <row r="1606">
      <c r="A1606" s="3"/>
      <c r="B1606" s="7"/>
      <c r="C1606" s="5"/>
      <c r="D1606" s="5"/>
    </row>
    <row r="1607">
      <c r="A1607" s="3"/>
      <c r="B1607" s="7"/>
      <c r="C1607" s="5"/>
      <c r="D1607" s="5"/>
    </row>
    <row r="1608">
      <c r="A1608" s="3"/>
      <c r="B1608" s="7"/>
      <c r="C1608" s="5"/>
      <c r="D1608" s="5"/>
    </row>
    <row r="1609">
      <c r="A1609" s="3"/>
      <c r="B1609" s="7"/>
      <c r="C1609" s="5"/>
      <c r="D1609" s="5"/>
    </row>
    <row r="1610">
      <c r="A1610" s="3"/>
      <c r="B1610" s="7"/>
      <c r="C1610" s="5"/>
      <c r="D1610" s="5"/>
    </row>
    <row r="1611">
      <c r="A1611" s="3"/>
      <c r="B1611" s="7"/>
      <c r="C1611" s="5"/>
      <c r="D1611" s="5"/>
    </row>
    <row r="1612">
      <c r="A1612" s="3"/>
      <c r="B1612" s="7"/>
      <c r="C1612" s="5"/>
      <c r="D1612" s="5"/>
    </row>
    <row r="1613">
      <c r="A1613" s="3"/>
      <c r="B1613" s="7"/>
      <c r="C1613" s="5"/>
      <c r="D1613" s="5"/>
    </row>
    <row r="1614">
      <c r="A1614" s="3"/>
      <c r="B1614" s="7"/>
      <c r="C1614" s="5"/>
      <c r="D1614" s="5"/>
    </row>
    <row r="1615">
      <c r="A1615" s="3"/>
      <c r="B1615" s="7"/>
      <c r="C1615" s="5"/>
      <c r="D1615" s="5"/>
    </row>
    <row r="1616">
      <c r="A1616" s="3"/>
      <c r="B1616" s="7"/>
      <c r="C1616" s="5"/>
      <c r="D1616" s="5"/>
    </row>
    <row r="1617">
      <c r="A1617" s="3"/>
      <c r="B1617" s="7"/>
      <c r="C1617" s="5"/>
      <c r="D1617" s="5"/>
    </row>
    <row r="1618">
      <c r="A1618" s="3"/>
      <c r="B1618" s="7"/>
      <c r="C1618" s="5"/>
      <c r="D1618" s="5"/>
    </row>
    <row r="1619">
      <c r="A1619" s="3"/>
      <c r="B1619" s="7"/>
      <c r="C1619" s="5"/>
      <c r="D1619" s="5"/>
    </row>
    <row r="1620">
      <c r="A1620" s="3"/>
      <c r="B1620" s="7"/>
      <c r="C1620" s="5"/>
      <c r="D1620" s="5"/>
    </row>
    <row r="1621">
      <c r="A1621" s="3"/>
      <c r="B1621" s="7"/>
      <c r="C1621" s="5"/>
      <c r="D1621" s="5"/>
    </row>
    <row r="1622">
      <c r="A1622" s="3"/>
      <c r="B1622" s="7"/>
      <c r="C1622" s="5"/>
      <c r="D1622" s="5"/>
    </row>
    <row r="1623">
      <c r="A1623" s="3"/>
      <c r="B1623" s="7"/>
      <c r="C1623" s="5"/>
      <c r="D1623" s="5"/>
    </row>
    <row r="1624">
      <c r="A1624" s="3"/>
      <c r="B1624" s="7"/>
      <c r="C1624" s="5"/>
      <c r="D1624" s="5"/>
    </row>
    <row r="1625">
      <c r="A1625" s="3"/>
      <c r="B1625" s="7"/>
      <c r="C1625" s="5"/>
      <c r="D1625" s="5"/>
    </row>
    <row r="1626">
      <c r="A1626" s="3"/>
      <c r="B1626" s="7"/>
      <c r="C1626" s="5"/>
      <c r="D1626" s="5"/>
    </row>
    <row r="1627">
      <c r="A1627" s="3"/>
      <c r="B1627" s="7"/>
      <c r="C1627" s="5"/>
      <c r="D1627" s="5"/>
    </row>
    <row r="1628">
      <c r="A1628" s="3"/>
      <c r="B1628" s="7"/>
      <c r="C1628" s="5"/>
      <c r="D1628" s="5"/>
    </row>
    <row r="1629">
      <c r="A1629" s="3"/>
      <c r="B1629" s="7"/>
      <c r="C1629" s="5"/>
      <c r="D1629" s="5"/>
    </row>
    <row r="1630">
      <c r="A1630" s="3"/>
      <c r="B1630" s="7"/>
      <c r="C1630" s="5"/>
      <c r="D1630" s="5"/>
    </row>
    <row r="1631">
      <c r="A1631" s="3"/>
      <c r="B1631" s="7"/>
      <c r="C1631" s="5"/>
      <c r="D1631" s="5"/>
    </row>
    <row r="1632">
      <c r="A1632" s="3"/>
      <c r="B1632" s="7"/>
      <c r="C1632" s="5"/>
      <c r="D1632" s="5"/>
    </row>
    <row r="1633">
      <c r="A1633" s="3"/>
      <c r="B1633" s="7"/>
      <c r="C1633" s="5"/>
      <c r="D1633" s="5"/>
    </row>
    <row r="1634">
      <c r="A1634" s="3"/>
      <c r="B1634" s="7"/>
      <c r="C1634" s="5"/>
      <c r="D1634" s="5"/>
    </row>
    <row r="1635">
      <c r="A1635" s="3"/>
      <c r="B1635" s="7"/>
      <c r="C1635" s="5"/>
      <c r="D1635" s="5"/>
    </row>
    <row r="1636">
      <c r="A1636" s="3"/>
      <c r="B1636" s="7"/>
      <c r="C1636" s="5"/>
      <c r="D1636" s="5"/>
    </row>
    <row r="1637">
      <c r="A1637" s="3"/>
      <c r="B1637" s="7"/>
      <c r="C1637" s="5"/>
      <c r="D1637" s="5"/>
    </row>
    <row r="1638">
      <c r="A1638" s="3"/>
      <c r="B1638" s="7"/>
      <c r="C1638" s="5"/>
      <c r="D1638" s="5"/>
    </row>
    <row r="1639">
      <c r="A1639" s="3"/>
      <c r="B1639" s="7"/>
      <c r="C1639" s="5"/>
      <c r="D1639" s="5"/>
    </row>
    <row r="1640">
      <c r="A1640" s="3"/>
      <c r="B1640" s="7"/>
      <c r="C1640" s="5"/>
      <c r="D1640" s="5"/>
    </row>
    <row r="1641">
      <c r="A1641" s="3"/>
      <c r="B1641" s="7"/>
      <c r="C1641" s="5"/>
      <c r="D1641" s="5"/>
    </row>
    <row r="1642">
      <c r="A1642" s="3"/>
      <c r="B1642" s="7"/>
      <c r="C1642" s="5"/>
      <c r="D1642" s="5"/>
    </row>
    <row r="1643">
      <c r="A1643" s="3"/>
      <c r="B1643" s="7"/>
      <c r="C1643" s="5"/>
      <c r="D1643" s="5"/>
    </row>
    <row r="1644">
      <c r="A1644" s="3"/>
      <c r="B1644" s="7"/>
      <c r="C1644" s="5"/>
      <c r="D1644" s="5"/>
    </row>
    <row r="1645">
      <c r="A1645" s="3"/>
      <c r="B1645" s="7"/>
      <c r="C1645" s="5"/>
      <c r="D1645" s="5"/>
    </row>
    <row r="1646">
      <c r="A1646" s="3"/>
      <c r="B1646" s="7"/>
      <c r="C1646" s="5"/>
      <c r="D1646" s="5"/>
    </row>
    <row r="1647">
      <c r="A1647" s="3"/>
      <c r="B1647" s="7"/>
      <c r="C1647" s="5"/>
      <c r="D1647" s="5"/>
    </row>
    <row r="1648">
      <c r="A1648" s="3"/>
      <c r="B1648" s="7"/>
      <c r="C1648" s="5"/>
      <c r="D1648" s="5"/>
    </row>
    <row r="1649">
      <c r="A1649" s="3"/>
      <c r="B1649" s="7"/>
      <c r="C1649" s="5"/>
      <c r="D1649" s="5"/>
    </row>
    <row r="1650">
      <c r="A1650" s="3"/>
      <c r="B1650" s="7"/>
      <c r="C1650" s="5"/>
      <c r="D1650" s="5"/>
    </row>
    <row r="1651">
      <c r="A1651" s="3"/>
      <c r="B1651" s="7"/>
      <c r="C1651" s="5"/>
      <c r="D1651" s="5"/>
    </row>
    <row r="1652">
      <c r="A1652" s="3"/>
      <c r="B1652" s="7"/>
      <c r="C1652" s="5"/>
      <c r="D1652" s="5"/>
    </row>
    <row r="1653">
      <c r="A1653" s="3"/>
      <c r="B1653" s="7"/>
      <c r="C1653" s="5"/>
      <c r="D1653" s="5"/>
    </row>
    <row r="1654">
      <c r="A1654" s="3"/>
      <c r="B1654" s="7"/>
      <c r="C1654" s="5"/>
      <c r="D1654" s="5"/>
    </row>
    <row r="1655">
      <c r="A1655" s="3"/>
      <c r="B1655" s="7"/>
      <c r="C1655" s="5"/>
      <c r="D1655" s="5"/>
    </row>
    <row r="1656">
      <c r="A1656" s="3"/>
      <c r="B1656" s="7"/>
      <c r="C1656" s="5"/>
      <c r="D1656" s="5"/>
    </row>
    <row r="1657">
      <c r="A1657" s="3"/>
      <c r="B1657" s="7"/>
      <c r="C1657" s="5"/>
      <c r="D1657" s="5"/>
    </row>
    <row r="1658">
      <c r="A1658" s="3"/>
      <c r="B1658" s="7"/>
      <c r="C1658" s="5"/>
      <c r="D1658" s="5"/>
    </row>
    <row r="1659">
      <c r="A1659" s="3"/>
      <c r="B1659" s="7"/>
      <c r="C1659" s="5"/>
      <c r="D1659" s="5"/>
    </row>
    <row r="1660">
      <c r="A1660" s="3"/>
      <c r="B1660" s="7"/>
      <c r="C1660" s="5"/>
      <c r="D1660" s="5"/>
    </row>
    <row r="1661">
      <c r="A1661" s="3"/>
      <c r="B1661" s="7"/>
      <c r="C1661" s="5"/>
      <c r="D1661" s="5"/>
    </row>
    <row r="1662">
      <c r="A1662" s="3"/>
      <c r="B1662" s="7"/>
      <c r="C1662" s="5"/>
      <c r="D1662" s="5"/>
    </row>
    <row r="1663">
      <c r="A1663" s="3"/>
      <c r="B1663" s="7"/>
      <c r="C1663" s="5"/>
      <c r="D1663" s="5"/>
    </row>
    <row r="1664">
      <c r="A1664" s="3"/>
      <c r="B1664" s="7"/>
      <c r="C1664" s="5"/>
      <c r="D1664" s="5"/>
    </row>
    <row r="1665">
      <c r="A1665" s="3"/>
      <c r="B1665" s="7"/>
      <c r="C1665" s="5"/>
      <c r="D1665" s="5"/>
    </row>
    <row r="1666">
      <c r="A1666" s="3"/>
      <c r="B1666" s="7"/>
      <c r="C1666" s="5"/>
      <c r="D1666" s="5"/>
    </row>
    <row r="1667">
      <c r="A1667" s="3"/>
      <c r="B1667" s="7"/>
      <c r="C1667" s="5"/>
      <c r="D1667" s="5"/>
    </row>
    <row r="1668">
      <c r="A1668" s="3"/>
      <c r="B1668" s="7"/>
      <c r="C1668" s="5"/>
      <c r="D1668" s="5"/>
    </row>
    <row r="1669">
      <c r="A1669" s="3"/>
      <c r="B1669" s="7"/>
      <c r="C1669" s="5"/>
      <c r="D1669" s="5"/>
    </row>
    <row r="1670">
      <c r="A1670" s="3"/>
      <c r="B1670" s="7"/>
      <c r="C1670" s="5"/>
      <c r="D1670" s="5"/>
    </row>
    <row r="1671">
      <c r="A1671" s="3"/>
      <c r="B1671" s="7"/>
      <c r="C1671" s="5"/>
      <c r="D1671" s="5"/>
    </row>
  </sheetData>
  <autoFilter ref="$A$1:$D$4168">
    <sortState ref="A1:D4168">
      <sortCondition ref="D1:D4168"/>
      <sortCondition descending="1" ref="C1:C4168"/>
      <sortCondition ref="B1:B4168"/>
    </sortState>
  </autoFil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2.63"/>
    <col customWidth="1" min="2" max="2" width="36.75"/>
    <col customWidth="1" min="4" max="4" width="30.63"/>
  </cols>
  <sheetData>
    <row r="1">
      <c r="A1" s="1" t="s">
        <v>0</v>
      </c>
      <c r="B1" s="1" t="s">
        <v>1</v>
      </c>
      <c r="C1" s="1" t="s">
        <v>2</v>
      </c>
      <c r="D1" s="2" t="s">
        <v>3</v>
      </c>
    </row>
    <row r="2">
      <c r="A2" s="8" t="str">
        <f>IFERROR(__xludf.DUMMYFUNCTION("GOOGLETRANSLATE(B2, ""de"", ""ru"")"),"служба безопасности Берлина")</f>
        <v>служба безопасности Берлина</v>
      </c>
      <c r="B2" s="7" t="s">
        <v>1330</v>
      </c>
      <c r="C2" s="5">
        <v>880.0</v>
      </c>
      <c r="D2" s="6" t="s">
        <v>1331</v>
      </c>
    </row>
    <row r="3">
      <c r="A3" s="8" t="str">
        <f>IFERROR(__xludf.DUMMYFUNCTION("GOOGLETRANSLATE(B3, ""de"", ""ru"")"),"безопасность Берлин")</f>
        <v>безопасность Берлин</v>
      </c>
      <c r="B3" s="7" t="s">
        <v>1332</v>
      </c>
      <c r="C3" s="5">
        <v>880.0</v>
      </c>
      <c r="D3" s="6" t="s">
        <v>1331</v>
      </c>
    </row>
    <row r="4">
      <c r="A4" s="8" t="str">
        <f>IFERROR(__xludf.DUMMYFUNCTION("GOOGLETRANSLATE(B4, ""de"", ""ru"")"),"охранные компании Берлин")</f>
        <v>охранные компании Берлин</v>
      </c>
      <c r="B4" s="7" t="s">
        <v>1333</v>
      </c>
      <c r="C4" s="5">
        <v>880.0</v>
      </c>
      <c r="D4" s="6" t="s">
        <v>1331</v>
      </c>
    </row>
    <row r="5">
      <c r="A5" s="8" t="str">
        <f>IFERROR(__xludf.DUMMYFUNCTION("GOOGLETRANSLATE(B5, ""de"", ""ru"")"),"Берлинская служба безопасности")</f>
        <v>Берлинская служба безопасности</v>
      </c>
      <c r="B5" s="7" t="s">
        <v>1334</v>
      </c>
      <c r="C5" s="5">
        <v>880.0</v>
      </c>
      <c r="D5" s="6" t="s">
        <v>1331</v>
      </c>
    </row>
    <row r="6">
      <c r="A6" s="8" t="str">
        <f>IFERROR(__xludf.DUMMYFUNCTION("GOOGLETRANSLATE(B6, ""de"", ""ru"")"),"служба безопасности")</f>
        <v>служба безопасности</v>
      </c>
      <c r="B6" s="7" t="s">
        <v>1335</v>
      </c>
      <c r="C6" s="5">
        <v>590.0</v>
      </c>
      <c r="D6" s="6" t="s">
        <v>1331</v>
      </c>
    </row>
    <row r="7">
      <c r="A7" s="8" t="str">
        <f>IFERROR(__xludf.DUMMYFUNCTION("GOOGLETRANSLATE(B7, ""de"", ""ru"")"),"личная защита")</f>
        <v>личная защита</v>
      </c>
      <c r="B7" s="7" t="s">
        <v>1336</v>
      </c>
      <c r="C7" s="5">
        <v>260.0</v>
      </c>
      <c r="D7" s="6" t="s">
        <v>1337</v>
      </c>
    </row>
    <row r="8">
      <c r="A8" s="8" t="str">
        <f>IFERROR(__xludf.DUMMYFUNCTION("GOOGLETRANSLATE(B8, ""de"", ""ru"")"),"охранные фирмы Берлин")</f>
        <v>охранные фирмы Берлин</v>
      </c>
      <c r="B8" s="7" t="s">
        <v>1338</v>
      </c>
      <c r="C8" s="5">
        <v>260.0</v>
      </c>
      <c r="D8" s="6" t="s">
        <v>1331</v>
      </c>
    </row>
    <row r="9">
      <c r="A9" s="8" t="str">
        <f>IFERROR(__xludf.DUMMYFUNCTION("GOOGLETRANSLATE(B9, ""de"", ""ru"")"),"личная защита")</f>
        <v>личная защита</v>
      </c>
      <c r="B9" s="7" t="s">
        <v>1339</v>
      </c>
      <c r="C9" s="5">
        <v>260.0</v>
      </c>
      <c r="D9" s="6" t="s">
        <v>1337</v>
      </c>
    </row>
    <row r="10">
      <c r="A10" s="8" t="str">
        <f>IFERROR(__xludf.DUMMYFUNCTION("GOOGLETRANSLATE(B10, ""de"", ""ru"")"),"охранная компания Берлин")</f>
        <v>охранная компания Берлин</v>
      </c>
      <c r="B10" s="7" t="s">
        <v>1340</v>
      </c>
      <c r="C10" s="5">
        <v>170.0</v>
      </c>
      <c r="D10" s="8" t="s">
        <v>1331</v>
      </c>
    </row>
    <row r="11">
      <c r="A11" s="8" t="str">
        <f>IFERROR(__xludf.DUMMYFUNCTION("GOOGLETRANSLATE(B11, ""de"", ""ru"")"),"Берлинская охранная компания")</f>
        <v>Берлинская охранная компания</v>
      </c>
      <c r="B11" s="7" t="s">
        <v>1341</v>
      </c>
      <c r="C11" s="5">
        <v>170.0</v>
      </c>
      <c r="D11" s="8" t="s">
        <v>1331</v>
      </c>
    </row>
    <row r="12">
      <c r="A12" s="8" t="str">
        <f>IFERROR(__xludf.DUMMYFUNCTION("GOOGLETRANSLATE(B12, ""de"", ""ru"")"),"Берлинская служба безопасности")</f>
        <v>Берлинская служба безопасности</v>
      </c>
      <c r="B12" s="7" t="s">
        <v>1342</v>
      </c>
      <c r="C12" s="5">
        <v>170.0</v>
      </c>
      <c r="D12" s="8" t="s">
        <v>1331</v>
      </c>
    </row>
    <row r="13">
      <c r="A13" s="8" t="str">
        <f>IFERROR(__xludf.DUMMYFUNCTION("GOOGLETRANSLATE(B13, ""de"", ""ru"")"),"Берлинские охранные фирмы")</f>
        <v>Берлинские охранные фирмы</v>
      </c>
      <c r="B13" s="7" t="s">
        <v>1343</v>
      </c>
      <c r="C13" s="5">
        <v>170.0</v>
      </c>
      <c r="D13" s="8" t="s">
        <v>1331</v>
      </c>
    </row>
    <row r="14">
      <c r="A14" s="8" t="str">
        <f>IFERROR(__xludf.DUMMYFUNCTION("GOOGLETRANSLATE(B14, ""de"", ""ru"")"),"личная охрана Берлин")</f>
        <v>личная охрана Берлин</v>
      </c>
      <c r="B14" s="7" t="s">
        <v>1344</v>
      </c>
      <c r="C14" s="5">
        <v>140.0</v>
      </c>
      <c r="D14" s="8" t="s">
        <v>1337</v>
      </c>
    </row>
    <row r="15">
      <c r="A15" s="8" t="str">
        <f>IFERROR(__xludf.DUMMYFUNCTION("GOOGLETRANSLATE(B15, ""de"", ""ru"")"),"защита собственности")</f>
        <v>защита собственности</v>
      </c>
      <c r="B15" s="7" t="s">
        <v>1345</v>
      </c>
      <c r="C15" s="5">
        <v>140.0</v>
      </c>
      <c r="D15" s="8" t="s">
        <v>1346</v>
      </c>
    </row>
    <row r="16">
      <c r="A16" s="8" t="str">
        <f>IFERROR(__xludf.DUMMYFUNCTION("GOOGLETRANSLATE(B16, ""de"", ""ru"")"),"Берлинская личная охрана")</f>
        <v>Берлинская личная охрана</v>
      </c>
      <c r="B16" s="7" t="s">
        <v>1347</v>
      </c>
      <c r="C16" s="5">
        <v>140.0</v>
      </c>
      <c r="D16" s="8" t="s">
        <v>1337</v>
      </c>
    </row>
    <row r="17">
      <c r="A17" s="8" t="str">
        <f>IFERROR(__xludf.DUMMYFUNCTION("GOOGLETRANSLATE(B17, ""de"", ""ru"")"),"охранная компания")</f>
        <v>охранная компания</v>
      </c>
      <c r="B17" s="7" t="s">
        <v>1348</v>
      </c>
      <c r="C17" s="5">
        <v>110.0</v>
      </c>
      <c r="D17" s="8" t="s">
        <v>1331</v>
      </c>
    </row>
    <row r="18">
      <c r="A18" s="8" t="str">
        <f>IFERROR(__xludf.DUMMYFUNCTION("GOOGLETRANSLATE(B18, ""de"", ""ru"")"),"охранные компании")</f>
        <v>охранные компании</v>
      </c>
      <c r="B18" s="7" t="s">
        <v>1349</v>
      </c>
      <c r="C18" s="5">
        <v>110.0</v>
      </c>
      <c r="D18" s="8" t="s">
        <v>1331</v>
      </c>
    </row>
    <row r="19">
      <c r="A19" s="8" t="str">
        <f>IFERROR(__xludf.DUMMYFUNCTION("GOOGLETRANSLATE(B19, ""de"", ""ru"")"),"служба безопасности босса")</f>
        <v>служба безопасности босса</v>
      </c>
      <c r="B19" s="7" t="s">
        <v>1350</v>
      </c>
      <c r="C19" s="5">
        <v>110.0</v>
      </c>
      <c r="D19" s="6" t="s">
        <v>1351</v>
      </c>
    </row>
    <row r="20">
      <c r="A20" s="8" t="str">
        <f>IFERROR(__xludf.DUMMYFUNCTION("GOOGLETRANSLATE(B20, ""de"", ""ru"")"),"безопасность")</f>
        <v>безопасность</v>
      </c>
      <c r="B20" s="7" t="s">
        <v>1352</v>
      </c>
      <c r="C20" s="5">
        <v>90.0</v>
      </c>
      <c r="D20" s="8" t="s">
        <v>1346</v>
      </c>
    </row>
    <row r="21">
      <c r="A21" s="8" t="str">
        <f>IFERROR(__xludf.DUMMYFUNCTION("GOOGLETRANSLATE(B21, ""de"", ""ru"")"),"охранные компании в Берлине")</f>
        <v>охранные компании в Берлине</v>
      </c>
      <c r="B21" s="7" t="s">
        <v>1353</v>
      </c>
      <c r="C21" s="5">
        <v>90.0</v>
      </c>
      <c r="D21" s="6" t="s">
        <v>1331</v>
      </c>
    </row>
    <row r="22">
      <c r="A22" s="8" t="str">
        <f>IFERROR(__xludf.DUMMYFUNCTION("GOOGLETRANSLATE(B22, ""de"", ""ru"")"),"безопасность в Берлине")</f>
        <v>безопасность в Берлине</v>
      </c>
      <c r="B22" s="7" t="s">
        <v>1354</v>
      </c>
      <c r="C22" s="5">
        <v>90.0</v>
      </c>
      <c r="D22" s="6" t="s">
        <v>1331</v>
      </c>
    </row>
    <row r="23">
      <c r="A23" s="8" t="str">
        <f>IFERROR(__xludf.DUMMYFUNCTION("GOOGLETRANSLATE(B23, ""de"", ""ru"")"),"Безопасность Берлина")</f>
        <v>Безопасность Берлина</v>
      </c>
      <c r="B23" s="4" t="s">
        <v>1355</v>
      </c>
      <c r="C23" s="5">
        <v>90.0</v>
      </c>
      <c r="D23" s="6" t="s">
        <v>1331</v>
      </c>
    </row>
    <row r="24">
      <c r="A24" s="8" t="str">
        <f>IFERROR(__xludf.DUMMYFUNCTION("GOOGLETRANSLATE(B24, ""de"", ""ru"")"),"служба безопасности")</f>
        <v>служба безопасности</v>
      </c>
      <c r="B24" s="7" t="s">
        <v>1356</v>
      </c>
      <c r="C24" s="5">
        <v>50.0</v>
      </c>
      <c r="D24" s="8" t="s">
        <v>1331</v>
      </c>
    </row>
    <row r="25">
      <c r="A25" s="8" t="str">
        <f>IFERROR(__xludf.DUMMYFUNCTION("GOOGLETRANSLATE(B25, ""de"", ""ru"")"),"охранная компания")</f>
        <v>охранная компания</v>
      </c>
      <c r="B25" s="7" t="s">
        <v>1357</v>
      </c>
      <c r="C25" s="5">
        <v>50.0</v>
      </c>
      <c r="D25" s="8" t="s">
        <v>1331</v>
      </c>
    </row>
    <row r="26">
      <c r="A26" s="8" t="str">
        <f>IFERROR(__xludf.DUMMYFUNCTION("GOOGLETRANSLATE(B26, ""de"", ""ru"")"),"все услуги sicherheitsdienste GmbH")</f>
        <v>все услуги sicherheitsdienste GmbH</v>
      </c>
      <c r="B26" s="7" t="s">
        <v>1358</v>
      </c>
      <c r="C26" s="5">
        <v>50.0</v>
      </c>
      <c r="D26" s="6" t="s">
        <v>1351</v>
      </c>
    </row>
    <row r="27">
      <c r="A27" s="8" t="str">
        <f>IFERROR(__xludf.DUMMYFUNCTION("GOOGLETRANSLATE(B27, ""de"", ""ru"")"),"Безопасность строительной площадки в Берлине")</f>
        <v>Безопасность строительной площадки в Берлине</v>
      </c>
      <c r="B27" s="7" t="s">
        <v>1359</v>
      </c>
      <c r="C27" s="5">
        <v>50.0</v>
      </c>
      <c r="D27" s="6" t="s">
        <v>1346</v>
      </c>
    </row>
    <row r="28">
      <c r="A28" s="8" t="str">
        <f>IFERROR(__xludf.DUMMYFUNCTION("GOOGLETRANSLATE(B28, ""de"", ""ru"")"),"Все услуги безопасности")</f>
        <v>Все услуги безопасности</v>
      </c>
      <c r="B28" s="7" t="s">
        <v>1360</v>
      </c>
      <c r="C28" s="5">
        <v>50.0</v>
      </c>
      <c r="D28" s="6" t="s">
        <v>1351</v>
      </c>
    </row>
    <row r="29">
      <c r="A29" s="8" t="str">
        <f>IFERROR(__xludf.DUMMYFUNCTION("GOOGLETRANSLATE(B29, ""de"", ""ru"")"),"безопасность и обслуживание")</f>
        <v>безопасность и обслуживание</v>
      </c>
      <c r="B29" s="7" t="s">
        <v>1361</v>
      </c>
      <c r="C29" s="5">
        <v>50.0</v>
      </c>
      <c r="D29" s="6" t="s">
        <v>1331</v>
      </c>
    </row>
    <row r="30">
      <c r="A30" s="8" t="str">
        <f>IFERROR(__xludf.DUMMYFUNCTION("GOOGLETRANSLATE(B30, ""de"", ""ru"")"),"охранник")</f>
        <v>охранник</v>
      </c>
      <c r="B30" s="7" t="s">
        <v>1362</v>
      </c>
      <c r="C30" s="5">
        <v>50.0</v>
      </c>
      <c r="D30" s="6" t="s">
        <v>1346</v>
      </c>
    </row>
    <row r="31">
      <c r="A31" s="8" t="str">
        <f>IFERROR(__xludf.DUMMYFUNCTION("GOOGLETRANSLATE(B31, ""de"", ""ru"")"),"служба безопасности")</f>
        <v>служба безопасности</v>
      </c>
      <c r="B31" s="7" t="s">
        <v>1363</v>
      </c>
      <c r="C31" s="5">
        <v>40.0</v>
      </c>
      <c r="D31" s="6" t="s">
        <v>1346</v>
      </c>
    </row>
    <row r="32">
      <c r="A32" s="8" t="str">
        <f>IFERROR(__xludf.DUMMYFUNCTION("GOOGLETRANSLATE(B32, ""de"", ""ru"")"),"Служба безопасности поблизости")</f>
        <v>Служба безопасности поблизости</v>
      </c>
      <c r="B32" s="7" t="s">
        <v>1364</v>
      </c>
      <c r="C32" s="5">
        <v>40.0</v>
      </c>
      <c r="D32" s="6" t="s">
        <v>1331</v>
      </c>
    </row>
    <row r="33">
      <c r="A33" s="8" t="str">
        <f>IFERROR(__xludf.DUMMYFUNCTION("GOOGLETRANSLATE(B33, ""de"", ""ru"")"),"охранная компания")</f>
        <v>охранная компания</v>
      </c>
      <c r="B33" s="7" t="s">
        <v>1365</v>
      </c>
      <c r="C33" s="5">
        <v>40.0</v>
      </c>
      <c r="D33" s="6" t="s">
        <v>1331</v>
      </c>
    </row>
    <row r="34">
      <c r="A34" s="8" t="str">
        <f>IFERROR(__xludf.DUMMYFUNCTION("GOOGLETRANSLATE(B34, ""de"", ""ru"")"),"полиция личной охраны")</f>
        <v>полиция личной охраны</v>
      </c>
      <c r="B34" s="7" t="s">
        <v>1366</v>
      </c>
      <c r="C34" s="5">
        <v>40.0</v>
      </c>
      <c r="D34" s="6" t="s">
        <v>1337</v>
      </c>
    </row>
    <row r="35">
      <c r="A35" s="8" t="str">
        <f>IFERROR(__xludf.DUMMYFUNCTION("GOOGLETRANSLATE(B35, ""de"", ""ru"")"),"личная охрана полиции")</f>
        <v>личная охрана полиции</v>
      </c>
      <c r="B35" s="7" t="s">
        <v>1367</v>
      </c>
      <c r="C35" s="5">
        <v>40.0</v>
      </c>
      <c r="D35" s="6" t="s">
        <v>1337</v>
      </c>
    </row>
    <row r="36">
      <c r="A36" s="8" t="str">
        <f>IFERROR(__xludf.DUMMYFUNCTION("GOOGLETRANSLATE(B36, ""de"", ""ru"")"),"маленький охранник Берлин")</f>
        <v>маленький охранник Берлин</v>
      </c>
      <c r="B36" s="4" t="s">
        <v>1368</v>
      </c>
      <c r="C36" s="5">
        <v>40.0</v>
      </c>
      <c r="D36" s="6" t="s">
        <v>1369</v>
      </c>
    </row>
    <row r="37">
      <c r="A37" s="8" t="str">
        <f>IFERROR(__xludf.DUMMYFUNCTION("GOOGLETRANSLATE(B37, ""de"", ""ru"")"),"Securitas Berlin Airport")</f>
        <v>Securitas Berlin Airport</v>
      </c>
      <c r="B37" s="4" t="s">
        <v>1370</v>
      </c>
      <c r="C37" s="5">
        <v>40.0</v>
      </c>
      <c r="D37" s="6" t="s">
        <v>1351</v>
      </c>
    </row>
    <row r="38">
      <c r="A38" s="8" t="str">
        <f>IFERROR(__xludf.DUMMYFUNCTION("GOOGLETRANSLATE(B38, ""de"", ""ru"")"),"Securitas Berlin Airport")</f>
        <v>Securitas Berlin Airport</v>
      </c>
      <c r="B38" s="4" t="s">
        <v>1371</v>
      </c>
      <c r="C38" s="5">
        <v>40.0</v>
      </c>
      <c r="D38" s="6" t="s">
        <v>1351</v>
      </c>
    </row>
    <row r="39">
      <c r="A39" s="8" t="str">
        <f>IFERROR(__xludf.DUMMYFUNCTION("GOOGLETRANSLATE(B39, ""de"", ""ru"")"),"системы домашней безопасности")</f>
        <v>системы домашней безопасности</v>
      </c>
      <c r="B39" s="7" t="s">
        <v>1372</v>
      </c>
      <c r="C39" s="5">
        <v>30.0</v>
      </c>
      <c r="D39" s="6" t="s">
        <v>1369</v>
      </c>
    </row>
    <row r="40">
      <c r="A40" s="8" t="str">
        <f>IFERROR(__xludf.DUMMYFUNCTION("GOOGLETRANSLATE(B40, ""de"", ""ru"")"),"безопасность строительной площадки")</f>
        <v>безопасность строительной площадки</v>
      </c>
      <c r="B40" s="7" t="s">
        <v>1373</v>
      </c>
      <c r="C40" s="5">
        <v>30.0</v>
      </c>
      <c r="D40" s="6" t="s">
        <v>1346</v>
      </c>
    </row>
    <row r="41">
      <c r="A41" s="8" t="str">
        <f>IFERROR(__xludf.DUMMYFUNCTION("GOOGLETRANSLATE(B41, ""de"", ""ru"")"),"Контракты на безопасность в Берлине")</f>
        <v>Контракты на безопасность в Берлине</v>
      </c>
      <c r="B41" s="7" t="s">
        <v>1374</v>
      </c>
      <c r="C41" s="5">
        <v>30.0</v>
      </c>
      <c r="D41" s="6" t="s">
        <v>1369</v>
      </c>
    </row>
    <row r="42">
      <c r="A42" s="8" t="str">
        <f>IFERROR(__xludf.DUMMYFUNCTION("GOOGLETRANSLATE(B42, ""de"", ""ru"")"),"служба безопасности Берлина")</f>
        <v>служба безопасности Берлина</v>
      </c>
      <c r="B42" s="7" t="s">
        <v>1375</v>
      </c>
      <c r="C42" s="5">
        <v>30.0</v>
      </c>
      <c r="D42" s="6" t="s">
        <v>1346</v>
      </c>
    </row>
    <row r="43">
      <c r="A43" s="8" t="str">
        <f>IFERROR(__xludf.DUMMYFUNCTION("GOOGLETRANSLATE(B43, ""de"", ""ru"")"),"Личная защита политиков")</f>
        <v>Личная защита политиков</v>
      </c>
      <c r="B43" s="7" t="s">
        <v>1376</v>
      </c>
      <c r="C43" s="5">
        <v>30.0</v>
      </c>
      <c r="D43" s="6" t="s">
        <v>1337</v>
      </c>
    </row>
    <row r="44">
      <c r="A44" s="8" t="str">
        <f>IFERROR(__xludf.DUMMYFUNCTION("GOOGLETRANSLATE(B44, ""de"", ""ru"")"),"личная охрана политиков")</f>
        <v>личная охрана политиков</v>
      </c>
      <c r="B44" s="7" t="s">
        <v>1377</v>
      </c>
      <c r="C44" s="5">
        <v>30.0</v>
      </c>
      <c r="D44" s="6" t="s">
        <v>1337</v>
      </c>
    </row>
    <row r="45">
      <c r="A45" s="8" t="str">
        <f>IFERROR(__xludf.DUMMYFUNCTION("GOOGLETRANSLATE(B45, ""de"", ""ru"")"),"личная охрана политиков")</f>
        <v>личная охрана политиков</v>
      </c>
      <c r="B45" s="7" t="s">
        <v>1378</v>
      </c>
      <c r="C45" s="5">
        <v>30.0</v>
      </c>
      <c r="D45" s="6" t="s">
        <v>1337</v>
      </c>
    </row>
    <row r="46">
      <c r="A46" s="8" t="str">
        <f>IFERROR(__xludf.DUMMYFUNCTION("GOOGLETRANSLATE(B46, ""de"", ""ru"")"),"охранная компания")</f>
        <v>охранная компания</v>
      </c>
      <c r="B46" s="7" t="s">
        <v>1379</v>
      </c>
      <c r="C46" s="5">
        <v>30.0</v>
      </c>
      <c r="D46" s="6" t="s">
        <v>1331</v>
      </c>
    </row>
    <row r="47" ht="17.25" customHeight="1">
      <c r="A47" s="8" t="str">
        <f>IFERROR(__xludf.DUMMYFUNCTION("GOOGLETRANSLATE(B47, ""de"", ""ru"")"),"Мы следим за безопасностью в Берлине")</f>
        <v>Мы следим за безопасностью в Берлине</v>
      </c>
      <c r="B47" s="4" t="s">
        <v>1380</v>
      </c>
      <c r="C47" s="5">
        <v>30.0</v>
      </c>
      <c r="D47" s="6" t="s">
        <v>1351</v>
      </c>
    </row>
    <row r="48">
      <c r="A48" s="8" t="str">
        <f>IFERROR(__xludf.DUMMYFUNCTION("GOOGLETRANSLATE(B48, ""de"", ""ru"")"),"служба безопасности Берлина")</f>
        <v>служба безопасности Берлина</v>
      </c>
      <c r="B48" s="7" t="s">
        <v>1381</v>
      </c>
      <c r="C48" s="5">
        <v>20.0</v>
      </c>
      <c r="D48" s="6" t="s">
        <v>1331</v>
      </c>
    </row>
    <row r="49">
      <c r="A49" s="8" t="str">
        <f>IFERROR(__xludf.DUMMYFUNCTION("GOOGLETRANSLATE(B49, ""de"", ""ru"")"),"безопасность мероприятий")</f>
        <v>безопасность мероприятий</v>
      </c>
      <c r="B49" s="7" t="s">
        <v>1382</v>
      </c>
      <c r="C49" s="5">
        <v>20.0</v>
      </c>
      <c r="D49" s="6" t="s">
        <v>1369</v>
      </c>
    </row>
    <row r="50">
      <c r="A50" s="8" t="str">
        <f>IFERROR(__xludf.DUMMYFUNCTION("GOOGLETRANSLATE(B50, ""de"", ""ru"")"),"Служба безопасности и охраны имущества")</f>
        <v>Служба безопасности и охраны имущества</v>
      </c>
      <c r="B50" s="7" t="s">
        <v>1383</v>
      </c>
      <c r="C50" s="5">
        <v>20.0</v>
      </c>
      <c r="D50" s="6" t="s">
        <v>1346</v>
      </c>
    </row>
    <row r="51">
      <c r="A51" s="8" t="str">
        <f>IFERROR(__xludf.DUMMYFUNCTION("GOOGLETRANSLATE(B51, ""de"", ""ru"")"),"охранная служба, охрана имущества")</f>
        <v>охранная служба, охрана имущества</v>
      </c>
      <c r="B51" s="7" t="s">
        <v>1384</v>
      </c>
      <c r="C51" s="5">
        <v>20.0</v>
      </c>
      <c r="D51" s="6" t="s">
        <v>1346</v>
      </c>
    </row>
    <row r="52">
      <c r="A52" s="8" t="str">
        <f>IFERROR(__xludf.DUMMYFUNCTION("GOOGLETRANSLATE(B52, ""de"", ""ru"")"),"Security GmbH")</f>
        <v>Security GmbH</v>
      </c>
      <c r="B52" s="7" t="s">
        <v>1385</v>
      </c>
      <c r="C52" s="5">
        <v>20.0</v>
      </c>
      <c r="D52" s="6" t="s">
        <v>1331</v>
      </c>
    </row>
    <row r="53">
      <c r="A53" s="8" t="str">
        <f>IFERROR(__xludf.DUMMYFUNCTION("GOOGLETRANSLATE(B53, ""de"", ""ru"")"),"Номер телефона Securitas Berlin")</f>
        <v>Номер телефона Securitas Berlin</v>
      </c>
      <c r="B53" s="7" t="s">
        <v>1386</v>
      </c>
      <c r="C53" s="5">
        <v>20.0</v>
      </c>
      <c r="D53" s="6" t="s">
        <v>1351</v>
      </c>
    </row>
    <row r="54">
      <c r="A54" s="8" t="str">
        <f>IFERROR(__xludf.DUMMYFUNCTION("GOOGLETRANSLATE(B54, ""de"", ""ru"")"),"эскорт")</f>
        <v>эскорт</v>
      </c>
      <c r="B54" s="7" t="s">
        <v>1387</v>
      </c>
      <c r="C54" s="5">
        <v>20.0</v>
      </c>
      <c r="D54" s="6" t="s">
        <v>1337</v>
      </c>
    </row>
    <row r="55">
      <c r="A55" s="8" t="str">
        <f>IFERROR(__xludf.DUMMYFUNCTION("GOOGLETRANSLATE(B55, ""de"", ""ru"")"),"Комплексная служба безопасности")</f>
        <v>Комплексная служба безопасности</v>
      </c>
      <c r="B55" s="7" t="s">
        <v>1388</v>
      </c>
      <c r="C55" s="5">
        <v>20.0</v>
      </c>
      <c r="D55" s="6" t="s">
        <v>1351</v>
      </c>
    </row>
    <row r="56">
      <c r="A56" s="8" t="str">
        <f>IFERROR(__xludf.DUMMYFUNCTION("GOOGLETRANSLATE(B56, ""de"", ""ru"")"),"индустрия безопасности")</f>
        <v>индустрия безопасности</v>
      </c>
      <c r="B56" s="7" t="s">
        <v>1389</v>
      </c>
      <c r="C56" s="5">
        <v>20.0</v>
      </c>
      <c r="D56" s="6" t="s">
        <v>1346</v>
      </c>
    </row>
    <row r="57">
      <c r="A57" s="8" t="str">
        <f>IFERROR(__xludf.DUMMYFUNCTION("GOOGLETRANSLATE(B57, ""de"", ""ru"")"),"Безопасность мероприятий в Берлине")</f>
        <v>Безопасность мероприятий в Берлине</v>
      </c>
      <c r="B57" s="7" t="s">
        <v>1390</v>
      </c>
      <c r="C57" s="5">
        <v>20.0</v>
      </c>
      <c r="D57" s="6" t="s">
        <v>1369</v>
      </c>
    </row>
    <row r="58">
      <c r="A58" s="8" t="str">
        <f>IFERROR(__xludf.DUMMYFUNCTION("GOOGLETRANSLATE(B58, ""de"", ""ru"")"),"охранная компания в Берлине")</f>
        <v>охранная компания в Берлине</v>
      </c>
      <c r="B58" s="7" t="s">
        <v>1391</v>
      </c>
      <c r="C58" s="5">
        <v>20.0</v>
      </c>
      <c r="D58" s="6" t="s">
        <v>1331</v>
      </c>
    </row>
    <row r="59">
      <c r="A59" s="8" t="str">
        <f>IFERROR(__xludf.DUMMYFUNCTION("GOOGLETRANSLATE(B59, ""de"", ""ru"")"),"патрульная служба")</f>
        <v>патрульная служба</v>
      </c>
      <c r="B59" s="7" t="s">
        <v>1392</v>
      </c>
      <c r="C59" s="5">
        <v>20.0</v>
      </c>
      <c r="D59" s="6" t="s">
        <v>1346</v>
      </c>
    </row>
    <row r="60">
      <c r="A60" s="8" t="str">
        <f>IFERROR(__xludf.DUMMYFUNCTION("GOOGLETRANSLATE(B60, ""de"", ""ru"")"),"служба безопасности рядом со мной")</f>
        <v>служба безопасности рядом со мной</v>
      </c>
      <c r="B60" s="7" t="s">
        <v>1393</v>
      </c>
      <c r="C60" s="5">
        <v>20.0</v>
      </c>
      <c r="D60" s="6" t="s">
        <v>1331</v>
      </c>
    </row>
    <row r="61">
      <c r="A61" s="8" t="str">
        <f>IFERROR(__xludf.DUMMYFUNCTION("GOOGLETRANSLATE(B61, ""de"", ""ru"")"),"безопасная служба безопасности")</f>
        <v>безопасная служба безопасности</v>
      </c>
      <c r="B61" s="7" t="s">
        <v>1394</v>
      </c>
      <c r="C61" s="5">
        <v>20.0</v>
      </c>
      <c r="D61" s="6" t="s">
        <v>1331</v>
      </c>
    </row>
    <row r="62">
      <c r="A62" s="8" t="str">
        <f>IFERROR(__xludf.DUMMYFUNCTION("GOOGLETRANSLATE(B62, ""de"", ""ru"")"),"служба безопасности")</f>
        <v>служба безопасности</v>
      </c>
      <c r="B62" s="7" t="s">
        <v>1395</v>
      </c>
      <c r="C62" s="5">
        <v>20.0</v>
      </c>
      <c r="D62" s="6" t="s">
        <v>1331</v>
      </c>
    </row>
    <row r="63">
      <c r="A63" s="8" t="str">
        <f>IFERROR(__xludf.DUMMYFUNCTION("GOOGLETRANSLATE(B63, ""de"", ""ru"")"),"Все службы безопасности")</f>
        <v>Все службы безопасности</v>
      </c>
      <c r="B63" s="7" t="s">
        <v>1396</v>
      </c>
      <c r="C63" s="5">
        <v>20.0</v>
      </c>
      <c r="D63" s="6" t="s">
        <v>1351</v>
      </c>
    </row>
    <row r="64">
      <c r="A64" s="8" t="str">
        <f>IFERROR(__xludf.DUMMYFUNCTION("GOOGLETRANSLATE(B64, ""de"", ""ru"")"),"Немецкие службы безопасности")</f>
        <v>Немецкие службы безопасности</v>
      </c>
      <c r="B64" s="7" t="s">
        <v>1397</v>
      </c>
      <c r="C64" s="5">
        <v>20.0</v>
      </c>
      <c r="D64" s="6" t="s">
        <v>1351</v>
      </c>
    </row>
    <row r="65">
      <c r="A65" s="8" t="str">
        <f>IFERROR(__xludf.DUMMYFUNCTION("GOOGLETRANSLATE(B65, ""de"", ""ru"")"),"Полиция личной охраны Берлина")</f>
        <v>Полиция личной охраны Берлина</v>
      </c>
      <c r="B65" s="7" t="s">
        <v>1398</v>
      </c>
      <c r="C65" s="5">
        <v>20.0</v>
      </c>
      <c r="D65" s="6" t="s">
        <v>1337</v>
      </c>
    </row>
    <row r="66">
      <c r="A66" s="8" t="str">
        <f>IFERROR(__xludf.DUMMYFUNCTION("GOOGLETRANSLATE(B66, ""de"", ""ru"")"),"индустрия безопасности и охраны")</f>
        <v>индустрия безопасности и охраны</v>
      </c>
      <c r="B66" s="7" t="s">
        <v>1399</v>
      </c>
      <c r="C66" s="5">
        <v>20.0</v>
      </c>
      <c r="D66" s="6" t="s">
        <v>1346</v>
      </c>
    </row>
    <row r="67">
      <c r="A67" s="8" t="str">
        <f>IFERROR(__xludf.DUMMYFUNCTION("GOOGLETRANSLATE(B67, ""de"", ""ru"")"),"безопасная безопасность Берлин")</f>
        <v>безопасная безопасность Берлин</v>
      </c>
      <c r="B67" s="4" t="s">
        <v>1400</v>
      </c>
      <c r="C67" s="5">
        <v>20.0</v>
      </c>
      <c r="D67" s="6" t="s">
        <v>1331</v>
      </c>
    </row>
    <row r="68">
      <c r="A68" s="8" t="str">
        <f>IFERROR(__xludf.DUMMYFUNCTION("GOOGLETRANSLATE(B68, ""de"", ""ru"")"),"охранная компания Берлин")</f>
        <v>охранная компания Берлин</v>
      </c>
      <c r="B68" s="4" t="s">
        <v>1401</v>
      </c>
      <c r="C68" s="5">
        <v>20.0</v>
      </c>
      <c r="D68" s="6" t="s">
        <v>1331</v>
      </c>
    </row>
    <row r="148">
      <c r="A148" s="3"/>
      <c r="B148" s="4"/>
      <c r="C148" s="5"/>
      <c r="D148" s="5"/>
    </row>
    <row r="149">
      <c r="A149" s="3"/>
      <c r="B149" s="4"/>
      <c r="C149" s="5"/>
      <c r="D149" s="5"/>
    </row>
    <row r="150">
      <c r="A150" s="3"/>
      <c r="B150" s="4"/>
      <c r="C150" s="5"/>
      <c r="D150" s="5"/>
    </row>
    <row r="151">
      <c r="A151" s="3"/>
      <c r="B151" s="4"/>
      <c r="C151" s="5"/>
      <c r="D151" s="5"/>
    </row>
    <row r="152">
      <c r="A152" s="3"/>
      <c r="B152" s="4"/>
      <c r="C152" s="5"/>
      <c r="D152" s="5"/>
    </row>
    <row r="153">
      <c r="A153" s="3"/>
      <c r="B153" s="4"/>
      <c r="C153" s="5"/>
      <c r="D153" s="5"/>
    </row>
    <row r="154">
      <c r="A154" s="3"/>
      <c r="B154" s="4"/>
      <c r="C154" s="5"/>
      <c r="D154" s="5"/>
    </row>
    <row r="155">
      <c r="A155" s="3"/>
      <c r="B155" s="4"/>
      <c r="C155" s="5"/>
      <c r="D155" s="5"/>
    </row>
    <row r="156">
      <c r="A156" s="3"/>
      <c r="B156" s="4"/>
      <c r="C156" s="5"/>
      <c r="D156" s="5"/>
    </row>
    <row r="157">
      <c r="A157" s="3"/>
      <c r="B157" s="4"/>
      <c r="C157" s="5"/>
      <c r="D157" s="5"/>
    </row>
    <row r="158">
      <c r="A158" s="3"/>
      <c r="B158" s="4"/>
      <c r="C158" s="5"/>
      <c r="D158" s="5"/>
    </row>
    <row r="159">
      <c r="A159" s="3"/>
      <c r="B159" s="4"/>
      <c r="C159" s="5"/>
      <c r="D159" s="5"/>
    </row>
    <row r="160">
      <c r="A160" s="3"/>
      <c r="B160" s="4"/>
      <c r="C160" s="5"/>
      <c r="D160" s="5"/>
    </row>
    <row r="161">
      <c r="A161" s="3"/>
      <c r="B161" s="4"/>
      <c r="C161" s="5"/>
      <c r="D161" s="5"/>
    </row>
    <row r="162">
      <c r="A162" s="3"/>
      <c r="B162" s="4"/>
      <c r="C162" s="5"/>
      <c r="D162" s="5"/>
    </row>
    <row r="163">
      <c r="A163" s="3"/>
      <c r="B163" s="4"/>
      <c r="C163" s="5"/>
      <c r="D163" s="5"/>
    </row>
    <row r="164">
      <c r="A164" s="3"/>
      <c r="B164" s="4"/>
      <c r="C164" s="5"/>
      <c r="D164" s="5"/>
    </row>
    <row r="165">
      <c r="A165" s="3"/>
      <c r="B165" s="4"/>
      <c r="C165" s="5"/>
      <c r="D165" s="5"/>
    </row>
    <row r="166">
      <c r="A166" s="3"/>
      <c r="B166" s="4"/>
      <c r="C166" s="5"/>
      <c r="D166" s="5"/>
    </row>
    <row r="167">
      <c r="A167" s="3"/>
      <c r="B167" s="4"/>
      <c r="C167" s="5"/>
      <c r="D167" s="5"/>
    </row>
    <row r="168">
      <c r="A168" s="3"/>
      <c r="B168" s="4"/>
      <c r="C168" s="5"/>
      <c r="D168" s="5"/>
    </row>
    <row r="169">
      <c r="A169" s="3"/>
      <c r="B169" s="4"/>
      <c r="C169" s="5"/>
      <c r="D169" s="5"/>
    </row>
    <row r="170">
      <c r="A170" s="3"/>
      <c r="B170" s="4"/>
      <c r="C170" s="5"/>
      <c r="D170" s="5"/>
    </row>
    <row r="171">
      <c r="A171" s="3"/>
      <c r="B171" s="4"/>
      <c r="C171" s="5"/>
      <c r="D171" s="5"/>
    </row>
    <row r="172">
      <c r="A172" s="3"/>
      <c r="B172" s="4"/>
      <c r="C172" s="5"/>
      <c r="D172" s="5"/>
    </row>
    <row r="173">
      <c r="A173" s="3"/>
      <c r="B173" s="4"/>
      <c r="C173" s="5"/>
      <c r="D173" s="5"/>
    </row>
    <row r="174">
      <c r="A174" s="3"/>
      <c r="B174" s="4"/>
      <c r="C174" s="5"/>
      <c r="D174" s="5"/>
    </row>
    <row r="175">
      <c r="A175" s="3"/>
      <c r="B175" s="4"/>
      <c r="C175" s="5"/>
      <c r="D175" s="5"/>
    </row>
    <row r="176">
      <c r="A176" s="3"/>
      <c r="B176" s="4"/>
      <c r="C176" s="5"/>
      <c r="D176" s="5"/>
    </row>
    <row r="177">
      <c r="A177" s="3"/>
      <c r="B177" s="4"/>
      <c r="C177" s="5"/>
      <c r="D177" s="5"/>
    </row>
    <row r="178">
      <c r="A178" s="3"/>
      <c r="B178" s="4"/>
      <c r="C178" s="5"/>
      <c r="D178" s="5"/>
    </row>
    <row r="179">
      <c r="A179" s="3"/>
      <c r="B179" s="4"/>
      <c r="C179" s="5"/>
      <c r="D179" s="5"/>
    </row>
    <row r="180">
      <c r="A180" s="3"/>
      <c r="B180" s="4"/>
      <c r="C180" s="5"/>
      <c r="D180" s="5"/>
    </row>
    <row r="181">
      <c r="A181" s="3"/>
      <c r="B181" s="4"/>
      <c r="C181" s="5"/>
      <c r="D181" s="5"/>
    </row>
    <row r="182">
      <c r="A182" s="3"/>
      <c r="B182" s="4"/>
      <c r="C182" s="5"/>
      <c r="D182" s="5"/>
    </row>
    <row r="183">
      <c r="A183" s="4"/>
      <c r="B183" s="4"/>
      <c r="C183" s="5"/>
      <c r="D183" s="5"/>
    </row>
    <row r="184">
      <c r="A184" s="4"/>
      <c r="B184" s="4"/>
      <c r="C184" s="5"/>
      <c r="D184" s="5"/>
    </row>
    <row r="185">
      <c r="A185" s="4"/>
      <c r="B185" s="4"/>
      <c r="C185" s="5"/>
      <c r="D185" s="5"/>
    </row>
    <row r="186">
      <c r="A186" s="4"/>
      <c r="B186" s="4"/>
      <c r="C186" s="5"/>
      <c r="D186" s="5"/>
    </row>
    <row r="187">
      <c r="A187" s="4"/>
      <c r="B187" s="4"/>
      <c r="C187" s="5"/>
      <c r="D187" s="5"/>
    </row>
    <row r="188">
      <c r="A188" s="4"/>
      <c r="B188" s="4"/>
      <c r="C188" s="5"/>
      <c r="D188" s="5"/>
    </row>
    <row r="189">
      <c r="A189" s="4"/>
      <c r="B189" s="4"/>
      <c r="C189" s="5"/>
      <c r="D189" s="5"/>
    </row>
    <row r="190">
      <c r="A190" s="4"/>
      <c r="B190" s="4"/>
      <c r="C190" s="5"/>
      <c r="D190" s="5"/>
    </row>
    <row r="191">
      <c r="A191" s="4"/>
      <c r="B191" s="4"/>
      <c r="C191" s="5"/>
      <c r="D191" s="5"/>
    </row>
    <row r="192">
      <c r="A192" s="4"/>
      <c r="B192" s="4"/>
      <c r="C192" s="5"/>
      <c r="D192" s="5"/>
    </row>
    <row r="193">
      <c r="A193" s="4"/>
      <c r="B193" s="4"/>
      <c r="C193" s="5"/>
      <c r="D193" s="5"/>
    </row>
    <row r="194">
      <c r="A194" s="4"/>
      <c r="B194" s="4"/>
      <c r="C194" s="5"/>
      <c r="D194" s="5"/>
    </row>
    <row r="195">
      <c r="A195" s="4"/>
      <c r="B195" s="4"/>
      <c r="C195" s="5"/>
      <c r="D195" s="5"/>
    </row>
    <row r="196">
      <c r="A196" s="4"/>
      <c r="B196" s="4"/>
      <c r="C196" s="5"/>
      <c r="D196" s="5"/>
    </row>
    <row r="197">
      <c r="A197" s="4"/>
      <c r="B197" s="4"/>
      <c r="C197" s="5"/>
      <c r="D197" s="5"/>
    </row>
    <row r="198">
      <c r="A198" s="4"/>
      <c r="B198" s="4"/>
      <c r="C198" s="5"/>
      <c r="D198" s="5"/>
    </row>
    <row r="199">
      <c r="A199" s="4"/>
      <c r="B199" s="4"/>
      <c r="C199" s="5"/>
      <c r="D199" s="5"/>
    </row>
    <row r="200">
      <c r="A200" s="4"/>
      <c r="B200" s="4"/>
      <c r="C200" s="5"/>
      <c r="D200" s="5"/>
    </row>
    <row r="201">
      <c r="A201" s="4"/>
      <c r="B201" s="4"/>
      <c r="C201" s="5"/>
      <c r="D201" s="5"/>
    </row>
    <row r="202">
      <c r="A202" s="4"/>
      <c r="B202" s="4"/>
      <c r="C202" s="5"/>
      <c r="D202" s="5"/>
    </row>
    <row r="203">
      <c r="A203" s="4"/>
      <c r="B203" s="4"/>
      <c r="C203" s="5"/>
      <c r="D203" s="5"/>
    </row>
    <row r="204">
      <c r="A204" s="4"/>
      <c r="B204" s="4"/>
      <c r="C204" s="5"/>
      <c r="D204" s="5"/>
    </row>
    <row r="205">
      <c r="A205" s="4"/>
      <c r="B205" s="4"/>
      <c r="C205" s="5"/>
      <c r="D205" s="5"/>
    </row>
    <row r="206">
      <c r="A206" s="4"/>
      <c r="B206" s="4"/>
      <c r="C206" s="5"/>
      <c r="D206" s="5"/>
    </row>
    <row r="207">
      <c r="A207" s="4"/>
      <c r="B207" s="4"/>
      <c r="C207" s="5"/>
      <c r="D207" s="5"/>
    </row>
    <row r="208">
      <c r="A208" s="4"/>
      <c r="B208" s="4"/>
      <c r="C208" s="5"/>
      <c r="D208" s="5"/>
    </row>
    <row r="209">
      <c r="A209" s="4"/>
      <c r="B209" s="4"/>
      <c r="C209" s="5"/>
      <c r="D209" s="5"/>
    </row>
    <row r="210">
      <c r="A210" s="4"/>
      <c r="B210" s="4"/>
      <c r="C210" s="5"/>
      <c r="D210" s="5"/>
    </row>
    <row r="211">
      <c r="A211" s="4"/>
      <c r="B211" s="4"/>
      <c r="C211" s="5"/>
      <c r="D211" s="5"/>
    </row>
    <row r="212">
      <c r="A212" s="4"/>
      <c r="B212" s="4"/>
      <c r="C212" s="5"/>
      <c r="D212" s="5"/>
    </row>
    <row r="213">
      <c r="A213" s="4"/>
      <c r="B213" s="4"/>
      <c r="C213" s="5"/>
      <c r="D213" s="5"/>
    </row>
    <row r="214">
      <c r="A214" s="4"/>
      <c r="B214" s="4"/>
      <c r="C214" s="5"/>
      <c r="D214" s="5"/>
    </row>
    <row r="215">
      <c r="A215" s="4"/>
      <c r="B215" s="4"/>
      <c r="C215" s="5"/>
      <c r="D215" s="5"/>
    </row>
    <row r="216">
      <c r="A216" s="4"/>
      <c r="B216" s="4"/>
      <c r="C216" s="5"/>
      <c r="D216" s="5"/>
    </row>
    <row r="217">
      <c r="A217" s="4"/>
      <c r="B217" s="4"/>
      <c r="C217" s="5"/>
      <c r="D217" s="5"/>
    </row>
    <row r="218">
      <c r="A218" s="4"/>
      <c r="B218" s="4"/>
      <c r="C218" s="5"/>
      <c r="D218" s="5"/>
    </row>
    <row r="219">
      <c r="A219" s="4"/>
      <c r="B219" s="4"/>
      <c r="C219" s="5"/>
      <c r="D219" s="5"/>
    </row>
    <row r="220">
      <c r="A220" s="4"/>
      <c r="B220" s="4"/>
      <c r="C220" s="5"/>
      <c r="D220" s="5"/>
    </row>
    <row r="221">
      <c r="A221" s="4"/>
      <c r="B221" s="4"/>
      <c r="C221" s="5"/>
      <c r="D221" s="5"/>
    </row>
    <row r="222">
      <c r="B222" s="4"/>
      <c r="C222" s="5"/>
      <c r="D222" s="5"/>
    </row>
    <row r="223">
      <c r="B223" s="4"/>
      <c r="C223" s="5"/>
      <c r="D223" s="5"/>
    </row>
    <row r="224">
      <c r="B224" s="4"/>
      <c r="C224" s="5"/>
      <c r="D224" s="5"/>
    </row>
    <row r="225">
      <c r="B225" s="4"/>
      <c r="C225" s="5"/>
      <c r="D225" s="5"/>
    </row>
    <row r="226">
      <c r="B226" s="4"/>
      <c r="C226" s="5"/>
      <c r="D226" s="5"/>
    </row>
    <row r="227">
      <c r="B227" s="4"/>
      <c r="C227" s="5"/>
      <c r="D227" s="5"/>
    </row>
    <row r="228">
      <c r="B228" s="4"/>
      <c r="C228" s="5"/>
      <c r="D228" s="5"/>
    </row>
    <row r="229">
      <c r="B229" s="4"/>
      <c r="C229" s="5"/>
      <c r="D229" s="5"/>
    </row>
    <row r="230">
      <c r="B230" s="4"/>
      <c r="C230" s="5"/>
      <c r="D230" s="5"/>
    </row>
    <row r="231">
      <c r="B231" s="4"/>
      <c r="C231" s="5"/>
      <c r="D231" s="5"/>
    </row>
    <row r="232">
      <c r="B232" s="4"/>
      <c r="C232" s="5"/>
      <c r="D232" s="5"/>
    </row>
    <row r="233">
      <c r="B233" s="4"/>
      <c r="C233" s="5"/>
      <c r="D233" s="5"/>
    </row>
    <row r="234">
      <c r="B234" s="4"/>
      <c r="C234" s="5"/>
      <c r="D234" s="5"/>
    </row>
    <row r="235">
      <c r="B235" s="4"/>
      <c r="C235" s="5"/>
      <c r="D235" s="5"/>
    </row>
    <row r="236">
      <c r="B236" s="4"/>
      <c r="C236" s="5"/>
      <c r="D236" s="5"/>
    </row>
    <row r="237">
      <c r="B237" s="4"/>
      <c r="C237" s="5"/>
      <c r="D237" s="5"/>
    </row>
    <row r="238">
      <c r="B238" s="4"/>
      <c r="C238" s="5"/>
      <c r="D238" s="5"/>
    </row>
    <row r="239">
      <c r="B239" s="4"/>
      <c r="C239" s="5"/>
      <c r="D239" s="5"/>
    </row>
    <row r="240">
      <c r="B240" s="4"/>
      <c r="C240" s="5"/>
      <c r="D240" s="5"/>
    </row>
    <row r="241">
      <c r="B241" s="4"/>
      <c r="C241" s="5"/>
      <c r="D241" s="5"/>
    </row>
    <row r="242">
      <c r="B242" s="4"/>
      <c r="C242" s="5"/>
      <c r="D242" s="5"/>
    </row>
    <row r="243">
      <c r="B243" s="4"/>
      <c r="C243" s="5"/>
      <c r="D243" s="5"/>
    </row>
    <row r="244">
      <c r="B244" s="4"/>
      <c r="C244" s="5"/>
      <c r="D244" s="5"/>
    </row>
    <row r="245">
      <c r="B245" s="4"/>
      <c r="C245" s="5"/>
      <c r="D245" s="5"/>
    </row>
    <row r="246">
      <c r="B246" s="4"/>
      <c r="C246" s="5"/>
      <c r="D246" s="5"/>
    </row>
    <row r="247">
      <c r="B247" s="4"/>
      <c r="C247" s="5"/>
      <c r="D247" s="5"/>
    </row>
    <row r="248">
      <c r="B248" s="4"/>
      <c r="C248" s="5"/>
      <c r="D248" s="5"/>
    </row>
    <row r="249">
      <c r="B249" s="4"/>
      <c r="C249" s="5"/>
      <c r="D249" s="5"/>
    </row>
    <row r="250">
      <c r="B250" s="4"/>
      <c r="C250" s="5"/>
      <c r="D250" s="5"/>
    </row>
    <row r="251">
      <c r="B251" s="4"/>
      <c r="C251" s="5"/>
      <c r="D251" s="5"/>
    </row>
    <row r="252">
      <c r="B252" s="4"/>
      <c r="C252" s="5"/>
      <c r="D252" s="5"/>
    </row>
    <row r="253">
      <c r="B253" s="4"/>
      <c r="C253" s="5"/>
      <c r="D253" s="5"/>
    </row>
    <row r="254">
      <c r="B254" s="4"/>
      <c r="C254" s="5"/>
      <c r="D254" s="5"/>
    </row>
    <row r="255">
      <c r="B255" s="4"/>
      <c r="C255" s="5"/>
      <c r="D255" s="5"/>
    </row>
    <row r="256">
      <c r="B256" s="4"/>
      <c r="C256" s="5"/>
      <c r="D256" s="5"/>
    </row>
    <row r="257">
      <c r="B257" s="4"/>
      <c r="C257" s="5"/>
      <c r="D257" s="5"/>
    </row>
    <row r="258">
      <c r="B258" s="4"/>
      <c r="C258" s="5"/>
      <c r="D258" s="5"/>
    </row>
    <row r="259">
      <c r="B259" s="4"/>
      <c r="C259" s="5"/>
      <c r="D259" s="5"/>
    </row>
    <row r="260">
      <c r="B260" s="4"/>
      <c r="C260" s="5"/>
      <c r="D260" s="5"/>
    </row>
    <row r="261">
      <c r="B261" s="4"/>
      <c r="C261" s="5"/>
      <c r="D261" s="5"/>
    </row>
    <row r="262">
      <c r="B262" s="4"/>
      <c r="C262" s="5"/>
      <c r="D262" s="5"/>
    </row>
    <row r="263">
      <c r="B263" s="4"/>
      <c r="C263" s="5"/>
      <c r="D263" s="5"/>
    </row>
    <row r="264">
      <c r="B264" s="4"/>
      <c r="C264" s="5"/>
      <c r="D264" s="5"/>
    </row>
    <row r="265">
      <c r="B265" s="4"/>
      <c r="C265" s="5"/>
      <c r="D265" s="5"/>
    </row>
    <row r="266">
      <c r="B266" s="4"/>
      <c r="C266" s="5"/>
      <c r="D266" s="5"/>
    </row>
    <row r="267">
      <c r="B267" s="4"/>
      <c r="C267" s="5"/>
      <c r="D267" s="5"/>
    </row>
    <row r="268">
      <c r="B268" s="4"/>
      <c r="C268" s="5"/>
      <c r="D268" s="5"/>
    </row>
    <row r="269">
      <c r="B269" s="4"/>
      <c r="C269" s="5"/>
      <c r="D269" s="5"/>
    </row>
    <row r="270">
      <c r="B270" s="4"/>
      <c r="C270" s="5"/>
      <c r="D270" s="5"/>
    </row>
    <row r="271">
      <c r="B271" s="4"/>
      <c r="C271" s="5"/>
      <c r="D271" s="5"/>
    </row>
    <row r="272">
      <c r="B272" s="4"/>
      <c r="C272" s="5"/>
      <c r="D272" s="5"/>
    </row>
    <row r="273">
      <c r="B273" s="4"/>
      <c r="C273" s="5"/>
      <c r="D273" s="5"/>
    </row>
    <row r="274">
      <c r="B274" s="4"/>
      <c r="C274" s="5"/>
      <c r="D274" s="5"/>
    </row>
    <row r="275">
      <c r="B275" s="4"/>
      <c r="C275" s="5"/>
      <c r="D275" s="5"/>
    </row>
    <row r="276">
      <c r="B276" s="4"/>
      <c r="C276" s="5"/>
      <c r="D276" s="5"/>
    </row>
    <row r="277">
      <c r="B277" s="4"/>
      <c r="C277" s="5"/>
      <c r="D277" s="5"/>
    </row>
    <row r="278">
      <c r="B278" s="4"/>
      <c r="C278" s="5"/>
      <c r="D278" s="5"/>
    </row>
    <row r="279">
      <c r="B279" s="4"/>
      <c r="C279" s="5"/>
      <c r="D279" s="5"/>
    </row>
    <row r="280">
      <c r="B280" s="4"/>
      <c r="C280" s="5"/>
      <c r="D280" s="5"/>
    </row>
    <row r="281">
      <c r="B281" s="4"/>
      <c r="C281" s="5"/>
      <c r="D281" s="5"/>
    </row>
    <row r="282">
      <c r="B282" s="4"/>
      <c r="C282" s="5"/>
      <c r="D282" s="5"/>
    </row>
    <row r="283">
      <c r="B283" s="4"/>
      <c r="C283" s="5"/>
      <c r="D283" s="5"/>
    </row>
    <row r="284">
      <c r="B284" s="4"/>
      <c r="C284" s="5"/>
      <c r="D284" s="5"/>
    </row>
    <row r="285">
      <c r="B285" s="4"/>
      <c r="C285" s="5"/>
      <c r="D285" s="5"/>
    </row>
    <row r="286">
      <c r="B286" s="4"/>
      <c r="C286" s="5"/>
      <c r="D286" s="5"/>
    </row>
    <row r="287">
      <c r="B287" s="4"/>
      <c r="C287" s="5"/>
      <c r="D287" s="5"/>
    </row>
    <row r="288">
      <c r="B288" s="4"/>
      <c r="C288" s="5"/>
      <c r="D288" s="5"/>
    </row>
    <row r="289">
      <c r="B289" s="4"/>
      <c r="C289" s="5"/>
      <c r="D289" s="5"/>
    </row>
    <row r="290">
      <c r="B290" s="4"/>
      <c r="C290" s="5"/>
      <c r="D290" s="5"/>
    </row>
    <row r="291">
      <c r="B291" s="4"/>
      <c r="C291" s="5"/>
      <c r="D291" s="5"/>
    </row>
    <row r="292">
      <c r="B292" s="4"/>
      <c r="C292" s="5"/>
      <c r="D292" s="5"/>
    </row>
    <row r="293">
      <c r="B293" s="4"/>
      <c r="C293" s="5"/>
      <c r="D293" s="5"/>
    </row>
    <row r="294">
      <c r="B294" s="4"/>
      <c r="C294" s="5"/>
      <c r="D294" s="5"/>
    </row>
    <row r="295">
      <c r="B295" s="4"/>
      <c r="C295" s="5"/>
      <c r="D295" s="5"/>
    </row>
    <row r="296">
      <c r="B296" s="4"/>
      <c r="C296" s="5"/>
      <c r="D296" s="5"/>
    </row>
    <row r="297">
      <c r="B297" s="4"/>
      <c r="C297" s="5"/>
      <c r="D297" s="5"/>
    </row>
    <row r="298">
      <c r="B298" s="4"/>
      <c r="C298" s="5"/>
      <c r="D298" s="5"/>
    </row>
    <row r="299">
      <c r="B299" s="4"/>
      <c r="C299" s="5"/>
      <c r="D299" s="5"/>
    </row>
    <row r="300">
      <c r="B300" s="4"/>
      <c r="C300" s="5"/>
      <c r="D300" s="5"/>
    </row>
    <row r="301">
      <c r="B301" s="4"/>
      <c r="C301" s="5"/>
      <c r="D301" s="5"/>
    </row>
    <row r="302">
      <c r="B302" s="4"/>
      <c r="C302" s="5"/>
      <c r="D302" s="5"/>
    </row>
    <row r="303">
      <c r="B303" s="4"/>
      <c r="C303" s="5"/>
      <c r="D303" s="5"/>
    </row>
    <row r="304">
      <c r="B304" s="4"/>
      <c r="C304" s="5"/>
      <c r="D304" s="5"/>
    </row>
    <row r="305">
      <c r="B305" s="4"/>
      <c r="C305" s="5"/>
      <c r="D305" s="5"/>
    </row>
    <row r="306">
      <c r="B306" s="4"/>
      <c r="C306" s="5"/>
      <c r="D306" s="5"/>
    </row>
    <row r="307">
      <c r="B307" s="4"/>
      <c r="C307" s="5"/>
      <c r="D307" s="5"/>
    </row>
    <row r="308">
      <c r="B308" s="4"/>
      <c r="C308" s="5"/>
      <c r="D308" s="5"/>
    </row>
    <row r="309">
      <c r="B309" s="4"/>
      <c r="C309" s="5"/>
      <c r="D309" s="5"/>
    </row>
    <row r="310">
      <c r="B310" s="4"/>
      <c r="C310" s="5"/>
      <c r="D310" s="5"/>
    </row>
    <row r="311">
      <c r="B311" s="4"/>
      <c r="C311" s="5"/>
      <c r="D311" s="5"/>
    </row>
    <row r="312">
      <c r="B312" s="4"/>
      <c r="C312" s="5"/>
      <c r="D312" s="5"/>
    </row>
    <row r="313">
      <c r="B313" s="4"/>
      <c r="C313" s="5"/>
      <c r="D313" s="5"/>
    </row>
    <row r="314">
      <c r="B314" s="4"/>
      <c r="C314" s="5"/>
      <c r="D314" s="5"/>
    </row>
    <row r="315">
      <c r="B315" s="4"/>
      <c r="C315" s="5"/>
      <c r="D315" s="5"/>
    </row>
    <row r="316">
      <c r="B316" s="4"/>
      <c r="C316" s="5"/>
      <c r="D316" s="5"/>
    </row>
    <row r="317">
      <c r="B317" s="4"/>
      <c r="C317" s="5"/>
      <c r="D317" s="5"/>
    </row>
    <row r="318">
      <c r="B318" s="4"/>
      <c r="C318" s="5"/>
      <c r="D318" s="5"/>
    </row>
    <row r="319">
      <c r="B319" s="4"/>
      <c r="C319" s="5"/>
      <c r="D319" s="5"/>
    </row>
    <row r="320">
      <c r="B320" s="4"/>
      <c r="C320" s="5"/>
      <c r="D320" s="5"/>
    </row>
    <row r="321">
      <c r="B321" s="4"/>
      <c r="C321" s="5"/>
      <c r="D321" s="5"/>
    </row>
    <row r="322">
      <c r="B322" s="4"/>
      <c r="C322" s="5"/>
      <c r="D322" s="5"/>
    </row>
    <row r="323">
      <c r="B323" s="4"/>
      <c r="C323" s="5"/>
      <c r="D323" s="5"/>
    </row>
    <row r="324">
      <c r="B324" s="4"/>
      <c r="C324" s="5"/>
      <c r="D324" s="5"/>
    </row>
    <row r="325">
      <c r="B325" s="4"/>
      <c r="C325" s="5"/>
      <c r="D325" s="5"/>
    </row>
    <row r="326">
      <c r="B326" s="4"/>
      <c r="C326" s="5"/>
      <c r="D326" s="5"/>
    </row>
    <row r="327">
      <c r="B327" s="4"/>
      <c r="C327" s="5"/>
      <c r="D327" s="5"/>
    </row>
    <row r="328">
      <c r="B328" s="4"/>
      <c r="C328" s="5"/>
      <c r="D328" s="5"/>
    </row>
    <row r="329">
      <c r="B329" s="4"/>
      <c r="C329" s="5"/>
      <c r="D329" s="5"/>
    </row>
    <row r="330">
      <c r="B330" s="4"/>
      <c r="C330" s="5"/>
      <c r="D330" s="5"/>
    </row>
    <row r="331">
      <c r="B331" s="4"/>
      <c r="C331" s="5"/>
      <c r="D331" s="5"/>
    </row>
    <row r="332">
      <c r="B332" s="4"/>
      <c r="C332" s="5"/>
      <c r="D332" s="5"/>
    </row>
    <row r="333">
      <c r="B333" s="4"/>
      <c r="C333" s="5"/>
      <c r="D333" s="5"/>
    </row>
    <row r="334">
      <c r="B334" s="4"/>
      <c r="C334" s="5"/>
      <c r="D334" s="5"/>
    </row>
    <row r="335">
      <c r="B335" s="4"/>
      <c r="C335" s="5"/>
      <c r="D335" s="5"/>
    </row>
    <row r="336">
      <c r="B336" s="4"/>
      <c r="C336" s="5"/>
      <c r="D336" s="5"/>
    </row>
    <row r="337">
      <c r="B337" s="4"/>
      <c r="C337" s="5"/>
      <c r="D337" s="5"/>
    </row>
    <row r="338">
      <c r="B338" s="4"/>
      <c r="C338" s="5"/>
      <c r="D338" s="5"/>
    </row>
    <row r="339">
      <c r="B339" s="4"/>
      <c r="C339" s="5"/>
      <c r="D339" s="5"/>
    </row>
    <row r="340">
      <c r="B340" s="4"/>
      <c r="C340" s="5"/>
      <c r="D340" s="5"/>
    </row>
    <row r="341">
      <c r="B341" s="4"/>
      <c r="C341" s="5"/>
      <c r="D341" s="5"/>
    </row>
    <row r="342">
      <c r="B342" s="4"/>
      <c r="C342" s="5"/>
      <c r="D342" s="5"/>
    </row>
    <row r="343">
      <c r="B343" s="4"/>
      <c r="C343" s="5"/>
      <c r="D343" s="5"/>
    </row>
    <row r="344">
      <c r="B344" s="4"/>
      <c r="C344" s="5"/>
      <c r="D344" s="5"/>
    </row>
    <row r="345">
      <c r="B345" s="4"/>
      <c r="C345" s="5"/>
      <c r="D345" s="5"/>
    </row>
    <row r="346">
      <c r="B346" s="4"/>
      <c r="C346" s="5"/>
      <c r="D346" s="5"/>
    </row>
    <row r="347">
      <c r="B347" s="4"/>
      <c r="C347" s="5"/>
      <c r="D347" s="5"/>
    </row>
    <row r="348">
      <c r="B348" s="4"/>
      <c r="C348" s="5"/>
      <c r="D348" s="5"/>
    </row>
    <row r="349">
      <c r="B349" s="4"/>
      <c r="C349" s="5"/>
      <c r="D349" s="5"/>
    </row>
    <row r="350">
      <c r="B350" s="4"/>
      <c r="C350" s="5"/>
      <c r="D350" s="5"/>
    </row>
    <row r="351">
      <c r="B351" s="4"/>
      <c r="C351" s="5"/>
      <c r="D351" s="5"/>
    </row>
    <row r="352">
      <c r="B352" s="4"/>
      <c r="C352" s="5"/>
      <c r="D352" s="5"/>
    </row>
    <row r="353">
      <c r="B353" s="4"/>
      <c r="C353" s="5"/>
      <c r="D353" s="5"/>
    </row>
    <row r="354">
      <c r="B354" s="4"/>
      <c r="C354" s="5"/>
      <c r="D354" s="5"/>
    </row>
    <row r="355">
      <c r="B355" s="4"/>
      <c r="C355" s="5"/>
      <c r="D355" s="5"/>
    </row>
    <row r="356">
      <c r="B356" s="4"/>
      <c r="C356" s="5"/>
      <c r="D356" s="5"/>
    </row>
    <row r="357">
      <c r="B357" s="4"/>
      <c r="C357" s="5"/>
      <c r="D357" s="5"/>
    </row>
    <row r="358">
      <c r="B358" s="4"/>
      <c r="C358" s="5"/>
      <c r="D358" s="5"/>
    </row>
    <row r="359">
      <c r="B359" s="4"/>
      <c r="C359" s="5"/>
      <c r="D359" s="5"/>
    </row>
    <row r="360">
      <c r="B360" s="4"/>
      <c r="C360" s="5"/>
      <c r="D360" s="5"/>
    </row>
    <row r="361">
      <c r="B361" s="4"/>
      <c r="C361" s="5"/>
      <c r="D361" s="5"/>
    </row>
    <row r="362">
      <c r="B362" s="4"/>
      <c r="C362" s="5"/>
      <c r="D362" s="5"/>
    </row>
    <row r="363">
      <c r="B363" s="4"/>
      <c r="C363" s="5"/>
      <c r="D363" s="5"/>
    </row>
    <row r="364">
      <c r="B364" s="4"/>
      <c r="C364" s="5"/>
      <c r="D364" s="5"/>
    </row>
    <row r="365">
      <c r="B365" s="4"/>
      <c r="C365" s="5"/>
      <c r="D365" s="5"/>
    </row>
    <row r="366">
      <c r="B366" s="4"/>
      <c r="C366" s="5"/>
      <c r="D366" s="5"/>
    </row>
    <row r="367">
      <c r="B367" s="4"/>
      <c r="C367" s="5"/>
      <c r="D367" s="5"/>
    </row>
    <row r="368">
      <c r="B368" s="4"/>
      <c r="C368" s="5"/>
      <c r="D368" s="5"/>
    </row>
    <row r="369">
      <c r="B369" s="4"/>
      <c r="C369" s="5"/>
      <c r="D369" s="5"/>
    </row>
    <row r="370">
      <c r="B370" s="4"/>
      <c r="C370" s="5"/>
      <c r="D370" s="5"/>
    </row>
    <row r="371">
      <c r="B371" s="4"/>
      <c r="C371" s="5"/>
      <c r="D371" s="5"/>
    </row>
    <row r="372">
      <c r="B372" s="4"/>
      <c r="C372" s="5"/>
      <c r="D372" s="5"/>
    </row>
    <row r="373">
      <c r="B373" s="4"/>
      <c r="C373" s="5"/>
      <c r="D373" s="5"/>
    </row>
    <row r="374">
      <c r="B374" s="4"/>
      <c r="C374" s="5"/>
      <c r="D374" s="5"/>
    </row>
    <row r="375">
      <c r="B375" s="4"/>
      <c r="C375" s="5"/>
      <c r="D375" s="5"/>
    </row>
    <row r="376">
      <c r="B376" s="4"/>
      <c r="C376" s="5"/>
      <c r="D376" s="5"/>
    </row>
    <row r="377">
      <c r="B377" s="4"/>
      <c r="C377" s="5"/>
      <c r="D377" s="5"/>
    </row>
    <row r="378">
      <c r="B378" s="4"/>
      <c r="C378" s="5"/>
      <c r="D378" s="5"/>
    </row>
    <row r="379">
      <c r="B379" s="4"/>
      <c r="C379" s="5"/>
      <c r="D379" s="5"/>
    </row>
    <row r="380">
      <c r="B380" s="4"/>
      <c r="C380" s="5"/>
      <c r="D380" s="5"/>
    </row>
    <row r="381">
      <c r="B381" s="4"/>
      <c r="C381" s="5"/>
      <c r="D381" s="5"/>
    </row>
    <row r="382">
      <c r="B382" s="4"/>
      <c r="C382" s="5"/>
      <c r="D382" s="5"/>
    </row>
    <row r="383">
      <c r="B383" s="4"/>
      <c r="C383" s="5"/>
      <c r="D383" s="5"/>
    </row>
    <row r="384">
      <c r="B384" s="4"/>
      <c r="C384" s="5"/>
      <c r="D384" s="5"/>
    </row>
    <row r="385">
      <c r="B385" s="4"/>
      <c r="C385" s="5"/>
      <c r="D385" s="5"/>
    </row>
    <row r="386">
      <c r="B386" s="4"/>
      <c r="C386" s="5"/>
      <c r="D386" s="5"/>
    </row>
    <row r="387">
      <c r="B387" s="4"/>
      <c r="C387" s="5"/>
      <c r="D387" s="5"/>
    </row>
    <row r="388">
      <c r="B388" s="4"/>
      <c r="C388" s="5"/>
      <c r="D388" s="5"/>
    </row>
    <row r="389">
      <c r="B389" s="4"/>
      <c r="C389" s="5"/>
      <c r="D389" s="5"/>
    </row>
    <row r="390">
      <c r="B390" s="4"/>
      <c r="C390" s="5"/>
      <c r="D390" s="5"/>
    </row>
    <row r="391">
      <c r="B391" s="4"/>
      <c r="C391" s="5"/>
      <c r="D391" s="5"/>
    </row>
    <row r="392">
      <c r="B392" s="4"/>
      <c r="C392" s="5"/>
      <c r="D392" s="5"/>
    </row>
    <row r="393">
      <c r="B393" s="4"/>
      <c r="C393" s="5"/>
      <c r="D393" s="5"/>
    </row>
    <row r="394">
      <c r="B394" s="4"/>
      <c r="C394" s="5"/>
      <c r="D394" s="5"/>
    </row>
    <row r="395">
      <c r="B395" s="4"/>
      <c r="C395" s="5"/>
      <c r="D395" s="5"/>
    </row>
    <row r="396">
      <c r="B396" s="4"/>
      <c r="C396" s="5"/>
      <c r="D396" s="5"/>
    </row>
    <row r="397">
      <c r="B397" s="4"/>
      <c r="C397" s="5"/>
      <c r="D397" s="5"/>
    </row>
    <row r="398">
      <c r="B398" s="4"/>
      <c r="C398" s="5"/>
      <c r="D398" s="5"/>
    </row>
    <row r="399">
      <c r="B399" s="4"/>
      <c r="C399" s="5"/>
      <c r="D399" s="5"/>
    </row>
    <row r="400">
      <c r="B400" s="4"/>
      <c r="C400" s="5"/>
      <c r="D400" s="5"/>
    </row>
    <row r="401">
      <c r="B401" s="4"/>
      <c r="C401" s="5"/>
      <c r="D401" s="5"/>
    </row>
    <row r="402">
      <c r="B402" s="4"/>
      <c r="C402" s="5"/>
      <c r="D402" s="5"/>
    </row>
    <row r="403">
      <c r="B403" s="4"/>
      <c r="C403" s="5"/>
      <c r="D403" s="5"/>
    </row>
    <row r="404">
      <c r="B404" s="4"/>
      <c r="C404" s="5"/>
      <c r="D404" s="5"/>
    </row>
    <row r="405">
      <c r="B405" s="4"/>
      <c r="C405" s="5"/>
      <c r="D405" s="5"/>
    </row>
    <row r="406">
      <c r="B406" s="4"/>
      <c r="C406" s="5"/>
      <c r="D406" s="5"/>
    </row>
    <row r="407">
      <c r="B407" s="4"/>
      <c r="C407" s="5"/>
      <c r="D407" s="5"/>
    </row>
    <row r="408">
      <c r="B408" s="4"/>
      <c r="C408" s="5"/>
      <c r="D408" s="5"/>
    </row>
    <row r="409">
      <c r="B409" s="4"/>
      <c r="C409" s="5"/>
      <c r="D409" s="5"/>
    </row>
    <row r="410">
      <c r="B410" s="4"/>
      <c r="C410" s="5"/>
      <c r="D410" s="5"/>
    </row>
    <row r="411">
      <c r="B411" s="4"/>
      <c r="C411" s="5"/>
      <c r="D411" s="5"/>
    </row>
    <row r="412">
      <c r="B412" s="4"/>
      <c r="C412" s="5"/>
      <c r="D412" s="5"/>
    </row>
    <row r="413">
      <c r="B413" s="4"/>
      <c r="C413" s="5"/>
      <c r="D413" s="5"/>
    </row>
    <row r="414">
      <c r="B414" s="4"/>
      <c r="C414" s="5"/>
      <c r="D414" s="5"/>
    </row>
    <row r="415">
      <c r="B415" s="4"/>
      <c r="C415" s="5"/>
      <c r="D415" s="5"/>
    </row>
    <row r="416">
      <c r="B416" s="4"/>
      <c r="C416" s="5"/>
      <c r="D416" s="5"/>
    </row>
    <row r="417">
      <c r="B417" s="4"/>
      <c r="C417" s="5"/>
      <c r="D417" s="5"/>
    </row>
    <row r="418">
      <c r="B418" s="4"/>
      <c r="C418" s="5"/>
      <c r="D418" s="5"/>
    </row>
    <row r="419">
      <c r="B419" s="4"/>
      <c r="C419" s="5"/>
      <c r="D419" s="5"/>
    </row>
    <row r="420">
      <c r="B420" s="4"/>
      <c r="C420" s="5"/>
      <c r="D420" s="5"/>
    </row>
    <row r="421">
      <c r="B421" s="4"/>
      <c r="C421" s="5"/>
      <c r="D421" s="5"/>
    </row>
    <row r="422">
      <c r="B422" s="4"/>
      <c r="C422" s="5"/>
      <c r="D422" s="5"/>
    </row>
    <row r="423">
      <c r="B423" s="4"/>
      <c r="C423" s="5"/>
      <c r="D423" s="5"/>
    </row>
    <row r="424">
      <c r="B424" s="4"/>
      <c r="C424" s="5"/>
      <c r="D424" s="5"/>
    </row>
    <row r="425">
      <c r="B425" s="4"/>
      <c r="C425" s="5"/>
      <c r="D425" s="5"/>
    </row>
    <row r="426">
      <c r="B426" s="4"/>
      <c r="C426" s="5"/>
      <c r="D426" s="5"/>
    </row>
    <row r="427">
      <c r="B427" s="4"/>
      <c r="C427" s="5"/>
      <c r="D427" s="5"/>
    </row>
    <row r="428">
      <c r="B428" s="4"/>
      <c r="C428" s="5"/>
      <c r="D428" s="5"/>
    </row>
    <row r="429">
      <c r="B429" s="4"/>
      <c r="C429" s="5"/>
      <c r="D429" s="5"/>
    </row>
    <row r="430">
      <c r="B430" s="4"/>
      <c r="C430" s="5"/>
      <c r="D430" s="5"/>
    </row>
    <row r="431">
      <c r="B431" s="4"/>
      <c r="C431" s="5"/>
      <c r="D431" s="5"/>
    </row>
    <row r="432">
      <c r="B432" s="4"/>
      <c r="C432" s="5"/>
      <c r="D432" s="5"/>
    </row>
    <row r="433">
      <c r="B433" s="4"/>
      <c r="C433" s="5"/>
      <c r="D433" s="5"/>
    </row>
    <row r="434">
      <c r="B434" s="4"/>
      <c r="C434" s="5"/>
      <c r="D434" s="5"/>
    </row>
    <row r="435">
      <c r="B435" s="4"/>
      <c r="C435" s="5"/>
      <c r="D435" s="5"/>
    </row>
    <row r="436">
      <c r="B436" s="4"/>
      <c r="C436" s="5"/>
      <c r="D436" s="5"/>
    </row>
    <row r="437">
      <c r="B437" s="4"/>
      <c r="C437" s="5"/>
      <c r="D437" s="5"/>
    </row>
    <row r="438">
      <c r="B438" s="4"/>
      <c r="C438" s="5"/>
      <c r="D438" s="5"/>
    </row>
    <row r="439">
      <c r="B439" s="4"/>
      <c r="C439" s="5"/>
      <c r="D439" s="5"/>
    </row>
    <row r="440">
      <c r="A440" s="3"/>
      <c r="B440" s="7"/>
      <c r="C440" s="5"/>
      <c r="D440" s="5"/>
    </row>
    <row r="441">
      <c r="A441" s="3"/>
      <c r="B441" s="7"/>
      <c r="C441" s="5"/>
      <c r="D441" s="5"/>
    </row>
    <row r="442">
      <c r="A442" s="3"/>
      <c r="B442" s="7"/>
      <c r="C442" s="5"/>
      <c r="D442" s="5"/>
    </row>
    <row r="443">
      <c r="A443" s="3"/>
      <c r="B443" s="7"/>
      <c r="C443" s="5"/>
      <c r="D443" s="5"/>
    </row>
    <row r="444">
      <c r="A444" s="3"/>
      <c r="B444" s="7"/>
      <c r="C444" s="5"/>
      <c r="D444" s="5"/>
    </row>
    <row r="445">
      <c r="A445" s="3"/>
      <c r="B445" s="7"/>
      <c r="C445" s="5"/>
      <c r="D445" s="5"/>
    </row>
    <row r="446">
      <c r="A446" s="3"/>
      <c r="B446" s="7"/>
      <c r="C446" s="5"/>
      <c r="D446" s="5"/>
    </row>
    <row r="447">
      <c r="A447" s="3"/>
      <c r="B447" s="7"/>
      <c r="C447" s="5"/>
      <c r="D447" s="5"/>
    </row>
    <row r="448">
      <c r="A448" s="3"/>
      <c r="B448" s="7"/>
      <c r="C448" s="5"/>
      <c r="D448" s="5"/>
    </row>
    <row r="449">
      <c r="A449" s="3"/>
      <c r="B449" s="7"/>
      <c r="C449" s="5"/>
      <c r="D449" s="5"/>
    </row>
    <row r="450">
      <c r="A450" s="3"/>
      <c r="B450" s="7"/>
      <c r="C450" s="5"/>
      <c r="D450" s="5"/>
    </row>
    <row r="451">
      <c r="A451" s="3"/>
      <c r="B451" s="7"/>
      <c r="C451" s="5"/>
      <c r="D451" s="5"/>
    </row>
    <row r="452">
      <c r="A452" s="3"/>
      <c r="B452" s="7"/>
      <c r="C452" s="5"/>
      <c r="D452" s="5"/>
    </row>
    <row r="453">
      <c r="A453" s="3"/>
      <c r="B453" s="7"/>
      <c r="C453" s="5"/>
      <c r="D453" s="5"/>
    </row>
    <row r="454">
      <c r="A454" s="3"/>
      <c r="B454" s="7"/>
      <c r="C454" s="5"/>
      <c r="D454" s="5"/>
    </row>
    <row r="455">
      <c r="A455" s="3"/>
      <c r="B455" s="7"/>
      <c r="C455" s="5"/>
      <c r="D455" s="5"/>
    </row>
    <row r="456">
      <c r="A456" s="3"/>
      <c r="B456" s="7"/>
      <c r="C456" s="5"/>
      <c r="D456" s="5"/>
    </row>
    <row r="457">
      <c r="A457" s="3"/>
      <c r="B457" s="7"/>
      <c r="C457" s="5"/>
      <c r="D457" s="5"/>
    </row>
    <row r="458">
      <c r="A458" s="3"/>
      <c r="B458" s="7"/>
      <c r="C458" s="5"/>
      <c r="D458" s="5"/>
    </row>
    <row r="459">
      <c r="A459" s="3"/>
      <c r="B459" s="7"/>
      <c r="C459" s="5"/>
      <c r="D459" s="5"/>
    </row>
    <row r="460">
      <c r="A460" s="3"/>
      <c r="B460" s="7"/>
      <c r="C460" s="5"/>
      <c r="D460" s="5"/>
    </row>
    <row r="461">
      <c r="A461" s="3"/>
      <c r="B461" s="7"/>
      <c r="C461" s="5"/>
      <c r="D461" s="5"/>
    </row>
    <row r="462">
      <c r="A462" s="3"/>
      <c r="B462" s="7"/>
      <c r="C462" s="5"/>
      <c r="D462" s="5"/>
    </row>
    <row r="463">
      <c r="A463" s="3"/>
      <c r="B463" s="7"/>
      <c r="C463" s="5"/>
      <c r="D463" s="5"/>
    </row>
    <row r="464">
      <c r="A464" s="3"/>
      <c r="B464" s="7"/>
      <c r="C464" s="5"/>
      <c r="D464" s="5"/>
    </row>
    <row r="465">
      <c r="A465" s="3"/>
      <c r="B465" s="7"/>
      <c r="C465" s="5"/>
      <c r="D465" s="5"/>
    </row>
    <row r="466">
      <c r="A466" s="3"/>
      <c r="B466" s="7"/>
      <c r="C466" s="5"/>
      <c r="D466" s="5"/>
    </row>
    <row r="467">
      <c r="A467" s="3"/>
      <c r="B467" s="7"/>
      <c r="C467" s="5"/>
      <c r="D467" s="5"/>
    </row>
    <row r="468">
      <c r="A468" s="3"/>
      <c r="B468" s="7"/>
      <c r="C468" s="5"/>
      <c r="D468" s="5"/>
    </row>
    <row r="469">
      <c r="A469" s="3"/>
      <c r="B469" s="7"/>
      <c r="C469" s="5"/>
      <c r="D469" s="5"/>
    </row>
    <row r="470">
      <c r="A470" s="3"/>
      <c r="B470" s="7"/>
      <c r="C470" s="5"/>
      <c r="D470" s="5"/>
    </row>
    <row r="471">
      <c r="A471" s="3"/>
      <c r="B471" s="7"/>
      <c r="C471" s="5"/>
      <c r="D471" s="5"/>
    </row>
    <row r="472">
      <c r="A472" s="3"/>
      <c r="B472" s="7"/>
      <c r="C472" s="5"/>
      <c r="D472" s="5"/>
    </row>
    <row r="473">
      <c r="A473" s="3"/>
      <c r="B473" s="7"/>
      <c r="C473" s="5"/>
      <c r="D473" s="5"/>
    </row>
    <row r="474">
      <c r="A474" s="3"/>
      <c r="B474" s="7"/>
      <c r="C474" s="5"/>
      <c r="D474" s="5"/>
    </row>
    <row r="475">
      <c r="A475" s="3"/>
      <c r="B475" s="7"/>
      <c r="C475" s="5"/>
      <c r="D475" s="5"/>
    </row>
    <row r="476">
      <c r="A476" s="3"/>
      <c r="B476" s="7"/>
      <c r="C476" s="5"/>
      <c r="D476" s="5"/>
    </row>
    <row r="477">
      <c r="A477" s="3"/>
      <c r="B477" s="7"/>
      <c r="C477" s="5"/>
      <c r="D477" s="5"/>
    </row>
    <row r="478">
      <c r="A478" s="3"/>
      <c r="B478" s="7"/>
      <c r="C478" s="5"/>
      <c r="D478" s="5"/>
    </row>
    <row r="479">
      <c r="A479" s="3"/>
      <c r="B479" s="7"/>
      <c r="C479" s="5"/>
      <c r="D479" s="5"/>
    </row>
    <row r="480">
      <c r="A480" s="3"/>
      <c r="B480" s="7"/>
      <c r="C480" s="5"/>
      <c r="D480" s="5"/>
    </row>
    <row r="481">
      <c r="A481" s="3"/>
      <c r="B481" s="7"/>
      <c r="C481" s="5"/>
      <c r="D481" s="5"/>
    </row>
    <row r="482">
      <c r="A482" s="3"/>
      <c r="B482" s="7"/>
      <c r="C482" s="5"/>
      <c r="D482" s="5"/>
    </row>
    <row r="483">
      <c r="A483" s="3"/>
      <c r="B483" s="7"/>
      <c r="C483" s="5"/>
      <c r="D483" s="5"/>
    </row>
    <row r="484">
      <c r="A484" s="3"/>
      <c r="B484" s="7"/>
      <c r="C484" s="5"/>
      <c r="D484" s="5"/>
    </row>
    <row r="485">
      <c r="A485" s="3"/>
      <c r="B485" s="7"/>
      <c r="C485" s="5"/>
      <c r="D485" s="5"/>
    </row>
    <row r="486">
      <c r="A486" s="3"/>
      <c r="B486" s="7"/>
      <c r="C486" s="5"/>
      <c r="D486" s="5"/>
    </row>
    <row r="487">
      <c r="A487" s="3"/>
      <c r="B487" s="7"/>
      <c r="C487" s="5"/>
      <c r="D487" s="5"/>
    </row>
    <row r="488">
      <c r="A488" s="3"/>
      <c r="B488" s="7"/>
      <c r="C488" s="5"/>
      <c r="D488" s="5"/>
    </row>
    <row r="489">
      <c r="A489" s="3"/>
      <c r="B489" s="7"/>
      <c r="C489" s="5"/>
      <c r="D489" s="5"/>
    </row>
    <row r="490">
      <c r="A490" s="3"/>
      <c r="B490" s="7"/>
      <c r="C490" s="5"/>
      <c r="D490" s="5"/>
    </row>
    <row r="491">
      <c r="A491" s="3"/>
      <c r="B491" s="7"/>
      <c r="C491" s="5"/>
      <c r="D491" s="5"/>
    </row>
    <row r="492">
      <c r="A492" s="3"/>
      <c r="B492" s="7"/>
      <c r="C492" s="5"/>
      <c r="D492" s="5"/>
    </row>
    <row r="493">
      <c r="A493" s="3"/>
      <c r="B493" s="7"/>
      <c r="C493" s="5"/>
      <c r="D493" s="5"/>
    </row>
    <row r="494">
      <c r="A494" s="3"/>
      <c r="B494" s="7"/>
      <c r="C494" s="5"/>
      <c r="D494" s="5"/>
    </row>
    <row r="495">
      <c r="A495" s="3"/>
      <c r="B495" s="7"/>
      <c r="C495" s="5"/>
      <c r="D495" s="5"/>
    </row>
    <row r="496">
      <c r="A496" s="3"/>
      <c r="B496" s="7"/>
      <c r="C496" s="5"/>
      <c r="D496" s="5"/>
    </row>
    <row r="497">
      <c r="A497" s="3"/>
      <c r="B497" s="7"/>
      <c r="C497" s="5"/>
      <c r="D497" s="5"/>
    </row>
    <row r="498">
      <c r="A498" s="3"/>
      <c r="B498" s="7"/>
      <c r="C498" s="5"/>
      <c r="D498" s="5"/>
    </row>
    <row r="499">
      <c r="A499" s="3"/>
      <c r="B499" s="7"/>
      <c r="C499" s="5"/>
      <c r="D499" s="5"/>
    </row>
    <row r="500">
      <c r="A500" s="3"/>
      <c r="B500" s="7"/>
      <c r="C500" s="5"/>
      <c r="D500" s="5"/>
    </row>
    <row r="501">
      <c r="A501" s="3"/>
      <c r="B501" s="7"/>
      <c r="C501" s="5"/>
      <c r="D501" s="5"/>
    </row>
    <row r="502">
      <c r="A502" s="3"/>
      <c r="B502" s="7"/>
      <c r="C502" s="5"/>
      <c r="D502" s="5"/>
    </row>
    <row r="503">
      <c r="A503" s="3"/>
      <c r="B503" s="7"/>
      <c r="C503" s="5"/>
      <c r="D503" s="5"/>
    </row>
    <row r="504">
      <c r="A504" s="3"/>
      <c r="B504" s="7"/>
      <c r="C504" s="5"/>
      <c r="D504" s="5"/>
    </row>
    <row r="505">
      <c r="A505" s="3"/>
      <c r="B505" s="7"/>
      <c r="C505" s="5"/>
      <c r="D505" s="5"/>
    </row>
    <row r="506">
      <c r="A506" s="3"/>
      <c r="B506" s="7"/>
      <c r="C506" s="5"/>
      <c r="D506" s="5"/>
    </row>
    <row r="507">
      <c r="A507" s="3"/>
      <c r="B507" s="7"/>
      <c r="C507" s="5"/>
      <c r="D507" s="5"/>
    </row>
    <row r="508">
      <c r="A508" s="3"/>
      <c r="B508" s="7"/>
      <c r="C508" s="5"/>
      <c r="D508" s="5"/>
    </row>
    <row r="509">
      <c r="A509" s="3"/>
      <c r="B509" s="7"/>
      <c r="C509" s="5"/>
      <c r="D509" s="5"/>
    </row>
    <row r="510">
      <c r="A510" s="3"/>
      <c r="B510" s="7"/>
      <c r="C510" s="5"/>
      <c r="D510" s="5"/>
    </row>
    <row r="511">
      <c r="A511" s="3"/>
      <c r="B511" s="7"/>
      <c r="C511" s="5"/>
      <c r="D511" s="5"/>
    </row>
    <row r="512">
      <c r="A512" s="3"/>
      <c r="B512" s="7"/>
      <c r="C512" s="5"/>
      <c r="D512" s="5"/>
    </row>
    <row r="513">
      <c r="A513" s="3"/>
      <c r="B513" s="7"/>
      <c r="C513" s="5"/>
      <c r="D513" s="5"/>
    </row>
    <row r="514">
      <c r="A514" s="3"/>
      <c r="B514" s="7"/>
      <c r="C514" s="5"/>
      <c r="D514" s="5"/>
    </row>
    <row r="515">
      <c r="A515" s="3"/>
      <c r="B515" s="7"/>
      <c r="C515" s="5"/>
      <c r="D515" s="5"/>
    </row>
    <row r="516">
      <c r="A516" s="3"/>
      <c r="B516" s="7"/>
      <c r="C516" s="5"/>
      <c r="D516" s="5"/>
    </row>
    <row r="517">
      <c r="A517" s="3"/>
      <c r="B517" s="7"/>
      <c r="C517" s="5"/>
      <c r="D517" s="5"/>
    </row>
    <row r="518">
      <c r="A518" s="3"/>
      <c r="B518" s="7"/>
      <c r="C518" s="5"/>
      <c r="D518" s="5"/>
    </row>
    <row r="519">
      <c r="A519" s="3"/>
      <c r="B519" s="7"/>
      <c r="C519" s="5"/>
      <c r="D519" s="5"/>
    </row>
    <row r="520">
      <c r="A520" s="3"/>
      <c r="B520" s="7"/>
      <c r="C520" s="5"/>
      <c r="D520" s="5"/>
    </row>
    <row r="521">
      <c r="A521" s="3"/>
      <c r="B521" s="7"/>
      <c r="C521" s="5"/>
      <c r="D521" s="5"/>
    </row>
    <row r="522">
      <c r="A522" s="3"/>
      <c r="B522" s="7"/>
      <c r="C522" s="5"/>
      <c r="D522" s="5"/>
    </row>
    <row r="523">
      <c r="A523" s="3"/>
      <c r="B523" s="7"/>
      <c r="C523" s="5"/>
      <c r="D523" s="5"/>
    </row>
    <row r="524">
      <c r="A524" s="3"/>
      <c r="B524" s="7"/>
      <c r="C524" s="5"/>
      <c r="D524" s="5"/>
    </row>
    <row r="525">
      <c r="A525" s="3"/>
      <c r="B525" s="7"/>
      <c r="C525" s="5"/>
      <c r="D525" s="5"/>
    </row>
    <row r="526">
      <c r="A526" s="3"/>
      <c r="B526" s="7"/>
      <c r="C526" s="5"/>
      <c r="D526" s="5"/>
    </row>
    <row r="527">
      <c r="A527" s="3"/>
      <c r="B527" s="7"/>
      <c r="C527" s="5"/>
      <c r="D527" s="5"/>
    </row>
    <row r="528">
      <c r="A528" s="3"/>
      <c r="B528" s="7"/>
      <c r="C528" s="5"/>
      <c r="D528" s="5"/>
    </row>
    <row r="529">
      <c r="A529" s="3"/>
      <c r="B529" s="7"/>
      <c r="C529" s="5"/>
      <c r="D529" s="5"/>
    </row>
    <row r="530">
      <c r="A530" s="3"/>
      <c r="B530" s="7"/>
      <c r="C530" s="5"/>
      <c r="D530" s="5"/>
    </row>
    <row r="531">
      <c r="A531" s="3"/>
      <c r="B531" s="7"/>
      <c r="C531" s="5"/>
      <c r="D531" s="5"/>
    </row>
    <row r="532">
      <c r="A532" s="3"/>
      <c r="B532" s="7"/>
      <c r="C532" s="5"/>
      <c r="D532" s="5"/>
    </row>
    <row r="533">
      <c r="A533" s="3"/>
      <c r="B533" s="7"/>
      <c r="C533" s="5"/>
      <c r="D533" s="5"/>
    </row>
    <row r="534">
      <c r="A534" s="3"/>
      <c r="B534" s="7"/>
      <c r="C534" s="5"/>
      <c r="D534" s="5"/>
    </row>
    <row r="535">
      <c r="A535" s="3"/>
      <c r="B535" s="7"/>
      <c r="C535" s="5"/>
      <c r="D535" s="5"/>
    </row>
    <row r="536">
      <c r="A536" s="3"/>
      <c r="B536" s="7"/>
      <c r="C536" s="5"/>
      <c r="D536" s="5"/>
    </row>
    <row r="537">
      <c r="A537" s="3"/>
      <c r="B537" s="7"/>
      <c r="C537" s="5"/>
      <c r="D537" s="5"/>
    </row>
    <row r="538">
      <c r="A538" s="3"/>
      <c r="B538" s="7"/>
      <c r="C538" s="5"/>
      <c r="D538" s="5"/>
    </row>
    <row r="539">
      <c r="A539" s="3"/>
      <c r="B539" s="7"/>
      <c r="C539" s="5"/>
      <c r="D539" s="5"/>
    </row>
    <row r="540">
      <c r="A540" s="3"/>
      <c r="B540" s="7"/>
      <c r="C540" s="5"/>
      <c r="D540" s="5"/>
    </row>
    <row r="541">
      <c r="A541" s="3"/>
      <c r="B541" s="7"/>
      <c r="C541" s="5"/>
      <c r="D541" s="5"/>
    </row>
    <row r="542">
      <c r="A542" s="3"/>
      <c r="B542" s="7"/>
      <c r="C542" s="5"/>
      <c r="D542" s="5"/>
    </row>
    <row r="543">
      <c r="A543" s="3"/>
      <c r="B543" s="7"/>
      <c r="C543" s="5"/>
      <c r="D543" s="5"/>
    </row>
    <row r="544">
      <c r="A544" s="3"/>
      <c r="B544" s="7"/>
      <c r="C544" s="5"/>
      <c r="D544" s="5"/>
    </row>
    <row r="545">
      <c r="A545" s="3"/>
      <c r="B545" s="7"/>
      <c r="C545" s="5"/>
      <c r="D545" s="5"/>
    </row>
    <row r="546">
      <c r="A546" s="3"/>
      <c r="B546" s="7"/>
      <c r="C546" s="5"/>
      <c r="D546" s="5"/>
    </row>
    <row r="547">
      <c r="A547" s="3"/>
      <c r="B547" s="7"/>
      <c r="C547" s="5"/>
      <c r="D547" s="5"/>
    </row>
    <row r="548">
      <c r="A548" s="3"/>
      <c r="B548" s="7"/>
      <c r="C548" s="5"/>
      <c r="D548" s="5"/>
    </row>
    <row r="549">
      <c r="A549" s="3"/>
      <c r="B549" s="7"/>
      <c r="C549" s="5"/>
      <c r="D549" s="5"/>
    </row>
    <row r="550">
      <c r="A550" s="3"/>
      <c r="B550" s="7"/>
      <c r="C550" s="5"/>
      <c r="D550" s="5"/>
    </row>
    <row r="551">
      <c r="A551" s="3"/>
      <c r="B551" s="7"/>
      <c r="C551" s="5"/>
      <c r="D551" s="5"/>
    </row>
    <row r="552">
      <c r="A552" s="3"/>
      <c r="B552" s="7"/>
      <c r="C552" s="5"/>
      <c r="D552" s="5"/>
    </row>
    <row r="553">
      <c r="A553" s="3"/>
      <c r="B553" s="7"/>
      <c r="C553" s="5"/>
      <c r="D553" s="5"/>
    </row>
    <row r="554">
      <c r="A554" s="3"/>
      <c r="B554" s="7"/>
      <c r="C554" s="5"/>
      <c r="D554" s="5"/>
    </row>
    <row r="555">
      <c r="A555" s="3"/>
      <c r="B555" s="7"/>
      <c r="C555" s="5"/>
      <c r="D555" s="5"/>
    </row>
    <row r="556">
      <c r="A556" s="3"/>
      <c r="B556" s="7"/>
      <c r="C556" s="5"/>
      <c r="D556" s="5"/>
    </row>
    <row r="557">
      <c r="A557" s="3"/>
      <c r="B557" s="7"/>
      <c r="C557" s="5"/>
      <c r="D557" s="5"/>
    </row>
    <row r="558">
      <c r="A558" s="3"/>
      <c r="B558" s="7"/>
      <c r="C558" s="5"/>
      <c r="D558" s="5"/>
    </row>
    <row r="559">
      <c r="A559" s="3"/>
      <c r="B559" s="7"/>
      <c r="C559" s="5"/>
      <c r="D559" s="5"/>
    </row>
    <row r="560">
      <c r="A560" s="3"/>
      <c r="B560" s="7"/>
      <c r="C560" s="5"/>
      <c r="D560" s="5"/>
    </row>
    <row r="561">
      <c r="A561" s="3"/>
      <c r="B561" s="7"/>
      <c r="C561" s="5"/>
      <c r="D561" s="5"/>
    </row>
    <row r="562">
      <c r="A562" s="3"/>
      <c r="B562" s="7"/>
      <c r="C562" s="5"/>
      <c r="D562" s="5"/>
    </row>
    <row r="563">
      <c r="A563" s="3"/>
      <c r="B563" s="7"/>
      <c r="C563" s="5"/>
      <c r="D563" s="5"/>
    </row>
    <row r="564">
      <c r="A564" s="3"/>
      <c r="B564" s="7"/>
      <c r="C564" s="5"/>
      <c r="D564" s="5"/>
    </row>
    <row r="565">
      <c r="A565" s="3"/>
      <c r="B565" s="7"/>
      <c r="C565" s="5"/>
      <c r="D565" s="5"/>
    </row>
    <row r="566">
      <c r="A566" s="3"/>
      <c r="B566" s="7"/>
      <c r="C566" s="5"/>
      <c r="D566" s="5"/>
    </row>
    <row r="567">
      <c r="A567" s="3"/>
      <c r="B567" s="7"/>
      <c r="C567" s="5"/>
      <c r="D567" s="5"/>
    </row>
    <row r="568">
      <c r="A568" s="3"/>
      <c r="B568" s="7"/>
      <c r="C568" s="5"/>
      <c r="D568" s="5"/>
    </row>
    <row r="569">
      <c r="A569" s="3"/>
      <c r="B569" s="7"/>
      <c r="C569" s="5"/>
      <c r="D569" s="5"/>
    </row>
    <row r="570">
      <c r="A570" s="3"/>
      <c r="B570" s="7"/>
      <c r="C570" s="5"/>
      <c r="D570" s="5"/>
    </row>
    <row r="571">
      <c r="A571" s="3"/>
      <c r="B571" s="7"/>
      <c r="C571" s="5"/>
      <c r="D571" s="5"/>
    </row>
    <row r="572">
      <c r="A572" s="3"/>
      <c r="B572" s="7"/>
      <c r="C572" s="5"/>
      <c r="D572" s="5"/>
    </row>
    <row r="573">
      <c r="A573" s="3"/>
      <c r="B573" s="7"/>
      <c r="C573" s="5"/>
      <c r="D573" s="5"/>
    </row>
    <row r="574">
      <c r="A574" s="3"/>
      <c r="B574" s="7"/>
      <c r="C574" s="5"/>
      <c r="D574" s="5"/>
    </row>
    <row r="575">
      <c r="A575" s="3"/>
      <c r="B575" s="7"/>
      <c r="C575" s="5"/>
      <c r="D575" s="5"/>
    </row>
    <row r="576">
      <c r="A576" s="3"/>
      <c r="B576" s="7"/>
      <c r="C576" s="5"/>
      <c r="D576" s="5"/>
    </row>
    <row r="577">
      <c r="A577" s="3"/>
      <c r="B577" s="7"/>
      <c r="C577" s="5"/>
      <c r="D577" s="5"/>
    </row>
    <row r="578">
      <c r="A578" s="3"/>
      <c r="B578" s="7"/>
      <c r="C578" s="5"/>
      <c r="D578" s="5"/>
    </row>
    <row r="579">
      <c r="A579" s="3"/>
      <c r="B579" s="7"/>
      <c r="C579" s="5"/>
      <c r="D579" s="5"/>
    </row>
    <row r="580">
      <c r="A580" s="3"/>
      <c r="B580" s="7"/>
      <c r="C580" s="5"/>
      <c r="D580" s="5"/>
    </row>
    <row r="581">
      <c r="A581" s="3"/>
      <c r="B581" s="7"/>
      <c r="C581" s="5"/>
      <c r="D581" s="5"/>
    </row>
    <row r="582">
      <c r="A582" s="3"/>
      <c r="B582" s="7"/>
      <c r="C582" s="5"/>
      <c r="D582" s="5"/>
    </row>
    <row r="583">
      <c r="A583" s="3"/>
      <c r="B583" s="7"/>
      <c r="C583" s="5"/>
      <c r="D583" s="5"/>
    </row>
    <row r="584">
      <c r="A584" s="3"/>
      <c r="B584" s="7"/>
      <c r="C584" s="5"/>
      <c r="D584" s="5"/>
    </row>
    <row r="585">
      <c r="A585" s="3"/>
      <c r="B585" s="7"/>
      <c r="C585" s="5"/>
      <c r="D585" s="5"/>
    </row>
    <row r="586">
      <c r="A586" s="3"/>
      <c r="B586" s="7"/>
      <c r="C586" s="5"/>
      <c r="D586" s="5"/>
    </row>
    <row r="587">
      <c r="A587" s="3"/>
      <c r="B587" s="7"/>
      <c r="C587" s="5"/>
      <c r="D587" s="5"/>
    </row>
    <row r="588">
      <c r="A588" s="3"/>
      <c r="B588" s="7"/>
      <c r="C588" s="5"/>
      <c r="D588" s="5"/>
    </row>
    <row r="589">
      <c r="A589" s="3"/>
      <c r="B589" s="7"/>
      <c r="C589" s="5"/>
      <c r="D589" s="5"/>
    </row>
    <row r="590">
      <c r="A590" s="3"/>
      <c r="B590" s="7"/>
      <c r="C590" s="5"/>
      <c r="D590" s="5"/>
    </row>
    <row r="591">
      <c r="A591" s="3"/>
      <c r="B591" s="7"/>
      <c r="C591" s="5"/>
      <c r="D591" s="5"/>
    </row>
    <row r="592">
      <c r="A592" s="3"/>
      <c r="B592" s="7"/>
      <c r="C592" s="5"/>
      <c r="D592" s="5"/>
    </row>
    <row r="593">
      <c r="A593" s="3"/>
      <c r="B593" s="7"/>
      <c r="C593" s="5"/>
      <c r="D593" s="5"/>
    </row>
    <row r="594">
      <c r="A594" s="3"/>
      <c r="B594" s="7"/>
      <c r="C594" s="5"/>
      <c r="D594" s="5"/>
    </row>
    <row r="595">
      <c r="A595" s="3"/>
      <c r="B595" s="7"/>
      <c r="C595" s="5"/>
      <c r="D595" s="5"/>
    </row>
    <row r="596">
      <c r="A596" s="3"/>
      <c r="B596" s="7"/>
      <c r="C596" s="5"/>
      <c r="D596" s="5"/>
    </row>
    <row r="597">
      <c r="A597" s="3"/>
      <c r="B597" s="7"/>
      <c r="C597" s="5"/>
      <c r="D597" s="5"/>
    </row>
    <row r="598">
      <c r="A598" s="3"/>
      <c r="B598" s="7"/>
      <c r="C598" s="5"/>
      <c r="D598" s="5"/>
    </row>
    <row r="599">
      <c r="A599" s="3"/>
      <c r="B599" s="7"/>
      <c r="C599" s="5"/>
      <c r="D599" s="5"/>
    </row>
    <row r="600">
      <c r="A600" s="3"/>
      <c r="B600" s="7"/>
      <c r="C600" s="5"/>
      <c r="D600" s="5"/>
    </row>
    <row r="601">
      <c r="A601" s="3"/>
      <c r="B601" s="7"/>
      <c r="C601" s="5"/>
      <c r="D601" s="5"/>
    </row>
    <row r="602">
      <c r="A602" s="3"/>
      <c r="B602" s="7"/>
      <c r="C602" s="5"/>
      <c r="D602" s="5"/>
    </row>
    <row r="603">
      <c r="A603" s="3"/>
      <c r="B603" s="7"/>
      <c r="C603" s="5"/>
      <c r="D603" s="5"/>
    </row>
    <row r="604">
      <c r="A604" s="3"/>
      <c r="B604" s="7"/>
      <c r="C604" s="5"/>
      <c r="D604" s="5"/>
    </row>
    <row r="605">
      <c r="A605" s="3"/>
      <c r="B605" s="7"/>
      <c r="C605" s="5"/>
      <c r="D605" s="5"/>
    </row>
    <row r="606">
      <c r="A606" s="3"/>
      <c r="B606" s="7"/>
      <c r="C606" s="5"/>
      <c r="D606" s="5"/>
    </row>
    <row r="607">
      <c r="A607" s="3"/>
      <c r="B607" s="7"/>
      <c r="C607" s="5"/>
      <c r="D607" s="5"/>
    </row>
    <row r="608">
      <c r="A608" s="3"/>
      <c r="B608" s="7"/>
      <c r="C608" s="5"/>
      <c r="D608" s="5"/>
    </row>
    <row r="609">
      <c r="A609" s="3"/>
      <c r="B609" s="7"/>
      <c r="C609" s="5"/>
      <c r="D609" s="5"/>
    </row>
    <row r="610">
      <c r="A610" s="3"/>
      <c r="B610" s="7"/>
      <c r="C610" s="5"/>
      <c r="D610" s="5"/>
    </row>
    <row r="611">
      <c r="A611" s="3"/>
      <c r="B611" s="7"/>
      <c r="C611" s="5"/>
      <c r="D611" s="5"/>
    </row>
    <row r="612">
      <c r="A612" s="3"/>
      <c r="B612" s="7"/>
      <c r="C612" s="5"/>
      <c r="D612" s="5"/>
    </row>
    <row r="613">
      <c r="A613" s="3"/>
      <c r="B613" s="7"/>
      <c r="C613" s="5"/>
      <c r="D613" s="5"/>
    </row>
    <row r="614">
      <c r="A614" s="3"/>
      <c r="B614" s="7"/>
      <c r="C614" s="5"/>
      <c r="D614" s="5"/>
    </row>
    <row r="615">
      <c r="A615" s="3"/>
      <c r="B615" s="7"/>
      <c r="C615" s="5"/>
      <c r="D615" s="5"/>
    </row>
    <row r="616">
      <c r="A616" s="3"/>
      <c r="B616" s="7"/>
      <c r="C616" s="5"/>
      <c r="D616" s="5"/>
    </row>
    <row r="617">
      <c r="A617" s="3"/>
      <c r="B617" s="7"/>
      <c r="C617" s="5"/>
      <c r="D617" s="5"/>
    </row>
    <row r="618">
      <c r="A618" s="3"/>
      <c r="B618" s="7"/>
      <c r="C618" s="5"/>
      <c r="D618" s="5"/>
    </row>
    <row r="619">
      <c r="A619" s="3"/>
      <c r="B619" s="7"/>
      <c r="C619" s="5"/>
      <c r="D619" s="5"/>
    </row>
    <row r="620">
      <c r="A620" s="3"/>
      <c r="B620" s="7"/>
      <c r="C620" s="5"/>
      <c r="D620" s="5"/>
    </row>
    <row r="621">
      <c r="A621" s="3"/>
      <c r="B621" s="7"/>
      <c r="C621" s="5"/>
      <c r="D621" s="5"/>
    </row>
    <row r="622">
      <c r="A622" s="3"/>
      <c r="B622" s="7"/>
      <c r="C622" s="5"/>
      <c r="D622" s="5"/>
    </row>
    <row r="623">
      <c r="A623" s="3"/>
      <c r="B623" s="7"/>
      <c r="C623" s="5"/>
      <c r="D623" s="5"/>
    </row>
    <row r="624">
      <c r="A624" s="3"/>
      <c r="B624" s="7"/>
      <c r="C624" s="5"/>
      <c r="D624" s="5"/>
    </row>
    <row r="625">
      <c r="A625" s="3"/>
      <c r="B625" s="7"/>
      <c r="C625" s="5"/>
      <c r="D625" s="5"/>
    </row>
    <row r="626">
      <c r="A626" s="3"/>
      <c r="B626" s="7"/>
      <c r="C626" s="5"/>
      <c r="D626" s="5"/>
    </row>
    <row r="627">
      <c r="A627" s="3"/>
      <c r="B627" s="7"/>
      <c r="C627" s="5"/>
      <c r="D627" s="5"/>
    </row>
    <row r="628">
      <c r="A628" s="3"/>
      <c r="B628" s="7"/>
      <c r="C628" s="5"/>
      <c r="D628" s="5"/>
    </row>
    <row r="629">
      <c r="A629" s="3"/>
      <c r="B629" s="7"/>
      <c r="C629" s="5"/>
      <c r="D629" s="5"/>
    </row>
    <row r="630">
      <c r="A630" s="3"/>
      <c r="B630" s="7"/>
      <c r="C630" s="5"/>
      <c r="D630" s="5"/>
    </row>
    <row r="631">
      <c r="A631" s="3"/>
      <c r="B631" s="7"/>
      <c r="C631" s="5"/>
      <c r="D631" s="5"/>
    </row>
    <row r="632">
      <c r="A632" s="3"/>
      <c r="B632" s="7"/>
      <c r="C632" s="5"/>
      <c r="D632" s="5"/>
    </row>
    <row r="633">
      <c r="A633" s="3"/>
      <c r="B633" s="7"/>
      <c r="C633" s="5"/>
      <c r="D633" s="5"/>
    </row>
    <row r="634">
      <c r="A634" s="3"/>
      <c r="B634" s="7"/>
      <c r="C634" s="5"/>
      <c r="D634" s="5"/>
    </row>
    <row r="635">
      <c r="A635" s="3"/>
      <c r="B635" s="7"/>
      <c r="C635" s="5"/>
      <c r="D635" s="5"/>
    </row>
    <row r="636">
      <c r="A636" s="3"/>
      <c r="B636" s="7"/>
      <c r="C636" s="5"/>
      <c r="D636" s="5"/>
    </row>
    <row r="637">
      <c r="A637" s="3"/>
      <c r="B637" s="7"/>
      <c r="C637" s="5"/>
      <c r="D637" s="5"/>
    </row>
    <row r="638">
      <c r="A638" s="3"/>
      <c r="B638" s="7"/>
      <c r="C638" s="5"/>
      <c r="D638" s="5"/>
    </row>
    <row r="639">
      <c r="A639" s="3"/>
      <c r="B639" s="7"/>
      <c r="C639" s="5"/>
      <c r="D639" s="5"/>
    </row>
    <row r="640">
      <c r="A640" s="3"/>
      <c r="B640" s="7"/>
      <c r="C640" s="5"/>
      <c r="D640" s="5"/>
    </row>
    <row r="641">
      <c r="A641" s="3"/>
      <c r="B641" s="7"/>
      <c r="C641" s="5"/>
      <c r="D641" s="5"/>
    </row>
    <row r="642">
      <c r="A642" s="3"/>
      <c r="B642" s="7"/>
      <c r="C642" s="5"/>
      <c r="D642" s="5"/>
    </row>
    <row r="643">
      <c r="A643" s="3"/>
      <c r="B643" s="7"/>
      <c r="C643" s="5"/>
      <c r="D643" s="5"/>
    </row>
    <row r="644">
      <c r="A644" s="3"/>
      <c r="B644" s="7"/>
      <c r="C644" s="5"/>
      <c r="D644" s="5"/>
    </row>
    <row r="645">
      <c r="A645" s="3"/>
      <c r="B645" s="7"/>
      <c r="C645" s="5"/>
      <c r="D645" s="5"/>
    </row>
    <row r="646">
      <c r="A646" s="3"/>
      <c r="B646" s="7"/>
      <c r="C646" s="5"/>
      <c r="D646" s="5"/>
    </row>
    <row r="647">
      <c r="A647" s="3"/>
      <c r="B647" s="7"/>
      <c r="C647" s="5"/>
      <c r="D647" s="5"/>
    </row>
    <row r="648">
      <c r="A648" s="3"/>
      <c r="B648" s="7"/>
      <c r="C648" s="5"/>
      <c r="D648" s="5"/>
    </row>
    <row r="649">
      <c r="A649" s="3"/>
      <c r="B649" s="7"/>
      <c r="C649" s="5"/>
      <c r="D649" s="5"/>
    </row>
    <row r="650">
      <c r="A650" s="3"/>
      <c r="B650" s="7"/>
      <c r="C650" s="5"/>
      <c r="D650" s="5"/>
    </row>
    <row r="651">
      <c r="A651" s="3"/>
      <c r="B651" s="7"/>
      <c r="C651" s="5"/>
      <c r="D651" s="5"/>
    </row>
    <row r="652">
      <c r="A652" s="3"/>
      <c r="B652" s="7"/>
      <c r="C652" s="5"/>
      <c r="D652" s="5"/>
    </row>
    <row r="653">
      <c r="A653" s="3"/>
      <c r="B653" s="7"/>
      <c r="C653" s="5"/>
      <c r="D653" s="5"/>
    </row>
    <row r="654">
      <c r="A654" s="3"/>
      <c r="B654" s="7"/>
      <c r="C654" s="5"/>
      <c r="D654" s="5"/>
    </row>
    <row r="655">
      <c r="A655" s="3"/>
      <c r="B655" s="7"/>
      <c r="C655" s="5"/>
      <c r="D655" s="5"/>
    </row>
    <row r="656">
      <c r="A656" s="3"/>
      <c r="B656" s="7"/>
      <c r="C656" s="5"/>
      <c r="D656" s="5"/>
    </row>
    <row r="657">
      <c r="A657" s="3"/>
      <c r="B657" s="7"/>
      <c r="C657" s="5"/>
      <c r="D657" s="5"/>
    </row>
    <row r="658">
      <c r="A658" s="3"/>
      <c r="B658" s="7"/>
      <c r="C658" s="5"/>
      <c r="D658" s="5"/>
    </row>
    <row r="659">
      <c r="A659" s="3"/>
      <c r="B659" s="7"/>
      <c r="C659" s="5"/>
      <c r="D659" s="5"/>
    </row>
    <row r="660">
      <c r="A660" s="3"/>
      <c r="B660" s="7"/>
      <c r="C660" s="5"/>
      <c r="D660" s="5"/>
    </row>
    <row r="661">
      <c r="A661" s="3"/>
      <c r="B661" s="7"/>
      <c r="C661" s="5"/>
      <c r="D661" s="5"/>
    </row>
    <row r="662">
      <c r="A662" s="3"/>
      <c r="B662" s="7"/>
      <c r="C662" s="5"/>
      <c r="D662" s="5"/>
    </row>
    <row r="663">
      <c r="A663" s="3"/>
      <c r="B663" s="7"/>
      <c r="C663" s="5"/>
      <c r="D663" s="5"/>
    </row>
    <row r="664">
      <c r="A664" s="3"/>
      <c r="B664" s="7"/>
      <c r="C664" s="5"/>
      <c r="D664" s="5"/>
    </row>
    <row r="665">
      <c r="A665" s="3"/>
      <c r="B665" s="7"/>
      <c r="C665" s="5"/>
      <c r="D665" s="5"/>
    </row>
    <row r="666">
      <c r="A666" s="3"/>
      <c r="B666" s="7"/>
      <c r="C666" s="5"/>
      <c r="D666" s="5"/>
    </row>
    <row r="667">
      <c r="A667" s="3"/>
      <c r="B667" s="7"/>
      <c r="C667" s="5"/>
      <c r="D667" s="5"/>
    </row>
    <row r="668">
      <c r="A668" s="3"/>
      <c r="B668" s="7"/>
      <c r="C668" s="5"/>
      <c r="D668" s="5"/>
    </row>
    <row r="669">
      <c r="A669" s="3"/>
      <c r="B669" s="7"/>
      <c r="C669" s="5"/>
      <c r="D669" s="5"/>
    </row>
    <row r="670">
      <c r="A670" s="3"/>
      <c r="B670" s="7"/>
      <c r="C670" s="5"/>
      <c r="D670" s="5"/>
    </row>
    <row r="671">
      <c r="A671" s="3"/>
      <c r="B671" s="7"/>
      <c r="C671" s="5"/>
      <c r="D671" s="5"/>
    </row>
    <row r="672">
      <c r="A672" s="3"/>
      <c r="B672" s="7"/>
      <c r="C672" s="5"/>
      <c r="D672" s="5"/>
    </row>
    <row r="673">
      <c r="A673" s="3"/>
      <c r="B673" s="7"/>
      <c r="C673" s="5"/>
      <c r="D673" s="5"/>
    </row>
    <row r="674">
      <c r="A674" s="3"/>
      <c r="B674" s="7"/>
      <c r="C674" s="5"/>
      <c r="D674" s="5"/>
    </row>
    <row r="675">
      <c r="A675" s="3"/>
      <c r="B675" s="7"/>
      <c r="C675" s="5"/>
      <c r="D675" s="5"/>
    </row>
    <row r="676">
      <c r="A676" s="3"/>
      <c r="B676" s="7"/>
      <c r="C676" s="5"/>
      <c r="D676" s="5"/>
    </row>
    <row r="677">
      <c r="A677" s="3"/>
      <c r="B677" s="7"/>
      <c r="C677" s="5"/>
      <c r="D677" s="5"/>
    </row>
    <row r="678">
      <c r="A678" s="3"/>
      <c r="B678" s="7"/>
      <c r="C678" s="5"/>
      <c r="D678" s="5"/>
    </row>
    <row r="679">
      <c r="A679" s="3"/>
      <c r="B679" s="7"/>
      <c r="C679" s="5"/>
      <c r="D679" s="5"/>
    </row>
    <row r="680">
      <c r="A680" s="3"/>
      <c r="B680" s="7"/>
      <c r="C680" s="5"/>
      <c r="D680" s="5"/>
    </row>
    <row r="681">
      <c r="A681" s="3"/>
      <c r="B681" s="7"/>
      <c r="C681" s="5"/>
      <c r="D681" s="5"/>
    </row>
    <row r="682">
      <c r="A682" s="3"/>
      <c r="B682" s="7"/>
      <c r="C682" s="5"/>
      <c r="D682" s="5"/>
    </row>
    <row r="683">
      <c r="A683" s="3"/>
      <c r="B683" s="7"/>
      <c r="C683" s="5"/>
      <c r="D683" s="5"/>
    </row>
    <row r="684">
      <c r="A684" s="3"/>
      <c r="B684" s="7"/>
      <c r="C684" s="5"/>
      <c r="D684" s="5"/>
    </row>
    <row r="685">
      <c r="A685" s="3"/>
      <c r="B685" s="7"/>
      <c r="C685" s="5"/>
      <c r="D685" s="5"/>
    </row>
    <row r="686">
      <c r="A686" s="3"/>
      <c r="B686" s="7"/>
      <c r="C686" s="5"/>
      <c r="D686" s="5"/>
    </row>
    <row r="687">
      <c r="A687" s="3"/>
      <c r="B687" s="7"/>
      <c r="C687" s="5"/>
      <c r="D687" s="5"/>
    </row>
    <row r="688">
      <c r="A688" s="3"/>
      <c r="B688" s="7"/>
      <c r="C688" s="5"/>
      <c r="D688" s="5"/>
    </row>
    <row r="689">
      <c r="A689" s="3"/>
      <c r="B689" s="7"/>
      <c r="C689" s="5"/>
      <c r="D689" s="5"/>
    </row>
    <row r="690">
      <c r="A690" s="3"/>
      <c r="B690" s="7"/>
      <c r="C690" s="5"/>
      <c r="D690" s="5"/>
    </row>
    <row r="691">
      <c r="A691" s="3"/>
      <c r="B691" s="7"/>
      <c r="C691" s="5"/>
      <c r="D691" s="5"/>
    </row>
    <row r="692">
      <c r="A692" s="3"/>
      <c r="B692" s="7"/>
      <c r="C692" s="5"/>
      <c r="D692" s="5"/>
    </row>
    <row r="693">
      <c r="A693" s="3"/>
      <c r="B693" s="7"/>
      <c r="C693" s="5"/>
      <c r="D693" s="5"/>
    </row>
    <row r="694">
      <c r="A694" s="3"/>
      <c r="B694" s="7"/>
      <c r="C694" s="5"/>
      <c r="D694" s="5"/>
    </row>
    <row r="695">
      <c r="A695" s="3"/>
      <c r="B695" s="7"/>
      <c r="C695" s="5"/>
      <c r="D695" s="5"/>
    </row>
    <row r="696">
      <c r="A696" s="3"/>
      <c r="B696" s="7"/>
      <c r="C696" s="5"/>
      <c r="D696" s="5"/>
    </row>
    <row r="697">
      <c r="A697" s="3"/>
      <c r="B697" s="7"/>
      <c r="C697" s="5"/>
      <c r="D697" s="5"/>
    </row>
    <row r="698">
      <c r="A698" s="3"/>
      <c r="B698" s="7"/>
      <c r="C698" s="5"/>
      <c r="D698" s="5"/>
    </row>
    <row r="699">
      <c r="A699" s="3"/>
      <c r="B699" s="7"/>
      <c r="C699" s="5"/>
      <c r="D699" s="5"/>
    </row>
    <row r="700">
      <c r="A700" s="3"/>
      <c r="B700" s="7"/>
      <c r="C700" s="5"/>
      <c r="D700" s="5"/>
    </row>
    <row r="701">
      <c r="A701" s="3"/>
      <c r="B701" s="7"/>
      <c r="C701" s="5"/>
      <c r="D701" s="5"/>
    </row>
    <row r="702">
      <c r="A702" s="3"/>
      <c r="B702" s="7"/>
      <c r="C702" s="5"/>
      <c r="D702" s="5"/>
    </row>
    <row r="703">
      <c r="A703" s="3"/>
      <c r="B703" s="7"/>
      <c r="C703" s="5"/>
      <c r="D703" s="5"/>
    </row>
    <row r="704">
      <c r="A704" s="3"/>
      <c r="B704" s="7"/>
      <c r="C704" s="5"/>
      <c r="D704" s="5"/>
    </row>
    <row r="705">
      <c r="A705" s="3"/>
      <c r="B705" s="7"/>
      <c r="C705" s="5"/>
      <c r="D705" s="5"/>
    </row>
    <row r="706">
      <c r="A706" s="3"/>
      <c r="B706" s="7"/>
      <c r="C706" s="5"/>
      <c r="D706" s="5"/>
    </row>
    <row r="707">
      <c r="A707" s="3"/>
      <c r="B707" s="7"/>
      <c r="C707" s="5"/>
      <c r="D707" s="5"/>
    </row>
    <row r="708">
      <c r="A708" s="3"/>
      <c r="B708" s="7"/>
      <c r="C708" s="5"/>
      <c r="D708" s="5"/>
    </row>
    <row r="709">
      <c r="A709" s="3"/>
      <c r="B709" s="7"/>
      <c r="C709" s="5"/>
      <c r="D709" s="5"/>
    </row>
    <row r="710">
      <c r="A710" s="3"/>
      <c r="B710" s="7"/>
      <c r="C710" s="5"/>
      <c r="D710" s="5"/>
    </row>
    <row r="711">
      <c r="A711" s="3"/>
      <c r="B711" s="7"/>
      <c r="C711" s="5"/>
      <c r="D711" s="5"/>
    </row>
    <row r="712">
      <c r="A712" s="3"/>
      <c r="B712" s="7"/>
      <c r="C712" s="5"/>
      <c r="D712" s="5"/>
    </row>
    <row r="713">
      <c r="A713" s="3"/>
      <c r="B713" s="7"/>
      <c r="C713" s="5"/>
      <c r="D713" s="5"/>
    </row>
    <row r="714">
      <c r="A714" s="3"/>
      <c r="B714" s="7"/>
      <c r="C714" s="5"/>
      <c r="D714" s="5"/>
    </row>
    <row r="715">
      <c r="A715" s="3"/>
      <c r="B715" s="7"/>
      <c r="C715" s="5"/>
      <c r="D715" s="5"/>
    </row>
    <row r="716">
      <c r="A716" s="3"/>
      <c r="B716" s="7"/>
      <c r="C716" s="5"/>
      <c r="D716" s="5"/>
    </row>
    <row r="717">
      <c r="A717" s="3"/>
      <c r="B717" s="7"/>
      <c r="C717" s="5"/>
      <c r="D717" s="5"/>
    </row>
    <row r="718">
      <c r="A718" s="3"/>
      <c r="B718" s="7"/>
      <c r="C718" s="5"/>
      <c r="D718" s="5"/>
    </row>
    <row r="719">
      <c r="A719" s="3"/>
      <c r="B719" s="7"/>
      <c r="C719" s="5"/>
      <c r="D719" s="5"/>
    </row>
    <row r="720">
      <c r="A720" s="3"/>
      <c r="B720" s="7"/>
      <c r="C720" s="5"/>
      <c r="D720" s="5"/>
    </row>
    <row r="721">
      <c r="A721" s="3"/>
      <c r="B721" s="7"/>
      <c r="C721" s="5"/>
      <c r="D721" s="5"/>
    </row>
    <row r="722">
      <c r="A722" s="3"/>
      <c r="B722" s="7"/>
      <c r="C722" s="5"/>
      <c r="D722" s="5"/>
    </row>
    <row r="723">
      <c r="A723" s="3"/>
      <c r="B723" s="7"/>
      <c r="C723" s="5"/>
      <c r="D723" s="5"/>
    </row>
    <row r="724">
      <c r="A724" s="3"/>
      <c r="B724" s="7"/>
      <c r="C724" s="5"/>
      <c r="D724" s="5"/>
    </row>
    <row r="725">
      <c r="A725" s="3"/>
      <c r="B725" s="7"/>
      <c r="C725" s="5"/>
      <c r="D725" s="5"/>
    </row>
    <row r="726">
      <c r="A726" s="3"/>
      <c r="B726" s="7"/>
      <c r="C726" s="5"/>
      <c r="D726" s="5"/>
    </row>
    <row r="727">
      <c r="A727" s="3"/>
      <c r="B727" s="7"/>
      <c r="C727" s="5"/>
      <c r="D727" s="5"/>
    </row>
    <row r="728">
      <c r="A728" s="3"/>
      <c r="B728" s="7"/>
      <c r="C728" s="5"/>
      <c r="D728" s="5"/>
    </row>
    <row r="729">
      <c r="A729" s="3"/>
      <c r="B729" s="7"/>
      <c r="C729" s="5"/>
      <c r="D729" s="5"/>
    </row>
    <row r="730">
      <c r="A730" s="3"/>
      <c r="B730" s="7"/>
      <c r="C730" s="5"/>
      <c r="D730" s="5"/>
    </row>
    <row r="731">
      <c r="A731" s="3"/>
      <c r="B731" s="7"/>
      <c r="C731" s="5"/>
      <c r="D731" s="5"/>
    </row>
    <row r="732">
      <c r="A732" s="3"/>
      <c r="B732" s="7"/>
      <c r="C732" s="5"/>
      <c r="D732" s="5"/>
    </row>
    <row r="733">
      <c r="A733" s="3"/>
      <c r="B733" s="7"/>
      <c r="C733" s="5"/>
      <c r="D733" s="5"/>
    </row>
    <row r="734">
      <c r="A734" s="3"/>
      <c r="B734" s="7"/>
      <c r="C734" s="5"/>
      <c r="D734" s="5"/>
    </row>
    <row r="735">
      <c r="A735" s="3"/>
      <c r="B735" s="7"/>
      <c r="C735" s="5"/>
      <c r="D735" s="5"/>
    </row>
    <row r="736">
      <c r="A736" s="3"/>
      <c r="B736" s="7"/>
      <c r="C736" s="5"/>
      <c r="D736" s="5"/>
    </row>
    <row r="737">
      <c r="A737" s="3"/>
      <c r="B737" s="7"/>
      <c r="C737" s="5"/>
      <c r="D737" s="5"/>
    </row>
    <row r="738">
      <c r="A738" s="3"/>
      <c r="B738" s="7"/>
      <c r="C738" s="5"/>
      <c r="D738" s="5"/>
    </row>
    <row r="739">
      <c r="A739" s="3"/>
      <c r="B739" s="7"/>
      <c r="C739" s="5"/>
      <c r="D739" s="5"/>
    </row>
    <row r="740">
      <c r="A740" s="3"/>
      <c r="B740" s="7"/>
      <c r="C740" s="5"/>
      <c r="D740" s="5"/>
    </row>
    <row r="741">
      <c r="A741" s="3"/>
      <c r="B741" s="7"/>
      <c r="C741" s="5"/>
      <c r="D741" s="5"/>
    </row>
    <row r="742">
      <c r="A742" s="3"/>
      <c r="B742" s="7"/>
      <c r="C742" s="5"/>
      <c r="D742" s="5"/>
    </row>
    <row r="743">
      <c r="A743" s="3"/>
      <c r="B743" s="7"/>
      <c r="C743" s="5"/>
      <c r="D743" s="5"/>
    </row>
    <row r="744">
      <c r="A744" s="3"/>
      <c r="B744" s="7"/>
      <c r="C744" s="5"/>
      <c r="D744" s="5"/>
    </row>
    <row r="745">
      <c r="A745" s="3"/>
      <c r="B745" s="7"/>
      <c r="C745" s="5"/>
      <c r="D745" s="5"/>
    </row>
    <row r="746">
      <c r="A746" s="3"/>
      <c r="B746" s="7"/>
      <c r="C746" s="5"/>
      <c r="D746" s="5"/>
    </row>
    <row r="747">
      <c r="A747" s="3"/>
      <c r="B747" s="7"/>
      <c r="C747" s="5"/>
      <c r="D747" s="5"/>
    </row>
    <row r="748">
      <c r="A748" s="3"/>
      <c r="B748" s="7"/>
      <c r="C748" s="5"/>
      <c r="D748" s="5"/>
    </row>
    <row r="749">
      <c r="A749" s="3"/>
      <c r="B749" s="7"/>
      <c r="C749" s="5"/>
      <c r="D749" s="5"/>
    </row>
    <row r="750">
      <c r="A750" s="3"/>
      <c r="B750" s="7"/>
      <c r="C750" s="5"/>
      <c r="D750" s="5"/>
    </row>
    <row r="751">
      <c r="A751" s="3"/>
      <c r="B751" s="7"/>
      <c r="C751" s="5"/>
      <c r="D751" s="5"/>
    </row>
    <row r="752">
      <c r="A752" s="3"/>
      <c r="B752" s="7"/>
      <c r="C752" s="5"/>
      <c r="D752" s="5"/>
    </row>
    <row r="753">
      <c r="A753" s="3"/>
      <c r="B753" s="7"/>
      <c r="C753" s="5"/>
      <c r="D753" s="5"/>
    </row>
    <row r="754">
      <c r="A754" s="3"/>
      <c r="B754" s="7"/>
      <c r="C754" s="5"/>
      <c r="D754" s="5"/>
    </row>
    <row r="755">
      <c r="A755" s="3"/>
      <c r="B755" s="7"/>
      <c r="C755" s="5"/>
      <c r="D755" s="5"/>
    </row>
    <row r="756">
      <c r="A756" s="3"/>
      <c r="B756" s="7"/>
      <c r="C756" s="5"/>
      <c r="D756" s="5"/>
    </row>
    <row r="757">
      <c r="A757" s="3"/>
      <c r="B757" s="7"/>
      <c r="C757" s="5"/>
      <c r="D757" s="5"/>
    </row>
    <row r="758">
      <c r="A758" s="3"/>
      <c r="B758" s="7"/>
      <c r="C758" s="5"/>
      <c r="D758" s="5"/>
    </row>
    <row r="759">
      <c r="A759" s="3"/>
      <c r="B759" s="7"/>
      <c r="C759" s="5"/>
      <c r="D759" s="5"/>
    </row>
    <row r="760">
      <c r="A760" s="3"/>
      <c r="B760" s="7"/>
      <c r="C760" s="5"/>
      <c r="D760" s="5"/>
    </row>
    <row r="761">
      <c r="A761" s="3"/>
      <c r="B761" s="7"/>
      <c r="C761" s="5"/>
      <c r="D761" s="5"/>
    </row>
    <row r="762">
      <c r="A762" s="3"/>
      <c r="B762" s="7"/>
      <c r="C762" s="5"/>
      <c r="D762" s="5"/>
    </row>
    <row r="763">
      <c r="A763" s="3"/>
      <c r="B763" s="7"/>
      <c r="C763" s="5"/>
      <c r="D763" s="5"/>
    </row>
    <row r="764">
      <c r="A764" s="3"/>
      <c r="B764" s="7"/>
      <c r="C764" s="5"/>
      <c r="D764" s="5"/>
    </row>
    <row r="765">
      <c r="A765" s="3"/>
      <c r="B765" s="7"/>
      <c r="C765" s="5"/>
      <c r="D765" s="5"/>
    </row>
    <row r="766">
      <c r="A766" s="3"/>
      <c r="B766" s="7"/>
      <c r="C766" s="5"/>
      <c r="D766" s="5"/>
    </row>
    <row r="767">
      <c r="A767" s="3"/>
      <c r="B767" s="7"/>
      <c r="C767" s="5"/>
      <c r="D767" s="5"/>
    </row>
    <row r="768">
      <c r="A768" s="3"/>
      <c r="B768" s="7"/>
      <c r="C768" s="5"/>
      <c r="D768" s="5"/>
    </row>
    <row r="769">
      <c r="A769" s="3"/>
      <c r="B769" s="7"/>
      <c r="C769" s="5"/>
      <c r="D769" s="5"/>
    </row>
    <row r="770">
      <c r="A770" s="3"/>
      <c r="B770" s="7"/>
      <c r="C770" s="5"/>
      <c r="D770" s="5"/>
    </row>
    <row r="771">
      <c r="A771" s="3"/>
      <c r="B771" s="7"/>
      <c r="C771" s="5"/>
      <c r="D771" s="5"/>
    </row>
    <row r="772">
      <c r="A772" s="3"/>
      <c r="B772" s="7"/>
      <c r="C772" s="5"/>
      <c r="D772" s="5"/>
    </row>
    <row r="773">
      <c r="A773" s="3"/>
      <c r="B773" s="7"/>
      <c r="C773" s="5"/>
      <c r="D773" s="5"/>
    </row>
    <row r="774">
      <c r="A774" s="3"/>
      <c r="B774" s="7"/>
      <c r="C774" s="5"/>
      <c r="D774" s="5"/>
    </row>
    <row r="775">
      <c r="A775" s="3"/>
      <c r="B775" s="7"/>
      <c r="C775" s="5"/>
      <c r="D775" s="5"/>
    </row>
    <row r="776">
      <c r="A776" s="3"/>
      <c r="B776" s="7"/>
      <c r="C776" s="5"/>
      <c r="D776" s="5"/>
    </row>
    <row r="777">
      <c r="A777" s="3"/>
      <c r="B777" s="7"/>
      <c r="C777" s="5"/>
      <c r="D777" s="5"/>
    </row>
    <row r="778">
      <c r="A778" s="3"/>
      <c r="B778" s="7"/>
      <c r="C778" s="5"/>
      <c r="D778" s="5"/>
    </row>
    <row r="779">
      <c r="A779" s="3"/>
      <c r="B779" s="7"/>
      <c r="C779" s="5"/>
      <c r="D779" s="5"/>
    </row>
    <row r="780">
      <c r="A780" s="3"/>
      <c r="B780" s="7"/>
      <c r="C780" s="5"/>
      <c r="D780" s="5"/>
    </row>
    <row r="781">
      <c r="A781" s="3"/>
      <c r="B781" s="7"/>
      <c r="C781" s="5"/>
      <c r="D781" s="5"/>
    </row>
    <row r="782">
      <c r="A782" s="3"/>
      <c r="B782" s="7"/>
      <c r="C782" s="5"/>
      <c r="D782" s="5"/>
    </row>
    <row r="783">
      <c r="A783" s="3"/>
      <c r="B783" s="7"/>
      <c r="C783" s="5"/>
      <c r="D783" s="5"/>
    </row>
    <row r="784">
      <c r="A784" s="3"/>
      <c r="B784" s="7"/>
      <c r="C784" s="5"/>
      <c r="D784" s="5"/>
    </row>
    <row r="785">
      <c r="A785" s="3"/>
      <c r="B785" s="7"/>
      <c r="C785" s="5"/>
      <c r="D785" s="5"/>
    </row>
    <row r="786">
      <c r="A786" s="3"/>
      <c r="B786" s="7"/>
      <c r="C786" s="5"/>
      <c r="D786" s="5"/>
    </row>
    <row r="787">
      <c r="A787" s="3"/>
      <c r="B787" s="7"/>
      <c r="C787" s="5"/>
      <c r="D787" s="5"/>
    </row>
    <row r="788">
      <c r="A788" s="3"/>
      <c r="B788" s="7"/>
      <c r="C788" s="5"/>
      <c r="D788" s="5"/>
    </row>
    <row r="789">
      <c r="A789" s="3"/>
      <c r="B789" s="7"/>
      <c r="C789" s="5"/>
      <c r="D789" s="5"/>
    </row>
    <row r="790">
      <c r="A790" s="3"/>
      <c r="B790" s="7"/>
      <c r="C790" s="5"/>
      <c r="D790" s="5"/>
    </row>
    <row r="791">
      <c r="A791" s="3"/>
      <c r="B791" s="7"/>
      <c r="C791" s="5"/>
      <c r="D791" s="5"/>
    </row>
    <row r="792">
      <c r="A792" s="3"/>
      <c r="B792" s="7"/>
      <c r="C792" s="5"/>
      <c r="D792" s="5"/>
    </row>
    <row r="793">
      <c r="A793" s="3"/>
      <c r="B793" s="7"/>
      <c r="C793" s="5"/>
      <c r="D793" s="5"/>
    </row>
    <row r="794">
      <c r="A794" s="3"/>
      <c r="B794" s="7"/>
      <c r="C794" s="5"/>
      <c r="D794" s="5"/>
    </row>
    <row r="795">
      <c r="A795" s="3"/>
      <c r="B795" s="7"/>
      <c r="C795" s="5"/>
      <c r="D795" s="5"/>
    </row>
    <row r="796">
      <c r="A796" s="3"/>
      <c r="B796" s="7"/>
      <c r="C796" s="5"/>
      <c r="D796" s="5"/>
    </row>
    <row r="797">
      <c r="A797" s="3"/>
      <c r="B797" s="7"/>
      <c r="C797" s="5"/>
      <c r="D797" s="5"/>
    </row>
    <row r="798">
      <c r="A798" s="3"/>
      <c r="B798" s="7"/>
      <c r="C798" s="5"/>
      <c r="D798" s="5"/>
    </row>
    <row r="799">
      <c r="A799" s="3"/>
      <c r="B799" s="7"/>
      <c r="C799" s="5"/>
      <c r="D799" s="5"/>
    </row>
    <row r="800">
      <c r="A800" s="3"/>
      <c r="B800" s="7"/>
      <c r="C800" s="5"/>
      <c r="D800" s="5"/>
    </row>
    <row r="801">
      <c r="A801" s="3"/>
      <c r="B801" s="7"/>
      <c r="C801" s="5"/>
      <c r="D801" s="5"/>
    </row>
    <row r="802">
      <c r="A802" s="3"/>
      <c r="B802" s="7"/>
      <c r="C802" s="5"/>
      <c r="D802" s="5"/>
    </row>
    <row r="803">
      <c r="A803" s="3"/>
      <c r="B803" s="7"/>
      <c r="C803" s="5"/>
      <c r="D803" s="5"/>
    </row>
    <row r="804">
      <c r="A804" s="3"/>
      <c r="B804" s="7"/>
      <c r="C804" s="5"/>
      <c r="D804" s="5"/>
    </row>
    <row r="805">
      <c r="A805" s="3"/>
      <c r="B805" s="7"/>
      <c r="C805" s="5"/>
      <c r="D805" s="5"/>
    </row>
    <row r="806">
      <c r="A806" s="3"/>
      <c r="B806" s="7"/>
      <c r="C806" s="5"/>
      <c r="D806" s="5"/>
    </row>
    <row r="807">
      <c r="A807" s="3"/>
      <c r="B807" s="7"/>
      <c r="C807" s="5"/>
      <c r="D807" s="5"/>
    </row>
    <row r="808">
      <c r="A808" s="3"/>
      <c r="B808" s="7"/>
      <c r="C808" s="5"/>
      <c r="D808" s="5"/>
    </row>
    <row r="809">
      <c r="A809" s="3"/>
      <c r="B809" s="7"/>
      <c r="C809" s="5"/>
      <c r="D809" s="5"/>
    </row>
    <row r="810">
      <c r="A810" s="3"/>
      <c r="B810" s="7"/>
      <c r="C810" s="5"/>
      <c r="D810" s="5"/>
    </row>
    <row r="811">
      <c r="A811" s="3"/>
      <c r="B811" s="7"/>
      <c r="C811" s="5"/>
      <c r="D811" s="5"/>
    </row>
    <row r="812">
      <c r="A812" s="3"/>
      <c r="B812" s="7"/>
      <c r="C812" s="5"/>
      <c r="D812" s="5"/>
    </row>
    <row r="813">
      <c r="A813" s="3"/>
      <c r="B813" s="7"/>
      <c r="C813" s="5"/>
      <c r="D813" s="5"/>
    </row>
    <row r="814">
      <c r="A814" s="3"/>
      <c r="B814" s="7"/>
      <c r="C814" s="5"/>
      <c r="D814" s="5"/>
    </row>
    <row r="815">
      <c r="A815" s="3"/>
      <c r="B815" s="7"/>
      <c r="C815" s="5"/>
      <c r="D815" s="5"/>
    </row>
    <row r="816">
      <c r="A816" s="3"/>
      <c r="B816" s="7"/>
      <c r="C816" s="5"/>
      <c r="D816" s="5"/>
    </row>
    <row r="817">
      <c r="A817" s="3"/>
      <c r="B817" s="7"/>
      <c r="C817" s="5"/>
      <c r="D817" s="5"/>
    </row>
    <row r="818">
      <c r="A818" s="3"/>
      <c r="B818" s="7"/>
      <c r="C818" s="5"/>
      <c r="D818" s="5"/>
    </row>
    <row r="819">
      <c r="A819" s="3"/>
      <c r="B819" s="7"/>
      <c r="C819" s="5"/>
      <c r="D819" s="5"/>
    </row>
    <row r="820">
      <c r="A820" s="3"/>
      <c r="B820" s="7"/>
      <c r="C820" s="5"/>
      <c r="D820" s="5"/>
    </row>
    <row r="821">
      <c r="A821" s="3"/>
      <c r="B821" s="7"/>
      <c r="C821" s="5"/>
      <c r="D821" s="5"/>
    </row>
    <row r="822">
      <c r="A822" s="3"/>
      <c r="B822" s="7"/>
      <c r="C822" s="5"/>
      <c r="D822" s="5"/>
    </row>
    <row r="823">
      <c r="A823" s="3"/>
      <c r="B823" s="7"/>
      <c r="C823" s="5"/>
      <c r="D823" s="5"/>
    </row>
    <row r="824">
      <c r="A824" s="3"/>
      <c r="B824" s="7"/>
      <c r="C824" s="5"/>
      <c r="D824" s="5"/>
    </row>
    <row r="825">
      <c r="A825" s="3"/>
      <c r="B825" s="7"/>
      <c r="C825" s="5"/>
      <c r="D825" s="5"/>
    </row>
    <row r="826">
      <c r="A826" s="3"/>
      <c r="B826" s="7"/>
      <c r="C826" s="5"/>
      <c r="D826" s="5"/>
    </row>
    <row r="827">
      <c r="A827" s="3"/>
      <c r="B827" s="7"/>
      <c r="C827" s="5"/>
      <c r="D827" s="5"/>
    </row>
    <row r="828">
      <c r="A828" s="3"/>
      <c r="B828" s="7"/>
      <c r="C828" s="5"/>
      <c r="D828" s="5"/>
    </row>
    <row r="829">
      <c r="A829" s="3"/>
      <c r="B829" s="7"/>
      <c r="C829" s="5"/>
      <c r="D829" s="5"/>
    </row>
    <row r="830">
      <c r="A830" s="3"/>
      <c r="B830" s="7"/>
      <c r="C830" s="5"/>
      <c r="D830" s="5"/>
    </row>
    <row r="831">
      <c r="A831" s="3"/>
      <c r="B831" s="7"/>
      <c r="C831" s="5"/>
      <c r="D831" s="5"/>
    </row>
    <row r="832">
      <c r="A832" s="3"/>
      <c r="B832" s="7"/>
      <c r="C832" s="5"/>
      <c r="D832" s="5"/>
    </row>
    <row r="833">
      <c r="A833" s="3"/>
      <c r="B833" s="7"/>
      <c r="C833" s="5"/>
      <c r="D833" s="5"/>
    </row>
    <row r="834">
      <c r="A834" s="3"/>
      <c r="B834" s="7"/>
      <c r="C834" s="5"/>
      <c r="D834" s="5"/>
    </row>
    <row r="835">
      <c r="A835" s="3"/>
      <c r="B835" s="7"/>
      <c r="C835" s="5"/>
      <c r="D835" s="5"/>
    </row>
    <row r="836">
      <c r="A836" s="3"/>
      <c r="B836" s="7"/>
      <c r="C836" s="5"/>
      <c r="D836" s="5"/>
    </row>
    <row r="837">
      <c r="A837" s="3"/>
      <c r="B837" s="7"/>
      <c r="C837" s="5"/>
      <c r="D837" s="5"/>
    </row>
    <row r="838">
      <c r="A838" s="3"/>
      <c r="B838" s="7"/>
      <c r="C838" s="5"/>
      <c r="D838" s="5"/>
    </row>
    <row r="839">
      <c r="A839" s="3"/>
      <c r="B839" s="7"/>
      <c r="C839" s="5"/>
      <c r="D839" s="5"/>
    </row>
    <row r="840">
      <c r="A840" s="3"/>
      <c r="B840" s="7"/>
      <c r="C840" s="5"/>
      <c r="D840" s="5"/>
    </row>
    <row r="841">
      <c r="A841" s="3"/>
      <c r="B841" s="7"/>
      <c r="C841" s="5"/>
      <c r="D841" s="5"/>
    </row>
    <row r="842">
      <c r="A842" s="3"/>
      <c r="B842" s="7"/>
      <c r="C842" s="5"/>
      <c r="D842" s="5"/>
    </row>
    <row r="843">
      <c r="A843" s="3"/>
      <c r="B843" s="7"/>
      <c r="C843" s="5"/>
      <c r="D843" s="5"/>
    </row>
    <row r="844">
      <c r="A844" s="3"/>
      <c r="B844" s="7"/>
      <c r="C844" s="5"/>
      <c r="D844" s="5"/>
    </row>
    <row r="845">
      <c r="A845" s="3"/>
      <c r="B845" s="7"/>
      <c r="C845" s="5"/>
      <c r="D845" s="5"/>
    </row>
    <row r="846">
      <c r="A846" s="3"/>
      <c r="B846" s="7"/>
      <c r="C846" s="5"/>
      <c r="D846" s="5"/>
    </row>
    <row r="847">
      <c r="A847" s="3"/>
      <c r="B847" s="7"/>
      <c r="C847" s="5"/>
      <c r="D847" s="5"/>
    </row>
    <row r="848">
      <c r="A848" s="3"/>
      <c r="B848" s="7"/>
      <c r="C848" s="5"/>
      <c r="D848" s="5"/>
    </row>
    <row r="849">
      <c r="A849" s="3"/>
      <c r="B849" s="7"/>
      <c r="C849" s="5"/>
      <c r="D849" s="5"/>
    </row>
    <row r="850">
      <c r="A850" s="3"/>
      <c r="B850" s="7"/>
      <c r="C850" s="5"/>
      <c r="D850" s="5"/>
    </row>
    <row r="851">
      <c r="A851" s="3"/>
      <c r="B851" s="7"/>
      <c r="C851" s="5"/>
      <c r="D851" s="5"/>
    </row>
    <row r="852">
      <c r="A852" s="3"/>
      <c r="B852" s="7"/>
      <c r="C852" s="5"/>
      <c r="D852" s="5"/>
    </row>
    <row r="853">
      <c r="A853" s="3"/>
      <c r="B853" s="7"/>
      <c r="C853" s="5"/>
      <c r="D853" s="5"/>
    </row>
    <row r="854">
      <c r="A854" s="3"/>
      <c r="B854" s="7"/>
      <c r="C854" s="5"/>
      <c r="D854" s="5"/>
    </row>
    <row r="855">
      <c r="A855" s="3"/>
      <c r="B855" s="7"/>
      <c r="C855" s="5"/>
      <c r="D855" s="5"/>
    </row>
    <row r="856">
      <c r="A856" s="3"/>
      <c r="B856" s="7"/>
      <c r="C856" s="5"/>
      <c r="D856" s="5"/>
    </row>
    <row r="857">
      <c r="A857" s="3"/>
      <c r="B857" s="7"/>
      <c r="C857" s="5"/>
      <c r="D857" s="5"/>
    </row>
    <row r="858">
      <c r="A858" s="3"/>
      <c r="B858" s="7"/>
      <c r="C858" s="5"/>
      <c r="D858" s="5"/>
    </row>
    <row r="859">
      <c r="A859" s="3"/>
      <c r="B859" s="7"/>
      <c r="C859" s="5"/>
      <c r="D859" s="5"/>
    </row>
    <row r="860">
      <c r="A860" s="3"/>
      <c r="B860" s="7"/>
      <c r="C860" s="5"/>
      <c r="D860" s="5"/>
    </row>
    <row r="861">
      <c r="A861" s="3"/>
      <c r="B861" s="7"/>
      <c r="C861" s="5"/>
      <c r="D861" s="5"/>
    </row>
    <row r="862">
      <c r="A862" s="3"/>
      <c r="B862" s="7"/>
      <c r="C862" s="5"/>
      <c r="D862" s="5"/>
    </row>
    <row r="863">
      <c r="A863" s="3"/>
      <c r="B863" s="7"/>
      <c r="C863" s="5"/>
      <c r="D863" s="5"/>
    </row>
    <row r="864">
      <c r="A864" s="3"/>
      <c r="B864" s="7"/>
      <c r="C864" s="5"/>
      <c r="D864" s="5"/>
    </row>
    <row r="865">
      <c r="A865" s="3"/>
      <c r="B865" s="7"/>
      <c r="C865" s="5"/>
      <c r="D865" s="5"/>
    </row>
    <row r="866">
      <c r="A866" s="3"/>
      <c r="B866" s="7"/>
      <c r="C866" s="5"/>
      <c r="D866" s="5"/>
    </row>
    <row r="867">
      <c r="A867" s="3"/>
      <c r="B867" s="7"/>
      <c r="C867" s="5"/>
      <c r="D867" s="5"/>
    </row>
    <row r="868">
      <c r="A868" s="3"/>
      <c r="B868" s="7"/>
      <c r="C868" s="5"/>
      <c r="D868" s="5"/>
    </row>
    <row r="869">
      <c r="A869" s="3"/>
      <c r="B869" s="7"/>
      <c r="C869" s="5"/>
      <c r="D869" s="5"/>
    </row>
    <row r="870">
      <c r="A870" s="3"/>
      <c r="B870" s="7"/>
      <c r="C870" s="5"/>
      <c r="D870" s="5"/>
    </row>
    <row r="871">
      <c r="A871" s="3"/>
      <c r="B871" s="7"/>
      <c r="C871" s="5"/>
      <c r="D871" s="5"/>
    </row>
    <row r="872">
      <c r="A872" s="3"/>
      <c r="B872" s="7"/>
      <c r="C872" s="5"/>
      <c r="D872" s="5"/>
    </row>
    <row r="873">
      <c r="A873" s="3"/>
      <c r="B873" s="7"/>
      <c r="C873" s="5"/>
      <c r="D873" s="5"/>
    </row>
    <row r="874">
      <c r="A874" s="3"/>
      <c r="B874" s="7"/>
      <c r="C874" s="5"/>
      <c r="D874" s="5"/>
    </row>
    <row r="875">
      <c r="A875" s="3"/>
      <c r="B875" s="7"/>
      <c r="C875" s="5"/>
      <c r="D875" s="5"/>
    </row>
    <row r="876">
      <c r="A876" s="3"/>
      <c r="B876" s="7"/>
      <c r="C876" s="5"/>
      <c r="D876" s="5"/>
    </row>
    <row r="877">
      <c r="A877" s="3"/>
      <c r="B877" s="7"/>
      <c r="C877" s="5"/>
      <c r="D877" s="5"/>
    </row>
    <row r="878">
      <c r="A878" s="3"/>
      <c r="B878" s="7"/>
      <c r="C878" s="5"/>
      <c r="D878" s="5"/>
    </row>
    <row r="879">
      <c r="A879" s="3"/>
      <c r="B879" s="7"/>
      <c r="C879" s="5"/>
      <c r="D879" s="5"/>
    </row>
    <row r="880">
      <c r="A880" s="3"/>
      <c r="B880" s="7"/>
      <c r="C880" s="5"/>
      <c r="D880" s="5"/>
    </row>
    <row r="881">
      <c r="A881" s="3"/>
      <c r="B881" s="7"/>
      <c r="C881" s="5"/>
      <c r="D881" s="5"/>
    </row>
    <row r="882">
      <c r="A882" s="3"/>
      <c r="B882" s="7"/>
      <c r="C882" s="5"/>
      <c r="D882" s="5"/>
    </row>
    <row r="883">
      <c r="A883" s="3"/>
      <c r="B883" s="7"/>
      <c r="C883" s="5"/>
      <c r="D883" s="5"/>
    </row>
    <row r="884">
      <c r="A884" s="3"/>
      <c r="B884" s="7"/>
      <c r="C884" s="5"/>
      <c r="D884" s="5"/>
    </row>
    <row r="885">
      <c r="A885" s="3"/>
      <c r="B885" s="7"/>
      <c r="C885" s="5"/>
      <c r="D885" s="5"/>
    </row>
    <row r="886">
      <c r="A886" s="3"/>
      <c r="B886" s="7"/>
      <c r="C886" s="5"/>
      <c r="D886" s="5"/>
    </row>
    <row r="887">
      <c r="A887" s="3"/>
      <c r="B887" s="7"/>
      <c r="C887" s="5"/>
      <c r="D887" s="5"/>
    </row>
    <row r="888">
      <c r="A888" s="3"/>
      <c r="B888" s="7"/>
      <c r="C888" s="5"/>
      <c r="D888" s="5"/>
    </row>
    <row r="889">
      <c r="A889" s="3"/>
      <c r="B889" s="7"/>
      <c r="C889" s="5"/>
      <c r="D889" s="5"/>
    </row>
    <row r="890">
      <c r="A890" s="3"/>
      <c r="B890" s="7"/>
      <c r="C890" s="5"/>
      <c r="D890" s="5"/>
    </row>
    <row r="891">
      <c r="A891" s="3"/>
      <c r="B891" s="7"/>
      <c r="C891" s="5"/>
      <c r="D891" s="5"/>
    </row>
    <row r="892">
      <c r="A892" s="3"/>
      <c r="B892" s="7"/>
      <c r="C892" s="5"/>
      <c r="D892" s="5"/>
    </row>
    <row r="893">
      <c r="A893" s="3"/>
      <c r="B893" s="7"/>
      <c r="C893" s="5"/>
      <c r="D893" s="5"/>
    </row>
    <row r="894">
      <c r="A894" s="3"/>
      <c r="B894" s="7"/>
      <c r="C894" s="5"/>
      <c r="D894" s="5"/>
    </row>
    <row r="895">
      <c r="A895" s="3"/>
      <c r="B895" s="7"/>
      <c r="C895" s="5"/>
      <c r="D895" s="5"/>
    </row>
    <row r="896">
      <c r="A896" s="3"/>
      <c r="B896" s="7"/>
      <c r="C896" s="5"/>
      <c r="D896" s="5"/>
    </row>
    <row r="897">
      <c r="A897" s="3"/>
      <c r="B897" s="7"/>
      <c r="C897" s="5"/>
      <c r="D897" s="5"/>
    </row>
    <row r="898">
      <c r="A898" s="3"/>
      <c r="B898" s="7"/>
      <c r="C898" s="5"/>
      <c r="D898" s="5"/>
    </row>
    <row r="899">
      <c r="A899" s="3"/>
      <c r="B899" s="7"/>
      <c r="C899" s="5"/>
      <c r="D899" s="5"/>
    </row>
    <row r="900">
      <c r="A900" s="3"/>
      <c r="B900" s="7"/>
      <c r="C900" s="5"/>
      <c r="D900" s="5"/>
    </row>
    <row r="901">
      <c r="A901" s="3"/>
      <c r="B901" s="7"/>
      <c r="C901" s="5"/>
      <c r="D901" s="5"/>
    </row>
    <row r="902">
      <c r="A902" s="3"/>
      <c r="B902" s="7"/>
      <c r="C902" s="5"/>
      <c r="D902" s="5"/>
    </row>
    <row r="903">
      <c r="A903" s="3"/>
      <c r="B903" s="7"/>
      <c r="C903" s="5"/>
      <c r="D903" s="5"/>
    </row>
    <row r="904">
      <c r="A904" s="3"/>
      <c r="B904" s="7"/>
      <c r="C904" s="5"/>
      <c r="D904" s="5"/>
    </row>
    <row r="905">
      <c r="A905" s="3"/>
      <c r="B905" s="7"/>
      <c r="C905" s="5"/>
      <c r="D905" s="5"/>
    </row>
    <row r="906">
      <c r="A906" s="3"/>
      <c r="B906" s="7"/>
      <c r="C906" s="5"/>
      <c r="D906" s="5"/>
    </row>
    <row r="907">
      <c r="A907" s="3"/>
      <c r="B907" s="7"/>
      <c r="C907" s="5"/>
      <c r="D907" s="5"/>
    </row>
    <row r="908">
      <c r="A908" s="3"/>
      <c r="B908" s="7"/>
      <c r="C908" s="5"/>
      <c r="D908" s="5"/>
    </row>
    <row r="909">
      <c r="A909" s="3"/>
      <c r="B909" s="7"/>
      <c r="C909" s="5"/>
      <c r="D909" s="5"/>
    </row>
    <row r="910">
      <c r="A910" s="3"/>
      <c r="B910" s="7"/>
      <c r="C910" s="5"/>
      <c r="D910" s="5"/>
    </row>
    <row r="911">
      <c r="A911" s="3"/>
      <c r="B911" s="7"/>
      <c r="C911" s="5"/>
      <c r="D911" s="5"/>
    </row>
    <row r="912">
      <c r="A912" s="3"/>
      <c r="B912" s="7"/>
      <c r="C912" s="5"/>
      <c r="D912" s="5"/>
    </row>
    <row r="913">
      <c r="A913" s="3"/>
      <c r="B913" s="7"/>
      <c r="C913" s="5"/>
      <c r="D913" s="5"/>
    </row>
    <row r="914">
      <c r="A914" s="3"/>
      <c r="B914" s="7"/>
      <c r="C914" s="5"/>
      <c r="D914" s="5"/>
    </row>
    <row r="915">
      <c r="A915" s="3"/>
      <c r="B915" s="7"/>
      <c r="C915" s="5"/>
      <c r="D915" s="5"/>
    </row>
    <row r="916">
      <c r="A916" s="3"/>
      <c r="B916" s="7"/>
      <c r="C916" s="5"/>
      <c r="D916" s="5"/>
    </row>
    <row r="917">
      <c r="A917" s="3"/>
      <c r="B917" s="7"/>
      <c r="C917" s="5"/>
      <c r="D917" s="5"/>
    </row>
    <row r="918">
      <c r="A918" s="3"/>
      <c r="B918" s="7"/>
      <c r="C918" s="5"/>
      <c r="D918" s="5"/>
    </row>
    <row r="919">
      <c r="A919" s="3"/>
      <c r="B919" s="7"/>
      <c r="C919" s="5"/>
      <c r="D919" s="5"/>
    </row>
    <row r="920">
      <c r="A920" s="3"/>
      <c r="B920" s="7"/>
      <c r="C920" s="5"/>
      <c r="D920" s="5"/>
    </row>
    <row r="921">
      <c r="A921" s="3"/>
      <c r="B921" s="7"/>
      <c r="C921" s="5"/>
      <c r="D921" s="5"/>
    </row>
    <row r="922">
      <c r="A922" s="3"/>
      <c r="B922" s="7"/>
      <c r="C922" s="5"/>
      <c r="D922" s="5"/>
    </row>
    <row r="923">
      <c r="A923" s="3"/>
      <c r="B923" s="7"/>
      <c r="C923" s="5"/>
      <c r="D923" s="5"/>
    </row>
    <row r="924">
      <c r="A924" s="3"/>
      <c r="B924" s="7"/>
      <c r="C924" s="5"/>
      <c r="D924" s="5"/>
    </row>
    <row r="925">
      <c r="A925" s="3"/>
      <c r="B925" s="7"/>
      <c r="C925" s="5"/>
      <c r="D925" s="5"/>
    </row>
    <row r="926">
      <c r="A926" s="3"/>
      <c r="B926" s="7"/>
      <c r="C926" s="5"/>
      <c r="D926" s="5"/>
    </row>
    <row r="927">
      <c r="A927" s="3"/>
      <c r="B927" s="7"/>
      <c r="C927" s="5"/>
      <c r="D927" s="5"/>
    </row>
    <row r="928">
      <c r="A928" s="3"/>
      <c r="B928" s="7"/>
      <c r="C928" s="5"/>
      <c r="D928" s="5"/>
    </row>
    <row r="929">
      <c r="A929" s="3"/>
      <c r="B929" s="7"/>
      <c r="C929" s="5"/>
      <c r="D929" s="5"/>
    </row>
    <row r="930">
      <c r="A930" s="3"/>
      <c r="B930" s="7"/>
      <c r="C930" s="5"/>
      <c r="D930" s="5"/>
    </row>
    <row r="931">
      <c r="A931" s="3"/>
      <c r="B931" s="7"/>
      <c r="C931" s="5"/>
      <c r="D931" s="5"/>
    </row>
    <row r="932">
      <c r="A932" s="3"/>
      <c r="B932" s="7"/>
      <c r="C932" s="5"/>
      <c r="D932" s="5"/>
    </row>
    <row r="933">
      <c r="A933" s="3"/>
      <c r="B933" s="7"/>
      <c r="C933" s="5"/>
      <c r="D933" s="5"/>
    </row>
    <row r="934">
      <c r="A934" s="3"/>
      <c r="B934" s="7"/>
      <c r="C934" s="5"/>
      <c r="D934" s="5"/>
    </row>
    <row r="935">
      <c r="A935" s="3"/>
      <c r="B935" s="7"/>
      <c r="C935" s="5"/>
      <c r="D935" s="5"/>
    </row>
    <row r="936">
      <c r="A936" s="3"/>
      <c r="B936" s="7"/>
      <c r="C936" s="5"/>
      <c r="D936" s="5"/>
    </row>
    <row r="937">
      <c r="A937" s="3"/>
      <c r="B937" s="7"/>
      <c r="C937" s="5"/>
      <c r="D937" s="5"/>
    </row>
    <row r="938">
      <c r="A938" s="3"/>
      <c r="B938" s="7"/>
      <c r="C938" s="5"/>
      <c r="D938" s="5"/>
    </row>
    <row r="939">
      <c r="A939" s="3"/>
      <c r="B939" s="7"/>
      <c r="C939" s="5"/>
      <c r="D939" s="5"/>
    </row>
    <row r="940">
      <c r="A940" s="3"/>
      <c r="B940" s="7"/>
      <c r="C940" s="5"/>
      <c r="D940" s="5"/>
    </row>
    <row r="941">
      <c r="A941" s="3"/>
      <c r="B941" s="7"/>
      <c r="C941" s="5"/>
      <c r="D941" s="5"/>
    </row>
    <row r="942">
      <c r="A942" s="3"/>
      <c r="B942" s="7"/>
      <c r="C942" s="5"/>
      <c r="D942" s="5"/>
    </row>
    <row r="943">
      <c r="A943" s="3"/>
      <c r="B943" s="7"/>
      <c r="C943" s="5"/>
      <c r="D943" s="5"/>
    </row>
    <row r="944">
      <c r="A944" s="3"/>
      <c r="B944" s="7"/>
      <c r="C944" s="5"/>
      <c r="D944" s="5"/>
    </row>
    <row r="945">
      <c r="A945" s="3"/>
      <c r="B945" s="7"/>
      <c r="C945" s="5"/>
      <c r="D945" s="5"/>
    </row>
    <row r="946">
      <c r="A946" s="3"/>
      <c r="B946" s="7"/>
      <c r="C946" s="5"/>
      <c r="D946" s="5"/>
    </row>
    <row r="947">
      <c r="A947" s="3"/>
      <c r="B947" s="7"/>
      <c r="C947" s="5"/>
      <c r="D947" s="5"/>
    </row>
    <row r="948">
      <c r="A948" s="3"/>
      <c r="B948" s="7"/>
      <c r="C948" s="5"/>
      <c r="D948" s="5"/>
    </row>
    <row r="949">
      <c r="A949" s="3"/>
      <c r="B949" s="7"/>
      <c r="C949" s="5"/>
      <c r="D949" s="5"/>
    </row>
    <row r="950">
      <c r="A950" s="3"/>
      <c r="B950" s="7"/>
      <c r="C950" s="5"/>
      <c r="D950" s="5"/>
    </row>
    <row r="951">
      <c r="A951" s="3"/>
      <c r="B951" s="7"/>
      <c r="C951" s="5"/>
      <c r="D951" s="5"/>
    </row>
    <row r="952">
      <c r="A952" s="3"/>
      <c r="B952" s="7"/>
      <c r="C952" s="5"/>
      <c r="D952" s="5"/>
    </row>
    <row r="953">
      <c r="A953" s="3"/>
      <c r="B953" s="7"/>
      <c r="C953" s="5"/>
      <c r="D953" s="5"/>
    </row>
    <row r="954">
      <c r="A954" s="3"/>
      <c r="B954" s="7"/>
      <c r="C954" s="5"/>
      <c r="D954" s="5"/>
    </row>
    <row r="955">
      <c r="A955" s="3"/>
      <c r="B955" s="7"/>
      <c r="C955" s="5"/>
      <c r="D955" s="5"/>
    </row>
    <row r="956">
      <c r="A956" s="3"/>
      <c r="B956" s="7"/>
      <c r="C956" s="5"/>
      <c r="D956" s="5"/>
    </row>
    <row r="957">
      <c r="A957" s="3"/>
      <c r="B957" s="7"/>
      <c r="C957" s="5"/>
      <c r="D957" s="5"/>
    </row>
    <row r="958">
      <c r="A958" s="3"/>
      <c r="B958" s="7"/>
      <c r="C958" s="5"/>
      <c r="D958" s="5"/>
    </row>
    <row r="959">
      <c r="A959" s="3"/>
      <c r="B959" s="7"/>
      <c r="C959" s="5"/>
      <c r="D959" s="5"/>
    </row>
    <row r="960">
      <c r="A960" s="3"/>
      <c r="B960" s="7"/>
      <c r="C960" s="5"/>
      <c r="D960" s="5"/>
    </row>
    <row r="961">
      <c r="A961" s="3"/>
      <c r="B961" s="7"/>
      <c r="C961" s="5"/>
      <c r="D961" s="5"/>
    </row>
    <row r="962">
      <c r="A962" s="3"/>
      <c r="B962" s="7"/>
      <c r="C962" s="5"/>
      <c r="D962" s="5"/>
    </row>
    <row r="963">
      <c r="A963" s="3"/>
      <c r="B963" s="7"/>
      <c r="C963" s="5"/>
      <c r="D963" s="5"/>
    </row>
    <row r="964">
      <c r="A964" s="3"/>
      <c r="B964" s="7"/>
      <c r="C964" s="5"/>
      <c r="D964" s="5"/>
    </row>
    <row r="965">
      <c r="A965" s="3"/>
      <c r="B965" s="7"/>
      <c r="C965" s="5"/>
      <c r="D965" s="5"/>
    </row>
    <row r="966">
      <c r="A966" s="3"/>
      <c r="B966" s="7"/>
      <c r="C966" s="5"/>
      <c r="D966" s="5"/>
    </row>
    <row r="967">
      <c r="A967" s="3"/>
      <c r="B967" s="7"/>
      <c r="C967" s="5"/>
      <c r="D967" s="5"/>
    </row>
    <row r="968">
      <c r="A968" s="3"/>
      <c r="B968" s="7"/>
      <c r="C968" s="5"/>
      <c r="D968" s="5"/>
    </row>
    <row r="969">
      <c r="A969" s="3"/>
      <c r="B969" s="7"/>
      <c r="C969" s="5"/>
      <c r="D969" s="5"/>
    </row>
    <row r="970">
      <c r="A970" s="3"/>
      <c r="B970" s="7"/>
      <c r="C970" s="5"/>
      <c r="D970" s="5"/>
    </row>
    <row r="971">
      <c r="A971" s="3"/>
      <c r="B971" s="7"/>
      <c r="C971" s="5"/>
      <c r="D971" s="5"/>
    </row>
    <row r="972">
      <c r="A972" s="3"/>
      <c r="B972" s="7"/>
      <c r="C972" s="5"/>
      <c r="D972" s="5"/>
    </row>
    <row r="973">
      <c r="A973" s="3"/>
      <c r="B973" s="7"/>
      <c r="C973" s="5"/>
      <c r="D973" s="5"/>
    </row>
    <row r="974">
      <c r="A974" s="3"/>
      <c r="B974" s="7"/>
      <c r="C974" s="5"/>
      <c r="D974" s="5"/>
    </row>
    <row r="975">
      <c r="A975" s="3"/>
      <c r="B975" s="7"/>
      <c r="C975" s="5"/>
      <c r="D975" s="5"/>
    </row>
    <row r="976">
      <c r="A976" s="3"/>
      <c r="B976" s="7"/>
      <c r="C976" s="5"/>
      <c r="D976" s="5"/>
    </row>
    <row r="977">
      <c r="A977" s="3"/>
      <c r="B977" s="7"/>
      <c r="C977" s="5"/>
      <c r="D977" s="5"/>
    </row>
    <row r="978">
      <c r="A978" s="3"/>
      <c r="B978" s="7"/>
      <c r="C978" s="5"/>
      <c r="D978" s="5"/>
    </row>
    <row r="979">
      <c r="A979" s="3"/>
      <c r="B979" s="7"/>
      <c r="C979" s="5"/>
      <c r="D979" s="5"/>
    </row>
    <row r="980">
      <c r="A980" s="3"/>
      <c r="B980" s="7"/>
      <c r="C980" s="5"/>
      <c r="D980" s="5"/>
    </row>
    <row r="981">
      <c r="A981" s="3"/>
      <c r="B981" s="7"/>
      <c r="C981" s="5"/>
      <c r="D981" s="5"/>
    </row>
    <row r="982">
      <c r="A982" s="3"/>
      <c r="B982" s="7"/>
      <c r="C982" s="5"/>
      <c r="D982" s="5"/>
    </row>
    <row r="983">
      <c r="A983" s="3"/>
      <c r="B983" s="7"/>
      <c r="C983" s="5"/>
      <c r="D983" s="5"/>
    </row>
    <row r="984">
      <c r="A984" s="3"/>
      <c r="B984" s="7"/>
      <c r="C984" s="5"/>
      <c r="D984" s="5"/>
    </row>
    <row r="985">
      <c r="A985" s="3"/>
      <c r="B985" s="7"/>
      <c r="C985" s="5"/>
      <c r="D985" s="5"/>
    </row>
    <row r="986">
      <c r="A986" s="3"/>
      <c r="B986" s="7"/>
      <c r="C986" s="5"/>
      <c r="D986" s="5"/>
    </row>
    <row r="987">
      <c r="A987" s="3"/>
      <c r="B987" s="7"/>
      <c r="C987" s="5"/>
      <c r="D987" s="5"/>
    </row>
    <row r="988">
      <c r="A988" s="3"/>
      <c r="B988" s="7"/>
      <c r="C988" s="5"/>
      <c r="D988" s="5"/>
    </row>
    <row r="989">
      <c r="A989" s="3"/>
      <c r="B989" s="7"/>
      <c r="C989" s="5"/>
      <c r="D989" s="5"/>
    </row>
    <row r="990">
      <c r="A990" s="3"/>
      <c r="B990" s="7"/>
      <c r="C990" s="5"/>
      <c r="D990" s="5"/>
    </row>
    <row r="991">
      <c r="A991" s="3"/>
      <c r="B991" s="7"/>
      <c r="C991" s="5"/>
      <c r="D991" s="5"/>
    </row>
    <row r="992">
      <c r="A992" s="3"/>
      <c r="B992" s="7"/>
      <c r="C992" s="5"/>
      <c r="D992" s="5"/>
    </row>
    <row r="993">
      <c r="A993" s="3"/>
      <c r="B993" s="7"/>
      <c r="C993" s="5"/>
      <c r="D993" s="5"/>
    </row>
    <row r="994">
      <c r="A994" s="3"/>
      <c r="B994" s="7"/>
      <c r="C994" s="5"/>
      <c r="D994" s="5"/>
    </row>
    <row r="995">
      <c r="A995" s="3"/>
      <c r="B995" s="7"/>
      <c r="C995" s="5"/>
      <c r="D995" s="5"/>
    </row>
    <row r="996">
      <c r="A996" s="3"/>
      <c r="B996" s="7"/>
      <c r="C996" s="5"/>
      <c r="D996" s="5"/>
    </row>
    <row r="997">
      <c r="A997" s="3"/>
      <c r="B997" s="7"/>
      <c r="C997" s="5"/>
      <c r="D997" s="5"/>
    </row>
    <row r="998">
      <c r="A998" s="3"/>
      <c r="B998" s="7"/>
      <c r="C998" s="5"/>
      <c r="D998" s="5"/>
    </row>
    <row r="999">
      <c r="A999" s="3"/>
      <c r="B999" s="7"/>
      <c r="C999" s="5"/>
      <c r="D999" s="5"/>
    </row>
    <row r="1000">
      <c r="A1000" s="3"/>
      <c r="B1000" s="7"/>
      <c r="C1000" s="5"/>
      <c r="D1000" s="5"/>
    </row>
    <row r="1001">
      <c r="A1001" s="3"/>
      <c r="B1001" s="7"/>
      <c r="C1001" s="5"/>
      <c r="D1001" s="5"/>
    </row>
    <row r="1002">
      <c r="A1002" s="3"/>
      <c r="B1002" s="7"/>
      <c r="C1002" s="5"/>
      <c r="D1002" s="5"/>
    </row>
    <row r="1003">
      <c r="A1003" s="3"/>
      <c r="B1003" s="7"/>
      <c r="C1003" s="5"/>
      <c r="D1003" s="5"/>
    </row>
    <row r="1004">
      <c r="A1004" s="3"/>
      <c r="B1004" s="7"/>
      <c r="C1004" s="5"/>
      <c r="D1004" s="5"/>
    </row>
    <row r="1005">
      <c r="A1005" s="3"/>
      <c r="B1005" s="7"/>
      <c r="C1005" s="5"/>
      <c r="D1005" s="5"/>
    </row>
    <row r="1006">
      <c r="A1006" s="3"/>
      <c r="B1006" s="7"/>
      <c r="C1006" s="5"/>
      <c r="D1006" s="5"/>
    </row>
    <row r="1007">
      <c r="A1007" s="3"/>
      <c r="B1007" s="7"/>
      <c r="C1007" s="5"/>
      <c r="D1007" s="5"/>
    </row>
    <row r="1008">
      <c r="A1008" s="3"/>
      <c r="B1008" s="7"/>
      <c r="C1008" s="5"/>
      <c r="D1008" s="5"/>
    </row>
    <row r="1009">
      <c r="A1009" s="3"/>
      <c r="B1009" s="7"/>
      <c r="C1009" s="5"/>
      <c r="D1009" s="5"/>
    </row>
    <row r="1010">
      <c r="A1010" s="3"/>
      <c r="B1010" s="7"/>
      <c r="C1010" s="5"/>
      <c r="D1010" s="5"/>
    </row>
    <row r="1011">
      <c r="A1011" s="3"/>
      <c r="B1011" s="7"/>
      <c r="C1011" s="5"/>
      <c r="D1011" s="5"/>
    </row>
    <row r="1012">
      <c r="A1012" s="3"/>
      <c r="B1012" s="7"/>
      <c r="C1012" s="5"/>
      <c r="D1012" s="5"/>
    </row>
    <row r="1013">
      <c r="A1013" s="3"/>
      <c r="B1013" s="7"/>
      <c r="C1013" s="5"/>
      <c r="D1013" s="5"/>
    </row>
    <row r="1014">
      <c r="A1014" s="3"/>
      <c r="B1014" s="7"/>
      <c r="C1014" s="5"/>
      <c r="D1014" s="5"/>
    </row>
    <row r="1015">
      <c r="A1015" s="3"/>
      <c r="B1015" s="7"/>
      <c r="C1015" s="5"/>
      <c r="D1015" s="5"/>
    </row>
    <row r="1016">
      <c r="A1016" s="3"/>
      <c r="B1016" s="7"/>
      <c r="C1016" s="5"/>
      <c r="D1016" s="5"/>
    </row>
    <row r="1017">
      <c r="A1017" s="3"/>
      <c r="B1017" s="7"/>
      <c r="C1017" s="5"/>
      <c r="D1017" s="5"/>
    </row>
    <row r="1018">
      <c r="A1018" s="3"/>
      <c r="B1018" s="7"/>
      <c r="C1018" s="5"/>
      <c r="D1018" s="5"/>
    </row>
    <row r="1019">
      <c r="A1019" s="3"/>
      <c r="B1019" s="7"/>
      <c r="C1019" s="5"/>
      <c r="D1019" s="5"/>
    </row>
    <row r="1020">
      <c r="A1020" s="3"/>
      <c r="B1020" s="7"/>
      <c r="C1020" s="5"/>
      <c r="D1020" s="5"/>
    </row>
    <row r="1021">
      <c r="A1021" s="3"/>
      <c r="B1021" s="7"/>
      <c r="C1021" s="5"/>
      <c r="D1021" s="5"/>
    </row>
    <row r="1022">
      <c r="A1022" s="3"/>
      <c r="B1022" s="7"/>
      <c r="C1022" s="5"/>
      <c r="D1022" s="5"/>
    </row>
    <row r="1023">
      <c r="A1023" s="3"/>
      <c r="B1023" s="7"/>
      <c r="C1023" s="5"/>
      <c r="D1023" s="5"/>
    </row>
    <row r="1024">
      <c r="A1024" s="3"/>
      <c r="B1024" s="7"/>
      <c r="C1024" s="5"/>
      <c r="D1024" s="5"/>
    </row>
    <row r="1025">
      <c r="A1025" s="3"/>
      <c r="B1025" s="7"/>
      <c r="C1025" s="5"/>
      <c r="D1025" s="5"/>
    </row>
    <row r="1026">
      <c r="A1026" s="3"/>
      <c r="B1026" s="7"/>
      <c r="C1026" s="5"/>
      <c r="D1026" s="5"/>
    </row>
    <row r="1027">
      <c r="A1027" s="3"/>
      <c r="B1027" s="7"/>
      <c r="C1027" s="5"/>
      <c r="D1027" s="5"/>
    </row>
    <row r="1028">
      <c r="A1028" s="3"/>
      <c r="B1028" s="7"/>
      <c r="C1028" s="5"/>
      <c r="D1028" s="5"/>
    </row>
    <row r="1029">
      <c r="A1029" s="3"/>
      <c r="B1029" s="7"/>
      <c r="C1029" s="5"/>
      <c r="D1029" s="5"/>
    </row>
    <row r="1030">
      <c r="A1030" s="3"/>
      <c r="B1030" s="7"/>
      <c r="C1030" s="5"/>
      <c r="D1030" s="5"/>
    </row>
    <row r="1031">
      <c r="A1031" s="3"/>
      <c r="B1031" s="7"/>
      <c r="C1031" s="5"/>
      <c r="D1031" s="5"/>
    </row>
    <row r="1032">
      <c r="A1032" s="3"/>
      <c r="B1032" s="7"/>
      <c r="C1032" s="5"/>
      <c r="D1032" s="5"/>
    </row>
    <row r="1033">
      <c r="A1033" s="3"/>
      <c r="B1033" s="7"/>
      <c r="C1033" s="5"/>
      <c r="D1033" s="5"/>
    </row>
    <row r="1034">
      <c r="A1034" s="3"/>
      <c r="B1034" s="7"/>
      <c r="C1034" s="5"/>
      <c r="D1034" s="5"/>
    </row>
    <row r="1035">
      <c r="A1035" s="3"/>
      <c r="B1035" s="7"/>
      <c r="C1035" s="5"/>
      <c r="D1035" s="5"/>
    </row>
    <row r="1036">
      <c r="A1036" s="3"/>
      <c r="B1036" s="7"/>
      <c r="C1036" s="5"/>
      <c r="D1036" s="5"/>
    </row>
    <row r="1037">
      <c r="A1037" s="3"/>
      <c r="B1037" s="7"/>
      <c r="C1037" s="5"/>
      <c r="D1037" s="5"/>
    </row>
    <row r="1038">
      <c r="A1038" s="3"/>
      <c r="B1038" s="7"/>
      <c r="C1038" s="5"/>
      <c r="D1038" s="5"/>
    </row>
    <row r="1039">
      <c r="A1039" s="3"/>
      <c r="B1039" s="7"/>
      <c r="C1039" s="5"/>
      <c r="D1039" s="5"/>
    </row>
    <row r="1040">
      <c r="A1040" s="3"/>
      <c r="B1040" s="7"/>
      <c r="C1040" s="5"/>
      <c r="D1040" s="5"/>
    </row>
    <row r="1041">
      <c r="A1041" s="3"/>
      <c r="B1041" s="7"/>
      <c r="C1041" s="5"/>
      <c r="D1041" s="5"/>
    </row>
    <row r="1042">
      <c r="A1042" s="3"/>
      <c r="B1042" s="7"/>
      <c r="C1042" s="5"/>
      <c r="D1042" s="5"/>
    </row>
    <row r="1043">
      <c r="A1043" s="3"/>
      <c r="B1043" s="7"/>
      <c r="C1043" s="5"/>
      <c r="D1043" s="5"/>
    </row>
    <row r="1044">
      <c r="A1044" s="3"/>
      <c r="B1044" s="7"/>
      <c r="C1044" s="5"/>
      <c r="D1044" s="5"/>
    </row>
    <row r="1045">
      <c r="A1045" s="3"/>
      <c r="B1045" s="7"/>
      <c r="C1045" s="5"/>
      <c r="D1045" s="5"/>
    </row>
    <row r="1046">
      <c r="A1046" s="3"/>
      <c r="B1046" s="7"/>
      <c r="C1046" s="5"/>
      <c r="D1046" s="5"/>
    </row>
    <row r="1047">
      <c r="A1047" s="3"/>
      <c r="B1047" s="7"/>
      <c r="C1047" s="5"/>
      <c r="D1047" s="5"/>
    </row>
    <row r="1048">
      <c r="A1048" s="3"/>
      <c r="B1048" s="7"/>
      <c r="C1048" s="5"/>
      <c r="D1048" s="5"/>
    </row>
    <row r="1049">
      <c r="A1049" s="3"/>
      <c r="B1049" s="7"/>
      <c r="C1049" s="5"/>
      <c r="D1049" s="5"/>
    </row>
    <row r="1050">
      <c r="A1050" s="3"/>
      <c r="B1050" s="7"/>
      <c r="C1050" s="5"/>
      <c r="D1050" s="5"/>
    </row>
    <row r="1051">
      <c r="A1051" s="3"/>
      <c r="B1051" s="7"/>
      <c r="C1051" s="5"/>
      <c r="D1051" s="5"/>
    </row>
    <row r="1052">
      <c r="A1052" s="3"/>
      <c r="B1052" s="7"/>
      <c r="C1052" s="5"/>
      <c r="D1052" s="5"/>
    </row>
    <row r="1053">
      <c r="A1053" s="3"/>
      <c r="B1053" s="7"/>
      <c r="C1053" s="5"/>
      <c r="D1053" s="5"/>
    </row>
    <row r="1054">
      <c r="A1054" s="3"/>
      <c r="B1054" s="7"/>
      <c r="C1054" s="5"/>
      <c r="D1054" s="5"/>
    </row>
    <row r="1055">
      <c r="A1055" s="3"/>
      <c r="B1055" s="7"/>
      <c r="C1055" s="5"/>
      <c r="D1055" s="5"/>
    </row>
    <row r="1056">
      <c r="A1056" s="3"/>
      <c r="B1056" s="7"/>
      <c r="C1056" s="5"/>
      <c r="D1056" s="5"/>
    </row>
    <row r="1057">
      <c r="A1057" s="3"/>
      <c r="B1057" s="7"/>
      <c r="C1057" s="5"/>
      <c r="D1057" s="5"/>
    </row>
    <row r="1058">
      <c r="A1058" s="3"/>
      <c r="B1058" s="7"/>
      <c r="C1058" s="5"/>
      <c r="D1058" s="5"/>
    </row>
    <row r="1059">
      <c r="A1059" s="3"/>
      <c r="B1059" s="7"/>
      <c r="C1059" s="5"/>
      <c r="D1059" s="5"/>
    </row>
    <row r="1060">
      <c r="A1060" s="3"/>
      <c r="B1060" s="7"/>
      <c r="C1060" s="5"/>
      <c r="D1060" s="5"/>
    </row>
    <row r="1061">
      <c r="A1061" s="3"/>
      <c r="B1061" s="7"/>
      <c r="C1061" s="5"/>
      <c r="D1061" s="5"/>
    </row>
    <row r="1062">
      <c r="A1062" s="3"/>
      <c r="B1062" s="7"/>
      <c r="C1062" s="5"/>
      <c r="D1062" s="5"/>
    </row>
    <row r="1063">
      <c r="A1063" s="3"/>
      <c r="B1063" s="7"/>
      <c r="C1063" s="5"/>
      <c r="D1063" s="5"/>
    </row>
    <row r="1064">
      <c r="A1064" s="3"/>
      <c r="B1064" s="7"/>
      <c r="C1064" s="5"/>
      <c r="D1064" s="5"/>
    </row>
    <row r="1065">
      <c r="A1065" s="3"/>
      <c r="B1065" s="7"/>
      <c r="C1065" s="5"/>
      <c r="D1065" s="5"/>
    </row>
    <row r="1066">
      <c r="A1066" s="3"/>
      <c r="B1066" s="7"/>
      <c r="C1066" s="5"/>
      <c r="D1066" s="5"/>
    </row>
    <row r="1067">
      <c r="A1067" s="3"/>
      <c r="B1067" s="7"/>
      <c r="C1067" s="5"/>
      <c r="D1067" s="5"/>
    </row>
    <row r="1068">
      <c r="A1068" s="3"/>
      <c r="B1068" s="7"/>
      <c r="C1068" s="5"/>
      <c r="D1068" s="5"/>
    </row>
    <row r="1069">
      <c r="A1069" s="3"/>
      <c r="B1069" s="7"/>
      <c r="C1069" s="5"/>
      <c r="D1069" s="5"/>
    </row>
    <row r="1070">
      <c r="A1070" s="3"/>
      <c r="B1070" s="7"/>
      <c r="C1070" s="5"/>
      <c r="D1070" s="5"/>
    </row>
    <row r="1071">
      <c r="A1071" s="3"/>
      <c r="B1071" s="7"/>
      <c r="C1071" s="5"/>
      <c r="D1071" s="5"/>
    </row>
    <row r="1072">
      <c r="A1072" s="3"/>
      <c r="B1072" s="7"/>
      <c r="C1072" s="5"/>
      <c r="D1072" s="5"/>
    </row>
    <row r="1073">
      <c r="A1073" s="3"/>
      <c r="B1073" s="7"/>
      <c r="C1073" s="5"/>
      <c r="D1073" s="5"/>
    </row>
    <row r="1074">
      <c r="A1074" s="3"/>
      <c r="B1074" s="7"/>
      <c r="C1074" s="5"/>
      <c r="D1074" s="5"/>
    </row>
    <row r="1075">
      <c r="A1075" s="3"/>
      <c r="B1075" s="7"/>
      <c r="C1075" s="5"/>
      <c r="D1075" s="5"/>
    </row>
    <row r="1076">
      <c r="A1076" s="3"/>
      <c r="B1076" s="7"/>
      <c r="C1076" s="5"/>
      <c r="D1076" s="5"/>
    </row>
    <row r="1077">
      <c r="A1077" s="3"/>
      <c r="B1077" s="7"/>
      <c r="C1077" s="5"/>
      <c r="D1077" s="5"/>
    </row>
    <row r="1078">
      <c r="A1078" s="3"/>
      <c r="B1078" s="7"/>
      <c r="C1078" s="5"/>
      <c r="D1078" s="5"/>
    </row>
    <row r="1079">
      <c r="A1079" s="3"/>
      <c r="B1079" s="7"/>
      <c r="C1079" s="5"/>
      <c r="D1079" s="5"/>
    </row>
    <row r="1080">
      <c r="A1080" s="3"/>
      <c r="B1080" s="7"/>
      <c r="C1080" s="5"/>
      <c r="D1080" s="5"/>
    </row>
    <row r="1081">
      <c r="A1081" s="3"/>
      <c r="B1081" s="7"/>
      <c r="C1081" s="5"/>
      <c r="D1081" s="5"/>
    </row>
    <row r="1082">
      <c r="A1082" s="3"/>
      <c r="B1082" s="7"/>
      <c r="C1082" s="5"/>
      <c r="D1082" s="5"/>
    </row>
    <row r="1083">
      <c r="A1083" s="3"/>
      <c r="B1083" s="7"/>
      <c r="C1083" s="5"/>
      <c r="D1083" s="5"/>
    </row>
    <row r="1084">
      <c r="A1084" s="3"/>
      <c r="B1084" s="7"/>
      <c r="C1084" s="5"/>
      <c r="D1084" s="5"/>
    </row>
    <row r="1085">
      <c r="A1085" s="3"/>
      <c r="B1085" s="7"/>
      <c r="C1085" s="5"/>
      <c r="D1085" s="5"/>
    </row>
    <row r="1086">
      <c r="A1086" s="3"/>
      <c r="B1086" s="7"/>
      <c r="C1086" s="5"/>
      <c r="D1086" s="5"/>
    </row>
    <row r="1087">
      <c r="A1087" s="3"/>
      <c r="B1087" s="7"/>
      <c r="C1087" s="5"/>
      <c r="D1087" s="5"/>
    </row>
    <row r="1088">
      <c r="A1088" s="3"/>
      <c r="B1088" s="7"/>
      <c r="C1088" s="5"/>
      <c r="D1088" s="5"/>
    </row>
    <row r="1089">
      <c r="A1089" s="3"/>
      <c r="B1089" s="7"/>
      <c r="C1089" s="5"/>
      <c r="D1089" s="5"/>
    </row>
    <row r="1090">
      <c r="A1090" s="3"/>
      <c r="B1090" s="7"/>
      <c r="C1090" s="5"/>
      <c r="D1090" s="5"/>
    </row>
    <row r="1091">
      <c r="A1091" s="3"/>
      <c r="B1091" s="7"/>
      <c r="C1091" s="5"/>
      <c r="D1091" s="5"/>
    </row>
    <row r="1092">
      <c r="A1092" s="3"/>
      <c r="B1092" s="7"/>
      <c r="C1092" s="5"/>
      <c r="D1092" s="5"/>
    </row>
    <row r="1093">
      <c r="A1093" s="3"/>
      <c r="B1093" s="7"/>
      <c r="C1093" s="5"/>
      <c r="D1093" s="5"/>
    </row>
    <row r="1094">
      <c r="A1094" s="3"/>
      <c r="B1094" s="7"/>
      <c r="C1094" s="5"/>
      <c r="D1094" s="5"/>
    </row>
    <row r="1095">
      <c r="A1095" s="3"/>
      <c r="B1095" s="7"/>
      <c r="C1095" s="5"/>
      <c r="D1095" s="5"/>
    </row>
    <row r="1096">
      <c r="A1096" s="3"/>
      <c r="B1096" s="7"/>
      <c r="C1096" s="5"/>
      <c r="D1096" s="5"/>
    </row>
    <row r="1097">
      <c r="A1097" s="3"/>
      <c r="B1097" s="7"/>
      <c r="C1097" s="5"/>
      <c r="D1097" s="5"/>
    </row>
    <row r="1098">
      <c r="A1098" s="3"/>
      <c r="B1098" s="7"/>
      <c r="C1098" s="5"/>
      <c r="D1098" s="5"/>
    </row>
    <row r="1099">
      <c r="A1099" s="3"/>
      <c r="B1099" s="7"/>
      <c r="C1099" s="5"/>
      <c r="D1099" s="5"/>
    </row>
    <row r="1100">
      <c r="A1100" s="3"/>
      <c r="B1100" s="7"/>
      <c r="C1100" s="5"/>
      <c r="D1100" s="5"/>
    </row>
    <row r="1101">
      <c r="A1101" s="3"/>
      <c r="B1101" s="7"/>
      <c r="C1101" s="5"/>
      <c r="D1101" s="5"/>
    </row>
    <row r="1102">
      <c r="A1102" s="3"/>
      <c r="B1102" s="7"/>
      <c r="C1102" s="5"/>
      <c r="D1102" s="5"/>
    </row>
    <row r="1103">
      <c r="A1103" s="3"/>
      <c r="B1103" s="7"/>
      <c r="C1103" s="5"/>
      <c r="D1103" s="5"/>
    </row>
    <row r="1104">
      <c r="A1104" s="3"/>
      <c r="B1104" s="7"/>
      <c r="C1104" s="5"/>
      <c r="D1104" s="5"/>
    </row>
    <row r="1105">
      <c r="A1105" s="3"/>
      <c r="B1105" s="7"/>
      <c r="C1105" s="5"/>
      <c r="D1105" s="5"/>
    </row>
    <row r="1106">
      <c r="A1106" s="3"/>
      <c r="B1106" s="7"/>
      <c r="C1106" s="5"/>
      <c r="D1106" s="5"/>
    </row>
    <row r="1107">
      <c r="A1107" s="3"/>
      <c r="B1107" s="7"/>
      <c r="C1107" s="5"/>
      <c r="D1107" s="5"/>
    </row>
    <row r="1108">
      <c r="A1108" s="3"/>
      <c r="B1108" s="7"/>
      <c r="C1108" s="5"/>
      <c r="D1108" s="5"/>
    </row>
    <row r="1109">
      <c r="A1109" s="3"/>
      <c r="B1109" s="7"/>
      <c r="C1109" s="5"/>
      <c r="D1109" s="5"/>
    </row>
    <row r="1110">
      <c r="A1110" s="3"/>
      <c r="B1110" s="7"/>
      <c r="C1110" s="5"/>
      <c r="D1110" s="5"/>
    </row>
    <row r="1111">
      <c r="A1111" s="3"/>
      <c r="B1111" s="7"/>
      <c r="C1111" s="5"/>
      <c r="D1111" s="5"/>
    </row>
    <row r="1112">
      <c r="A1112" s="3"/>
      <c r="B1112" s="7"/>
      <c r="C1112" s="5"/>
      <c r="D1112" s="5"/>
    </row>
    <row r="1113">
      <c r="A1113" s="3"/>
      <c r="B1113" s="7"/>
      <c r="C1113" s="5"/>
      <c r="D1113" s="5"/>
    </row>
  </sheetData>
  <autoFilter ref="$A$1:$D$1113">
    <sortState ref="A1:D1113">
      <sortCondition ref="D1:D1113"/>
      <sortCondition descending="1" ref="C1:C1113"/>
      <sortCondition ref="B1:B1113"/>
    </sortState>
  </autoFil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2.63"/>
    <col customWidth="1" min="2" max="2" width="36.75"/>
    <col customWidth="1" min="4" max="4" width="32.75"/>
  </cols>
  <sheetData>
    <row r="1">
      <c r="A1" s="1" t="s">
        <v>0</v>
      </c>
      <c r="B1" s="1" t="s">
        <v>1</v>
      </c>
      <c r="C1" s="1" t="s">
        <v>2</v>
      </c>
      <c r="D1" s="2" t="s">
        <v>3</v>
      </c>
    </row>
    <row r="2">
      <c r="A2" s="8" t="str">
        <f>IFERROR(__xludf.DUMMYFUNCTION("GOOGLETRANSLATE(B2, ""de"", ""ru"")"),"строительная компания")</f>
        <v>строительная компания</v>
      </c>
      <c r="B2" s="7" t="s">
        <v>1402</v>
      </c>
      <c r="C2" s="5">
        <v>1000.0</v>
      </c>
      <c r="D2" s="6" t="s">
        <v>1403</v>
      </c>
    </row>
    <row r="3">
      <c r="A3" s="8" t="str">
        <f>IFERROR(__xludf.DUMMYFUNCTION("GOOGLETRANSLATE(B3, ""de"", ""ru"")"),"фасад")</f>
        <v>фасад</v>
      </c>
      <c r="B3" s="7" t="s">
        <v>1404</v>
      </c>
      <c r="C3" s="5">
        <v>390.0</v>
      </c>
      <c r="D3" s="6" t="s">
        <v>1405</v>
      </c>
    </row>
    <row r="4">
      <c r="A4" s="8" t="str">
        <f>IFERROR(__xludf.DUMMYFUNCTION("GOOGLETRANSLATE(B4, ""de"", ""ru"")"),"облицовка фасада")</f>
        <v>облицовка фасада</v>
      </c>
      <c r="B4" s="4" t="s">
        <v>1406</v>
      </c>
      <c r="C4" s="5">
        <v>390.0</v>
      </c>
      <c r="D4" s="6" t="s">
        <v>1405</v>
      </c>
    </row>
    <row r="5">
      <c r="A5" s="8" t="str">
        <f>IFERROR(__xludf.DUMMYFUNCTION("GOOGLETRANSLATE(B5, ""de"", ""ru"")"),"фасады")</f>
        <v>фасады</v>
      </c>
      <c r="B5" s="4" t="s">
        <v>1407</v>
      </c>
      <c r="C5" s="5">
        <v>390.0</v>
      </c>
      <c r="D5" s="6" t="s">
        <v>1405</v>
      </c>
    </row>
    <row r="6">
      <c r="A6" s="8" t="str">
        <f>IFERROR(__xludf.DUMMYFUNCTION("GOOGLETRANSLATE(B6, ""de"", ""ru"")"),"гражданское строительство")</f>
        <v>гражданское строительство</v>
      </c>
      <c r="B6" s="7" t="s">
        <v>1408</v>
      </c>
      <c r="C6" s="5">
        <v>320.0</v>
      </c>
      <c r="D6" s="6" t="s">
        <v>1409</v>
      </c>
    </row>
    <row r="7">
      <c r="A7" s="8" t="str">
        <f>IFERROR(__xludf.DUMMYFUNCTION("GOOGLETRANSLATE(B7, ""de"", ""ru"")"),"реновация")</f>
        <v>реновация</v>
      </c>
      <c r="B7" s="7" t="s">
        <v>1410</v>
      </c>
      <c r="C7" s="5">
        <v>320.0</v>
      </c>
      <c r="D7" s="6" t="s">
        <v>1411</v>
      </c>
    </row>
    <row r="8">
      <c r="A8" s="8" t="str">
        <f>IFERROR(__xludf.DUMMYFUNCTION("GOOGLETRANSLATE(B8, ""de"", ""ru"")"),"шерстяная штукатурка")</f>
        <v>шерстяная штукатурка</v>
      </c>
      <c r="B8" s="4" t="s">
        <v>1412</v>
      </c>
      <c r="C8" s="5">
        <v>320.0</v>
      </c>
      <c r="D8" s="6" t="s">
        <v>1413</v>
      </c>
    </row>
    <row r="9">
      <c r="A9" s="8" t="str">
        <f>IFERROR(__xludf.DUMMYFUNCTION("GOOGLETRANSLATE(B9, ""de"", ""ru"")"),"строительная компания Франкфурт")</f>
        <v>строительная компания Франкфурт</v>
      </c>
      <c r="B9" s="7" t="s">
        <v>1414</v>
      </c>
      <c r="C9" s="5">
        <v>260.0</v>
      </c>
      <c r="D9" s="6" t="s">
        <v>1403</v>
      </c>
    </row>
    <row r="10">
      <c r="A10" s="8" t="str">
        <f>IFERROR(__xludf.DUMMYFUNCTION("GOOGLETRANSLATE(B10, ""de"", ""ru"")"),"Франкфуртские строительные компании")</f>
        <v>Франкфуртские строительные компании</v>
      </c>
      <c r="B10" s="7" t="s">
        <v>1415</v>
      </c>
      <c r="C10" s="5">
        <v>260.0</v>
      </c>
      <c r="D10" s="6" t="s">
        <v>1403</v>
      </c>
    </row>
    <row r="11">
      <c r="A11" s="8" t="str">
        <f>IFERROR(__xludf.DUMMYFUNCTION("GOOGLETRANSLATE(B11, ""de"", ""ru"")"),"утепление фасада")</f>
        <v>утепление фасада</v>
      </c>
      <c r="B11" s="4" t="s">
        <v>1416</v>
      </c>
      <c r="C11" s="5">
        <v>260.0</v>
      </c>
      <c r="D11" s="6" t="s">
        <v>1405</v>
      </c>
    </row>
    <row r="12">
      <c r="A12" s="8" t="str">
        <f>IFERROR(__xludf.DUMMYFUNCTION("GOOGLETRANSLATE(B12, ""de"", ""ru"")"),"энергоэффективный ремонт")</f>
        <v>энергоэффективный ремонт</v>
      </c>
      <c r="B12" s="7" t="s">
        <v>1417</v>
      </c>
      <c r="C12" s="5">
        <v>210.0</v>
      </c>
      <c r="D12" s="6" t="s">
        <v>1411</v>
      </c>
    </row>
    <row r="13">
      <c r="A13" s="8" t="str">
        <f>IFERROR(__xludf.DUMMYFUNCTION("GOOGLETRANSLATE(B13, ""de"", ""ru"")"),"энергоэффективный ремонт")</f>
        <v>энергоэффективный ремонт</v>
      </c>
      <c r="B13" s="7" t="s">
        <v>1418</v>
      </c>
      <c r="C13" s="5">
        <v>210.0</v>
      </c>
      <c r="D13" s="6" t="s">
        <v>1409</v>
      </c>
    </row>
    <row r="14">
      <c r="A14" s="8" t="str">
        <f>IFERROR(__xludf.DUMMYFUNCTION("GOOGLETRANSLATE(B14, ""de"", ""ru"")"),"фасадные панели")</f>
        <v>фасадные панели</v>
      </c>
      <c r="B14" s="4" t="s">
        <v>1419</v>
      </c>
      <c r="C14" s="5">
        <v>210.0</v>
      </c>
      <c r="D14" s="6" t="s">
        <v>1405</v>
      </c>
    </row>
    <row r="15">
      <c r="A15" s="8" t="str">
        <f>IFERROR(__xludf.DUMMYFUNCTION("GOOGLETRANSLATE(B15, ""de"", ""ru"")"),"энергоэффективный ремонт")</f>
        <v>энергоэффективный ремонт</v>
      </c>
      <c r="B15" s="4" t="s">
        <v>1420</v>
      </c>
      <c r="C15" s="5">
        <v>210.0</v>
      </c>
      <c r="D15" s="6" t="s">
        <v>1411</v>
      </c>
    </row>
    <row r="16">
      <c r="A16" s="8" t="str">
        <f>IFERROR(__xludf.DUMMYFUNCTION("GOOGLETRANSLATE(B16, ""de"", ""ru"")"),"чистка фасада")</f>
        <v>чистка фасада</v>
      </c>
      <c r="B16" s="4" t="s">
        <v>1421</v>
      </c>
      <c r="C16" s="5">
        <v>170.0</v>
      </c>
      <c r="D16" s="6" t="s">
        <v>1405</v>
      </c>
    </row>
    <row r="17">
      <c r="A17" s="8" t="str">
        <f>IFERROR(__xludf.DUMMYFUNCTION("GOOGLETRANSLATE(B17, ""de"", ""ru"")"),"деревянный фасад")</f>
        <v>деревянный фасад</v>
      </c>
      <c r="B17" s="4" t="s">
        <v>1422</v>
      </c>
      <c r="C17" s="5">
        <v>170.0</v>
      </c>
      <c r="D17" s="6" t="s">
        <v>1405</v>
      </c>
    </row>
    <row r="18">
      <c r="A18" s="8" t="str">
        <f>IFERROR(__xludf.DUMMYFUNCTION("GOOGLETRANSLATE(B18, ""de"", ""ru"")"),"штукатурка стен")</f>
        <v>штукатурка стен</v>
      </c>
      <c r="B18" s="4" t="s">
        <v>1423</v>
      </c>
      <c r="C18" s="5">
        <v>170.0</v>
      </c>
      <c r="D18" s="6" t="s">
        <v>1413</v>
      </c>
    </row>
    <row r="19">
      <c r="A19" s="8" t="str">
        <f>IFERROR(__xludf.DUMMYFUNCTION("GOOGLETRANSLATE(B19, ""de"", ""ru"")"),"фиброцементная плита")</f>
        <v>фиброцементная плита</v>
      </c>
      <c r="B19" s="4" t="s">
        <v>1424</v>
      </c>
      <c r="C19" s="5">
        <v>170.0</v>
      </c>
      <c r="D19" s="6" t="s">
        <v>1409</v>
      </c>
    </row>
    <row r="20">
      <c r="A20" s="8" t="str">
        <f>IFERROR(__xludf.DUMMYFUNCTION("GOOGLETRANSLATE(B20, ""de"", ""ru"")"),"древесина для фасада")</f>
        <v>древесина для фасада</v>
      </c>
      <c r="B20" s="4" t="s">
        <v>1425</v>
      </c>
      <c r="C20" s="5">
        <v>170.0</v>
      </c>
      <c r="D20" s="6" t="s">
        <v>1405</v>
      </c>
    </row>
    <row r="21">
      <c r="A21" s="8" t="str">
        <f>IFERROR(__xludf.DUMMYFUNCTION("GOOGLETRANSLATE(B21, ""de"", ""ru"")"),"внутренняя фактурная штукатурка")</f>
        <v>внутренняя фактурная штукатурка</v>
      </c>
      <c r="B21" s="4" t="s">
        <v>1426</v>
      </c>
      <c r="C21" s="5">
        <v>140.0</v>
      </c>
      <c r="D21" s="6" t="s">
        <v>1413</v>
      </c>
    </row>
    <row r="22">
      <c r="A22" s="8" t="str">
        <f>IFERROR(__xludf.DUMMYFUNCTION("GOOGLETRANSLATE(B22, ""de"", ""ru"")"),"стоечно-балочный фасад")</f>
        <v>стоечно-балочный фасад</v>
      </c>
      <c r="B22" s="4" t="s">
        <v>1427</v>
      </c>
      <c r="C22" s="5">
        <v>140.0</v>
      </c>
      <c r="D22" s="6" t="s">
        <v>1405</v>
      </c>
    </row>
    <row r="23">
      <c r="A23" s="8" t="str">
        <f>IFERROR(__xludf.DUMMYFUNCTION("GOOGLETRANSLATE(B23, ""de"", ""ru"")"),"строительство домов во Франкфурте")</f>
        <v>строительство домов во Франкфурте</v>
      </c>
      <c r="B23" s="7" t="s">
        <v>1428</v>
      </c>
      <c r="C23" s="5">
        <v>110.0</v>
      </c>
      <c r="D23" s="6" t="s">
        <v>1429</v>
      </c>
    </row>
    <row r="24">
      <c r="A24" s="8" t="str">
        <f>IFERROR(__xludf.DUMMYFUNCTION("GOOGLETRANSLATE(B24, ""de"", ""ru"")"),"клинкерный фасад")</f>
        <v>клинкерный фасад</v>
      </c>
      <c r="B24" s="4" t="s">
        <v>1430</v>
      </c>
      <c r="C24" s="5">
        <v>110.0</v>
      </c>
      <c r="D24" s="6" t="s">
        <v>1405</v>
      </c>
    </row>
    <row r="25">
      <c r="A25" s="8" t="str">
        <f>IFERROR(__xludf.DUMMYFUNCTION("GOOGLETRANSLATE(B25, ""de"", ""ru"")"),"строительная компания")</f>
        <v>строительная компания</v>
      </c>
      <c r="B25" s="7" t="s">
        <v>1431</v>
      </c>
      <c r="C25" s="5">
        <v>90.0</v>
      </c>
      <c r="D25" s="6" t="s">
        <v>1403</v>
      </c>
    </row>
    <row r="26">
      <c r="A26" s="8" t="str">
        <f>IFERROR(__xludf.DUMMYFUNCTION("GOOGLETRANSLATE(B26, ""de"", ""ru"")"),"строительная компания Франкфурт")</f>
        <v>строительная компания Франкфурт</v>
      </c>
      <c r="B26" s="7" t="s">
        <v>1432</v>
      </c>
      <c r="C26" s="5">
        <v>90.0</v>
      </c>
      <c r="D26" s="6" t="s">
        <v>1403</v>
      </c>
    </row>
    <row r="27">
      <c r="A27" s="8" t="str">
        <f>IFERROR(__xludf.DUMMYFUNCTION("GOOGLETRANSLATE(B27, ""de"", ""ru"")"),"модернизация")</f>
        <v>модернизация</v>
      </c>
      <c r="B27" s="7" t="s">
        <v>1433</v>
      </c>
      <c r="C27" s="5">
        <v>90.0</v>
      </c>
      <c r="D27" s="6" t="s">
        <v>1411</v>
      </c>
    </row>
    <row r="28">
      <c r="A28" s="8" t="str">
        <f>IFERROR(__xludf.DUMMYFUNCTION("GOOGLETRANSLATE(B28, ""de"", ""ru"")"),"расходы на ремонт ванной комнаты")</f>
        <v>расходы на ремонт ванной комнаты</v>
      </c>
      <c r="B28" s="7" t="s">
        <v>1434</v>
      </c>
      <c r="C28" s="5">
        <v>90.0</v>
      </c>
      <c r="D28" s="6" t="s">
        <v>1411</v>
      </c>
    </row>
    <row r="29">
      <c r="A29" s="8" t="str">
        <f>IFERROR(__xludf.DUMMYFUNCTION("GOOGLETRANSLATE(B29, ""de"", ""ru"")"),"восстановление после повреждений водой")</f>
        <v>восстановление после повреждений водой</v>
      </c>
      <c r="B29" s="7" t="s">
        <v>1435</v>
      </c>
      <c r="C29" s="5">
        <v>90.0</v>
      </c>
      <c r="D29" s="6" t="s">
        <v>1411</v>
      </c>
    </row>
    <row r="30">
      <c r="A30" s="8" t="str">
        <f>IFERROR(__xludf.DUMMYFUNCTION("GOOGLETRANSLATE(B30, ""de"", ""ru"")"),"известковая штукатурка внутри")</f>
        <v>известковая штукатурка внутри</v>
      </c>
      <c r="B30" s="7" t="s">
        <v>1436</v>
      </c>
      <c r="C30" s="5">
        <v>90.0</v>
      </c>
      <c r="D30" s="6" t="s">
        <v>1413</v>
      </c>
    </row>
    <row r="31">
      <c r="A31" s="8" t="str">
        <f>IFERROR(__xludf.DUMMYFUNCTION("GOOGLETRANSLATE(B31, ""de"", ""ru"")"),"ремонт ванной комнаты во Франкфурте")</f>
        <v>ремонт ванной комнаты во Франкфурте</v>
      </c>
      <c r="B31" s="7" t="s">
        <v>1437</v>
      </c>
      <c r="C31" s="5">
        <v>90.0</v>
      </c>
      <c r="D31" s="6" t="s">
        <v>1411</v>
      </c>
    </row>
    <row r="32">
      <c r="A32" s="8" t="str">
        <f>IFERROR(__xludf.DUMMYFUNCTION("GOOGLETRANSLATE(B32, ""de"", ""ru"")"),"оконная плесень")</f>
        <v>оконная плесень</v>
      </c>
      <c r="B32" s="7" t="s">
        <v>1438</v>
      </c>
      <c r="C32" s="5">
        <v>90.0</v>
      </c>
      <c r="D32" s="6" t="s">
        <v>1409</v>
      </c>
    </row>
    <row r="33">
      <c r="A33" s="8" t="str">
        <f>IFERROR(__xludf.DUMMYFUNCTION("GOOGLETRANSLATE(B33, ""de"", ""ru"")"),"реновация ядра")</f>
        <v>реновация ядра</v>
      </c>
      <c r="B33" s="7" t="s">
        <v>1439</v>
      </c>
      <c r="C33" s="5">
        <v>90.0</v>
      </c>
      <c r="D33" s="6" t="s">
        <v>1411</v>
      </c>
    </row>
    <row r="34">
      <c r="A34" s="8" t="str">
        <f>IFERROR(__xludf.DUMMYFUNCTION("GOOGLETRANSLATE(B34, ""de"", ""ru"")"),"внутренняя штукатурка")</f>
        <v>внутренняя штукатурка</v>
      </c>
      <c r="B34" s="4" t="s">
        <v>1440</v>
      </c>
      <c r="C34" s="5">
        <v>90.0</v>
      </c>
      <c r="D34" s="6" t="s">
        <v>1413</v>
      </c>
    </row>
    <row r="35">
      <c r="A35" s="8" t="str">
        <f>IFERROR(__xludf.DUMMYFUNCTION("GOOGLETRANSLATE(B35, ""de"", ""ru"")"),"наружная штукатурка")</f>
        <v>наружная штукатурка</v>
      </c>
      <c r="B35" s="4" t="s">
        <v>1441</v>
      </c>
      <c r="C35" s="5">
        <v>90.0</v>
      </c>
      <c r="D35" s="6" t="s">
        <v>1413</v>
      </c>
    </row>
    <row r="36">
      <c r="A36" s="8" t="str">
        <f>IFERROR(__xludf.DUMMYFUNCTION("GOOGLETRANSLATE(B36, ""de"", ""ru"")"),"утепление крыши изнутри")</f>
        <v>утепление крыши изнутри</v>
      </c>
      <c r="B36" s="4" t="s">
        <v>1442</v>
      </c>
      <c r="C36" s="5">
        <v>90.0</v>
      </c>
      <c r="D36" s="6" t="s">
        <v>1443</v>
      </c>
    </row>
    <row r="37">
      <c r="A37" s="8" t="str">
        <f>IFERROR(__xludf.DUMMYFUNCTION("GOOGLETRANSLATE(B37, ""de"", ""ru"")"),"теплоизоляционные композитные системы")</f>
        <v>теплоизоляционные композитные системы</v>
      </c>
      <c r="B37" s="4" t="s">
        <v>1444</v>
      </c>
      <c r="C37" s="5">
        <v>90.0</v>
      </c>
      <c r="D37" s="6" t="s">
        <v>1443</v>
      </c>
    </row>
    <row r="38">
      <c r="A38" s="8" t="str">
        <f>IFERROR(__xludf.DUMMYFUNCTION("GOOGLETRANSLATE(B38, ""de"", ""ru"")"),"Строительные компании рядом со мной")</f>
        <v>Строительные компании рядом со мной</v>
      </c>
      <c r="B38" s="7" t="s">
        <v>1445</v>
      </c>
      <c r="C38" s="5">
        <v>70.0</v>
      </c>
      <c r="D38" s="6" t="s">
        <v>1403</v>
      </c>
    </row>
    <row r="39">
      <c r="A39" s="8" t="str">
        <f>IFERROR(__xludf.DUMMYFUNCTION("GOOGLETRANSLATE(B39, ""de"", ""ru"")"),"Строительные подрядчики поблизости")</f>
        <v>Строительные подрядчики поблизости</v>
      </c>
      <c r="B39" s="7" t="s">
        <v>1446</v>
      </c>
      <c r="C39" s="5">
        <v>70.0</v>
      </c>
      <c r="D39" s="8" t="s">
        <v>1409</v>
      </c>
    </row>
    <row r="40">
      <c r="A40" s="8" t="str">
        <f>IFERROR(__xludf.DUMMYFUNCTION("GOOGLETRANSLATE(B40, ""de"", ""ru"")"),"расходы на ремонт крыши")</f>
        <v>расходы на ремонт крыши</v>
      </c>
      <c r="B40" s="7" t="s">
        <v>1447</v>
      </c>
      <c r="C40" s="5">
        <v>70.0</v>
      </c>
      <c r="D40" s="6" t="s">
        <v>1411</v>
      </c>
    </row>
    <row r="41">
      <c r="A41" s="8" t="str">
        <f>IFERROR(__xludf.DUMMYFUNCTION("GOOGLETRANSLATE(B41, ""de"", ""ru"")"),"Реновация старого здания")</f>
        <v>Реновация старого здания</v>
      </c>
      <c r="B41" s="7" t="s">
        <v>1448</v>
      </c>
      <c r="C41" s="5">
        <v>70.0</v>
      </c>
      <c r="D41" s="6" t="s">
        <v>1411</v>
      </c>
    </row>
    <row r="42">
      <c r="A42" s="8" t="str">
        <f>IFERROR(__xludf.DUMMYFUNCTION("GOOGLETRANSLATE(B42, ""de"", ""ru"")"),"ремонт крыши")</f>
        <v>ремонт крыши</v>
      </c>
      <c r="B42" s="7" t="s">
        <v>1449</v>
      </c>
      <c r="C42" s="5">
        <v>70.0</v>
      </c>
      <c r="D42" s="6" t="s">
        <v>1411</v>
      </c>
    </row>
    <row r="43">
      <c r="A43" s="8" t="str">
        <f>IFERROR(__xludf.DUMMYFUNCTION("GOOGLETRANSLATE(B43, ""de"", ""ru"")"),"Расходы на ремонт крыши")</f>
        <v>Расходы на ремонт крыши</v>
      </c>
      <c r="B43" s="7" t="s">
        <v>1450</v>
      </c>
      <c r="C43" s="5">
        <v>70.0</v>
      </c>
      <c r="D43" s="6" t="s">
        <v>1411</v>
      </c>
    </row>
    <row r="44">
      <c r="A44" s="8" t="str">
        <f>IFERROR(__xludf.DUMMYFUNCTION("GOOGLETRANSLATE(B44, ""de"", ""ru"")"),"Стоимость полной реконструкции")</f>
        <v>Стоимость полной реконструкции</v>
      </c>
      <c r="B44" s="7" t="s">
        <v>1451</v>
      </c>
      <c r="C44" s="5">
        <v>70.0</v>
      </c>
      <c r="D44" s="6" t="s">
        <v>1452</v>
      </c>
    </row>
    <row r="45">
      <c r="A45" s="8" t="str">
        <f>IFERROR(__xludf.DUMMYFUNCTION("GOOGLETRANSLATE(B45, ""de"", ""ru"")"),"Расходы на полную реконструкцию")</f>
        <v>Расходы на полную реконструкцию</v>
      </c>
      <c r="B45" s="7" t="s">
        <v>1453</v>
      </c>
      <c r="C45" s="5">
        <v>70.0</v>
      </c>
      <c r="D45" s="6" t="s">
        <v>1411</v>
      </c>
    </row>
    <row r="46">
      <c r="A46" s="8" t="str">
        <f>IFERROR(__xludf.DUMMYFUNCTION("GOOGLETRANSLATE(B46, ""de"", ""ru"")"),"штукатурка")</f>
        <v>штукатурка</v>
      </c>
      <c r="B46" s="7" t="s">
        <v>1454</v>
      </c>
      <c r="C46" s="5">
        <v>70.0</v>
      </c>
      <c r="D46" s="6" t="s">
        <v>1413</v>
      </c>
    </row>
    <row r="47">
      <c r="A47" s="8" t="str">
        <f>IFERROR(__xludf.DUMMYFUNCTION("GOOGLETRANSLATE(B47, ""de"", ""ru"")"),"утепление фасада")</f>
        <v>утепление фасада</v>
      </c>
      <c r="B47" s="4" t="s">
        <v>1455</v>
      </c>
      <c r="C47" s="5">
        <v>70.0</v>
      </c>
      <c r="D47" s="6" t="s">
        <v>1405</v>
      </c>
    </row>
    <row r="48">
      <c r="A48" s="8" t="str">
        <f>IFERROR(__xludf.DUMMYFUNCTION("GOOGLETRANSLATE(B48, ""de"", ""ru"")"),"расходы на утепление фасада")</f>
        <v>расходы на утепление фасада</v>
      </c>
      <c r="B48" s="4" t="s">
        <v>1456</v>
      </c>
      <c r="C48" s="5">
        <v>70.0</v>
      </c>
      <c r="D48" s="6" t="s">
        <v>1405</v>
      </c>
    </row>
    <row r="49">
      <c r="A49" s="8" t="str">
        <f>IFERROR(__xludf.DUMMYFUNCTION("GOOGLETRANSLATE(B49, ""de"", ""ru"")"),"Покраска фасада")</f>
        <v>Покраска фасада</v>
      </c>
      <c r="B49" s="4" t="s">
        <v>1457</v>
      </c>
      <c r="C49" s="5">
        <v>70.0</v>
      </c>
      <c r="D49" s="6" t="s">
        <v>1405</v>
      </c>
    </row>
    <row r="50">
      <c r="A50" s="8" t="str">
        <f>IFERROR(__xludf.DUMMYFUNCTION("GOOGLETRANSLATE(B50, ""de"", ""ru"")"),"Внутренняя фактурная штукатурка")</f>
        <v>Внутренняя фактурная штукатурка</v>
      </c>
      <c r="B50" s="4" t="s">
        <v>1458</v>
      </c>
      <c r="C50" s="5">
        <v>70.0</v>
      </c>
      <c r="D50" s="6" t="s">
        <v>1413</v>
      </c>
    </row>
    <row r="51">
      <c r="A51" s="8" t="str">
        <f>IFERROR(__xludf.DUMMYFUNCTION("GOOGLETRANSLATE(B51, ""de"", ""ru"")"),"бетонное покрытие")</f>
        <v>бетонное покрытие</v>
      </c>
      <c r="B51" s="4" t="s">
        <v>1459</v>
      </c>
      <c r="C51" s="5">
        <v>70.0</v>
      </c>
      <c r="D51" s="6" t="s">
        <v>1409</v>
      </c>
    </row>
    <row r="52">
      <c r="A52" s="8" t="str">
        <f>IFERROR(__xludf.DUMMYFUNCTION("GOOGLETRANSLATE(B52, ""de"", ""ru"")"),"фасадная штукатурка")</f>
        <v>фасадная штукатурка</v>
      </c>
      <c r="B52" s="4" t="s">
        <v>1460</v>
      </c>
      <c r="C52" s="5">
        <v>70.0</v>
      </c>
      <c r="D52" s="6" t="s">
        <v>1405</v>
      </c>
    </row>
    <row r="53" ht="17.25" customHeight="1">
      <c r="A53" s="8" t="str">
        <f>IFERROR(__xludf.DUMMYFUNCTION("GOOGLETRANSLATE(B53, ""de"", ""ru"")"),"навесная стена")</f>
        <v>навесная стена</v>
      </c>
      <c r="B53" s="4" t="s">
        <v>1461</v>
      </c>
      <c r="C53" s="5">
        <v>70.0</v>
      </c>
      <c r="D53" s="6" t="s">
        <v>1405</v>
      </c>
    </row>
    <row r="54">
      <c r="A54" s="8" t="str">
        <f>IFERROR(__xludf.DUMMYFUNCTION("GOOGLETRANSLATE(B54, ""de"", ""ru"")"),"фактурная штукатурка")</f>
        <v>фактурная штукатурка</v>
      </c>
      <c r="B54" s="4" t="s">
        <v>1462</v>
      </c>
      <c r="C54" s="5">
        <v>70.0</v>
      </c>
      <c r="D54" s="6" t="s">
        <v>1413</v>
      </c>
    </row>
    <row r="55">
      <c r="A55" s="8" t="str">
        <f>IFERROR(__xludf.DUMMYFUNCTION("GOOGLETRANSLATE(B55, ""de"", ""ru"")"),"Стоимость покраски фасада")</f>
        <v>Стоимость покраски фасада</v>
      </c>
      <c r="B55" s="4" t="s">
        <v>1463</v>
      </c>
      <c r="C55" s="5">
        <v>70.0</v>
      </c>
      <c r="D55" s="6" t="s">
        <v>1405</v>
      </c>
    </row>
    <row r="56">
      <c r="A56" s="8" t="str">
        <f>IFERROR(__xludf.DUMMYFUNCTION("GOOGLETRANSLATE(B56, ""de"", ""ru"")"),"фасад дома")</f>
        <v>фасад дома</v>
      </c>
      <c r="B56" s="4" t="s">
        <v>1464</v>
      </c>
      <c r="C56" s="5">
        <v>70.0</v>
      </c>
      <c r="D56" s="6" t="s">
        <v>1405</v>
      </c>
    </row>
    <row r="57">
      <c r="A57" s="8" t="str">
        <f>IFERROR(__xludf.DUMMYFUNCTION("GOOGLETRANSLATE(B57, ""de"", ""ru"")"),"Герметизация жидким пластиком")</f>
        <v>Герметизация жидким пластиком</v>
      </c>
      <c r="B57" s="4" t="s">
        <v>1465</v>
      </c>
      <c r="C57" s="5">
        <v>70.0</v>
      </c>
      <c r="D57" s="6" t="s">
        <v>1409</v>
      </c>
    </row>
    <row r="58">
      <c r="A58" s="8" t="str">
        <f>IFERROR(__xludf.DUMMYFUNCTION("GOOGLETRANSLATE(B58, ""de"", ""ru"")"),"скрытый за штукатуркой")</f>
        <v>скрытый за штукатуркой</v>
      </c>
      <c r="B58" s="4" t="s">
        <v>1466</v>
      </c>
      <c r="C58" s="5">
        <v>70.0</v>
      </c>
      <c r="D58" s="6" t="s">
        <v>1413</v>
      </c>
    </row>
    <row r="59">
      <c r="A59" s="8" t="str">
        <f>IFERROR(__xludf.DUMMYFUNCTION("GOOGLETRANSLATE(B59, ""de"", ""ru"")"),"строительная компания")</f>
        <v>строительная компания</v>
      </c>
      <c r="B59" s="7" t="s">
        <v>1467</v>
      </c>
      <c r="C59" s="5">
        <v>50.0</v>
      </c>
      <c r="D59" s="8" t="s">
        <v>1403</v>
      </c>
    </row>
    <row r="60">
      <c r="A60" s="8" t="str">
        <f>IFERROR(__xludf.DUMMYFUNCTION("GOOGLETRANSLATE(B60, ""de"", ""ru"")"),"реставрация бетона")</f>
        <v>реставрация бетона</v>
      </c>
      <c r="B60" s="7" t="s">
        <v>1468</v>
      </c>
      <c r="C60" s="5">
        <v>50.0</v>
      </c>
      <c r="D60" s="6" t="s">
        <v>1411</v>
      </c>
    </row>
    <row r="61">
      <c r="A61" s="8" t="str">
        <f>IFERROR(__xludf.DUMMYFUNCTION("GOOGLETRANSLATE(B61, ""de"", ""ru"")"),"Расходы на ремонт дома")</f>
        <v>Расходы на ремонт дома</v>
      </c>
      <c r="B61" s="7" t="s">
        <v>1469</v>
      </c>
      <c r="C61" s="5">
        <v>50.0</v>
      </c>
      <c r="D61" s="6" t="s">
        <v>1452</v>
      </c>
    </row>
    <row r="62">
      <c r="A62" s="8" t="str">
        <f>IFERROR(__xludf.DUMMYFUNCTION("GOOGLETRANSLATE(B62, ""de"", ""ru"")"),"расходы на ремонт дома")</f>
        <v>расходы на ремонт дома</v>
      </c>
      <c r="B62" s="4" t="s">
        <v>1470</v>
      </c>
      <c r="C62" s="5">
        <v>50.0</v>
      </c>
      <c r="D62" s="6" t="s">
        <v>1411</v>
      </c>
    </row>
    <row r="63">
      <c r="A63" s="8" t="str">
        <f>IFERROR(__xludf.DUMMYFUNCTION("GOOGLETRANSLATE(B63, ""de"", ""ru"")"),"расходы на ремонт дома")</f>
        <v>расходы на ремонт дома</v>
      </c>
      <c r="B63" s="4" t="s">
        <v>1471</v>
      </c>
      <c r="C63" s="5">
        <v>50.0</v>
      </c>
      <c r="D63" s="6" t="s">
        <v>1411</v>
      </c>
    </row>
    <row r="64">
      <c r="A64" s="8" t="str">
        <f>IFERROR(__xludf.DUMMYFUNCTION("GOOGLETRANSLATE(B64, ""de"", ""ru"")"),"восстановление канализации")</f>
        <v>восстановление канализации</v>
      </c>
      <c r="B64" s="4" t="s">
        <v>1472</v>
      </c>
      <c r="C64" s="5">
        <v>50.0</v>
      </c>
      <c r="D64" s="6" t="s">
        <v>1411</v>
      </c>
    </row>
    <row r="65">
      <c r="A65" s="8" t="str">
        <f>IFERROR(__xludf.DUMMYFUNCTION("GOOGLETRANSLATE(B65, ""de"", ""ru"")"),"фасад из фиброцементных панелей")</f>
        <v>фасад из фиброцементных панелей</v>
      </c>
      <c r="B65" s="4" t="s">
        <v>1473</v>
      </c>
      <c r="C65" s="5">
        <v>50.0</v>
      </c>
      <c r="D65" s="6" t="s">
        <v>1405</v>
      </c>
    </row>
    <row r="66">
      <c r="A66" s="8" t="str">
        <f>IFERROR(__xludf.DUMMYFUNCTION("GOOGLETRANSLATE(B66, ""de"", ""ru"")"),"Расходы на ремонт дома")</f>
        <v>Расходы на ремонт дома</v>
      </c>
      <c r="B66" s="4" t="s">
        <v>1474</v>
      </c>
      <c r="C66" s="5">
        <v>50.0</v>
      </c>
      <c r="D66" s="6" t="s">
        <v>1411</v>
      </c>
    </row>
    <row r="67">
      <c r="A67" s="8" t="str">
        <f>IFERROR(__xludf.DUMMYFUNCTION("GOOGLETRANSLATE(B67, ""de"", ""ru"")"),"график ремонта")</f>
        <v>график ремонта</v>
      </c>
      <c r="B67" s="4" t="s">
        <v>1475</v>
      </c>
      <c r="C67" s="5">
        <v>50.0</v>
      </c>
      <c r="D67" s="6" t="s">
        <v>1411</v>
      </c>
    </row>
    <row r="68">
      <c r="A68" s="8" t="str">
        <f>IFERROR(__xludf.DUMMYFUNCTION("GOOGLETRANSLATE(B68, ""de"", ""ru"")"),"фасадная облицовка из пластика")</f>
        <v>фасадная облицовка из пластика</v>
      </c>
      <c r="B68" s="4" t="s">
        <v>1476</v>
      </c>
      <c r="C68" s="5">
        <v>50.0</v>
      </c>
      <c r="D68" s="6" t="s">
        <v>1405</v>
      </c>
    </row>
    <row r="69">
      <c r="A69" s="8" t="str">
        <f>IFERROR(__xludf.DUMMYFUNCTION("GOOGLETRANSLATE(B69, ""de"", ""ru"")"),"Стоимость утепления дома")</f>
        <v>Стоимость утепления дома</v>
      </c>
      <c r="B69" s="4" t="s">
        <v>1477</v>
      </c>
      <c r="C69" s="5">
        <v>50.0</v>
      </c>
      <c r="D69" s="6" t="s">
        <v>1452</v>
      </c>
    </row>
    <row r="70">
      <c r="A70" s="8" t="str">
        <f>IFERROR(__xludf.DUMMYFUNCTION("GOOGLETRANSLATE(B70, ""de"", ""ru"")"),"фасад из фиброцементных панелей")</f>
        <v>фасад из фиброцементных панелей</v>
      </c>
      <c r="B70" s="4" t="s">
        <v>1478</v>
      </c>
      <c r="C70" s="5">
        <v>50.0</v>
      </c>
      <c r="D70" s="6" t="s">
        <v>1405</v>
      </c>
    </row>
    <row r="71">
      <c r="A71" s="8" t="str">
        <f>IFERROR(__xludf.DUMMYFUNCTION("GOOGLETRANSLATE(B71, ""de"", ""ru"")"),"деревянная облицовка фасада")</f>
        <v>деревянная облицовка фасада</v>
      </c>
      <c r="B71" s="4" t="s">
        <v>1479</v>
      </c>
      <c r="C71" s="5">
        <v>50.0</v>
      </c>
      <c r="D71" s="6" t="s">
        <v>1405</v>
      </c>
    </row>
    <row r="72">
      <c r="A72" s="8" t="str">
        <f>IFERROR(__xludf.DUMMYFUNCTION("GOOGLETRANSLATE(B72, ""de"", ""ru"")"),"ромбовидные планки фасада")</f>
        <v>ромбовидные планки фасада</v>
      </c>
      <c r="B72" s="4" t="s">
        <v>1480</v>
      </c>
      <c r="C72" s="5">
        <v>50.0</v>
      </c>
      <c r="D72" s="6" t="s">
        <v>1405</v>
      </c>
    </row>
    <row r="73">
      <c r="A73" s="8" t="str">
        <f>IFERROR(__xludf.DUMMYFUNCTION("GOOGLETRANSLATE(B73, ""de"", ""ru"")"),"Внешняя гидроизоляция подвала")</f>
        <v>Внешняя гидроизоляция подвала</v>
      </c>
      <c r="B73" s="4" t="s">
        <v>1481</v>
      </c>
      <c r="C73" s="5">
        <v>50.0</v>
      </c>
      <c r="D73" s="6" t="s">
        <v>1409</v>
      </c>
    </row>
    <row r="74">
      <c r="A74" s="8" t="str">
        <f>IFERROR(__xludf.DUMMYFUNCTION("GOOGLETRANSLATE(B74, ""de"", ""ru"")"),"вентилируемый фасад")</f>
        <v>вентилируемый фасад</v>
      </c>
      <c r="B74" s="4" t="s">
        <v>1482</v>
      </c>
      <c r="C74" s="5">
        <v>50.0</v>
      </c>
      <c r="D74" s="6" t="s">
        <v>1405</v>
      </c>
    </row>
    <row r="75">
      <c r="A75" s="8" t="str">
        <f>IFERROR(__xludf.DUMMYFUNCTION("GOOGLETRANSLATE(B75, ""de"", ""ru"")"),"внутренняя отделка тонкой штукатуркой")</f>
        <v>внутренняя отделка тонкой штукатуркой</v>
      </c>
      <c r="B75" s="4" t="s">
        <v>1483</v>
      </c>
      <c r="C75" s="5">
        <v>50.0</v>
      </c>
      <c r="D75" s="6" t="s">
        <v>1413</v>
      </c>
    </row>
    <row r="76">
      <c r="A76" s="8" t="str">
        <f>IFERROR(__xludf.DUMMYFUNCTION("GOOGLETRANSLATE(B76, ""de"", ""ru"")"),"пластиковая облицовка фасада")</f>
        <v>пластиковая облицовка фасада</v>
      </c>
      <c r="B76" s="4" t="s">
        <v>1484</v>
      </c>
      <c r="C76" s="5">
        <v>50.0</v>
      </c>
      <c r="D76" s="6" t="s">
        <v>1405</v>
      </c>
    </row>
    <row r="77">
      <c r="A77" s="8" t="str">
        <f>IFERROR(__xludf.DUMMYFUNCTION("GOOGLETRANSLATE(B77, ""de"", ""ru"")"),"внешний фасад")</f>
        <v>внешний фасад</v>
      </c>
      <c r="B77" s="4" t="s">
        <v>1485</v>
      </c>
      <c r="C77" s="5">
        <v>50.0</v>
      </c>
      <c r="D77" s="6" t="s">
        <v>1405</v>
      </c>
    </row>
    <row r="78">
      <c r="A78" s="8" t="str">
        <f>IFERROR(__xludf.DUMMYFUNCTION("GOOGLETRANSLATE(B78, ""de"", ""ru"")"),"фасад из натурального камня")</f>
        <v>фасад из натурального камня</v>
      </c>
      <c r="B78" s="4" t="s">
        <v>1486</v>
      </c>
      <c r="C78" s="5">
        <v>50.0</v>
      </c>
      <c r="D78" s="6" t="s">
        <v>1405</v>
      </c>
    </row>
    <row r="79">
      <c r="A79" s="8" t="str">
        <f>IFERROR(__xludf.DUMMYFUNCTION("GOOGLETRANSLATE(B79, ""de"", ""ru"")"),"Стоимость утепления дома")</f>
        <v>Стоимость утепления дома</v>
      </c>
      <c r="B79" s="4" t="s">
        <v>1487</v>
      </c>
      <c r="C79" s="5">
        <v>50.0</v>
      </c>
      <c r="D79" s="6" t="s">
        <v>1452</v>
      </c>
    </row>
    <row r="80">
      <c r="A80" s="8" t="str">
        <f>IFERROR(__xludf.DUMMYFUNCTION("GOOGLETRANSLATE(B80, ""de"", ""ru"")"),"древесина для облицовки фасадов")</f>
        <v>древесина для облицовки фасадов</v>
      </c>
      <c r="B80" s="4" t="s">
        <v>1488</v>
      </c>
      <c r="C80" s="5">
        <v>50.0</v>
      </c>
      <c r="D80" s="6" t="s">
        <v>1405</v>
      </c>
    </row>
    <row r="81">
      <c r="A81" s="8" t="str">
        <f>IFERROR(__xludf.DUMMYFUNCTION("GOOGLETRANSLATE(B81, ""de"", ""ru"")"),"изоляционные материалы для кровли")</f>
        <v>изоляционные материалы для кровли</v>
      </c>
      <c r="B81" s="4" t="s">
        <v>1489</v>
      </c>
      <c r="C81" s="5">
        <v>50.0</v>
      </c>
      <c r="D81" s="6" t="s">
        <v>1443</v>
      </c>
    </row>
    <row r="82">
      <c r="A82" s="8" t="str">
        <f>IFERROR(__xludf.DUMMYFUNCTION("GOOGLETRANSLATE(B82, ""de"", ""ru"")"),"Штукатурка внутренних стен")</f>
        <v>Штукатурка внутренних стен</v>
      </c>
      <c r="B82" s="4" t="s">
        <v>1490</v>
      </c>
      <c r="C82" s="5">
        <v>50.0</v>
      </c>
      <c r="D82" s="6" t="s">
        <v>1413</v>
      </c>
    </row>
    <row r="83">
      <c r="A83" s="8" t="str">
        <f>IFERROR(__xludf.DUMMYFUNCTION("GOOGLETRANSLATE(B83, ""de"", ""ru"")"),"фасадная облицовка из пластика")</f>
        <v>фасадная облицовка из пластика</v>
      </c>
      <c r="B83" s="4" t="s">
        <v>1491</v>
      </c>
      <c r="C83" s="5">
        <v>50.0</v>
      </c>
      <c r="D83" s="6" t="s">
        <v>1405</v>
      </c>
    </row>
    <row r="84">
      <c r="A84" s="8" t="str">
        <f>IFERROR(__xludf.DUMMYFUNCTION("GOOGLETRANSLATE(B84, ""de"", ""ru"")"),"фасад из натурального камня")</f>
        <v>фасад из натурального камня</v>
      </c>
      <c r="B84" s="4" t="s">
        <v>1492</v>
      </c>
      <c r="C84" s="5">
        <v>50.0</v>
      </c>
      <c r="D84" s="6" t="s">
        <v>1405</v>
      </c>
    </row>
    <row r="85">
      <c r="A85" s="8" t="str">
        <f>IFERROR(__xludf.DUMMYFUNCTION("GOOGLETRANSLATE(B85, ""de"", ""ru"")"),"вентилируемый фасад")</f>
        <v>вентилируемый фасад</v>
      </c>
      <c r="B85" s="4" t="s">
        <v>1493</v>
      </c>
      <c r="C85" s="5">
        <v>50.0</v>
      </c>
      <c r="D85" s="6" t="s">
        <v>1405</v>
      </c>
    </row>
    <row r="86">
      <c r="A86" s="8" t="str">
        <f>IFERROR(__xludf.DUMMYFUNCTION("GOOGLETRANSLATE(B86, ""de"", ""ru"")"),"Оштукатуривание внутренних стен")</f>
        <v>Оштукатуривание внутренних стен</v>
      </c>
      <c r="B86" s="4" t="s">
        <v>1494</v>
      </c>
      <c r="C86" s="5">
        <v>50.0</v>
      </c>
      <c r="D86" s="6" t="s">
        <v>1413</v>
      </c>
    </row>
    <row r="87">
      <c r="A87" s="8" t="str">
        <f>IFERROR(__xludf.DUMMYFUNCTION("GOOGLETRANSLATE(B87, ""de"", ""ru"")"),"чистый изоляционный материал")</f>
        <v>чистый изоляционный материал</v>
      </c>
      <c r="B87" s="4" t="s">
        <v>1495</v>
      </c>
      <c r="C87" s="5">
        <v>50.0</v>
      </c>
      <c r="D87" s="6" t="s">
        <v>1443</v>
      </c>
    </row>
    <row r="88">
      <c r="A88" s="8" t="str">
        <f>IFERROR(__xludf.DUMMYFUNCTION("GOOGLETRANSLATE(B88, ""de"", ""ru"")"),"фасадные фиброцементные панели")</f>
        <v>фасадные фиброцементные панели</v>
      </c>
      <c r="B88" s="4" t="s">
        <v>1496</v>
      </c>
      <c r="C88" s="5">
        <v>50.0</v>
      </c>
      <c r="D88" s="6" t="s">
        <v>1405</v>
      </c>
    </row>
    <row r="89">
      <c r="A89" s="8" t="str">
        <f>IFERROR(__xludf.DUMMYFUNCTION("GOOGLETRANSLATE(B89, ""de"", ""ru"")"),"Сборный дом до 150 000 евро под ключ")</f>
        <v>Сборный дом до 150 000 евро под ключ</v>
      </c>
      <c r="B89" s="7" t="s">
        <v>1497</v>
      </c>
      <c r="C89" s="5">
        <v>40.0</v>
      </c>
      <c r="D89" s="8" t="s">
        <v>1429</v>
      </c>
    </row>
    <row r="90">
      <c r="A90" s="8" t="str">
        <f>IFERROR(__xludf.DUMMYFUNCTION("GOOGLETRANSLATE(B90, ""de"", ""ru"")"),"дом под ключ")</f>
        <v>дом под ключ</v>
      </c>
      <c r="B90" s="7" t="s">
        <v>1498</v>
      </c>
      <c r="C90" s="5">
        <v>40.0</v>
      </c>
      <c r="D90" s="8" t="s">
        <v>1429</v>
      </c>
    </row>
    <row r="91">
      <c r="A91" s="8" t="str">
        <f>IFERROR(__xludf.DUMMYFUNCTION("GOOGLETRANSLATE(B91, ""de"", ""ru"")"),"дом под ключ")</f>
        <v>дом под ключ</v>
      </c>
      <c r="B91" s="7" t="s">
        <v>1499</v>
      </c>
      <c r="C91" s="5">
        <v>40.0</v>
      </c>
      <c r="D91" s="8" t="s">
        <v>1429</v>
      </c>
    </row>
    <row r="92">
      <c r="A92" s="8" t="str">
        <f>IFERROR(__xludf.DUMMYFUNCTION("GOOGLETRANSLATE(B92, ""de"", ""ru"")"),"строительная компания поблизости")</f>
        <v>строительная компания поблизости</v>
      </c>
      <c r="B92" s="7" t="s">
        <v>1500</v>
      </c>
      <c r="C92" s="5">
        <v>40.0</v>
      </c>
      <c r="D92" s="8" t="s">
        <v>1403</v>
      </c>
    </row>
    <row r="93">
      <c r="A93" s="8" t="str">
        <f>IFERROR(__xludf.DUMMYFUNCTION("GOOGLETRANSLATE(B93, ""de"", ""ru"")"),"строительные компании")</f>
        <v>строительные компании</v>
      </c>
      <c r="B93" s="7" t="s">
        <v>1501</v>
      </c>
      <c r="C93" s="5">
        <v>40.0</v>
      </c>
      <c r="D93" s="8" t="s">
        <v>1409</v>
      </c>
    </row>
    <row r="94">
      <c r="A94" s="8" t="str">
        <f>IFERROR(__xludf.DUMMYFUNCTION("GOOGLETRANSLATE(B94, ""de"", ""ru"")"),"Гипсокартон Кнауф")</f>
        <v>Гипсокартон Кнауф</v>
      </c>
      <c r="B94" s="7" t="s">
        <v>1502</v>
      </c>
      <c r="C94" s="5">
        <v>40.0</v>
      </c>
      <c r="D94" s="6" t="s">
        <v>1409</v>
      </c>
    </row>
    <row r="95">
      <c r="A95" s="8" t="str">
        <f>IFERROR(__xludf.DUMMYFUNCTION("GOOGLETRANSLATE(B95, ""de"", ""ru"")"),"гражданское строительство")</f>
        <v>гражданское строительство</v>
      </c>
      <c r="B95" s="7" t="s">
        <v>1503</v>
      </c>
      <c r="C95" s="5">
        <v>40.0</v>
      </c>
      <c r="D95" s="8" t="s">
        <v>1409</v>
      </c>
    </row>
    <row r="96">
      <c r="A96" s="8" t="str">
        <f>IFERROR(__xludf.DUMMYFUNCTION("GOOGLETRANSLATE(B96, ""de"", ""ru"")"),"Немецкие строительные компании")</f>
        <v>Немецкие строительные компании</v>
      </c>
      <c r="B96" s="7" t="s">
        <v>1504</v>
      </c>
      <c r="C96" s="5">
        <v>40.0</v>
      </c>
      <c r="D96" s="6" t="s">
        <v>1403</v>
      </c>
    </row>
    <row r="97">
      <c r="A97" s="8" t="str">
        <f>IFERROR(__xludf.DUMMYFUNCTION("GOOGLETRANSLATE(B97, ""de"", ""ru"")"),"строительство многоквартирного дома")</f>
        <v>строительство многоквартирного дома</v>
      </c>
      <c r="B97" s="7" t="s">
        <v>1505</v>
      </c>
      <c r="C97" s="5">
        <v>40.0</v>
      </c>
      <c r="D97" s="6" t="s">
        <v>1409</v>
      </c>
    </row>
    <row r="98">
      <c r="A98" s="8" t="str">
        <f>IFERROR(__xludf.DUMMYFUNCTION("GOOGLETRANSLATE(B98, ""de"", ""ru"")"),"Строительный центр Хофакер")</f>
        <v>Строительный центр Хофакер</v>
      </c>
      <c r="B98" s="7" t="s">
        <v>1506</v>
      </c>
      <c r="C98" s="5">
        <v>40.0</v>
      </c>
      <c r="D98" s="6" t="s">
        <v>1403</v>
      </c>
    </row>
    <row r="99">
      <c r="A99" s="8" t="str">
        <f>IFERROR(__xludf.DUMMYFUNCTION("GOOGLETRANSLATE(B99, ""de"", ""ru"")"),"крупные немецкие строительные компании")</f>
        <v>крупные немецкие строительные компании</v>
      </c>
      <c r="B99" s="7" t="s">
        <v>1507</v>
      </c>
      <c r="C99" s="5">
        <v>40.0</v>
      </c>
      <c r="D99" s="8" t="s">
        <v>1403</v>
      </c>
    </row>
    <row r="100">
      <c r="A100" s="8" t="str">
        <f>IFERROR(__xludf.DUMMYFUNCTION("GOOGLETRANSLATE(B100, ""de"", ""ru"")"),"крупнейшие немецкие строительные компании")</f>
        <v>крупнейшие немецкие строительные компании</v>
      </c>
      <c r="B100" s="7" t="s">
        <v>1508</v>
      </c>
      <c r="C100" s="5">
        <v>40.0</v>
      </c>
      <c r="D100" s="8" t="s">
        <v>1403</v>
      </c>
    </row>
    <row r="101">
      <c r="A101" s="8" t="str">
        <f>IFERROR(__xludf.DUMMYFUNCTION("GOOGLETRANSLATE(B101, ""de"", ""ru"")"),"отремонтировать дом")</f>
        <v>отремонтировать дом</v>
      </c>
      <c r="B101" s="4" t="s">
        <v>1509</v>
      </c>
      <c r="C101" s="5">
        <v>40.0</v>
      </c>
      <c r="D101" s="6" t="s">
        <v>1409</v>
      </c>
    </row>
    <row r="102">
      <c r="A102" s="8" t="str">
        <f>IFERROR(__xludf.DUMMYFUNCTION("GOOGLETRANSLATE(B102, ""de"", ""ru"")"),"Стоимость ремонта крыши")</f>
        <v>Стоимость ремонта крыши</v>
      </c>
      <c r="B102" s="4" t="s">
        <v>1510</v>
      </c>
      <c r="C102" s="5">
        <v>40.0</v>
      </c>
      <c r="D102" s="6" t="s">
        <v>1411</v>
      </c>
    </row>
    <row r="103">
      <c r="A103" s="8" t="str">
        <f>IFERROR(__xludf.DUMMYFUNCTION("GOOGLETRANSLATE(B103, ""de"", ""ru"")"),"фасад из клинкерного кирпича")</f>
        <v>фасад из клинкерного кирпича</v>
      </c>
      <c r="B103" s="4" t="s">
        <v>1511</v>
      </c>
      <c r="C103" s="5">
        <v>40.0</v>
      </c>
      <c r="D103" s="6" t="s">
        <v>1405</v>
      </c>
    </row>
    <row r="104">
      <c r="A104" s="8" t="str">
        <f>IFERROR(__xludf.DUMMYFUNCTION("GOOGLETRANSLATE(B104, ""de"", ""ru"")"),"Стоимость полной реконструкции дома")</f>
        <v>Стоимость полной реконструкции дома</v>
      </c>
      <c r="B104" s="4" t="s">
        <v>1512</v>
      </c>
      <c r="C104" s="5">
        <v>40.0</v>
      </c>
      <c r="D104" s="6" t="s">
        <v>1452</v>
      </c>
    </row>
    <row r="105">
      <c r="A105" s="8" t="str">
        <f>IFERROR(__xludf.DUMMYFUNCTION("GOOGLETRANSLATE(B105, ""de"", ""ru"")"),"устранение последствий воздействия асбеста")</f>
        <v>устранение последствий воздействия асбеста</v>
      </c>
      <c r="B105" s="4" t="s">
        <v>1513</v>
      </c>
      <c r="C105" s="5">
        <v>40.0</v>
      </c>
      <c r="D105" s="6" t="s">
        <v>1411</v>
      </c>
    </row>
    <row r="106">
      <c r="A106" s="8" t="str">
        <f>IFERROR(__xludf.DUMMYFUNCTION("GOOGLETRANSLATE(B106, ""de"", ""ru"")"),"Стоимость полной реконструкции дома")</f>
        <v>Стоимость полной реконструкции дома</v>
      </c>
      <c r="B106" s="4" t="s">
        <v>1514</v>
      </c>
      <c r="C106" s="5">
        <v>40.0</v>
      </c>
      <c r="D106" s="6" t="s">
        <v>1411</v>
      </c>
    </row>
    <row r="107">
      <c r="A107" s="8" t="str">
        <f>IFERROR(__xludf.DUMMYFUNCTION("GOOGLETRANSLATE(B107, ""de"", ""ru"")"),"Расходы на ремонт дома")</f>
        <v>Расходы на ремонт дома</v>
      </c>
      <c r="B107" s="4" t="s">
        <v>1515</v>
      </c>
      <c r="C107" s="5">
        <v>40.0</v>
      </c>
      <c r="D107" s="6" t="s">
        <v>1411</v>
      </c>
    </row>
    <row r="108">
      <c r="A108" s="8" t="str">
        <f>IFERROR(__xludf.DUMMYFUNCTION("GOOGLETRANSLATE(B108, ""de"", ""ru"")"),"серийная реновация")</f>
        <v>серийная реновация</v>
      </c>
      <c r="B108" s="4" t="s">
        <v>1516</v>
      </c>
      <c r="C108" s="5">
        <v>40.0</v>
      </c>
      <c r="D108" s="6" t="s">
        <v>1411</v>
      </c>
    </row>
    <row r="109">
      <c r="A109" s="8" t="str">
        <f>IFERROR(__xludf.DUMMYFUNCTION("GOOGLETRANSLATE(B109, ""de"", ""ru"")"),"расходы на ремонт ванной комнаты")</f>
        <v>расходы на ремонт ванной комнаты</v>
      </c>
      <c r="B109" s="4" t="s">
        <v>1517</v>
      </c>
      <c r="C109" s="5">
        <v>40.0</v>
      </c>
      <c r="D109" s="6" t="s">
        <v>1411</v>
      </c>
    </row>
    <row r="110">
      <c r="A110" s="8" t="str">
        <f>IFERROR(__xludf.DUMMYFUNCTION("GOOGLETRANSLATE(B110, ""de"", ""ru"")"),"ремонт балкона")</f>
        <v>ремонт балкона</v>
      </c>
      <c r="B110" s="4" t="s">
        <v>1518</v>
      </c>
      <c r="C110" s="5">
        <v>40.0</v>
      </c>
      <c r="D110" s="6" t="s">
        <v>1411</v>
      </c>
    </row>
    <row r="111">
      <c r="A111" s="8" t="str">
        <f>IFERROR(__xludf.DUMMYFUNCTION("GOOGLETRANSLATE(B111, ""de"", ""ru"")"),"фасадные облицовочные панели")</f>
        <v>фасадные облицовочные панели</v>
      </c>
      <c r="B111" s="4" t="s">
        <v>1519</v>
      </c>
      <c r="C111" s="5">
        <v>40.0</v>
      </c>
      <c r="D111" s="6" t="s">
        <v>1405</v>
      </c>
    </row>
    <row r="112">
      <c r="A112" s="8" t="str">
        <f>IFERROR(__xludf.DUMMYFUNCTION("GOOGLETRANSLATE(B112, ""de"", ""ru"")"),"теплоизоляция фасада")</f>
        <v>теплоизоляция фасада</v>
      </c>
      <c r="B112" s="4" t="s">
        <v>1520</v>
      </c>
      <c r="C112" s="5">
        <v>40.0</v>
      </c>
      <c r="D112" s="6" t="s">
        <v>1405</v>
      </c>
    </row>
    <row r="113">
      <c r="A113" s="8" t="str">
        <f>IFERROR(__xludf.DUMMYFUNCTION("GOOGLETRANSLATE(B113, ""de"", ""ru"")"),"фасадные панели этернит")</f>
        <v>фасадные панели этернит</v>
      </c>
      <c r="B113" s="4" t="s">
        <v>1521</v>
      </c>
      <c r="C113" s="5">
        <v>40.0</v>
      </c>
      <c r="D113" s="6" t="s">
        <v>1405</v>
      </c>
    </row>
    <row r="114">
      <c r="A114" s="8" t="str">
        <f>IFERROR(__xludf.DUMMYFUNCTION("GOOGLETRANSLATE(B114, ""de"", ""ru"")"),"фасадные панели")</f>
        <v>фасадные панели</v>
      </c>
      <c r="B114" s="4" t="s">
        <v>1522</v>
      </c>
      <c r="C114" s="5">
        <v>40.0</v>
      </c>
      <c r="D114" s="6" t="s">
        <v>1405</v>
      </c>
    </row>
    <row r="115">
      <c r="A115" s="8" t="str">
        <f>IFERROR(__xludf.DUMMYFUNCTION("GOOGLETRANSLATE(B115, ""de"", ""ru"")"),"Наружная фактурная штукатурка")</f>
        <v>Наружная фактурная штукатурка</v>
      </c>
      <c r="B115" s="4" t="s">
        <v>1523</v>
      </c>
      <c r="C115" s="5">
        <v>40.0</v>
      </c>
      <c r="D115" s="6" t="s">
        <v>1413</v>
      </c>
    </row>
    <row r="116">
      <c r="A116" s="8" t="str">
        <f>IFERROR(__xludf.DUMMYFUNCTION("GOOGLETRANSLATE(B116, ""de"", ""ru"")"),"фасадная древесина")</f>
        <v>фасадная древесина</v>
      </c>
      <c r="B116" s="4" t="s">
        <v>1524</v>
      </c>
      <c r="C116" s="5">
        <v>40.0</v>
      </c>
      <c r="D116" s="6" t="s">
        <v>1405</v>
      </c>
    </row>
    <row r="117">
      <c r="A117" s="8" t="str">
        <f>IFERROR(__xludf.DUMMYFUNCTION("GOOGLETRANSLATE(B117, ""de"", ""ru"")"),"Утепление дома")</f>
        <v>Утепление дома</v>
      </c>
      <c r="B117" s="4" t="s">
        <v>1525</v>
      </c>
      <c r="C117" s="5">
        <v>40.0</v>
      </c>
      <c r="D117" s="6" t="s">
        <v>1409</v>
      </c>
    </row>
    <row r="118">
      <c r="A118" s="8" t="str">
        <f>IFERROR(__xludf.DUMMYFUNCTION("GOOGLETRANSLATE(B118, ""de"", ""ru"")"),"строительство фасада")</f>
        <v>строительство фасада</v>
      </c>
      <c r="B118" s="4" t="s">
        <v>1526</v>
      </c>
      <c r="C118" s="5">
        <v>40.0</v>
      </c>
      <c r="D118" s="6" t="s">
        <v>1405</v>
      </c>
    </row>
    <row r="119">
      <c r="A119" s="8" t="str">
        <f>IFERROR(__xludf.DUMMYFUNCTION("GOOGLETRANSLATE(B119, ""de"", ""ru"")"),"расходы на утепление фасада")</f>
        <v>расходы на утепление фасада</v>
      </c>
      <c r="B119" s="4" t="s">
        <v>1527</v>
      </c>
      <c r="C119" s="5">
        <v>40.0</v>
      </c>
      <c r="D119" s="6" t="s">
        <v>1405</v>
      </c>
    </row>
    <row r="120">
      <c r="A120" s="8" t="str">
        <f>IFERROR(__xludf.DUMMYFUNCTION("GOOGLETRANSLATE(B120, ""de"", ""ru"")"),"ромбовидный фасад")</f>
        <v>ромбовидный фасад</v>
      </c>
      <c r="B120" s="4" t="s">
        <v>1528</v>
      </c>
      <c r="C120" s="5">
        <v>40.0</v>
      </c>
      <c r="D120" s="6" t="s">
        <v>1405</v>
      </c>
    </row>
    <row r="121">
      <c r="A121" s="8" t="str">
        <f>IFERROR(__xludf.DUMMYFUNCTION("GOOGLETRANSLATE(B121, ""de"", ""ru"")"),"внутренняя грубая штукатурка")</f>
        <v>внутренняя грубая штукатурка</v>
      </c>
      <c r="B121" s="4" t="s">
        <v>1529</v>
      </c>
      <c r="C121" s="5">
        <v>40.0</v>
      </c>
      <c r="D121" s="6" t="s">
        <v>1413</v>
      </c>
    </row>
    <row r="122">
      <c r="A122" s="8" t="str">
        <f>IFERROR(__xludf.DUMMYFUNCTION("GOOGLETRANSLATE(B122, ""de"", ""ru"")"),"дизайн фасада")</f>
        <v>дизайн фасада</v>
      </c>
      <c r="B122" s="4" t="s">
        <v>1530</v>
      </c>
      <c r="C122" s="5">
        <v>40.0</v>
      </c>
      <c r="D122" s="6" t="s">
        <v>1405</v>
      </c>
    </row>
    <row r="123">
      <c r="A123" s="8" t="str">
        <f>IFERROR(__xludf.DUMMYFUNCTION("GOOGLETRANSLATE(B123, ""de"", ""ru"")"),"силикатная штукатурка")</f>
        <v>силикатная штукатурка</v>
      </c>
      <c r="B123" s="4" t="s">
        <v>1531</v>
      </c>
      <c r="C123" s="5">
        <v>40.0</v>
      </c>
      <c r="D123" s="6" t="s">
        <v>1413</v>
      </c>
    </row>
    <row r="124">
      <c r="A124" s="8" t="str">
        <f>IFERROR(__xludf.DUMMYFUNCTION("GOOGLETRANSLATE(B124, ""de"", ""ru"")"),"дом с деревянным фасадом")</f>
        <v>дом с деревянным фасадом</v>
      </c>
      <c r="B124" s="4" t="s">
        <v>1532</v>
      </c>
      <c r="C124" s="5">
        <v>40.0</v>
      </c>
      <c r="D124" s="6" t="s">
        <v>1405</v>
      </c>
    </row>
    <row r="125">
      <c r="A125" s="8" t="str">
        <f>IFERROR(__xludf.DUMMYFUNCTION("GOOGLETRANSLATE(B125, ""de"", ""ru"")"),"стеклянный фасад")</f>
        <v>стеклянный фасад</v>
      </c>
      <c r="B125" s="4" t="s">
        <v>1533</v>
      </c>
      <c r="C125" s="5">
        <v>40.0</v>
      </c>
      <c r="D125" s="6" t="s">
        <v>1405</v>
      </c>
    </row>
    <row r="126">
      <c r="A126" s="8" t="str">
        <f>IFERROR(__xludf.DUMMYFUNCTION("GOOGLETRANSLATE(B126, ""de"", ""ru"")"),"расходы на утепление фасада")</f>
        <v>расходы на утепление фасада</v>
      </c>
      <c r="B126" s="4" t="s">
        <v>1534</v>
      </c>
      <c r="C126" s="5">
        <v>40.0</v>
      </c>
      <c r="D126" s="6" t="s">
        <v>1405</v>
      </c>
    </row>
    <row r="127">
      <c r="A127" s="8" t="str">
        <f>IFERROR(__xludf.DUMMYFUNCTION("GOOGLETRANSLATE(B127, ""de"", ""ru"")"),"Стоимость утепления фасада")</f>
        <v>Стоимость утепления фасада</v>
      </c>
      <c r="B127" s="4" t="s">
        <v>1535</v>
      </c>
      <c r="C127" s="5">
        <v>40.0</v>
      </c>
      <c r="D127" s="6" t="s">
        <v>1405</v>
      </c>
    </row>
    <row r="128">
      <c r="A128" s="8" t="str">
        <f>IFERROR(__xludf.DUMMYFUNCTION("GOOGLETRANSLATE(B128, ""de"", ""ru"")"),"утепление плиты перекрытия")</f>
        <v>утепление плиты перекрытия</v>
      </c>
      <c r="B128" s="4" t="s">
        <v>1536</v>
      </c>
      <c r="C128" s="5">
        <v>40.0</v>
      </c>
      <c r="D128" s="6" t="s">
        <v>1443</v>
      </c>
    </row>
    <row r="129">
      <c r="A129" s="8" t="str">
        <f>IFERROR(__xludf.DUMMYFUNCTION("GOOGLETRANSLATE(B129, ""de"", ""ru"")"),"деревянные фасады")</f>
        <v>деревянные фасады</v>
      </c>
      <c r="B129" s="4" t="s">
        <v>1537</v>
      </c>
      <c r="C129" s="5">
        <v>40.0</v>
      </c>
      <c r="D129" s="6" t="s">
        <v>1405</v>
      </c>
    </row>
    <row r="130">
      <c r="A130" s="8" t="str">
        <f>IFERROR(__xludf.DUMMYFUNCTION("GOOGLETRANSLATE(B130, ""de"", ""ru"")"),"стеклянные фасады")</f>
        <v>стеклянные фасады</v>
      </c>
      <c r="B130" s="4" t="s">
        <v>1538</v>
      </c>
      <c r="C130" s="5">
        <v>40.0</v>
      </c>
      <c r="D130" s="6" t="s">
        <v>1405</v>
      </c>
    </row>
    <row r="131">
      <c r="A131" s="8" t="str">
        <f>IFERROR(__xludf.DUMMYFUNCTION("GOOGLETRANSLATE(B131, ""de"", ""ru"")"),"фактурная штукатурка для наружных работ")</f>
        <v>фактурная штукатурка для наружных работ</v>
      </c>
      <c r="B131" s="4" t="s">
        <v>1539</v>
      </c>
      <c r="C131" s="5">
        <v>40.0</v>
      </c>
      <c r="D131" s="6" t="s">
        <v>1413</v>
      </c>
    </row>
    <row r="132">
      <c r="A132" s="8" t="str">
        <f>IFERROR(__xludf.DUMMYFUNCTION("GOOGLETRANSLATE(B132, ""de"", ""ru"")"),"Панельная облицовка фасада")</f>
        <v>Панельная облицовка фасада</v>
      </c>
      <c r="B132" s="4" t="s">
        <v>1540</v>
      </c>
      <c r="C132" s="5">
        <v>40.0</v>
      </c>
      <c r="D132" s="6" t="s">
        <v>1405</v>
      </c>
    </row>
    <row r="133">
      <c r="A133" s="8" t="str">
        <f>IFERROR(__xludf.DUMMYFUNCTION("GOOGLETRANSLATE(B133, ""de"", ""ru"")"),"панели для облицовки фасадов")</f>
        <v>панели для облицовки фасадов</v>
      </c>
      <c r="B133" s="4" t="s">
        <v>1541</v>
      </c>
      <c r="C133" s="5">
        <v>40.0</v>
      </c>
      <c r="D133" s="6" t="s">
        <v>1405</v>
      </c>
    </row>
    <row r="134">
      <c r="A134" s="8" t="str">
        <f>IFERROR(__xludf.DUMMYFUNCTION("GOOGLETRANSLATE(B134, ""de"", ""ru"")"),"Стоимость утепления фасада")</f>
        <v>Стоимость утепления фасада</v>
      </c>
      <c r="B134" s="4" t="s">
        <v>1542</v>
      </c>
      <c r="C134" s="5">
        <v>40.0</v>
      </c>
      <c r="D134" s="6" t="s">
        <v>1405</v>
      </c>
    </row>
    <row r="135">
      <c r="A135" s="8" t="str">
        <f>IFERROR(__xludf.DUMMYFUNCTION("GOOGLETRANSLATE(B135, ""de"", ""ru"")"),"фасадные панели")</f>
        <v>фасадные панели</v>
      </c>
      <c r="B135" s="4" t="s">
        <v>1543</v>
      </c>
      <c r="C135" s="5">
        <v>40.0</v>
      </c>
      <c r="D135" s="6" t="s">
        <v>1405</v>
      </c>
    </row>
    <row r="136">
      <c r="A136" s="8" t="str">
        <f>IFERROR(__xludf.DUMMYFUNCTION("GOOGLETRANSLATE(B136, ""de"", ""ru"")"),"теплоизоляция фасада")</f>
        <v>теплоизоляция фасада</v>
      </c>
      <c r="B136" s="4" t="s">
        <v>1544</v>
      </c>
      <c r="C136" s="5">
        <v>40.0</v>
      </c>
      <c r="D136" s="6" t="s">
        <v>1405</v>
      </c>
    </row>
    <row r="137">
      <c r="A137" s="8" t="str">
        <f>IFERROR(__xludf.DUMMYFUNCTION("GOOGLETRANSLATE(B137, ""de"", ""ru"")"),"фасадные кирпичные плитки")</f>
        <v>фасадные кирпичные плитки</v>
      </c>
      <c r="B137" s="4" t="s">
        <v>1545</v>
      </c>
      <c r="C137" s="5">
        <v>40.0</v>
      </c>
      <c r="D137" s="6" t="s">
        <v>1405</v>
      </c>
    </row>
    <row r="138">
      <c r="A138" s="8" t="str">
        <f>IFERROR(__xludf.DUMMYFUNCTION("GOOGLETRANSLATE(B138, ""de"", ""ru"")"),"изоляционный перлит")</f>
        <v>изоляционный перлит</v>
      </c>
      <c r="B138" s="4" t="s">
        <v>1546</v>
      </c>
      <c r="C138" s="5">
        <v>40.0</v>
      </c>
      <c r="D138" s="6" t="s">
        <v>1443</v>
      </c>
    </row>
    <row r="139">
      <c r="A139" s="8" t="str">
        <f>IFERROR(__xludf.DUMMYFUNCTION("GOOGLETRANSLATE(B139, ""de"", ""ru"")"),"деревянный фасад дома")</f>
        <v>деревянный фасад дома</v>
      </c>
      <c r="B139" s="4" t="s">
        <v>1547</v>
      </c>
      <c r="C139" s="5">
        <v>40.0</v>
      </c>
      <c r="D139" s="6" t="s">
        <v>1405</v>
      </c>
    </row>
    <row r="140">
      <c r="A140" s="8" t="str">
        <f>IFERROR(__xludf.DUMMYFUNCTION("GOOGLETRANSLATE(B140, ""de"", ""ru"")"),"дом с деревянным фасадом")</f>
        <v>дом с деревянным фасадом</v>
      </c>
      <c r="B140" s="4" t="s">
        <v>1548</v>
      </c>
      <c r="C140" s="5">
        <v>40.0</v>
      </c>
      <c r="D140" s="6" t="s">
        <v>1405</v>
      </c>
    </row>
    <row r="141">
      <c r="A141" s="8" t="str">
        <f>IFERROR(__xludf.DUMMYFUNCTION("GOOGLETRANSLATE(B141, ""de"", ""ru"")"),"Оштукатурить интерьер")</f>
        <v>Оштукатурить интерьер</v>
      </c>
      <c r="B141" s="4" t="s">
        <v>1549</v>
      </c>
      <c r="C141" s="5">
        <v>40.0</v>
      </c>
      <c r="D141" s="6" t="s">
        <v>1413</v>
      </c>
    </row>
    <row r="142">
      <c r="A142" s="8" t="str">
        <f>IFERROR(__xludf.DUMMYFUNCTION("GOOGLETRANSLATE(B142, ""de"", ""ru"")"),"внутренняя штукатурка")</f>
        <v>внутренняя штукатурка</v>
      </c>
      <c r="B142" s="4" t="s">
        <v>1550</v>
      </c>
      <c r="C142" s="5">
        <v>40.0</v>
      </c>
      <c r="D142" s="6" t="s">
        <v>1413</v>
      </c>
    </row>
    <row r="143">
      <c r="A143" s="8" t="str">
        <f>IFERROR(__xludf.DUMMYFUNCTION("GOOGLETRANSLATE(B143, ""de"", ""ru"")"),"вертикальный деревянный фасад")</f>
        <v>вертикальный деревянный фасад</v>
      </c>
      <c r="B143" s="4" t="s">
        <v>1551</v>
      </c>
      <c r="C143" s="5">
        <v>40.0</v>
      </c>
      <c r="D143" s="6" t="s">
        <v>1405</v>
      </c>
    </row>
    <row r="144">
      <c r="A144" s="8" t="str">
        <f>IFERROR(__xludf.DUMMYFUNCTION("GOOGLETRANSLATE(B144, ""de"", ""ru"")"),"строительство под ключ")</f>
        <v>строительство под ключ</v>
      </c>
      <c r="B144" s="7" t="s">
        <v>1552</v>
      </c>
      <c r="C144" s="5">
        <v>30.0</v>
      </c>
      <c r="D144" s="8" t="s">
        <v>1429</v>
      </c>
    </row>
    <row r="145">
      <c r="A145" s="8" t="str">
        <f>IFERROR(__xludf.DUMMYFUNCTION("GOOGLETRANSLATE(B145, ""de"", ""ru"")"),"сборный дом под ключ")</f>
        <v>сборный дом под ключ</v>
      </c>
      <c r="B145" s="7" t="s">
        <v>1553</v>
      </c>
      <c r="C145" s="5">
        <v>30.0</v>
      </c>
      <c r="D145" s="8" t="s">
        <v>1429</v>
      </c>
    </row>
    <row r="146">
      <c r="A146" s="8" t="str">
        <f>IFERROR(__xludf.DUMMYFUNCTION("GOOGLETRANSLATE(B146, ""de"", ""ru"")"),"самый дешевый готовый сборный дом")</f>
        <v>самый дешевый готовый сборный дом</v>
      </c>
      <c r="B146" s="7" t="s">
        <v>1554</v>
      </c>
      <c r="C146" s="5">
        <v>30.0</v>
      </c>
      <c r="D146" s="8" t="s">
        <v>1429</v>
      </c>
    </row>
    <row r="147">
      <c r="A147" s="8" t="str">
        <f>IFERROR(__xludf.DUMMYFUNCTION("GOOGLETRANSLATE(B147, ""de"", ""ru"")"),"Цены на сборные дома под ключ")</f>
        <v>Цены на сборные дома под ключ</v>
      </c>
      <c r="B147" s="7" t="s">
        <v>1555</v>
      </c>
      <c r="C147" s="5">
        <v>30.0</v>
      </c>
      <c r="D147" s="6" t="s">
        <v>1452</v>
      </c>
    </row>
    <row r="148">
      <c r="A148" s="8" t="str">
        <f>IFERROR(__xludf.DUMMYFUNCTION("GOOGLETRANSLATE(B148, ""de"", ""ru"")"),"строительная компания")</f>
        <v>строительная компания</v>
      </c>
      <c r="B148" s="7" t="s">
        <v>1556</v>
      </c>
      <c r="C148" s="5">
        <v>30.0</v>
      </c>
      <c r="D148" s="6" t="s">
        <v>1409</v>
      </c>
    </row>
    <row r="149">
      <c r="A149" s="8" t="str">
        <f>IFERROR(__xludf.DUMMYFUNCTION("GOOGLETRANSLATE(B149, ""de"", ""ru"")"),"сборный дом под ключ")</f>
        <v>сборный дом под ключ</v>
      </c>
      <c r="B149" s="7" t="s">
        <v>1557</v>
      </c>
      <c r="C149" s="5">
        <v>30.0</v>
      </c>
      <c r="D149" s="6" t="s">
        <v>1429</v>
      </c>
    </row>
    <row r="150">
      <c r="A150" s="8" t="str">
        <f>IFERROR(__xludf.DUMMYFUNCTION("GOOGLETRANSLATE(B150, ""de"", ""ru"")"),"генеральный подрядчик по строительству")</f>
        <v>генеральный подрядчик по строительству</v>
      </c>
      <c r="B150" s="7" t="s">
        <v>1558</v>
      </c>
      <c r="C150" s="5">
        <v>30.0</v>
      </c>
      <c r="D150" s="6" t="s">
        <v>1403</v>
      </c>
    </row>
    <row r="151">
      <c r="A151" s="8" t="str">
        <f>IFERROR(__xludf.DUMMYFUNCTION("GOOGLETRANSLATE(B151, ""de"", ""ru"")"),"Цены на готовые сборные дома")</f>
        <v>Цены на готовые сборные дома</v>
      </c>
      <c r="B151" s="7" t="s">
        <v>1559</v>
      </c>
      <c r="C151" s="5">
        <v>30.0</v>
      </c>
      <c r="D151" s="6" t="s">
        <v>1429</v>
      </c>
    </row>
    <row r="152">
      <c r="A152" s="8" t="str">
        <f>IFERROR(__xludf.DUMMYFUNCTION("GOOGLETRANSLATE(B152, ""de"", ""ru"")"),"генеральный подрядчик по строительству")</f>
        <v>генеральный подрядчик по строительству</v>
      </c>
      <c r="B152" s="7" t="s">
        <v>1560</v>
      </c>
      <c r="C152" s="5">
        <v>30.0</v>
      </c>
      <c r="D152" s="6" t="s">
        <v>1403</v>
      </c>
    </row>
    <row r="153">
      <c r="A153" s="8" t="str">
        <f>IFERROR(__xludf.DUMMYFUNCTION("GOOGLETRANSLATE(B153, ""de"", ""ru"")"),"Цены на бревенчатые дома под ключ")</f>
        <v>Цены на бревенчатые дома под ключ</v>
      </c>
      <c r="B153" s="7" t="s">
        <v>1561</v>
      </c>
      <c r="C153" s="5">
        <v>30.0</v>
      </c>
      <c r="D153" s="6" t="s">
        <v>1429</v>
      </c>
    </row>
    <row r="154">
      <c r="A154" s="8" t="str">
        <f>IFERROR(__xludf.DUMMYFUNCTION("GOOGLETRANSLATE(B154, ""de"", ""ru"")"),"построить под ключ")</f>
        <v>построить под ключ</v>
      </c>
      <c r="B154" s="7" t="s">
        <v>1562</v>
      </c>
      <c r="C154" s="5">
        <v>30.0</v>
      </c>
      <c r="D154" s="6" t="s">
        <v>1429</v>
      </c>
    </row>
    <row r="155">
      <c r="A155" s="8" t="str">
        <f>IFERROR(__xludf.DUMMYFUNCTION("GOOGLETRANSLATE(B155, ""de"", ""ru"")"),"Сборный дом, доступный, под ключ")</f>
        <v>Сборный дом, доступный, под ключ</v>
      </c>
      <c r="B155" s="7" t="s">
        <v>1563</v>
      </c>
      <c r="C155" s="5">
        <v>30.0</v>
      </c>
      <c r="D155" s="6" t="s">
        <v>1429</v>
      </c>
    </row>
    <row r="156">
      <c r="A156" s="8" t="str">
        <f>IFERROR(__xludf.DUMMYFUNCTION("GOOGLETRANSLATE(B156, ""de"", ""ru"")"),"список строительных компаний")</f>
        <v>список строительных компаний</v>
      </c>
      <c r="B156" s="7" t="s">
        <v>1564</v>
      </c>
      <c r="C156" s="5">
        <v>30.0</v>
      </c>
      <c r="D156" s="6" t="s">
        <v>1403</v>
      </c>
    </row>
    <row r="157">
      <c r="A157" s="8" t="str">
        <f>IFERROR(__xludf.DUMMYFUNCTION("GOOGLETRANSLATE(B157, ""de"", ""ru"")"),"компания по строительству крошечных домов")</f>
        <v>компания по строительству крошечных домов</v>
      </c>
      <c r="B157" s="7" t="s">
        <v>1565</v>
      </c>
      <c r="C157" s="5">
        <v>30.0</v>
      </c>
      <c r="D157" s="6" t="s">
        <v>1403</v>
      </c>
    </row>
    <row r="158">
      <c r="A158" s="8" t="str">
        <f>IFERROR(__xludf.DUMMYFUNCTION("GOOGLETRANSLATE(B158, ""de"", ""ru"")"),"реновация Франкфурт")</f>
        <v>реновация Франкфурт</v>
      </c>
      <c r="B158" s="4" t="s">
        <v>1566</v>
      </c>
      <c r="C158" s="5">
        <v>30.0</v>
      </c>
      <c r="D158" s="6" t="s">
        <v>1411</v>
      </c>
    </row>
    <row r="159">
      <c r="A159" s="8" t="str">
        <f>IFERROR(__xludf.DUMMYFUNCTION("GOOGLETRANSLATE(B159, ""de"", ""ru"")"),"ремонт ванной комнаты")</f>
        <v>ремонт ванной комнаты</v>
      </c>
      <c r="B159" s="4" t="s">
        <v>1567</v>
      </c>
      <c r="C159" s="5">
        <v>30.0</v>
      </c>
      <c r="D159" s="6" t="s">
        <v>301</v>
      </c>
    </row>
    <row r="160">
      <c r="A160" s="8" t="str">
        <f>IFERROR(__xludf.DUMMYFUNCTION("GOOGLETRANSLATE(B160, ""de"", ""ru"")"),"устранение плесени")</f>
        <v>устранение плесени</v>
      </c>
      <c r="B160" s="4" t="s">
        <v>1568</v>
      </c>
      <c r="C160" s="5">
        <v>30.0</v>
      </c>
      <c r="D160" s="6" t="s">
        <v>1411</v>
      </c>
    </row>
    <row r="161">
      <c r="A161" s="8" t="str">
        <f>IFERROR(__xludf.DUMMYFUNCTION("GOOGLETRANSLATE(B161, ""de"", ""ru"")"),"ремонт фасада")</f>
        <v>ремонт фасада</v>
      </c>
      <c r="B161" s="4" t="s">
        <v>1569</v>
      </c>
      <c r="C161" s="5">
        <v>30.0</v>
      </c>
      <c r="D161" s="6" t="s">
        <v>1411</v>
      </c>
    </row>
    <row r="162">
      <c r="A162" s="8" t="str">
        <f>IFERROR(__xludf.DUMMYFUNCTION("GOOGLETRANSLATE(B162, ""de"", ""ru"")"),"Энергоэффективная реновация KfW")</f>
        <v>Энергоэффективная реновация KfW</v>
      </c>
      <c r="B162" s="4" t="s">
        <v>1570</v>
      </c>
      <c r="C162" s="5">
        <v>30.0</v>
      </c>
      <c r="D162" s="6" t="s">
        <v>301</v>
      </c>
    </row>
    <row r="163">
      <c r="A163" s="8" t="str">
        <f>IFERROR(__xludf.DUMMYFUNCTION("GOOGLETRANSLATE(B163, ""de"", ""ru"")"),"Отремонтировать внешнюю лестницу")</f>
        <v>Отремонтировать внешнюю лестницу</v>
      </c>
      <c r="B163" s="4" t="s">
        <v>1571</v>
      </c>
      <c r="C163" s="5">
        <v>30.0</v>
      </c>
      <c r="D163" s="6" t="s">
        <v>1411</v>
      </c>
    </row>
    <row r="164">
      <c r="A164" s="8" t="str">
        <f>IFERROR(__xludf.DUMMYFUNCTION("GOOGLETRANSLATE(B164, ""de"", ""ru"")"),"ремонт старого здания")</f>
        <v>ремонт старого здания</v>
      </c>
      <c r="B164" s="4" t="s">
        <v>1572</v>
      </c>
      <c r="C164" s="5">
        <v>30.0</v>
      </c>
      <c r="D164" s="6" t="s">
        <v>1411</v>
      </c>
    </row>
    <row r="165">
      <c r="A165" s="8" t="str">
        <f>IFERROR(__xludf.DUMMYFUNCTION("GOOGLETRANSLATE(B165, ""de"", ""ru"")"),"реновация старых зданий")</f>
        <v>реновация старых зданий</v>
      </c>
      <c r="B165" s="4" t="s">
        <v>1573</v>
      </c>
      <c r="C165" s="5">
        <v>30.0</v>
      </c>
      <c r="D165" s="6" t="s">
        <v>1411</v>
      </c>
    </row>
    <row r="166">
      <c r="A166" s="8" t="str">
        <f>IFERROR(__xludf.DUMMYFUNCTION("GOOGLETRANSLATE(B166, ""de"", ""ru"")"),"субсидии на энергоэффективную реконструкцию")</f>
        <v>субсидии на энергоэффективную реконструкцию</v>
      </c>
      <c r="B166" s="4" t="s">
        <v>1574</v>
      </c>
      <c r="C166" s="5">
        <v>30.0</v>
      </c>
      <c r="D166" s="6" t="s">
        <v>1411</v>
      </c>
    </row>
    <row r="167">
      <c r="A167" s="8" t="str">
        <f>IFERROR(__xludf.DUMMYFUNCTION("GOOGLETRANSLATE(B167, ""de"", ""ru"")"),"устранение плесени")</f>
        <v>устранение плесени</v>
      </c>
      <c r="B167" s="4" t="s">
        <v>1575</v>
      </c>
      <c r="C167" s="5">
        <v>30.0</v>
      </c>
      <c r="D167" s="6" t="s">
        <v>1411</v>
      </c>
    </row>
    <row r="168">
      <c r="A168" s="8" t="str">
        <f>IFERROR(__xludf.DUMMYFUNCTION("GOOGLETRANSLATE(B168, ""de"", ""ru"")"),"реновация внешней лестницы")</f>
        <v>реновация внешней лестницы</v>
      </c>
      <c r="B168" s="4" t="s">
        <v>1576</v>
      </c>
      <c r="C168" s="5">
        <v>30.0</v>
      </c>
      <c r="D168" s="6" t="s">
        <v>1411</v>
      </c>
    </row>
    <row r="169">
      <c r="A169" s="8" t="str">
        <f>IFERROR(__xludf.DUMMYFUNCTION("GOOGLETRANSLATE(B169, ""de"", ""ru"")"),"индивидуальный план ремонта")</f>
        <v>индивидуальный план ремонта</v>
      </c>
      <c r="B169" s="4" t="s">
        <v>1577</v>
      </c>
      <c r="C169" s="5">
        <v>30.0</v>
      </c>
      <c r="D169" s="6" t="s">
        <v>1411</v>
      </c>
    </row>
    <row r="170">
      <c r="A170" s="8" t="str">
        <f>IFERROR(__xludf.DUMMYFUNCTION("GOOGLETRANSLATE(B170, ""de"", ""ru"")"),"Кедральный фасад")</f>
        <v>Кедральный фасад</v>
      </c>
      <c r="B170" s="4" t="s">
        <v>1578</v>
      </c>
      <c r="C170" s="5">
        <v>30.0</v>
      </c>
      <c r="D170" s="6" t="s">
        <v>1579</v>
      </c>
    </row>
    <row r="171">
      <c r="A171" s="8" t="str">
        <f>IFERROR(__xludf.DUMMYFUNCTION("GOOGLETRANSLATE(B171, ""de"", ""ru"")"),"внешняя облицовка фасада")</f>
        <v>внешняя облицовка фасада</v>
      </c>
      <c r="B171" s="4" t="s">
        <v>1580</v>
      </c>
      <c r="C171" s="5">
        <v>30.0</v>
      </c>
      <c r="D171" s="6" t="s">
        <v>1579</v>
      </c>
    </row>
    <row r="172">
      <c r="A172" s="8" t="str">
        <f>IFERROR(__xludf.DUMMYFUNCTION("GOOGLETRANSLATE(B172, ""de"", ""ru"")"),"вентиляционная решетка фасада")</f>
        <v>вентиляционная решетка фасада</v>
      </c>
      <c r="B172" s="4" t="s">
        <v>1581</v>
      </c>
      <c r="C172" s="5">
        <v>30.0</v>
      </c>
      <c r="D172" s="6" t="s">
        <v>1579</v>
      </c>
    </row>
    <row r="173">
      <c r="A173" s="8" t="str">
        <f>IFERROR(__xludf.DUMMYFUNCTION("GOOGLETRANSLATE(B173, ""de"", ""ru"")"),"Утепление фасада")</f>
        <v>Утепление фасада</v>
      </c>
      <c r="B173" s="4" t="s">
        <v>1582</v>
      </c>
      <c r="C173" s="5">
        <v>30.0</v>
      </c>
      <c r="D173" s="6" t="s">
        <v>1579</v>
      </c>
    </row>
    <row r="174">
      <c r="A174" s="8" t="str">
        <f>IFERROR(__xludf.DUMMYFUNCTION("GOOGLETRANSLATE(B174, ""de"", ""ru"")"),"Стоимость покраски дома")</f>
        <v>Стоимость покраски дома</v>
      </c>
      <c r="B174" s="4" t="s">
        <v>1583</v>
      </c>
      <c r="C174" s="5">
        <v>30.0</v>
      </c>
      <c r="D174" s="6" t="s">
        <v>1584</v>
      </c>
    </row>
    <row r="175">
      <c r="A175" s="8" t="str">
        <f>IFERROR(__xludf.DUMMYFUNCTION("GOOGLETRANSLATE(B175, ""de"", ""ru"")"),"Утепление и штукатурка фасада: стоимость за квадратный метр")</f>
        <v>Утепление и штукатурка фасада: стоимость за квадратный метр</v>
      </c>
      <c r="B175" s="4" t="s">
        <v>1585</v>
      </c>
      <c r="C175" s="5">
        <v>30.0</v>
      </c>
      <c r="D175" s="6" t="s">
        <v>1584</v>
      </c>
    </row>
    <row r="176">
      <c r="A176" s="8" t="str">
        <f>IFERROR(__xludf.DUMMYFUNCTION("GOOGLETRANSLATE(B176, ""de"", ""ru"")"),"Утепление фасада старого здания")</f>
        <v>Утепление фасада старого здания</v>
      </c>
      <c r="B176" s="4" t="s">
        <v>1586</v>
      </c>
      <c r="C176" s="5">
        <v>30.0</v>
      </c>
      <c r="D176" s="6" t="s">
        <v>1411</v>
      </c>
    </row>
    <row r="177">
      <c r="A177" s="8" t="str">
        <f>IFERROR(__xludf.DUMMYFUNCTION("GOOGLETRANSLATE(B177, ""de"", ""ru"")"),"Стоимость утепления фасада")</f>
        <v>Стоимость утепления фасада</v>
      </c>
      <c r="B177" s="4" t="s">
        <v>1587</v>
      </c>
      <c r="C177" s="5">
        <v>30.0</v>
      </c>
      <c r="D177" s="6" t="s">
        <v>1584</v>
      </c>
    </row>
    <row r="178">
      <c r="A178" s="8" t="str">
        <f>IFERROR(__xludf.DUMMYFUNCTION("GOOGLETRANSLATE(B178, ""de"", ""ru"")"),"вентилируемый фасад с навесными стенами")</f>
        <v>вентилируемый фасад с навесными стенами</v>
      </c>
      <c r="B178" s="4" t="s">
        <v>1588</v>
      </c>
      <c r="C178" s="5">
        <v>30.0</v>
      </c>
      <c r="D178" s="6" t="s">
        <v>1579</v>
      </c>
    </row>
    <row r="179">
      <c r="A179" s="8" t="str">
        <f>IFERROR(__xludf.DUMMYFUNCTION("GOOGLETRANSLATE(B179, ""de"", ""ru"")"),"доступная облицовка фасада")</f>
        <v>доступная облицовка фасада</v>
      </c>
      <c r="B179" s="4" t="s">
        <v>1589</v>
      </c>
      <c r="C179" s="5">
        <v>30.0</v>
      </c>
      <c r="D179" s="6" t="s">
        <v>1579</v>
      </c>
    </row>
    <row r="180">
      <c r="A180" s="8" t="str">
        <f>IFERROR(__xludf.DUMMYFUNCTION("GOOGLETRANSLATE(B180, ""de"", ""ru"")"),"внешняя изоляция")</f>
        <v>внешняя изоляция</v>
      </c>
      <c r="B180" s="4" t="s">
        <v>1590</v>
      </c>
      <c r="C180" s="5">
        <v>30.0</v>
      </c>
      <c r="D180" s="6" t="s">
        <v>1579</v>
      </c>
    </row>
    <row r="181">
      <c r="A181" s="8" t="str">
        <f>IFERROR(__xludf.DUMMYFUNCTION("GOOGLETRANSLATE(B181, ""de"", ""ru"")"),"внутренняя фактурная штукатурка")</f>
        <v>внутренняя фактурная штукатурка</v>
      </c>
      <c r="B181" s="4" t="s">
        <v>1591</v>
      </c>
      <c r="C181" s="5">
        <v>30.0</v>
      </c>
      <c r="D181" s="6" t="s">
        <v>1579</v>
      </c>
    </row>
    <row r="182">
      <c r="A182" s="8" t="str">
        <f>IFERROR(__xludf.DUMMYFUNCTION("GOOGLETRANSLATE(B182, ""de"", ""ru"")"),"фасад с деревянной облицовкой")</f>
        <v>фасад с деревянной облицовкой</v>
      </c>
      <c r="B182" s="4" t="s">
        <v>1592</v>
      </c>
      <c r="C182" s="5">
        <v>30.0</v>
      </c>
      <c r="D182" s="6" t="s">
        <v>1579</v>
      </c>
    </row>
    <row r="183">
      <c r="A183" s="8" t="str">
        <f>IFERROR(__xludf.DUMMYFUNCTION("GOOGLETRANSLATE(B183, ""de"", ""ru"")"),"навесная стена")</f>
        <v>навесная стена</v>
      </c>
      <c r="B183" s="4" t="s">
        <v>1593</v>
      </c>
      <c r="C183" s="5">
        <v>30.0</v>
      </c>
      <c r="D183" s="6" t="s">
        <v>1579</v>
      </c>
    </row>
    <row r="184">
      <c r="A184" s="8" t="str">
        <f>IFERROR(__xludf.DUMMYFUNCTION("GOOGLETRANSLATE(B184, ""de"", ""ru"")"),"расходы на штукатурку стен")</f>
        <v>расходы на штукатурку стен</v>
      </c>
      <c r="B184" s="4" t="s">
        <v>1594</v>
      </c>
      <c r="C184" s="5">
        <v>30.0</v>
      </c>
      <c r="D184" s="6" t="s">
        <v>1584</v>
      </c>
    </row>
    <row r="185">
      <c r="A185" s="8" t="str">
        <f>IFERROR(__xludf.DUMMYFUNCTION("GOOGLETRANSLATE(B185, ""de"", ""ru"")"),"базовая штукатурка снаружи")</f>
        <v>базовая штукатурка снаружи</v>
      </c>
      <c r="B185" s="4" t="s">
        <v>1595</v>
      </c>
      <c r="C185" s="5">
        <v>30.0</v>
      </c>
      <c r="D185" s="6" t="s">
        <v>1579</v>
      </c>
    </row>
    <row r="186">
      <c r="A186" s="8" t="str">
        <f>IFERROR(__xludf.DUMMYFUNCTION("GOOGLETRANSLATE(B186, ""de"", ""ru"")"),"деревянный фасад")</f>
        <v>деревянный фасад</v>
      </c>
      <c r="B186" s="4" t="s">
        <v>1596</v>
      </c>
      <c r="C186" s="5">
        <v>30.0</v>
      </c>
      <c r="D186" s="6" t="s">
        <v>1579</v>
      </c>
    </row>
    <row r="187">
      <c r="A187" s="8" t="str">
        <f>IFERROR(__xludf.DUMMYFUNCTION("GOOGLETRANSLATE(B187, ""de"", ""ru"")"),"покраска внешнего фасада")</f>
        <v>покраска внешнего фасада</v>
      </c>
      <c r="B187" s="4" t="s">
        <v>1597</v>
      </c>
      <c r="C187" s="5">
        <v>30.0</v>
      </c>
      <c r="D187" s="6" t="s">
        <v>1579</v>
      </c>
    </row>
    <row r="188">
      <c r="A188" s="8" t="str">
        <f>IFERROR(__xludf.DUMMYFUNCTION("GOOGLETRANSLATE(B188, ""de"", ""ru"")"),"зеленый фасад")</f>
        <v>зеленый фасад</v>
      </c>
      <c r="B188" s="4" t="s">
        <v>1598</v>
      </c>
      <c r="C188" s="5">
        <v>30.0</v>
      </c>
      <c r="D188" s="6" t="s">
        <v>1579</v>
      </c>
    </row>
    <row r="189">
      <c r="A189" s="8" t="str">
        <f>IFERROR(__xludf.DUMMYFUNCTION("GOOGLETRANSLATE(B189, ""de"", ""ru"")"),"облицовка фасада деревом")</f>
        <v>облицовка фасада деревом</v>
      </c>
      <c r="B189" s="4" t="s">
        <v>1599</v>
      </c>
      <c r="C189" s="5">
        <v>30.0</v>
      </c>
      <c r="D189" s="6" t="s">
        <v>1579</v>
      </c>
    </row>
    <row r="190">
      <c r="A190" s="8" t="str">
        <f>IFERROR(__xludf.DUMMYFUNCTION("GOOGLETRANSLATE(B190, ""de"", ""ru"")"),"штукатурный раствор")</f>
        <v>штукатурный раствор</v>
      </c>
      <c r="B190" s="4" t="s">
        <v>1600</v>
      </c>
      <c r="C190" s="5">
        <v>30.0</v>
      </c>
      <c r="D190" s="6" t="s">
        <v>1579</v>
      </c>
    </row>
    <row r="191">
      <c r="A191" s="8" t="str">
        <f>IFERROR(__xludf.DUMMYFUNCTION("GOOGLETRANSLATE(B191, ""de"", ""ru"")"),"Стоимость покраски дома")</f>
        <v>Стоимость покраски дома</v>
      </c>
      <c r="B191" s="4" t="s">
        <v>1601</v>
      </c>
      <c r="C191" s="5">
        <v>30.0</v>
      </c>
      <c r="D191" s="6" t="s">
        <v>1584</v>
      </c>
    </row>
    <row r="192">
      <c r="A192" s="8" t="str">
        <f>IFERROR(__xludf.DUMMYFUNCTION("GOOGLETRANSLATE(B192, ""de"", ""ru"")"),"деревянная облицовка наружной стены")</f>
        <v>деревянная облицовка наружной стены</v>
      </c>
      <c r="B192" s="4" t="s">
        <v>1602</v>
      </c>
      <c r="C192" s="5">
        <v>30.0</v>
      </c>
      <c r="D192" s="6" t="s">
        <v>1579</v>
      </c>
    </row>
    <row r="193">
      <c r="A193" s="8" t="str">
        <f>IFERROR(__xludf.DUMMYFUNCTION("GOOGLETRANSLATE(B193, ""de"", ""ru"")"),"фасадные вентиляционные решетки")</f>
        <v>фасадные вентиляционные решетки</v>
      </c>
      <c r="B193" s="4" t="s">
        <v>1603</v>
      </c>
      <c r="C193" s="5">
        <v>30.0</v>
      </c>
      <c r="D193" s="6" t="s">
        <v>1579</v>
      </c>
    </row>
    <row r="194">
      <c r="A194" s="8" t="str">
        <f>IFERROR(__xludf.DUMMYFUNCTION("GOOGLETRANSLATE(B194, ""de"", ""ru"")"),"Штукатурка фасадов")</f>
        <v>Штукатурка фасадов</v>
      </c>
      <c r="B194" s="4" t="s">
        <v>1604</v>
      </c>
      <c r="C194" s="5">
        <v>30.0</v>
      </c>
      <c r="D194" s="6" t="s">
        <v>1579</v>
      </c>
    </row>
    <row r="195">
      <c r="A195" s="8" t="str">
        <f>IFERROR(__xludf.DUMMYFUNCTION("GOOGLETRANSLATE(B195, ""de"", ""ru"")"),"системы навесных фасадов")</f>
        <v>системы навесных фасадов</v>
      </c>
      <c r="B195" s="4" t="s">
        <v>1605</v>
      </c>
      <c r="C195" s="5">
        <v>30.0</v>
      </c>
      <c r="D195" s="6" t="s">
        <v>1579</v>
      </c>
    </row>
    <row r="196">
      <c r="A196" s="8" t="str">
        <f>IFERROR(__xludf.DUMMYFUNCTION("GOOGLETRANSLATE(B196, ""de"", ""ru"")"),"Утепление фасада старого здания")</f>
        <v>Утепление фасада старого здания</v>
      </c>
      <c r="B196" s="4" t="s">
        <v>1606</v>
      </c>
      <c r="C196" s="5">
        <v>30.0</v>
      </c>
      <c r="D196" s="6" t="s">
        <v>1411</v>
      </c>
    </row>
    <row r="197">
      <c r="A197" s="8" t="str">
        <f>IFERROR(__xludf.DUMMYFUNCTION("GOOGLETRANSLATE(B197, ""de"", ""ru"")"),"декоративная штукатурка")</f>
        <v>декоративная штукатурка</v>
      </c>
      <c r="B197" s="4" t="s">
        <v>1607</v>
      </c>
      <c r="C197" s="5">
        <v>30.0</v>
      </c>
      <c r="D197" s="6" t="s">
        <v>1579</v>
      </c>
    </row>
    <row r="198">
      <c r="A198" s="8" t="str">
        <f>IFERROR(__xludf.DUMMYFUNCTION("GOOGLETRANSLATE(B198, ""de"", ""ru"")"),"цвета фасада дома")</f>
        <v>цвета фасада дома</v>
      </c>
      <c r="B198" s="4" t="s">
        <v>1608</v>
      </c>
      <c r="C198" s="5">
        <v>30.0</v>
      </c>
      <c r="D198" s="6" t="s">
        <v>1579</v>
      </c>
    </row>
    <row r="199">
      <c r="A199" s="8" t="str">
        <f>IFERROR(__xludf.DUMMYFUNCTION("GOOGLETRANSLATE(B199, ""de"", ""ru"")"),"Утепление фасада старого здания")</f>
        <v>Утепление фасада старого здания</v>
      </c>
      <c r="B199" s="4" t="s">
        <v>1609</v>
      </c>
      <c r="C199" s="5">
        <v>30.0</v>
      </c>
      <c r="D199" s="6" t="s">
        <v>1411</v>
      </c>
    </row>
    <row r="200">
      <c r="A200" s="8" t="str">
        <f>IFERROR(__xludf.DUMMYFUNCTION("GOOGLETRANSLATE(B200, ""de"", ""ru"")"),"Стоимость штукатурки стен")</f>
        <v>Стоимость штукатурки стен</v>
      </c>
      <c r="B200" s="4" t="s">
        <v>1610</v>
      </c>
      <c r="C200" s="5">
        <v>30.0</v>
      </c>
      <c r="D200" s="6" t="s">
        <v>1584</v>
      </c>
    </row>
    <row r="201">
      <c r="A201" s="8" t="str">
        <f>IFERROR(__xludf.DUMMYFUNCTION("GOOGLETRANSLATE(B201, ""de"", ""ru"")"),"Деревянный дом под ключ до 100 000 евро")</f>
        <v>Деревянный дом под ключ до 100 000 евро</v>
      </c>
      <c r="B201" s="7" t="s">
        <v>1611</v>
      </c>
      <c r="C201" s="5">
        <v>20.0</v>
      </c>
      <c r="D201" s="6" t="s">
        <v>1429</v>
      </c>
    </row>
    <row r="202">
      <c r="A202" s="8" t="str">
        <f>IFERROR(__xludf.DUMMYFUNCTION("GOOGLETRANSLATE(B202, ""de"", ""ru"")"),"Цены на модульные дома под ключ")</f>
        <v>Цены на модульные дома под ключ</v>
      </c>
      <c r="B202" s="7" t="s">
        <v>1612</v>
      </c>
      <c r="C202" s="5">
        <v>20.0</v>
      </c>
      <c r="D202" s="6" t="s">
        <v>1429</v>
      </c>
    </row>
    <row r="203">
      <c r="A203" s="8" t="str">
        <f>IFERROR(__xludf.DUMMYFUNCTION("GOOGLETRANSLATE(B203, ""de"", ""ru"")"),"Компания по производству гипсокартона поблизости")</f>
        <v>Компания по производству гипсокартона поблизости</v>
      </c>
      <c r="B203" s="7" t="s">
        <v>1613</v>
      </c>
      <c r="C203" s="5">
        <v>20.0</v>
      </c>
      <c r="D203" s="6" t="s">
        <v>1614</v>
      </c>
    </row>
    <row r="204">
      <c r="A204" s="8" t="str">
        <f>IFERROR(__xludf.DUMMYFUNCTION("GOOGLETRANSLATE(B204, ""de"", ""ru"")"),"под ключ")</f>
        <v>под ключ</v>
      </c>
      <c r="B204" s="7" t="s">
        <v>1615</v>
      </c>
      <c r="C204" s="5">
        <v>20.0</v>
      </c>
      <c r="D204" s="6" t="s">
        <v>1429</v>
      </c>
    </row>
    <row r="205">
      <c r="A205" s="8" t="str">
        <f>IFERROR(__xludf.DUMMYFUNCTION("GOOGLETRANSLATE(B205, ""de"", ""ru"")"),"строительство под ключ")</f>
        <v>строительство под ключ</v>
      </c>
      <c r="B205" s="7" t="s">
        <v>1616</v>
      </c>
      <c r="C205" s="5">
        <v>20.0</v>
      </c>
      <c r="D205" s="6" t="s">
        <v>1429</v>
      </c>
    </row>
    <row r="206">
      <c r="A206" s="8" t="str">
        <f>IFERROR(__xludf.DUMMYFUNCTION("GOOGLETRANSLATE(B206, ""de"", ""ru"")"),"строительство зала")</f>
        <v>строительство зала</v>
      </c>
      <c r="B206" s="7" t="s">
        <v>1617</v>
      </c>
      <c r="C206" s="5">
        <v>20.0</v>
      </c>
      <c r="D206" s="6" t="s">
        <v>301</v>
      </c>
    </row>
    <row r="207">
      <c r="A207" s="8" t="str">
        <f>IFERROR(__xludf.DUMMYFUNCTION("GOOGLETRANSLATE(B207, ""de"", ""ru"")"),"строительная компания GmbH")</f>
        <v>строительная компания GmbH</v>
      </c>
      <c r="B207" s="7" t="s">
        <v>1618</v>
      </c>
      <c r="C207" s="5">
        <v>20.0</v>
      </c>
      <c r="D207" s="6" t="s">
        <v>1403</v>
      </c>
    </row>
    <row r="208">
      <c r="A208" s="8" t="str">
        <f>IFERROR(__xludf.DUMMYFUNCTION("GOOGLETRANSLATE(B208, ""de"", ""ru"")"),"строительная компания")</f>
        <v>строительная компания</v>
      </c>
      <c r="B208" s="7" t="s">
        <v>1619</v>
      </c>
      <c r="C208" s="5">
        <v>20.0</v>
      </c>
      <c r="D208" s="6" t="s">
        <v>301</v>
      </c>
    </row>
    <row r="209">
      <c r="A209" s="8" t="str">
        <f>IFERROR(__xludf.DUMMYFUNCTION("GOOGLETRANSLATE(B209, ""de"", ""ru"")"),"строительство дома во Франкфурте")</f>
        <v>строительство дома во Франкфурте</v>
      </c>
      <c r="B209" s="7" t="s">
        <v>1620</v>
      </c>
      <c r="C209" s="5">
        <v>20.0</v>
      </c>
      <c r="D209" s="6" t="s">
        <v>1429</v>
      </c>
    </row>
    <row r="210">
      <c r="A210" s="8" t="str">
        <f>IFERROR(__xludf.DUMMYFUNCTION("GOOGLETRANSLATE(B210, ""de"", ""ru"")"),"строительная компания Франкфурт-на-Майне")</f>
        <v>строительная компания Франкфурт-на-Майне</v>
      </c>
      <c r="B210" s="7" t="s">
        <v>1621</v>
      </c>
      <c r="C210" s="5">
        <v>20.0</v>
      </c>
      <c r="D210" s="6" t="s">
        <v>1403</v>
      </c>
    </row>
    <row r="211">
      <c r="A211" s="8" t="str">
        <f>IFERROR(__xludf.DUMMYFUNCTION("GOOGLETRANSLATE(B211, ""de"", ""ru"")"),"Берлинские строительные компании")</f>
        <v>Берлинские строительные компании</v>
      </c>
      <c r="B211" s="7" t="s">
        <v>1622</v>
      </c>
      <c r="C211" s="5">
        <v>20.0</v>
      </c>
      <c r="D211" s="6" t="s">
        <v>1403</v>
      </c>
    </row>
    <row r="212">
      <c r="A212" s="8" t="str">
        <f>IFERROR(__xludf.DUMMYFUNCTION("GOOGLETRANSLATE(B212, ""de"", ""ru"")"),"строительство домов Франкфурт-на-Майне")</f>
        <v>строительство домов Франкфурт-на-Майне</v>
      </c>
      <c r="B212" s="7" t="s">
        <v>1623</v>
      </c>
      <c r="C212" s="5">
        <v>20.0</v>
      </c>
      <c r="D212" s="6" t="s">
        <v>301</v>
      </c>
    </row>
    <row r="213">
      <c r="A213" s="8" t="str">
        <f>IFERROR(__xludf.DUMMYFUNCTION("GOOGLETRANSLATE(B213, ""de"", ""ru"")"),"строительство оболочки Франкфурт")</f>
        <v>строительство оболочки Франкфурт</v>
      </c>
      <c r="B213" s="7" t="s">
        <v>1624</v>
      </c>
      <c r="C213" s="5">
        <v>20.0</v>
      </c>
      <c r="D213" s="6" t="s">
        <v>1403</v>
      </c>
    </row>
    <row r="214">
      <c r="A214" s="8" t="str">
        <f>IFERROR(__xludf.DUMMYFUNCTION("GOOGLETRANSLATE(B214, ""de"", ""ru"")"),"строительные компании")</f>
        <v>строительные компании</v>
      </c>
      <c r="B214" s="7" t="s">
        <v>1625</v>
      </c>
      <c r="C214" s="5">
        <v>20.0</v>
      </c>
      <c r="D214" s="6" t="s">
        <v>1403</v>
      </c>
    </row>
    <row r="215">
      <c r="A215" s="8" t="str">
        <f>IFERROR(__xludf.DUMMYFUNCTION("GOOGLETRANSLATE(B215, ""de"", ""ru"")"),"компания по производству стеклянной конструкции")</f>
        <v>компания по производству стеклянной конструкции</v>
      </c>
      <c r="B215" s="7" t="s">
        <v>1626</v>
      </c>
      <c r="C215" s="5">
        <v>20.0</v>
      </c>
      <c r="D215" s="6" t="s">
        <v>1403</v>
      </c>
    </row>
    <row r="216">
      <c r="A216" s="8" t="str">
        <f>IFERROR(__xludf.DUMMYFUNCTION("GOOGLETRANSLATE(B216, ""de"", ""ru"")"),"Гамбургская строительная компания")</f>
        <v>Гамбургская строительная компания</v>
      </c>
      <c r="B216" s="7" t="s">
        <v>1627</v>
      </c>
      <c r="C216" s="5">
        <v>20.0</v>
      </c>
      <c r="D216" s="6" t="s">
        <v>1403</v>
      </c>
    </row>
    <row r="217">
      <c r="A217" s="8" t="str">
        <f>IFERROR(__xludf.DUMMYFUNCTION("GOOGLETRANSLATE(B217, ""de"", ""ru"")"),"инстинктивная строительная компания")</f>
        <v>инстинктивная строительная компания</v>
      </c>
      <c r="B217" s="7" t="s">
        <v>1628</v>
      </c>
      <c r="C217" s="5">
        <v>20.0</v>
      </c>
      <c r="D217" s="6" t="s">
        <v>1403</v>
      </c>
    </row>
    <row r="218">
      <c r="A218" s="8" t="str">
        <f>IFERROR(__xludf.DUMMYFUNCTION("GOOGLETRANSLATE(B218, ""de"", ""ru"")"),"под ключ")</f>
        <v>под ключ</v>
      </c>
      <c r="B218" s="7" t="s">
        <v>1629</v>
      </c>
      <c r="C218" s="5">
        <v>20.0</v>
      </c>
      <c r="D218" s="6" t="s">
        <v>1429</v>
      </c>
    </row>
    <row r="219">
      <c r="A219" s="8" t="str">
        <f>IFERROR(__xludf.DUMMYFUNCTION("GOOGLETRANSLATE(B219, ""de"", ""ru"")"),"под ключ")</f>
        <v>под ключ</v>
      </c>
      <c r="B219" s="7" t="s">
        <v>1630</v>
      </c>
      <c r="C219" s="5">
        <v>20.0</v>
      </c>
      <c r="D219" s="6" t="s">
        <v>1429</v>
      </c>
    </row>
    <row r="220">
      <c r="A220" s="8" t="str">
        <f>IFERROR(__xludf.DUMMYFUNCTION("GOOGLETRANSLATE(B220, ""de"", ""ru"")"),"ремонт подвала")</f>
        <v>ремонт подвала</v>
      </c>
      <c r="B220" s="4" t="s">
        <v>1631</v>
      </c>
      <c r="C220" s="5">
        <v>20.0</v>
      </c>
      <c r="D220" s="6" t="s">
        <v>1411</v>
      </c>
    </row>
    <row r="221">
      <c r="A221" s="8" t="str">
        <f>IFERROR(__xludf.DUMMYFUNCTION("GOOGLETRANSLATE(B221, ""de"", ""ru"")"),"расходы на ремонт ванной комнаты")</f>
        <v>расходы на ремонт ванной комнаты</v>
      </c>
      <c r="B221" s="4" t="s">
        <v>1632</v>
      </c>
      <c r="C221" s="5">
        <v>20.0</v>
      </c>
      <c r="D221" s="6" t="s">
        <v>1584</v>
      </c>
    </row>
    <row r="222">
      <c r="A222" s="8" t="str">
        <f>IFERROR(__xludf.DUMMYFUNCTION("GOOGLETRANSLATE(B222, ""de"", ""ru"")"),"расходы на ремонт дома")</f>
        <v>расходы на ремонт дома</v>
      </c>
      <c r="B222" s="4" t="s">
        <v>1633</v>
      </c>
      <c r="C222" s="5">
        <v>20.0</v>
      </c>
      <c r="D222" s="6" t="s">
        <v>1411</v>
      </c>
    </row>
    <row r="223">
      <c r="A223" s="8" t="str">
        <f>IFERROR(__xludf.DUMMYFUNCTION("GOOGLETRANSLATE(B223, ""de"", ""ru"")"),"расходы на ремонт балкона")</f>
        <v>расходы на ремонт балкона</v>
      </c>
      <c r="B223" s="4" t="s">
        <v>1634</v>
      </c>
      <c r="C223" s="5">
        <v>20.0</v>
      </c>
      <c r="D223" s="6" t="s">
        <v>1411</v>
      </c>
    </row>
    <row r="224">
      <c r="A224" s="8" t="str">
        <f>IFERROR(__xludf.DUMMYFUNCTION("GOOGLETRANSLATE(B224, ""de"", ""ru"")"),"ремонт дома")</f>
        <v>ремонт дома</v>
      </c>
      <c r="B224" s="4" t="s">
        <v>1635</v>
      </c>
      <c r="C224" s="5">
        <v>20.0</v>
      </c>
      <c r="D224" s="6" t="s">
        <v>1411</v>
      </c>
    </row>
    <row r="225">
      <c r="A225" s="8" t="str">
        <f>IFERROR(__xludf.DUMMYFUNCTION("GOOGLETRANSLATE(B225, ""de"", ""ru"")"),"ремонт подвала")</f>
        <v>ремонт подвала</v>
      </c>
      <c r="B225" s="4" t="s">
        <v>1636</v>
      </c>
      <c r="C225" s="5">
        <v>20.0</v>
      </c>
      <c r="D225" s="6" t="s">
        <v>1411</v>
      </c>
    </row>
    <row r="226">
      <c r="A226" s="8" t="str">
        <f>IFERROR(__xludf.DUMMYFUNCTION("GOOGLETRANSLATE(B226, ""de"", ""ru"")"),"ремонт ванной комнаты")</f>
        <v>ремонт ванной комнаты</v>
      </c>
      <c r="B226" s="4" t="s">
        <v>1637</v>
      </c>
      <c r="C226" s="5">
        <v>20.0</v>
      </c>
      <c r="D226" s="6" t="s">
        <v>1411</v>
      </c>
    </row>
    <row r="227">
      <c r="A227" s="8" t="str">
        <f>IFERROR(__xludf.DUMMYFUNCTION("GOOGLETRANSLATE(B227, ""de"", ""ru"")"),"расходы на ремонт ванной комнаты")</f>
        <v>расходы на ремонт ванной комнаты</v>
      </c>
      <c r="B227" s="4" t="s">
        <v>1638</v>
      </c>
      <c r="C227" s="5">
        <v>20.0</v>
      </c>
      <c r="D227" s="6" t="s">
        <v>1411</v>
      </c>
    </row>
    <row r="228">
      <c r="A228" s="8" t="str">
        <f>IFERROR(__xludf.DUMMYFUNCTION("GOOGLETRANSLATE(B228, ""de"", ""ru"")"),"ремонт балкона жидким пластиком")</f>
        <v>ремонт балкона жидким пластиком</v>
      </c>
      <c r="B228" s="4" t="s">
        <v>1639</v>
      </c>
      <c r="C228" s="5">
        <v>20.0</v>
      </c>
      <c r="D228" s="6" t="s">
        <v>1411</v>
      </c>
    </row>
    <row r="229">
      <c r="A229" s="8" t="str">
        <f>IFERROR(__xludf.DUMMYFUNCTION("GOOGLETRANSLATE(B229, ""de"", ""ru"")"),"Отремонтировать лестницу")</f>
        <v>Отремонтировать лестницу</v>
      </c>
      <c r="B229" s="4" t="s">
        <v>1640</v>
      </c>
      <c r="C229" s="5">
        <v>20.0</v>
      </c>
      <c r="D229" s="6" t="s">
        <v>1411</v>
      </c>
    </row>
    <row r="230">
      <c r="A230" s="8" t="str">
        <f>IFERROR(__xludf.DUMMYFUNCTION("GOOGLETRANSLATE(B230, ""de"", ""ru"")"),"ремонт ванной комнаты")</f>
        <v>ремонт ванной комнаты</v>
      </c>
      <c r="B230" s="4" t="s">
        <v>1641</v>
      </c>
      <c r="C230" s="5">
        <v>20.0</v>
      </c>
      <c r="D230" s="6" t="s">
        <v>1411</v>
      </c>
    </row>
    <row r="231">
      <c r="A231" s="8" t="str">
        <f>IFERROR(__xludf.DUMMYFUNCTION("GOOGLETRANSLATE(B231, ""de"", ""ru"")"),"расходы на ремонт дома")</f>
        <v>расходы на ремонт дома</v>
      </c>
      <c r="B231" s="4" t="s">
        <v>1642</v>
      </c>
      <c r="C231" s="5">
        <v>20.0</v>
      </c>
      <c r="D231" s="6" t="s">
        <v>1411</v>
      </c>
    </row>
    <row r="232">
      <c r="A232" s="8" t="str">
        <f>IFERROR(__xludf.DUMMYFUNCTION("GOOGLETRANSLATE(B232, ""de"", ""ru"")"),"Стоимость ремонта за квадратный метр")</f>
        <v>Стоимость ремонта за квадратный метр</v>
      </c>
      <c r="B232" s="4" t="s">
        <v>1643</v>
      </c>
      <c r="C232" s="5">
        <v>20.0</v>
      </c>
      <c r="D232" s="6" t="s">
        <v>1411</v>
      </c>
    </row>
    <row r="233">
      <c r="A233" s="8" t="str">
        <f>IFERROR(__xludf.DUMMYFUNCTION("GOOGLETRANSLATE(B233, ""de"", ""ru"")"),"калькулятор ремонта")</f>
        <v>калькулятор ремонта</v>
      </c>
      <c r="B233" s="4" t="s">
        <v>1644</v>
      </c>
      <c r="C233" s="5">
        <v>20.0</v>
      </c>
      <c r="D233" s="6" t="s">
        <v>1411</v>
      </c>
    </row>
    <row r="234">
      <c r="A234" s="8" t="str">
        <f>IFERROR(__xludf.DUMMYFUNCTION("GOOGLETRANSLATE(B234, ""de"", ""ru"")"),"расходы на ремонт ванной комнаты")</f>
        <v>расходы на ремонт ванной комнаты</v>
      </c>
      <c r="B234" s="4" t="s">
        <v>1645</v>
      </c>
      <c r="C234" s="5">
        <v>20.0</v>
      </c>
      <c r="D234" s="6" t="s">
        <v>1411</v>
      </c>
    </row>
    <row r="235">
      <c r="A235" s="8" t="str">
        <f>IFERROR(__xludf.DUMMYFUNCTION("GOOGLETRANSLATE(B235, ""de"", ""ru"")"),"ликвидация последствий загрязнения")</f>
        <v>ликвидация последствий загрязнения</v>
      </c>
      <c r="B235" s="4" t="s">
        <v>1646</v>
      </c>
      <c r="C235" s="5">
        <v>20.0</v>
      </c>
      <c r="D235" s="6" t="s">
        <v>1411</v>
      </c>
    </row>
    <row r="236">
      <c r="A236" s="8" t="str">
        <f>IFERROR(__xludf.DUMMYFUNCTION("GOOGLETRANSLATE(B236, ""de"", ""ru"")"),"Стоимость энергоэффективной реконструкции")</f>
        <v>Стоимость энергоэффективной реконструкции</v>
      </c>
      <c r="B236" s="4" t="s">
        <v>1647</v>
      </c>
      <c r="C236" s="5">
        <v>20.0</v>
      </c>
      <c r="D236" s="6" t="s">
        <v>1411</v>
      </c>
    </row>
    <row r="237">
      <c r="A237" s="8" t="str">
        <f>IFERROR(__xludf.DUMMYFUNCTION("GOOGLETRANSLATE(B237, ""de"", ""ru"")"),"расходы на штукатурку дома")</f>
        <v>расходы на штукатурку дома</v>
      </c>
      <c r="B237" s="4" t="s">
        <v>1648</v>
      </c>
      <c r="C237" s="5">
        <v>20.0</v>
      </c>
      <c r="D237" s="6" t="s">
        <v>1584</v>
      </c>
    </row>
    <row r="238">
      <c r="A238" s="8" t="str">
        <f>IFERROR(__xludf.DUMMYFUNCTION("GOOGLETRANSLATE(B238, ""de"", ""ru"")"),"Ремонт фахверкового дома")</f>
        <v>Ремонт фахверкового дома</v>
      </c>
      <c r="B238" s="4" t="s">
        <v>1649</v>
      </c>
      <c r="C238" s="5">
        <v>20.0</v>
      </c>
      <c r="D238" s="6" t="s">
        <v>301</v>
      </c>
    </row>
    <row r="239">
      <c r="A239" s="8" t="str">
        <f>IFERROR(__xludf.DUMMYFUNCTION("GOOGLETRANSLATE(B239, ""de"", ""ru"")"),"расходы на ремонт ванной комнаты")</f>
        <v>расходы на ремонт ванной комнаты</v>
      </c>
      <c r="B239" s="4" t="s">
        <v>1650</v>
      </c>
      <c r="C239" s="5">
        <v>20.0</v>
      </c>
      <c r="D239" s="6" t="s">
        <v>1411</v>
      </c>
    </row>
    <row r="240">
      <c r="A240" s="8" t="str">
        <f>IFERROR(__xludf.DUMMYFUNCTION("GOOGLETRANSLATE(B240, ""de"", ""ru"")"),"Расходы на энергоэффективную реконструкцию")</f>
        <v>Расходы на энергоэффективную реконструкцию</v>
      </c>
      <c r="B240" s="4" t="s">
        <v>1651</v>
      </c>
      <c r="C240" s="5">
        <v>20.0</v>
      </c>
      <c r="D240" s="6" t="s">
        <v>1411</v>
      </c>
    </row>
    <row r="241">
      <c r="A241" s="8" t="str">
        <f>IFERROR(__xludf.DUMMYFUNCTION("GOOGLETRANSLATE(B241, ""de"", ""ru"")"),"Стоимость ремонта ванной комнаты")</f>
        <v>Стоимость ремонта ванной комнаты</v>
      </c>
      <c r="B241" s="4" t="s">
        <v>1652</v>
      </c>
      <c r="C241" s="5">
        <v>20.0</v>
      </c>
      <c r="D241" s="6" t="s">
        <v>1411</v>
      </c>
    </row>
    <row r="242">
      <c r="A242" s="8" t="str">
        <f>IFERROR(__xludf.DUMMYFUNCTION("GOOGLETRANSLATE(B242, ""de"", ""ru"")"),"ремонт балкона во Франкфурте")</f>
        <v>ремонт балкона во Франкфурте</v>
      </c>
      <c r="B242" s="4" t="s">
        <v>1653</v>
      </c>
      <c r="C242" s="5">
        <v>20.0</v>
      </c>
      <c r="D242" s="6" t="s">
        <v>1411</v>
      </c>
    </row>
    <row r="243">
      <c r="A243" s="8" t="str">
        <f>IFERROR(__xludf.DUMMYFUNCTION("GOOGLETRANSLATE(B243, ""de"", ""ru"")"),"расходы на ремонт балкона")</f>
        <v>расходы на ремонт балкона</v>
      </c>
      <c r="B243" s="4" t="s">
        <v>1654</v>
      </c>
      <c r="C243" s="5">
        <v>20.0</v>
      </c>
      <c r="D243" s="6" t="s">
        <v>1411</v>
      </c>
    </row>
    <row r="244">
      <c r="A244" s="8" t="str">
        <f>IFERROR(__xludf.DUMMYFUNCTION("GOOGLETRANSLATE(B244, ""de"", ""ru"")"),"Ремонт потолка с деревянными балками")</f>
        <v>Ремонт потолка с деревянными балками</v>
      </c>
      <c r="B244" s="4" t="s">
        <v>1655</v>
      </c>
      <c r="C244" s="5">
        <v>20.0</v>
      </c>
      <c r="D244" s="6" t="s">
        <v>301</v>
      </c>
    </row>
    <row r="245">
      <c r="A245" s="8" t="str">
        <f>IFERROR(__xludf.DUMMYFUNCTION("GOOGLETRANSLATE(B245, ""de"", ""ru"")"),"Оштукатуривание садовой стены")</f>
        <v>Оштукатуривание садовой стены</v>
      </c>
      <c r="B245" s="4" t="s">
        <v>1656</v>
      </c>
      <c r="C245" s="5">
        <v>20.0</v>
      </c>
      <c r="D245" s="6" t="s">
        <v>1579</v>
      </c>
    </row>
    <row r="246">
      <c r="A246" s="8" t="str">
        <f>IFERROR(__xludf.DUMMYFUNCTION("GOOGLETRANSLATE(B246, ""de"", ""ru"")"),"Стоимость полного ремонта за квадратный метр")</f>
        <v>Стоимость полного ремонта за квадратный метр</v>
      </c>
      <c r="B246" s="4" t="s">
        <v>1657</v>
      </c>
      <c r="C246" s="5">
        <v>20.0</v>
      </c>
      <c r="D246" s="6" t="s">
        <v>1411</v>
      </c>
    </row>
    <row r="247">
      <c r="A247" s="8" t="str">
        <f>IFERROR(__xludf.DUMMYFUNCTION("GOOGLETRANSLATE(B247, ""de"", ""ru"")"),"Модернизация изразцовой печи")</f>
        <v>Модернизация изразцовой печи</v>
      </c>
      <c r="B247" s="4" t="s">
        <v>1658</v>
      </c>
      <c r="C247" s="5">
        <v>20.0</v>
      </c>
      <c r="D247" s="6" t="s">
        <v>1411</v>
      </c>
    </row>
    <row r="248">
      <c r="A248" s="8" t="str">
        <f>IFERROR(__xludf.DUMMYFUNCTION("GOOGLETRANSLATE(B248, ""de"", ""ru"")"),"ремонт подвала")</f>
        <v>ремонт подвала</v>
      </c>
      <c r="B248" s="4" t="s">
        <v>1659</v>
      </c>
      <c r="C248" s="5">
        <v>20.0</v>
      </c>
      <c r="D248" s="6" t="s">
        <v>1411</v>
      </c>
    </row>
    <row r="249">
      <c r="A249" s="8" t="str">
        <f>IFERROR(__xludf.DUMMYFUNCTION("GOOGLETRANSLATE(B249, ""de"", ""ru"")"),"расходы на ремонт ванной комнаты")</f>
        <v>расходы на ремонт ванной комнаты</v>
      </c>
      <c r="B249" s="4" t="s">
        <v>1660</v>
      </c>
      <c r="C249" s="5">
        <v>20.0</v>
      </c>
      <c r="D249" s="6" t="s">
        <v>1411</v>
      </c>
    </row>
    <row r="250">
      <c r="A250" s="8" t="str">
        <f>IFERROR(__xludf.DUMMYFUNCTION("GOOGLETRANSLATE(B250, ""de"", ""ru"")"),"расходы на ремонт ванной комнаты")</f>
        <v>расходы на ремонт ванной комнаты</v>
      </c>
      <c r="B250" s="4" t="s">
        <v>1661</v>
      </c>
      <c r="C250" s="5">
        <v>20.0</v>
      </c>
      <c r="D250" s="6" t="s">
        <v>1411</v>
      </c>
    </row>
    <row r="251">
      <c r="A251" s="8" t="str">
        <f>IFERROR(__xludf.DUMMYFUNCTION("GOOGLETRANSLATE(B251, ""de"", ""ru"")"),"субсидии на реконструкцию")</f>
        <v>субсидии на реконструкцию</v>
      </c>
      <c r="B251" s="4" t="s">
        <v>1662</v>
      </c>
      <c r="C251" s="5">
        <v>20.0</v>
      </c>
      <c r="D251" s="6" t="s">
        <v>1411</v>
      </c>
    </row>
    <row r="252">
      <c r="A252" s="8" t="str">
        <f>IFERROR(__xludf.DUMMYFUNCTION("GOOGLETRANSLATE(B252, ""de"", ""ru"")"),"Стоимость полного ремонта за квадратный метр")</f>
        <v>Стоимость полного ремонта за квадратный метр</v>
      </c>
      <c r="B252" s="4" t="s">
        <v>1663</v>
      </c>
      <c r="C252" s="5">
        <v>20.0</v>
      </c>
      <c r="D252" s="6" t="s">
        <v>1411</v>
      </c>
    </row>
    <row r="253">
      <c r="A253" s="8" t="str">
        <f>IFERROR(__xludf.DUMMYFUNCTION("GOOGLETRANSLATE(B253, ""de"", ""ru"")"),"субсидии на отопление")</f>
        <v>субсидии на отопление</v>
      </c>
      <c r="B253" s="4" t="s">
        <v>1664</v>
      </c>
      <c r="C253" s="5">
        <v>20.0</v>
      </c>
      <c r="D253" s="6" t="s">
        <v>301</v>
      </c>
    </row>
    <row r="254">
      <c r="A254" s="8" t="str">
        <f>IFERROR(__xludf.DUMMYFUNCTION("GOOGLETRANSLATE(B254, ""de"", ""ru"")"),"уборка в ванной")</f>
        <v>уборка в ванной</v>
      </c>
      <c r="B254" s="4" t="s">
        <v>1665</v>
      </c>
      <c r="C254" s="5">
        <v>20.0</v>
      </c>
      <c r="D254" s="6" t="s">
        <v>1579</v>
      </c>
    </row>
    <row r="255">
      <c r="A255" s="8" t="str">
        <f>IFERROR(__xludf.DUMMYFUNCTION("GOOGLETRANSLATE(B255, ""de"", ""ru"")"),"Реновация старого здания во Франкфурте")</f>
        <v>Реновация старого здания во Франкфурте</v>
      </c>
      <c r="B255" s="4" t="s">
        <v>1666</v>
      </c>
      <c r="C255" s="5">
        <v>20.0</v>
      </c>
      <c r="D255" s="6" t="s">
        <v>1411</v>
      </c>
    </row>
    <row r="256">
      <c r="A256" s="8" t="str">
        <f>IFERROR(__xludf.DUMMYFUNCTION("GOOGLETRANSLATE(B256, ""de"", ""ru"")"),"Расходы на ремонт дома")</f>
        <v>Расходы на ремонт дома</v>
      </c>
      <c r="B256" s="4" t="s">
        <v>1667</v>
      </c>
      <c r="C256" s="5">
        <v>20.0</v>
      </c>
      <c r="D256" s="6" t="s">
        <v>1411</v>
      </c>
    </row>
    <row r="257">
      <c r="A257" s="8" t="str">
        <f>IFERROR(__xludf.DUMMYFUNCTION("GOOGLETRANSLATE(B257, ""de"", ""ru"")"),"ремонт деревянных балок на потолке")</f>
        <v>ремонт деревянных балок на потолке</v>
      </c>
      <c r="B257" s="4" t="s">
        <v>1668</v>
      </c>
      <c r="C257" s="5">
        <v>20.0</v>
      </c>
      <c r="D257" s="6" t="s">
        <v>1411</v>
      </c>
    </row>
    <row r="258">
      <c r="A258" s="8" t="str">
        <f>IFERROR(__xludf.DUMMYFUNCTION("GOOGLETRANSLATE(B258, ""de"", ""ru"")"),"облицовка стен трапециевидным листом")</f>
        <v>облицовка стен трапециевидным листом</v>
      </c>
      <c r="B258" s="4" t="s">
        <v>1669</v>
      </c>
      <c r="C258" s="5">
        <v>20.0</v>
      </c>
      <c r="D258" s="6" t="s">
        <v>1579</v>
      </c>
    </row>
    <row r="259">
      <c r="A259" s="8" t="str">
        <f>IFERROR(__xludf.DUMMYFUNCTION("GOOGLETRANSLATE(B259, ""de"", ""ru"")"),"модернизировать")</f>
        <v>модернизировать</v>
      </c>
      <c r="B259" s="4" t="s">
        <v>1670</v>
      </c>
      <c r="C259" s="5">
        <v>20.0</v>
      </c>
      <c r="D259" s="6" t="s">
        <v>1411</v>
      </c>
    </row>
    <row r="260">
      <c r="A260" s="8" t="str">
        <f>IFERROR(__xludf.DUMMYFUNCTION("GOOGLETRANSLATE(B260, ""de"", ""ru"")"),"расходы на очистку фасада")</f>
        <v>расходы на очистку фасада</v>
      </c>
      <c r="B260" s="4" t="s">
        <v>1671</v>
      </c>
      <c r="C260" s="5">
        <v>20.0</v>
      </c>
      <c r="D260" s="6" t="s">
        <v>1584</v>
      </c>
    </row>
    <row r="261">
      <c r="A261" s="8" t="str">
        <f>IFERROR(__xludf.DUMMYFUNCTION("GOOGLETRANSLATE(B261, ""de"", ""ru"")"),"утепление фасада старого здания")</f>
        <v>утепление фасада старого здания</v>
      </c>
      <c r="B261" s="4" t="s">
        <v>1672</v>
      </c>
      <c r="C261" s="5">
        <v>20.0</v>
      </c>
      <c r="D261" s="6" t="s">
        <v>1411</v>
      </c>
    </row>
    <row r="262">
      <c r="A262" s="8" t="str">
        <f>IFERROR(__xludf.DUMMYFUNCTION("GOOGLETRANSLATE(B262, ""de"", ""ru"")"),"алюминиевая облицовка фасада")</f>
        <v>алюминиевая облицовка фасада</v>
      </c>
      <c r="B262" s="4" t="s">
        <v>1673</v>
      </c>
      <c r="C262" s="5">
        <v>20.0</v>
      </c>
      <c r="D262" s="6" t="s">
        <v>1579</v>
      </c>
    </row>
    <row r="263">
      <c r="A263" s="8" t="str">
        <f>IFERROR(__xludf.DUMMYFUNCTION("GOOGLETRANSLATE(B263, ""de"", ""ru"")"),"кирпичный фасад")</f>
        <v>кирпичный фасад</v>
      </c>
      <c r="B263" s="4" t="s">
        <v>1674</v>
      </c>
      <c r="C263" s="5">
        <v>20.0</v>
      </c>
      <c r="D263" s="6" t="s">
        <v>1579</v>
      </c>
    </row>
    <row r="264">
      <c r="A264" s="8" t="str">
        <f>IFERROR(__xludf.DUMMYFUNCTION("GOOGLETRANSLATE(B264, ""de"", ""ru"")"),"облицовка фасада под дерево")</f>
        <v>облицовка фасада под дерево</v>
      </c>
      <c r="B264" s="4" t="s">
        <v>1675</v>
      </c>
      <c r="C264" s="5">
        <v>20.0</v>
      </c>
      <c r="D264" s="6" t="s">
        <v>1579</v>
      </c>
    </row>
    <row r="265">
      <c r="A265" s="8" t="str">
        <f>IFERROR(__xludf.DUMMYFUNCTION("GOOGLETRANSLATE(B265, ""de"", ""ru"")"),"утепление дома")</f>
        <v>утепление дома</v>
      </c>
      <c r="B265" s="4" t="s">
        <v>1676</v>
      </c>
      <c r="C265" s="5">
        <v>20.0</v>
      </c>
      <c r="D265" s="6" t="s">
        <v>1579</v>
      </c>
    </row>
    <row r="266">
      <c r="A266" s="8" t="str">
        <f>IFERROR(__xludf.DUMMYFUNCTION("GOOGLETRANSLATE(B266, ""de"", ""ru"")"),"наружная изоляция стен")</f>
        <v>наружная изоляция стен</v>
      </c>
      <c r="B266" s="4" t="s">
        <v>1677</v>
      </c>
      <c r="C266" s="5">
        <v>20.0</v>
      </c>
      <c r="D266" s="6" t="s">
        <v>1579</v>
      </c>
    </row>
    <row r="267">
      <c r="A267" s="8" t="str">
        <f>IFERROR(__xludf.DUMMYFUNCTION("GOOGLETRANSLATE(B267, ""de"", ""ru"")"),"Смотровой люк из гипсокартона")</f>
        <v>Смотровой люк из гипсокартона</v>
      </c>
      <c r="B267" s="4" t="s">
        <v>1678</v>
      </c>
      <c r="C267" s="5">
        <v>20.0</v>
      </c>
      <c r="D267" s="6" t="s">
        <v>1614</v>
      </c>
    </row>
    <row r="268">
      <c r="A268" s="8" t="str">
        <f>IFERROR(__xludf.DUMMYFUNCTION("GOOGLETRANSLATE(B268, ""de"", ""ru"")"),"фасадный листовой металл")</f>
        <v>фасадный листовой металл</v>
      </c>
      <c r="B268" s="4" t="s">
        <v>1679</v>
      </c>
      <c r="C268" s="5">
        <v>20.0</v>
      </c>
      <c r="D268" s="6" t="s">
        <v>1579</v>
      </c>
    </row>
    <row r="269">
      <c r="A269" s="8" t="str">
        <f>IFERROR(__xludf.DUMMYFUNCTION("GOOGLETRANSLATE(B269, ""de"", ""ru"")"),"облицовка фасада дома")</f>
        <v>облицовка фасада дома</v>
      </c>
      <c r="B269" s="4" t="s">
        <v>1680</v>
      </c>
      <c r="C269" s="5">
        <v>20.0</v>
      </c>
      <c r="D269" s="6" t="s">
        <v>1579</v>
      </c>
    </row>
    <row r="270">
      <c r="A270" s="8" t="str">
        <f>IFERROR(__xludf.DUMMYFUNCTION("GOOGLETRANSLATE(B270, ""de"", ""ru"")"),"расходы на утепление дома")</f>
        <v>расходы на утепление дома</v>
      </c>
      <c r="B270" s="4" t="s">
        <v>1681</v>
      </c>
      <c r="C270" s="5">
        <v>20.0</v>
      </c>
      <c r="D270" s="6" t="s">
        <v>1584</v>
      </c>
    </row>
    <row r="271">
      <c r="A271" s="8" t="str">
        <f>IFERROR(__xludf.DUMMYFUNCTION("GOOGLETRANSLATE(B271, ""de"", ""ru"")"),"внутренняя штукатурка")</f>
        <v>внутренняя штукатурка</v>
      </c>
      <c r="B271" s="4" t="s">
        <v>1682</v>
      </c>
      <c r="C271" s="5">
        <v>20.0</v>
      </c>
      <c r="D271" s="6" t="s">
        <v>1579</v>
      </c>
    </row>
    <row r="272">
      <c r="A272" s="8" t="str">
        <f>IFERROR(__xludf.DUMMYFUNCTION("GOOGLETRANSLATE(B272, ""de"", ""ru"")"),"фасадные изоляционные панели")</f>
        <v>фасадные изоляционные панели</v>
      </c>
      <c r="B272" s="4" t="s">
        <v>1683</v>
      </c>
      <c r="C272" s="5">
        <v>20.0</v>
      </c>
      <c r="D272" s="6" t="s">
        <v>1579</v>
      </c>
    </row>
    <row r="273">
      <c r="A273" s="8" t="str">
        <f>IFERROR(__xludf.DUMMYFUNCTION("GOOGLETRANSLATE(B273, ""de"", ""ru"")"),"Утепление наружной стены")</f>
        <v>Утепление наружной стены</v>
      </c>
      <c r="B273" s="4" t="s">
        <v>1684</v>
      </c>
      <c r="C273" s="5">
        <v>20.0</v>
      </c>
      <c r="D273" s="6" t="s">
        <v>1579</v>
      </c>
    </row>
    <row r="274">
      <c r="A274" s="8" t="str">
        <f>IFERROR(__xludf.DUMMYFUNCTION("GOOGLETRANSLATE(B274, ""de"", ""ru"")"),"фасадная мембрана")</f>
        <v>фасадная мембрана</v>
      </c>
      <c r="B274" s="4" t="s">
        <v>1685</v>
      </c>
      <c r="C274" s="5">
        <v>20.0</v>
      </c>
      <c r="D274" s="6" t="s">
        <v>1579</v>
      </c>
    </row>
    <row r="275">
      <c r="A275" s="8" t="str">
        <f>IFERROR(__xludf.DUMMYFUNCTION("GOOGLETRANSLATE(B275, ""de"", ""ru"")"),"Пенополиуретановая изоляция")</f>
        <v>Пенополиуретановая изоляция</v>
      </c>
      <c r="B275" s="4" t="s">
        <v>1686</v>
      </c>
      <c r="C275" s="5">
        <v>20.0</v>
      </c>
      <c r="D275" s="6" t="s">
        <v>1579</v>
      </c>
    </row>
    <row r="276">
      <c r="A276" s="8" t="str">
        <f>IFERROR(__xludf.DUMMYFUNCTION("GOOGLETRANSLATE(B276, ""de"", ""ru"")"),"расходы на покраску фасада")</f>
        <v>расходы на покраску фасада</v>
      </c>
      <c r="B276" s="4" t="s">
        <v>1687</v>
      </c>
      <c r="C276" s="5">
        <v>20.0</v>
      </c>
      <c r="D276" s="6" t="s">
        <v>1584</v>
      </c>
    </row>
    <row r="277">
      <c r="A277" s="8" t="str">
        <f>IFERROR(__xludf.DUMMYFUNCTION("GOOGLETRANSLATE(B277, ""de"", ""ru"")"),"Наружная фасадная облицовка, устойчивая к атмосферным воздействиям")</f>
        <v>Наружная фасадная облицовка, устойчивая к атмосферным воздействиям</v>
      </c>
      <c r="B277" s="4" t="s">
        <v>1688</v>
      </c>
      <c r="C277" s="5">
        <v>20.0</v>
      </c>
      <c r="D277" s="6" t="s">
        <v>1579</v>
      </c>
    </row>
    <row r="278">
      <c r="A278" s="8" t="str">
        <f>IFERROR(__xludf.DUMMYFUNCTION("GOOGLETRANSLATE(B278, ""de"", ""ru"")"),"фасад из листового металла")</f>
        <v>фасад из листового металла</v>
      </c>
      <c r="B278" s="4" t="s">
        <v>1689</v>
      </c>
      <c r="C278" s="5">
        <v>20.0</v>
      </c>
      <c r="D278" s="6" t="s">
        <v>1579</v>
      </c>
    </row>
    <row r="279">
      <c r="A279" s="8" t="str">
        <f>IFERROR(__xludf.DUMMYFUNCTION("GOOGLETRANSLATE(B279, ""de"", ""ru"")"),"облицовка фасада листовым металлом")</f>
        <v>облицовка фасада листовым металлом</v>
      </c>
      <c r="B279" s="4" t="s">
        <v>1690</v>
      </c>
      <c r="C279" s="5">
        <v>20.0</v>
      </c>
      <c r="D279" s="6" t="s">
        <v>1579</v>
      </c>
    </row>
    <row r="280">
      <c r="A280" s="8" t="str">
        <f>IFERROR(__xludf.DUMMYFUNCTION("GOOGLETRANSLATE(B280, ""de"", ""ru"")"),"фасад из листового металла")</f>
        <v>фасад из листового металла</v>
      </c>
      <c r="B280" s="4" t="s">
        <v>1691</v>
      </c>
      <c r="C280" s="5">
        <v>20.0</v>
      </c>
      <c r="D280" s="6" t="s">
        <v>1579</v>
      </c>
    </row>
    <row r="281">
      <c r="A281" s="8" t="str">
        <f>IFERROR(__xludf.DUMMYFUNCTION("GOOGLETRANSLATE(B281, ""de"", ""ru"")"),"фасад из трапециевидного листового металла")</f>
        <v>фасад из трапециевидного листового металла</v>
      </c>
      <c r="B281" s="4" t="s">
        <v>1692</v>
      </c>
      <c r="C281" s="5">
        <v>20.0</v>
      </c>
      <c r="D281" s="6" t="s">
        <v>1579</v>
      </c>
    </row>
    <row r="282">
      <c r="A282" s="8" t="str">
        <f>IFERROR(__xludf.DUMMYFUNCTION("GOOGLETRANSLATE(B282, ""de"", ""ru"")"),"Наружная штукатурка")</f>
        <v>Наружная штукатурка</v>
      </c>
      <c r="B282" s="4" t="s">
        <v>1693</v>
      </c>
      <c r="C282" s="5">
        <v>20.0</v>
      </c>
      <c r="D282" s="6" t="s">
        <v>1579</v>
      </c>
    </row>
    <row r="283">
      <c r="A283" s="8" t="str">
        <f>IFERROR(__xludf.DUMMYFUNCTION("GOOGLETRANSLATE(B283, ""de"", ""ru"")"),"Фасад из алюкобонда")</f>
        <v>Фасад из алюкобонда</v>
      </c>
      <c r="B283" s="4" t="s">
        <v>1694</v>
      </c>
      <c r="C283" s="5">
        <v>20.0</v>
      </c>
      <c r="D283" s="6" t="s">
        <v>1579</v>
      </c>
    </row>
    <row r="284">
      <c r="A284" s="8" t="str">
        <f>IFERROR(__xludf.DUMMYFUNCTION("GOOGLETRANSLATE(B284, ""de"", ""ru"")"),"облицовка наружной стены")</f>
        <v>облицовка наружной стены</v>
      </c>
      <c r="B284" s="4" t="s">
        <v>1695</v>
      </c>
      <c r="C284" s="5">
        <v>20.0</v>
      </c>
      <c r="D284" s="6" t="s">
        <v>1614</v>
      </c>
    </row>
    <row r="285">
      <c r="A285" s="8" t="str">
        <f>IFERROR(__xludf.DUMMYFUNCTION("GOOGLETRANSLATE(B285, ""de"", ""ru"")"),"алюминиевая облицовка фасада")</f>
        <v>алюминиевая облицовка фасада</v>
      </c>
      <c r="B285" s="4" t="s">
        <v>1696</v>
      </c>
      <c r="C285" s="5">
        <v>20.0</v>
      </c>
      <c r="D285" s="6" t="s">
        <v>1579</v>
      </c>
    </row>
    <row r="286">
      <c r="A286" s="8" t="str">
        <f>IFERROR(__xludf.DUMMYFUNCTION("GOOGLETRANSLATE(B286, ""de"", ""ru"")"),"деревянная облицовка фасада")</f>
        <v>деревянная облицовка фасада</v>
      </c>
      <c r="B286" s="4" t="s">
        <v>1697</v>
      </c>
      <c r="C286" s="5">
        <v>20.0</v>
      </c>
      <c r="D286" s="6" t="s">
        <v>1579</v>
      </c>
    </row>
    <row r="287">
      <c r="A287" s="8" t="str">
        <f>IFERROR(__xludf.DUMMYFUNCTION("GOOGLETRANSLATE(B287, ""de"", ""ru"")"),"внешняя облицовка фасада")</f>
        <v>внешняя облицовка фасада</v>
      </c>
      <c r="B287" s="4" t="s">
        <v>1698</v>
      </c>
      <c r="C287" s="5">
        <v>20.0</v>
      </c>
      <c r="D287" s="6" t="s">
        <v>1579</v>
      </c>
    </row>
    <row r="288">
      <c r="A288" s="8" t="str">
        <f>IFERROR(__xludf.DUMMYFUNCTION("GOOGLETRANSLATE(B288, ""de"", ""ru"")"),"расходы на внешнюю изоляцию")</f>
        <v>расходы на внешнюю изоляцию</v>
      </c>
      <c r="B288" s="4" t="s">
        <v>1699</v>
      </c>
      <c r="C288" s="5">
        <v>20.0</v>
      </c>
      <c r="D288" s="6" t="s">
        <v>1584</v>
      </c>
    </row>
    <row r="289">
      <c r="A289" s="8" t="str">
        <f>IFERROR(__xludf.DUMMYFUNCTION("GOOGLETRANSLATE(B289, ""de"", ""ru"")"),"маскировка дома")</f>
        <v>маскировка дома</v>
      </c>
      <c r="B289" s="4" t="s">
        <v>1700</v>
      </c>
      <c r="C289" s="5">
        <v>20.0</v>
      </c>
      <c r="D289" s="6" t="s">
        <v>301</v>
      </c>
    </row>
    <row r="290">
      <c r="A290" s="8" t="str">
        <f>IFERROR(__xludf.DUMMYFUNCTION("GOOGLETRANSLATE(B290, ""de"", ""ru"")"),"штукатурка внутренних стен")</f>
        <v>штукатурка внутренних стен</v>
      </c>
      <c r="B290" s="4" t="s">
        <v>1701</v>
      </c>
      <c r="C290" s="5">
        <v>20.0</v>
      </c>
      <c r="D290" s="6" t="s">
        <v>1579</v>
      </c>
    </row>
    <row r="291">
      <c r="A291" s="8" t="str">
        <f>IFERROR(__xludf.DUMMYFUNCTION("GOOGLETRANSLATE(B291, ""de"", ""ru"")"),"утепление фасада минеральной ватой")</f>
        <v>утепление фасада минеральной ватой</v>
      </c>
      <c r="B291" s="4" t="s">
        <v>1702</v>
      </c>
      <c r="C291" s="5">
        <v>20.0</v>
      </c>
      <c r="D291" s="6" t="s">
        <v>1579</v>
      </c>
    </row>
    <row r="292">
      <c r="A292" s="8" t="str">
        <f>IFERROR(__xludf.DUMMYFUNCTION("GOOGLETRANSLATE(B292, ""de"", ""ru"")"),"фасад из деревянной черепицы")</f>
        <v>фасад из деревянной черепицы</v>
      </c>
      <c r="B292" s="4" t="s">
        <v>1703</v>
      </c>
      <c r="C292" s="5">
        <v>20.0</v>
      </c>
      <c r="D292" s="6" t="s">
        <v>1579</v>
      </c>
    </row>
    <row r="293">
      <c r="A293" s="8" t="str">
        <f>IFERROR(__xludf.DUMMYFUNCTION("GOOGLETRANSLATE(B293, ""de"", ""ru"")"),"фасадная шпатлевка")</f>
        <v>фасадная шпатлевка</v>
      </c>
      <c r="B293" s="4" t="s">
        <v>1704</v>
      </c>
      <c r="C293" s="5">
        <v>20.0</v>
      </c>
      <c r="D293" s="6" t="s">
        <v>1579</v>
      </c>
    </row>
    <row r="294">
      <c r="A294" s="8" t="str">
        <f>IFERROR(__xludf.DUMMYFUNCTION("GOOGLETRANSLATE(B294, ""de"", ""ru"")"),"Стоимость штукатурки фасада")</f>
        <v>Стоимость штукатурки фасада</v>
      </c>
      <c r="B294" s="4" t="s">
        <v>1705</v>
      </c>
      <c r="C294" s="5">
        <v>20.0</v>
      </c>
      <c r="D294" s="6" t="s">
        <v>1584</v>
      </c>
    </row>
    <row r="295">
      <c r="A295" s="8" t="str">
        <f>IFERROR(__xludf.DUMMYFUNCTION("GOOGLETRANSLATE(B295, ""de"", ""ru"")"),"фасадный клинкер")</f>
        <v>фасадный клинкер</v>
      </c>
      <c r="B295" s="4" t="s">
        <v>1706</v>
      </c>
      <c r="C295" s="5">
        <v>20.0</v>
      </c>
      <c r="D295" s="6" t="s">
        <v>1579</v>
      </c>
    </row>
    <row r="296">
      <c r="A296" s="8" t="str">
        <f>IFERROR(__xludf.DUMMYFUNCTION("GOOGLETRANSLATE(B296, ""de"", ""ru"")"),"покраска фасада")</f>
        <v>покраска фасада</v>
      </c>
      <c r="B296" s="4" t="s">
        <v>1707</v>
      </c>
      <c r="C296" s="5">
        <v>20.0</v>
      </c>
      <c r="D296" s="6" t="s">
        <v>1579</v>
      </c>
    </row>
    <row r="297">
      <c r="A297" s="8" t="str">
        <f>IFERROR(__xludf.DUMMYFUNCTION("GOOGLETRANSLATE(B297, ""de"", ""ru"")"),"готовая штукатурка")</f>
        <v>готовая штукатурка</v>
      </c>
      <c r="B297" s="4" t="s">
        <v>1708</v>
      </c>
      <c r="C297" s="5">
        <v>20.0</v>
      </c>
      <c r="D297" s="6" t="s">
        <v>1579</v>
      </c>
    </row>
    <row r="298">
      <c r="A298" s="8" t="str">
        <f>IFERROR(__xludf.DUMMYFUNCTION("GOOGLETRANSLATE(B298, ""de"", ""ru"")"),"профиль для присоединения к стене фасад")</f>
        <v>профиль для присоединения к стене фасад</v>
      </c>
      <c r="B298" s="7" t="s">
        <v>1709</v>
      </c>
      <c r="C298" s="5">
        <v>20.0</v>
      </c>
      <c r="D298" s="6" t="s">
        <v>1579</v>
      </c>
    </row>
    <row r="299">
      <c r="A299" s="8" t="str">
        <f>IFERROR(__xludf.DUMMYFUNCTION("GOOGLETRANSLATE(B299, ""de"", ""ru"")"),"гладкая штукатурка внутри")</f>
        <v>гладкая штукатурка внутри</v>
      </c>
      <c r="B299" s="7" t="s">
        <v>1710</v>
      </c>
      <c r="C299" s="5">
        <v>20.0</v>
      </c>
      <c r="D299" s="6" t="s">
        <v>1579</v>
      </c>
    </row>
    <row r="300">
      <c r="A300" s="8" t="str">
        <f>IFERROR(__xludf.DUMMYFUNCTION("GOOGLETRANSLATE(B300, ""de"", ""ru"")"),"чистка ванной комнаты")</f>
        <v>чистка ванной комнаты</v>
      </c>
      <c r="B300" s="7" t="s">
        <v>1711</v>
      </c>
      <c r="C300" s="5">
        <v>20.0</v>
      </c>
      <c r="D300" s="6" t="s">
        <v>1579</v>
      </c>
    </row>
    <row r="301">
      <c r="A301" s="8" t="str">
        <f>IFERROR(__xludf.DUMMYFUNCTION("GOOGLETRANSLATE(B301, ""de"", ""ru"")"),"Облицовка дома деревом")</f>
        <v>Облицовка дома деревом</v>
      </c>
      <c r="B301" s="7" t="s">
        <v>1712</v>
      </c>
      <c r="C301" s="5">
        <v>20.0</v>
      </c>
      <c r="D301" s="6" t="s">
        <v>301</v>
      </c>
    </row>
    <row r="302">
      <c r="A302" s="8" t="str">
        <f>IFERROR(__xludf.DUMMYFUNCTION("GOOGLETRANSLATE(B302, ""de"", ""ru"")"),"фасад из просечно-вытяжного металла")</f>
        <v>фасад из просечно-вытяжного металла</v>
      </c>
      <c r="B302" s="7" t="s">
        <v>1713</v>
      </c>
      <c r="C302" s="5">
        <v>20.0</v>
      </c>
      <c r="D302" s="6" t="s">
        <v>1579</v>
      </c>
    </row>
    <row r="303">
      <c r="A303" s="8" t="str">
        <f>IFERROR(__xludf.DUMMYFUNCTION("GOOGLETRANSLATE(B303, ""de"", ""ru"")"),"клейкий шпатель")</f>
        <v>клейкий шпатель</v>
      </c>
      <c r="B303" s="7" t="s">
        <v>1714</v>
      </c>
      <c r="C303" s="5">
        <v>20.0</v>
      </c>
      <c r="D303" s="6" t="s">
        <v>301</v>
      </c>
    </row>
    <row r="304">
      <c r="A304" s="8" t="str">
        <f>IFERROR(__xludf.DUMMYFUNCTION("GOOGLETRANSLATE(B304, ""de"", ""ru"")"),"внутренняя штукатурка")</f>
        <v>внутренняя штукатурка</v>
      </c>
      <c r="B304" s="7" t="s">
        <v>1715</v>
      </c>
      <c r="C304" s="5">
        <v>20.0</v>
      </c>
      <c r="D304" s="6" t="s">
        <v>1579</v>
      </c>
    </row>
    <row r="305">
      <c r="A305" s="8" t="str">
        <f>IFERROR(__xludf.DUMMYFUNCTION("GOOGLETRANSLATE(B305, ""de"", ""ru"")"),"Наружные штукатурные рельсы")</f>
        <v>Наружные штукатурные рельсы</v>
      </c>
      <c r="B305" s="7" t="s">
        <v>1716</v>
      </c>
      <c r="C305" s="5">
        <v>20.0</v>
      </c>
      <c r="D305" s="6" t="s">
        <v>1579</v>
      </c>
    </row>
    <row r="306">
      <c r="A306" s="8" t="str">
        <f>IFERROR(__xludf.DUMMYFUNCTION("GOOGLETRANSLATE(B306, ""de"", ""ru"")"),"фасадные работы")</f>
        <v>фасадные работы</v>
      </c>
      <c r="B306" s="7" t="s">
        <v>1717</v>
      </c>
      <c r="C306" s="5">
        <v>20.0</v>
      </c>
      <c r="D306" s="6" t="s">
        <v>1579</v>
      </c>
    </row>
    <row r="307">
      <c r="A307" s="8" t="str">
        <f>IFERROR(__xludf.DUMMYFUNCTION("GOOGLETRANSLATE(B307, ""de"", ""ru"")"),"цементная штукатурка снаружи")</f>
        <v>цементная штукатурка снаружи</v>
      </c>
      <c r="B307" s="7" t="s">
        <v>1718</v>
      </c>
      <c r="C307" s="5">
        <v>20.0</v>
      </c>
      <c r="D307" s="6" t="s">
        <v>1579</v>
      </c>
    </row>
    <row r="308">
      <c r="A308" s="8" t="str">
        <f>IFERROR(__xludf.DUMMYFUNCTION("GOOGLETRANSLATE(B308, ""de"", ""ru"")"),"синтетическая смоляная штукатурка")</f>
        <v>синтетическая смоляная штукатурка</v>
      </c>
      <c r="B308" s="7" t="s">
        <v>1719</v>
      </c>
      <c r="C308" s="5">
        <v>20.0</v>
      </c>
      <c r="D308" s="6" t="s">
        <v>1579</v>
      </c>
    </row>
    <row r="309">
      <c r="A309" s="8" t="str">
        <f>IFERROR(__xludf.DUMMYFUNCTION("GOOGLETRANSLATE(B309, ""de"", ""ru"")"),"фальцевый фасад")</f>
        <v>фальцевый фасад</v>
      </c>
      <c r="B309" s="7" t="s">
        <v>1720</v>
      </c>
      <c r="C309" s="5">
        <v>20.0</v>
      </c>
      <c r="D309" s="6" t="s">
        <v>1579</v>
      </c>
    </row>
    <row r="310">
      <c r="A310" s="8" t="str">
        <f>IFERROR(__xludf.DUMMYFUNCTION("GOOGLETRANSLATE(B310, ""de"", ""ru"")"),"звукоизоляционная конструкция из гипсокартона")</f>
        <v>звукоизоляционная конструкция из гипсокартона</v>
      </c>
      <c r="B310" s="7" t="s">
        <v>1721</v>
      </c>
      <c r="C310" s="5">
        <v>20.0</v>
      </c>
      <c r="D310" s="6" t="s">
        <v>1614</v>
      </c>
    </row>
    <row r="311">
      <c r="A311" s="8" t="str">
        <f>IFERROR(__xludf.DUMMYFUNCTION("GOOGLETRANSLATE(B311, ""de"", ""ru"")"),"утепление дома")</f>
        <v>утепление дома</v>
      </c>
      <c r="B311" s="7" t="s">
        <v>1722</v>
      </c>
      <c r="C311" s="5">
        <v>20.0</v>
      </c>
      <c r="D311" s="6" t="s">
        <v>1579</v>
      </c>
    </row>
    <row r="312">
      <c r="A312" s="8" t="str">
        <f>IFERROR(__xludf.DUMMYFUNCTION("GOOGLETRANSLATE(B312, ""de"", ""ru"")"),"сланцевый фасад")</f>
        <v>сланцевый фасад</v>
      </c>
      <c r="B312" s="7" t="s">
        <v>1723</v>
      </c>
      <c r="C312" s="5">
        <v>20.0</v>
      </c>
      <c r="D312" s="6" t="s">
        <v>1579</v>
      </c>
    </row>
    <row r="313">
      <c r="A313" s="8" t="str">
        <f>IFERROR(__xludf.DUMMYFUNCTION("GOOGLETRANSLATE(B313, ""de"", ""ru"")"),"уборка ванной комнаты")</f>
        <v>уборка ванной комнаты</v>
      </c>
      <c r="B313" s="7" t="s">
        <v>1724</v>
      </c>
      <c r="C313" s="5">
        <v>20.0</v>
      </c>
      <c r="D313" s="6" t="s">
        <v>1579</v>
      </c>
    </row>
    <row r="314">
      <c r="A314" s="8" t="str">
        <f>IFERROR(__xludf.DUMMYFUNCTION("GOOGLETRANSLATE(B314, ""de"", ""ru"")"),"уборка ванной комнаты")</f>
        <v>уборка ванной комнаты</v>
      </c>
      <c r="B314" s="7" t="s">
        <v>1725</v>
      </c>
      <c r="C314" s="5">
        <v>20.0</v>
      </c>
      <c r="D314" s="6" t="s">
        <v>1579</v>
      </c>
    </row>
    <row r="315">
      <c r="A315" s="8" t="str">
        <f>IFERROR(__xludf.DUMMYFUNCTION("GOOGLETRANSLATE(B315, ""de"", ""ru"")"),"Утеплите наружные стены изнутри")</f>
        <v>Утеплите наружные стены изнутри</v>
      </c>
      <c r="B315" s="7" t="s">
        <v>1726</v>
      </c>
      <c r="C315" s="5">
        <v>20.0</v>
      </c>
      <c r="D315" s="6" t="s">
        <v>1579</v>
      </c>
    </row>
    <row r="316">
      <c r="A316" s="8" t="str">
        <f>IFERROR(__xludf.DUMMYFUNCTION("GOOGLETRANSLATE(B316, ""de"", ""ru"")"),"минеральная штукатурка")</f>
        <v>минеральная штукатурка</v>
      </c>
      <c r="B316" s="7" t="s">
        <v>1727</v>
      </c>
      <c r="C316" s="5">
        <v>20.0</v>
      </c>
      <c r="D316" s="6" t="s">
        <v>1579</v>
      </c>
    </row>
    <row r="317">
      <c r="A317" s="8" t="str">
        <f>IFERROR(__xludf.DUMMYFUNCTION("GOOGLETRANSLATE(B317, ""de"", ""ru"")"),"Утеплить изнутри")</f>
        <v>Утеплить изнутри</v>
      </c>
      <c r="B317" s="7" t="s">
        <v>1728</v>
      </c>
      <c r="C317" s="5">
        <v>20.0</v>
      </c>
      <c r="D317" s="6" t="s">
        <v>1579</v>
      </c>
    </row>
    <row r="318">
      <c r="A318" s="8" t="str">
        <f>IFERROR(__xludf.DUMMYFUNCTION("GOOGLETRANSLATE(B318, ""de"", ""ru"")"),"фасад из поликарбоната")</f>
        <v>фасад из поликарбоната</v>
      </c>
      <c r="B318" s="7" t="s">
        <v>1729</v>
      </c>
      <c r="C318" s="5">
        <v>20.0</v>
      </c>
      <c r="D318" s="6" t="s">
        <v>1579</v>
      </c>
    </row>
    <row r="319">
      <c r="A319" s="8" t="str">
        <f>IFERROR(__xludf.DUMMYFUNCTION("GOOGLETRANSLATE(B319, ""de"", ""ru"")"),"облицовка фасада дома")</f>
        <v>облицовка фасада дома</v>
      </c>
      <c r="B319" s="7" t="s">
        <v>1730</v>
      </c>
      <c r="C319" s="5">
        <v>20.0</v>
      </c>
      <c r="D319" s="6" t="s">
        <v>1579</v>
      </c>
    </row>
    <row r="320">
      <c r="A320" s="8" t="str">
        <f>IFERROR(__xludf.DUMMYFUNCTION("GOOGLETRANSLATE(B320, ""de"", ""ru"")"),"штукатурка стен")</f>
        <v>штукатурка стен</v>
      </c>
      <c r="B320" s="7" t="s">
        <v>1731</v>
      </c>
      <c r="C320" s="5">
        <v>20.0</v>
      </c>
      <c r="D320" s="6" t="s">
        <v>1579</v>
      </c>
    </row>
    <row r="321">
      <c r="A321" s="8" t="str">
        <f>IFERROR(__xludf.DUMMYFUNCTION("GOOGLETRANSLATE(B321, ""de"", ""ru"")"),"Утепление потолка верхнего этажа в старом здании")</f>
        <v>Утепление потолка верхнего этажа в старом здании</v>
      </c>
      <c r="B321" s="7" t="s">
        <v>1732</v>
      </c>
      <c r="C321" s="5">
        <v>20.0</v>
      </c>
      <c r="D321" s="6" t="s">
        <v>1411</v>
      </c>
    </row>
    <row r="322">
      <c r="A322" s="8" t="str">
        <f>IFERROR(__xludf.DUMMYFUNCTION("GOOGLETRANSLATE(B322, ""de"", ""ru"")"),"облицовка фасада листовым металлом")</f>
        <v>облицовка фасада листовым металлом</v>
      </c>
      <c r="B322" s="7" t="s">
        <v>1733</v>
      </c>
      <c r="C322" s="5">
        <v>20.0</v>
      </c>
      <c r="D322" s="6" t="s">
        <v>1579</v>
      </c>
    </row>
    <row r="323">
      <c r="A323" s="8" t="str">
        <f>IFERROR(__xludf.DUMMYFUNCTION("GOOGLETRANSLATE(B323, ""de"", ""ru"")"),"Стоимость покраски фасада")</f>
        <v>Стоимость покраски фасада</v>
      </c>
      <c r="B323" s="7" t="s">
        <v>1734</v>
      </c>
      <c r="C323" s="5">
        <v>20.0</v>
      </c>
      <c r="D323" s="6" t="s">
        <v>1584</v>
      </c>
    </row>
    <row r="324">
      <c r="A324" s="8" t="str">
        <f>IFERROR(__xludf.DUMMYFUNCTION("GOOGLETRANSLATE(B324, ""de"", ""ru"")"),"наружная штукатурка")</f>
        <v>наружная штукатурка</v>
      </c>
      <c r="B324" s="7" t="s">
        <v>1735</v>
      </c>
      <c r="C324" s="5">
        <v>20.0</v>
      </c>
      <c r="D324" s="6" t="s">
        <v>1579</v>
      </c>
    </row>
    <row r="325">
      <c r="A325" s="8" t="str">
        <f>IFERROR(__xludf.DUMMYFUNCTION("GOOGLETRANSLATE(B325, ""de"", ""ru"")"),"наружная штукатурка")</f>
        <v>наружная штукатурка</v>
      </c>
      <c r="B325" s="7" t="s">
        <v>1736</v>
      </c>
      <c r="C325" s="5">
        <v>20.0</v>
      </c>
      <c r="D325" s="6" t="s">
        <v>1579</v>
      </c>
    </row>
    <row r="326">
      <c r="A326" s="8" t="str">
        <f>IFERROR(__xludf.DUMMYFUNCTION("GOOGLETRANSLATE(B326, ""de"", ""ru"")"),"Стоимость внешнего утепления")</f>
        <v>Стоимость внешнего утепления</v>
      </c>
      <c r="B326" s="7" t="s">
        <v>1737</v>
      </c>
      <c r="C326" s="5">
        <v>20.0</v>
      </c>
      <c r="D326" s="6" t="s">
        <v>1584</v>
      </c>
    </row>
    <row r="327">
      <c r="A327" s="8" t="str">
        <f>IFERROR(__xludf.DUMMYFUNCTION("GOOGLETRANSLATE(B327, ""de"", ""ru"")"),"фасад дома")</f>
        <v>фасад дома</v>
      </c>
      <c r="B327" s="7" t="s">
        <v>1738</v>
      </c>
      <c r="C327" s="5">
        <v>20.0</v>
      </c>
      <c r="D327" s="6" t="s">
        <v>1579</v>
      </c>
    </row>
    <row r="328">
      <c r="A328" s="8" t="str">
        <f>IFERROR(__xludf.DUMMYFUNCTION("GOOGLETRANSLATE(B328, ""de"", ""ru"")"),"уборка ванной комнаты")</f>
        <v>уборка ванной комнаты</v>
      </c>
      <c r="B328" s="7" t="s">
        <v>1739</v>
      </c>
      <c r="C328" s="5">
        <v>20.0</v>
      </c>
      <c r="D328" s="6" t="s">
        <v>1579</v>
      </c>
    </row>
    <row r="329">
      <c r="A329" s="8" t="str">
        <f>IFERROR(__xludf.DUMMYFUNCTION("GOOGLETRANSLATE(B329, ""de"", ""ru"")"),"наружная штукатурка")</f>
        <v>наружная штукатурка</v>
      </c>
      <c r="B329" s="7" t="s">
        <v>1740</v>
      </c>
      <c r="C329" s="5">
        <v>20.0</v>
      </c>
      <c r="D329" s="6" t="s">
        <v>1579</v>
      </c>
    </row>
    <row r="330">
      <c r="A330" s="8" t="str">
        <f>IFERROR(__xludf.DUMMYFUNCTION("GOOGLETRANSLATE(B330, ""de"", ""ru"")"),"столбчатая двойная сетка")</f>
        <v>столбчатая двойная сетка</v>
      </c>
      <c r="B330" s="7" t="s">
        <v>1741</v>
      </c>
      <c r="C330" s="5">
        <v>20.0</v>
      </c>
      <c r="D330" s="6" t="s">
        <v>1614</v>
      </c>
    </row>
    <row r="331">
      <c r="A331" s="8" t="str">
        <f>IFERROR(__xludf.DUMMYFUNCTION("GOOGLETRANSLATE(B331, ""de"", ""ru"")"),"Покраска лестничной клетки")</f>
        <v>Покраска лестничной клетки</v>
      </c>
      <c r="B331" s="7" t="s">
        <v>1742</v>
      </c>
      <c r="C331" s="5">
        <v>20.0</v>
      </c>
      <c r="D331" s="6" t="s">
        <v>1411</v>
      </c>
    </row>
    <row r="332">
      <c r="A332" s="8" t="str">
        <f>IFERROR(__xludf.DUMMYFUNCTION("GOOGLETRANSLATE(B332, ""de"", ""ru"")"),"звукоизоляционный гипсокартон")</f>
        <v>звукоизоляционный гипсокартон</v>
      </c>
      <c r="B332" s="7" t="s">
        <v>1743</v>
      </c>
      <c r="C332" s="5">
        <v>20.0</v>
      </c>
      <c r="D332" s="6" t="s">
        <v>1614</v>
      </c>
    </row>
    <row r="333">
      <c r="A333" s="8" t="str">
        <f>IFERROR(__xludf.DUMMYFUNCTION("GOOGLETRANSLATE(B333, ""de"", ""ru"")"),"облицовка фасада листовым металлом")</f>
        <v>облицовка фасада листовым металлом</v>
      </c>
      <c r="B333" s="7" t="s">
        <v>1744</v>
      </c>
      <c r="C333" s="5">
        <v>20.0</v>
      </c>
      <c r="D333" s="6" t="s">
        <v>1579</v>
      </c>
    </row>
    <row r="334">
      <c r="A334" s="8" t="str">
        <f>IFERROR(__xludf.DUMMYFUNCTION("GOOGLETRANSLATE(B334, ""de"", ""ru"")"),"облицовочный дом")</f>
        <v>облицовочный дом</v>
      </c>
      <c r="B334" s="7" t="s">
        <v>1745</v>
      </c>
      <c r="C334" s="5">
        <v>20.0</v>
      </c>
      <c r="D334" s="6" t="s">
        <v>1579</v>
      </c>
    </row>
    <row r="335">
      <c r="A335" s="8" t="str">
        <f>IFERROR(__xludf.DUMMYFUNCTION("GOOGLETRANSLATE(B335, ""de"", ""ru"")"),"Оштукатуривание основания")</f>
        <v>Оштукатуривание основания</v>
      </c>
      <c r="B335" s="7" t="s">
        <v>1746</v>
      </c>
      <c r="C335" s="5">
        <v>20.0</v>
      </c>
      <c r="D335" s="6" t="s">
        <v>1579</v>
      </c>
    </row>
    <row r="336">
      <c r="A336" s="8" t="str">
        <f>IFERROR(__xludf.DUMMYFUNCTION("GOOGLETRANSLATE(B336, ""de"", ""ru"")"),"фасадный клинкер")</f>
        <v>фасадный клинкер</v>
      </c>
      <c r="B336" s="7" t="s">
        <v>1747</v>
      </c>
      <c r="C336" s="5">
        <v>20.0</v>
      </c>
      <c r="D336" s="6" t="s">
        <v>1579</v>
      </c>
    </row>
    <row r="337">
      <c r="A337" s="8" t="str">
        <f>IFERROR(__xludf.DUMMYFUNCTION("GOOGLETRANSLATE(B337, ""de"", ""ru"")"),"деревянная облицовка фасада")</f>
        <v>деревянная облицовка фасада</v>
      </c>
      <c r="B337" s="7" t="s">
        <v>1748</v>
      </c>
      <c r="C337" s="5">
        <v>20.0</v>
      </c>
      <c r="D337" s="6" t="s">
        <v>1579</v>
      </c>
    </row>
    <row r="338">
      <c r="A338" s="8" t="str">
        <f>IFERROR(__xludf.DUMMYFUNCTION("GOOGLETRANSLATE(B338, ""de"", ""ru"")"),"облицовка фасада под дерево")</f>
        <v>облицовка фасада под дерево</v>
      </c>
      <c r="B338" s="7" t="s">
        <v>1749</v>
      </c>
      <c r="C338" s="5">
        <v>20.0</v>
      </c>
      <c r="D338" s="6" t="s">
        <v>1579</v>
      </c>
    </row>
    <row r="339">
      <c r="A339" s="8" t="str">
        <f>IFERROR(__xludf.DUMMYFUNCTION("GOOGLETRANSLATE(B339, ""de"", ""ru"")"),"Расходы на энергоэффективную реконструкцию")</f>
        <v>Расходы на энергоэффективную реконструкцию</v>
      </c>
      <c r="B339" s="7" t="s">
        <v>1750</v>
      </c>
      <c r="C339" s="5">
        <v>20.0</v>
      </c>
      <c r="D339" s="6" t="s">
        <v>1584</v>
      </c>
    </row>
    <row r="340">
      <c r="A340" s="8" t="str">
        <f>IFERROR(__xludf.DUMMYFUNCTION("GOOGLETRANSLATE(B340, ""de"", ""ru"")"),"цвета внешнего фасада")</f>
        <v>цвета внешнего фасада</v>
      </c>
      <c r="B340" s="7" t="s">
        <v>1751</v>
      </c>
      <c r="C340" s="5">
        <v>20.0</v>
      </c>
      <c r="D340" s="6" t="s">
        <v>1579</v>
      </c>
    </row>
    <row r="341">
      <c r="A341" s="8" t="str">
        <f>IFERROR(__xludf.DUMMYFUNCTION("GOOGLETRANSLATE(B341, ""de"", ""ru"")"),"Стоимость покраски фасада")</f>
        <v>Стоимость покраски фасада</v>
      </c>
      <c r="B341" s="7" t="s">
        <v>1752</v>
      </c>
      <c r="C341" s="5">
        <v>20.0</v>
      </c>
      <c r="D341" s="6" t="s">
        <v>1584</v>
      </c>
    </row>
    <row r="342">
      <c r="A342" s="8" t="str">
        <f>IFERROR(__xludf.DUMMYFUNCTION("GOOGLETRANSLATE(B342, ""de"", ""ru"")"),"виды уборки")</f>
        <v>виды уборки</v>
      </c>
      <c r="B342" s="7" t="s">
        <v>1753</v>
      </c>
      <c r="C342" s="5">
        <v>20.0</v>
      </c>
      <c r="D342" s="6" t="s">
        <v>1579</v>
      </c>
    </row>
    <row r="343">
      <c r="A343" s="8" t="str">
        <f>IFERROR(__xludf.DUMMYFUNCTION("GOOGLETRANSLATE(B343, ""de"", ""ru"")"),"Стоимость штукатурки фасада")</f>
        <v>Стоимость штукатурки фасада</v>
      </c>
      <c r="B343" s="7" t="s">
        <v>1754</v>
      </c>
      <c r="C343" s="5">
        <v>20.0</v>
      </c>
      <c r="D343" s="6" t="s">
        <v>1584</v>
      </c>
    </row>
    <row r="344">
      <c r="A344" s="8" t="str">
        <f>IFERROR(__xludf.DUMMYFUNCTION("GOOGLETRANSLATE(B344, ""de"", ""ru"")"),"подконструкция, вентилируемый фасад, дерево")</f>
        <v>подконструкция, вентилируемый фасад, дерево</v>
      </c>
      <c r="B344" s="7" t="s">
        <v>1755</v>
      </c>
      <c r="C344" s="5">
        <v>20.0</v>
      </c>
      <c r="D344" s="6" t="s">
        <v>1579</v>
      </c>
    </row>
    <row r="345">
      <c r="A345" s="8" t="str">
        <f>IFERROR(__xludf.DUMMYFUNCTION("GOOGLETRANSLATE(B345, ""de"", ""ru"")"),"Затраты на энергоэффективную реконструкцию")</f>
        <v>Затраты на энергоэффективную реконструкцию</v>
      </c>
      <c r="B345" s="7" t="s">
        <v>1756</v>
      </c>
      <c r="C345" s="5">
        <v>20.0</v>
      </c>
      <c r="D345" s="6" t="s">
        <v>1411</v>
      </c>
    </row>
    <row r="346">
      <c r="A346" s="8" t="str">
        <f>IFERROR(__xludf.DUMMYFUNCTION("GOOGLETRANSLATE(B346, ""de"", ""ru"")"),"гипсокартон для ванной комнаты")</f>
        <v>гипсокартон для ванной комнаты</v>
      </c>
      <c r="B346" s="7" t="s">
        <v>1757</v>
      </c>
      <c r="C346" s="5">
        <v>20.0</v>
      </c>
      <c r="D346" s="6" t="s">
        <v>1614</v>
      </c>
    </row>
    <row r="347">
      <c r="A347" s="8" t="str">
        <f>IFERROR(__xludf.DUMMYFUNCTION("GOOGLETRANSLATE(B347, ""de"", ""ru"")"),"Облицовка основания дома")</f>
        <v>Облицовка основания дома</v>
      </c>
      <c r="B347" s="7" t="s">
        <v>1758</v>
      </c>
      <c r="C347" s="5">
        <v>20.0</v>
      </c>
      <c r="D347" s="6" t="s">
        <v>301</v>
      </c>
    </row>
    <row r="348">
      <c r="A348" s="8" t="str">
        <f>IFERROR(__xludf.DUMMYFUNCTION("GOOGLETRANSLATE(B348, ""de"", ""ru"")"),"гипсовая плита")</f>
        <v>гипсовая плита</v>
      </c>
      <c r="B348" s="7" t="s">
        <v>1759</v>
      </c>
      <c r="C348" s="5">
        <v>20.0</v>
      </c>
      <c r="D348" s="6" t="s">
        <v>1579</v>
      </c>
    </row>
    <row r="349">
      <c r="A349" s="8" t="str">
        <f>IFERROR(__xludf.DUMMYFUNCTION("GOOGLETRANSLATE(B349, ""de"", ""ru"")"),"современный фасад")</f>
        <v>современный фасад</v>
      </c>
      <c r="B349" s="7" t="s">
        <v>1760</v>
      </c>
      <c r="C349" s="5">
        <v>20.0</v>
      </c>
      <c r="D349" s="6" t="s">
        <v>1579</v>
      </c>
    </row>
    <row r="350">
      <c r="A350" s="8" t="str">
        <f>IFERROR(__xludf.DUMMYFUNCTION("GOOGLETRANSLATE(B350, ""de"", ""ru"")"),"утепление фасада минеральной ватой")</f>
        <v>утепление фасада минеральной ватой</v>
      </c>
      <c r="B350" s="7" t="s">
        <v>1761</v>
      </c>
      <c r="C350" s="5">
        <v>20.0</v>
      </c>
      <c r="D350" s="6" t="s">
        <v>1579</v>
      </c>
    </row>
    <row r="351">
      <c r="A351" s="8" t="str">
        <f>IFERROR(__xludf.DUMMYFUNCTION("GOOGLETRANSLATE(B351, ""de"", ""ru"")"),"Оштукатурить внешнюю часть")</f>
        <v>Оштукатурить внешнюю часть</v>
      </c>
      <c r="B351" s="7" t="s">
        <v>1762</v>
      </c>
      <c r="C351" s="5">
        <v>20.0</v>
      </c>
      <c r="D351" s="6" t="s">
        <v>1579</v>
      </c>
    </row>
    <row r="352">
      <c r="A352" s="8" t="str">
        <f>IFERROR(__xludf.DUMMYFUNCTION("GOOGLETRANSLATE(B352, ""de"", ""ru"")"),"текстура наружной штукатурки")</f>
        <v>текстура наружной штукатурки</v>
      </c>
      <c r="B352" s="7" t="s">
        <v>1763</v>
      </c>
      <c r="C352" s="5">
        <v>20.0</v>
      </c>
      <c r="D352" s="6" t="s">
        <v>1579</v>
      </c>
    </row>
    <row r="353">
      <c r="A353" s="8" t="str">
        <f>IFERROR(__xludf.DUMMYFUNCTION("GOOGLETRANSLATE(B353, ""de"", ""ru"")"),"меры по энергосбережению")</f>
        <v>меры по энергосбережению</v>
      </c>
      <c r="B353" s="7" t="s">
        <v>1764</v>
      </c>
      <c r="C353" s="5">
        <v>20.0</v>
      </c>
      <c r="D353" s="6" t="s">
        <v>301</v>
      </c>
    </row>
    <row r="354">
      <c r="A354" s="8" t="str">
        <f>IFERROR(__xludf.DUMMYFUNCTION("GOOGLETRANSLATE(B354, ""de"", ""ru"")"),"высокая низкая конструкция")</f>
        <v>высокая низкая конструкция</v>
      </c>
      <c r="B354" s="7" t="s">
        <v>1765</v>
      </c>
      <c r="C354" s="5">
        <v>20.0</v>
      </c>
      <c r="D354" s="6" t="s">
        <v>1403</v>
      </c>
    </row>
    <row r="355">
      <c r="A355" s="8" t="str">
        <f>IFERROR(__xludf.DUMMYFUNCTION("GOOGLETRANSLATE(B355, ""de"", ""ru"")"),"болт-стойка")</f>
        <v>болт-стойка</v>
      </c>
      <c r="B355" s="7" t="s">
        <v>1766</v>
      </c>
      <c r="C355" s="5">
        <v>20.0</v>
      </c>
      <c r="D355" s="6" t="s">
        <v>1614</v>
      </c>
    </row>
    <row r="356">
      <c r="A356" s="8" t="str">
        <f>IFERROR(__xludf.DUMMYFUNCTION("GOOGLETRANSLATE(B356, ""de"", ""ru"")"),"уборка в ванной")</f>
        <v>уборка в ванной</v>
      </c>
      <c r="B356" s="7" t="s">
        <v>1767</v>
      </c>
      <c r="C356" s="5">
        <v>20.0</v>
      </c>
      <c r="D356" s="6" t="s">
        <v>1579</v>
      </c>
    </row>
    <row r="357">
      <c r="A357" s="8" t="str">
        <f>IFERROR(__xludf.DUMMYFUNCTION("GOOGLETRANSLATE(B357, ""de"", ""ru"")"),"субсидии на реконструкцию")</f>
        <v>субсидии на реконструкцию</v>
      </c>
      <c r="B357" s="7" t="s">
        <v>1768</v>
      </c>
      <c r="C357" s="5">
        <v>20.0</v>
      </c>
      <c r="D357" s="6" t="s">
        <v>1411</v>
      </c>
    </row>
    <row r="358">
      <c r="A358" s="8" t="str">
        <f>IFERROR(__xludf.DUMMYFUNCTION("GOOGLETRANSLATE(B358, ""de"", ""ru"")"),"Ремонтные работы рядом со мной")</f>
        <v>Ремонтные работы рядом со мной</v>
      </c>
      <c r="B358" s="4" t="s">
        <v>1769</v>
      </c>
      <c r="C358" s="5">
        <v>10.0</v>
      </c>
      <c r="D358" s="8" t="s">
        <v>1411</v>
      </c>
    </row>
    <row r="359">
      <c r="A359" s="8" t="str">
        <f>IFERROR(__xludf.DUMMYFUNCTION("GOOGLETRANSLATE(B359, ""de"", ""ru"")"),"модернизация Франкфурта")</f>
        <v>модернизация Франкфурта</v>
      </c>
      <c r="B359" s="4" t="s">
        <v>1770</v>
      </c>
      <c r="C359" s="5">
        <v>10.0</v>
      </c>
      <c r="D359" s="8" t="s">
        <v>1411</v>
      </c>
    </row>
    <row r="519">
      <c r="A519" s="3"/>
      <c r="B519" s="7"/>
      <c r="C519" s="5"/>
      <c r="D519" s="5"/>
    </row>
    <row r="520">
      <c r="A520" s="3"/>
      <c r="B520" s="7"/>
      <c r="C520" s="5"/>
      <c r="D520" s="5"/>
    </row>
    <row r="521">
      <c r="A521" s="3"/>
      <c r="B521" s="7"/>
      <c r="C521" s="5"/>
      <c r="D521" s="5"/>
    </row>
    <row r="522">
      <c r="A522" s="3"/>
      <c r="B522" s="7"/>
      <c r="C522" s="5"/>
      <c r="D522" s="5"/>
    </row>
    <row r="523">
      <c r="A523" s="3"/>
      <c r="B523" s="7"/>
      <c r="C523" s="5"/>
      <c r="D523" s="5"/>
    </row>
    <row r="524">
      <c r="A524" s="3"/>
      <c r="B524" s="7"/>
      <c r="C524" s="5"/>
      <c r="D524" s="5"/>
    </row>
    <row r="525">
      <c r="A525" s="3"/>
      <c r="B525" s="7"/>
      <c r="C525" s="5"/>
      <c r="D525" s="5"/>
    </row>
    <row r="526">
      <c r="A526" s="3"/>
      <c r="B526" s="7"/>
      <c r="C526" s="5"/>
      <c r="D526" s="5"/>
    </row>
    <row r="527">
      <c r="A527" s="3"/>
      <c r="B527" s="7"/>
      <c r="C527" s="5"/>
      <c r="D527" s="5"/>
    </row>
    <row r="528">
      <c r="A528" s="3"/>
      <c r="B528" s="7"/>
      <c r="C528" s="5"/>
      <c r="D528" s="5"/>
    </row>
    <row r="529">
      <c r="A529" s="3"/>
      <c r="B529" s="7"/>
      <c r="C529" s="5"/>
      <c r="D529" s="5"/>
    </row>
    <row r="530">
      <c r="A530" s="3"/>
      <c r="B530" s="7"/>
      <c r="C530" s="5"/>
      <c r="D530" s="5"/>
    </row>
    <row r="531">
      <c r="A531" s="3"/>
      <c r="B531" s="7"/>
      <c r="C531" s="5"/>
      <c r="D531" s="5"/>
    </row>
    <row r="532">
      <c r="A532" s="3"/>
      <c r="B532" s="7"/>
      <c r="C532" s="5"/>
      <c r="D532" s="5"/>
    </row>
    <row r="533">
      <c r="A533" s="3"/>
      <c r="B533" s="7"/>
      <c r="C533" s="5"/>
      <c r="D533" s="5"/>
    </row>
    <row r="534">
      <c r="A534" s="3"/>
      <c r="B534" s="7"/>
      <c r="C534" s="5"/>
      <c r="D534" s="5"/>
    </row>
    <row r="535">
      <c r="A535" s="3"/>
      <c r="B535" s="7"/>
      <c r="C535" s="5"/>
      <c r="D535" s="5"/>
    </row>
    <row r="536">
      <c r="A536" s="3"/>
      <c r="B536" s="7"/>
      <c r="C536" s="5"/>
      <c r="D536" s="5"/>
    </row>
    <row r="537">
      <c r="A537" s="3"/>
      <c r="B537" s="7"/>
      <c r="C537" s="5"/>
      <c r="D537" s="5"/>
    </row>
    <row r="538">
      <c r="A538" s="3"/>
      <c r="B538" s="7"/>
      <c r="C538" s="5"/>
      <c r="D538" s="5"/>
    </row>
    <row r="539">
      <c r="A539" s="3"/>
      <c r="B539" s="7"/>
      <c r="C539" s="5"/>
      <c r="D539" s="5"/>
    </row>
    <row r="540">
      <c r="A540" s="3"/>
      <c r="B540" s="7"/>
      <c r="C540" s="5"/>
      <c r="D540" s="5"/>
    </row>
    <row r="541">
      <c r="A541" s="3"/>
      <c r="B541" s="7"/>
      <c r="C541" s="5"/>
      <c r="D541" s="5"/>
    </row>
    <row r="542">
      <c r="A542" s="3"/>
      <c r="B542" s="7"/>
      <c r="C542" s="5"/>
      <c r="D542" s="5"/>
    </row>
    <row r="543">
      <c r="A543" s="3"/>
      <c r="B543" s="7"/>
      <c r="C543" s="5"/>
      <c r="D543" s="5"/>
    </row>
    <row r="544">
      <c r="A544" s="3"/>
      <c r="B544" s="7"/>
      <c r="C544" s="5"/>
      <c r="D544" s="5"/>
    </row>
    <row r="545">
      <c r="A545" s="3"/>
      <c r="B545" s="7"/>
      <c r="C545" s="5"/>
      <c r="D545" s="5"/>
    </row>
    <row r="546">
      <c r="A546" s="3"/>
      <c r="B546" s="7"/>
      <c r="C546" s="5"/>
      <c r="D546" s="5"/>
    </row>
    <row r="547">
      <c r="A547" s="3"/>
      <c r="B547" s="7"/>
      <c r="C547" s="5"/>
      <c r="D547" s="5"/>
    </row>
    <row r="548">
      <c r="A548" s="3"/>
      <c r="B548" s="7"/>
      <c r="C548" s="5"/>
      <c r="D548" s="5"/>
    </row>
    <row r="549">
      <c r="A549" s="3"/>
      <c r="B549" s="7"/>
      <c r="C549" s="5"/>
      <c r="D549" s="5"/>
    </row>
    <row r="550">
      <c r="A550" s="3"/>
      <c r="B550" s="7"/>
      <c r="C550" s="5"/>
      <c r="D550" s="5"/>
    </row>
    <row r="551">
      <c r="A551" s="3"/>
      <c r="B551" s="7"/>
      <c r="C551" s="5"/>
      <c r="D551" s="5"/>
    </row>
    <row r="552">
      <c r="A552" s="3"/>
      <c r="B552" s="7"/>
      <c r="C552" s="5"/>
      <c r="D552" s="5"/>
    </row>
    <row r="553">
      <c r="A553" s="3"/>
      <c r="B553" s="7"/>
      <c r="C553" s="5"/>
      <c r="D553" s="5"/>
    </row>
    <row r="554">
      <c r="A554" s="3"/>
      <c r="B554" s="7"/>
      <c r="C554" s="5"/>
      <c r="D554" s="5"/>
    </row>
    <row r="555">
      <c r="A555" s="3"/>
      <c r="B555" s="7"/>
      <c r="C555" s="5"/>
      <c r="D555" s="5"/>
    </row>
    <row r="556">
      <c r="A556" s="3"/>
      <c r="B556" s="7"/>
      <c r="C556" s="5"/>
      <c r="D556" s="5"/>
    </row>
    <row r="557">
      <c r="A557" s="3"/>
      <c r="B557" s="7"/>
      <c r="C557" s="5"/>
      <c r="D557" s="5"/>
    </row>
    <row r="558">
      <c r="A558" s="3"/>
      <c r="B558" s="7"/>
      <c r="C558" s="5"/>
      <c r="D558" s="5"/>
    </row>
    <row r="559">
      <c r="A559" s="3"/>
      <c r="B559" s="7"/>
      <c r="C559" s="5"/>
      <c r="D559" s="5"/>
    </row>
    <row r="560">
      <c r="A560" s="3"/>
      <c r="B560" s="7"/>
      <c r="C560" s="5"/>
      <c r="D560" s="5"/>
    </row>
    <row r="561">
      <c r="A561" s="3"/>
      <c r="B561" s="7"/>
      <c r="C561" s="5"/>
      <c r="D561" s="5"/>
    </row>
    <row r="562">
      <c r="A562" s="3"/>
      <c r="B562" s="7"/>
      <c r="C562" s="5"/>
      <c r="D562" s="5"/>
    </row>
    <row r="563">
      <c r="A563" s="3"/>
      <c r="B563" s="7"/>
      <c r="C563" s="5"/>
      <c r="D563" s="5"/>
    </row>
    <row r="564">
      <c r="A564" s="3"/>
      <c r="B564" s="7"/>
      <c r="C564" s="5"/>
      <c r="D564" s="5"/>
    </row>
    <row r="565">
      <c r="A565" s="3"/>
      <c r="B565" s="7"/>
      <c r="C565" s="5"/>
      <c r="D565" s="5"/>
    </row>
    <row r="566">
      <c r="A566" s="3"/>
      <c r="B566" s="7"/>
      <c r="C566" s="5"/>
      <c r="D566" s="5"/>
    </row>
    <row r="567">
      <c r="A567" s="3"/>
      <c r="B567" s="7"/>
      <c r="C567" s="5"/>
      <c r="D567" s="5"/>
    </row>
    <row r="568">
      <c r="A568" s="3"/>
      <c r="B568" s="7"/>
      <c r="C568" s="5"/>
      <c r="D568" s="5"/>
    </row>
    <row r="569">
      <c r="A569" s="3"/>
      <c r="B569" s="7"/>
      <c r="C569" s="5"/>
      <c r="D569" s="5"/>
    </row>
    <row r="570">
      <c r="A570" s="3"/>
      <c r="B570" s="7"/>
      <c r="C570" s="5"/>
      <c r="D570" s="5"/>
    </row>
    <row r="571">
      <c r="A571" s="3"/>
      <c r="B571" s="7"/>
      <c r="C571" s="5"/>
      <c r="D571" s="5"/>
    </row>
    <row r="572">
      <c r="A572" s="3"/>
      <c r="B572" s="7"/>
      <c r="C572" s="5"/>
      <c r="D572" s="5"/>
    </row>
    <row r="573">
      <c r="A573" s="3"/>
      <c r="B573" s="7"/>
      <c r="C573" s="5"/>
      <c r="D573" s="5"/>
    </row>
    <row r="574">
      <c r="A574" s="3"/>
      <c r="B574" s="7"/>
      <c r="C574" s="5"/>
      <c r="D574" s="5"/>
    </row>
    <row r="575">
      <c r="A575" s="3"/>
      <c r="B575" s="7"/>
      <c r="C575" s="5"/>
      <c r="D575" s="5"/>
    </row>
    <row r="576">
      <c r="A576" s="3"/>
      <c r="B576" s="7"/>
      <c r="C576" s="5"/>
      <c r="D576" s="5"/>
    </row>
    <row r="577">
      <c r="A577" s="3"/>
      <c r="B577" s="7"/>
      <c r="C577" s="5"/>
      <c r="D577" s="5"/>
    </row>
    <row r="578">
      <c r="A578" s="3"/>
      <c r="B578" s="7"/>
      <c r="C578" s="5"/>
      <c r="D578" s="5"/>
    </row>
    <row r="579">
      <c r="A579" s="3"/>
      <c r="B579" s="7"/>
      <c r="C579" s="5"/>
      <c r="D579" s="5"/>
    </row>
    <row r="580">
      <c r="A580" s="3"/>
      <c r="B580" s="7"/>
      <c r="C580" s="5"/>
      <c r="D580" s="5"/>
    </row>
    <row r="581">
      <c r="A581" s="3"/>
      <c r="B581" s="7"/>
      <c r="C581" s="5"/>
      <c r="D581" s="5"/>
    </row>
    <row r="582">
      <c r="A582" s="3"/>
      <c r="B582" s="7"/>
      <c r="C582" s="5"/>
      <c r="D582" s="5"/>
    </row>
    <row r="583">
      <c r="A583" s="3"/>
      <c r="B583" s="7"/>
      <c r="C583" s="5"/>
      <c r="D583" s="5"/>
    </row>
    <row r="584">
      <c r="A584" s="3"/>
      <c r="B584" s="7"/>
      <c r="C584" s="5"/>
      <c r="D584" s="5"/>
    </row>
    <row r="585">
      <c r="A585" s="3"/>
      <c r="B585" s="7"/>
      <c r="C585" s="5"/>
      <c r="D585" s="5"/>
    </row>
    <row r="586">
      <c r="A586" s="3"/>
      <c r="B586" s="7"/>
      <c r="C586" s="5"/>
      <c r="D586" s="5"/>
    </row>
    <row r="587">
      <c r="A587" s="3"/>
      <c r="B587" s="7"/>
      <c r="C587" s="5"/>
      <c r="D587" s="5"/>
    </row>
    <row r="588">
      <c r="A588" s="3"/>
      <c r="B588" s="7"/>
      <c r="C588" s="5"/>
      <c r="D588" s="5"/>
    </row>
    <row r="589">
      <c r="A589" s="3"/>
      <c r="B589" s="7"/>
      <c r="C589" s="5"/>
      <c r="D589" s="5"/>
    </row>
    <row r="590">
      <c r="A590" s="3"/>
      <c r="B590" s="7"/>
      <c r="C590" s="5"/>
      <c r="D590" s="5"/>
    </row>
    <row r="591">
      <c r="A591" s="3"/>
      <c r="B591" s="7"/>
      <c r="C591" s="5"/>
      <c r="D591" s="5"/>
    </row>
    <row r="592">
      <c r="A592" s="3"/>
      <c r="B592" s="7"/>
      <c r="C592" s="5"/>
      <c r="D592" s="5"/>
    </row>
    <row r="593">
      <c r="A593" s="3"/>
      <c r="B593" s="7"/>
      <c r="C593" s="5"/>
      <c r="D593" s="5"/>
    </row>
    <row r="594">
      <c r="A594" s="3"/>
      <c r="B594" s="7"/>
      <c r="C594" s="5"/>
      <c r="D594" s="5"/>
    </row>
    <row r="595">
      <c r="A595" s="3"/>
      <c r="B595" s="7"/>
      <c r="C595" s="5"/>
      <c r="D595" s="5"/>
    </row>
    <row r="596">
      <c r="A596" s="3"/>
      <c r="B596" s="7"/>
      <c r="C596" s="5"/>
      <c r="D596" s="5"/>
    </row>
    <row r="597">
      <c r="A597" s="3"/>
      <c r="B597" s="7"/>
      <c r="C597" s="5"/>
      <c r="D597" s="5"/>
    </row>
    <row r="598">
      <c r="A598" s="3"/>
      <c r="B598" s="7"/>
      <c r="C598" s="5"/>
      <c r="D598" s="5"/>
    </row>
    <row r="599">
      <c r="A599" s="3"/>
      <c r="B599" s="7"/>
      <c r="C599" s="5"/>
      <c r="D599" s="5"/>
    </row>
    <row r="600">
      <c r="A600" s="3"/>
      <c r="B600" s="7"/>
      <c r="C600" s="5"/>
      <c r="D600" s="5"/>
    </row>
    <row r="601">
      <c r="A601" s="3"/>
      <c r="B601" s="7"/>
      <c r="C601" s="5"/>
      <c r="D601" s="5"/>
    </row>
    <row r="602">
      <c r="A602" s="3"/>
      <c r="B602" s="7"/>
      <c r="C602" s="5"/>
      <c r="D602" s="5"/>
    </row>
    <row r="603">
      <c r="A603" s="3"/>
      <c r="B603" s="7"/>
      <c r="C603" s="5"/>
      <c r="D603" s="5"/>
    </row>
    <row r="604">
      <c r="A604" s="3"/>
      <c r="B604" s="7"/>
      <c r="C604" s="5"/>
      <c r="D604" s="5"/>
    </row>
    <row r="605">
      <c r="A605" s="3"/>
      <c r="B605" s="7"/>
      <c r="C605" s="5"/>
      <c r="D605" s="5"/>
    </row>
    <row r="606">
      <c r="A606" s="3"/>
      <c r="B606" s="7"/>
      <c r="C606" s="5"/>
      <c r="D606" s="5"/>
    </row>
    <row r="607">
      <c r="A607" s="3"/>
      <c r="B607" s="7"/>
      <c r="C607" s="5"/>
      <c r="D607" s="5"/>
    </row>
    <row r="608">
      <c r="A608" s="3"/>
      <c r="B608" s="7"/>
      <c r="C608" s="5"/>
      <c r="D608" s="5"/>
    </row>
    <row r="609">
      <c r="A609" s="3"/>
      <c r="B609" s="7"/>
      <c r="C609" s="5"/>
      <c r="D609" s="5"/>
    </row>
    <row r="610">
      <c r="A610" s="3"/>
      <c r="B610" s="7"/>
      <c r="C610" s="5"/>
      <c r="D610" s="5"/>
    </row>
    <row r="611">
      <c r="A611" s="3"/>
      <c r="B611" s="7"/>
      <c r="C611" s="5"/>
      <c r="D611" s="5"/>
    </row>
    <row r="612">
      <c r="A612" s="3"/>
      <c r="B612" s="7"/>
      <c r="C612" s="5"/>
      <c r="D612" s="5"/>
    </row>
    <row r="613">
      <c r="A613" s="3"/>
      <c r="B613" s="7"/>
      <c r="C613" s="5"/>
      <c r="D613" s="5"/>
    </row>
    <row r="614">
      <c r="A614" s="3"/>
      <c r="B614" s="7"/>
      <c r="C614" s="5"/>
      <c r="D614" s="5"/>
    </row>
    <row r="615">
      <c r="A615" s="3"/>
      <c r="B615" s="7"/>
      <c r="C615" s="5"/>
      <c r="D615" s="5"/>
    </row>
    <row r="616">
      <c r="A616" s="3"/>
      <c r="B616" s="7"/>
      <c r="C616" s="5"/>
      <c r="D616" s="5"/>
    </row>
    <row r="617">
      <c r="A617" s="3"/>
      <c r="B617" s="7"/>
      <c r="C617" s="5"/>
      <c r="D617" s="5"/>
    </row>
    <row r="618">
      <c r="A618" s="3"/>
      <c r="B618" s="7"/>
      <c r="C618" s="5"/>
      <c r="D618" s="5"/>
    </row>
    <row r="619">
      <c r="A619" s="3"/>
      <c r="B619" s="7"/>
      <c r="C619" s="5"/>
      <c r="D619" s="5"/>
    </row>
    <row r="620">
      <c r="A620" s="3"/>
      <c r="B620" s="7"/>
      <c r="C620" s="5"/>
      <c r="D620" s="5"/>
    </row>
    <row r="621">
      <c r="A621" s="3"/>
      <c r="B621" s="7"/>
      <c r="C621" s="5"/>
      <c r="D621" s="5"/>
    </row>
    <row r="622">
      <c r="A622" s="3"/>
      <c r="B622" s="7"/>
      <c r="C622" s="5"/>
      <c r="D622" s="5"/>
    </row>
    <row r="623">
      <c r="A623" s="3"/>
      <c r="B623" s="7"/>
      <c r="C623" s="5"/>
      <c r="D623" s="5"/>
    </row>
    <row r="624">
      <c r="A624" s="3"/>
      <c r="B624" s="7"/>
      <c r="C624" s="5"/>
      <c r="D624" s="5"/>
    </row>
    <row r="625">
      <c r="A625" s="3"/>
      <c r="B625" s="7"/>
      <c r="C625" s="5"/>
      <c r="D625" s="5"/>
    </row>
    <row r="626">
      <c r="A626" s="3"/>
      <c r="B626" s="7"/>
      <c r="C626" s="5"/>
      <c r="D626" s="5"/>
    </row>
    <row r="627">
      <c r="A627" s="3"/>
      <c r="B627" s="7"/>
      <c r="C627" s="5"/>
      <c r="D627" s="5"/>
    </row>
    <row r="628">
      <c r="A628" s="3"/>
      <c r="B628" s="7"/>
      <c r="C628" s="5"/>
      <c r="D628" s="5"/>
    </row>
    <row r="629">
      <c r="A629" s="3"/>
      <c r="B629" s="7"/>
      <c r="C629" s="5"/>
      <c r="D629" s="5"/>
    </row>
    <row r="630">
      <c r="A630" s="3"/>
      <c r="B630" s="7"/>
      <c r="C630" s="5"/>
      <c r="D630" s="5"/>
    </row>
    <row r="631">
      <c r="A631" s="3"/>
      <c r="B631" s="7"/>
      <c r="C631" s="5"/>
      <c r="D631" s="5"/>
    </row>
    <row r="632">
      <c r="A632" s="3"/>
      <c r="B632" s="7"/>
      <c r="C632" s="5"/>
      <c r="D632" s="5"/>
    </row>
    <row r="633">
      <c r="A633" s="3"/>
      <c r="B633" s="7"/>
      <c r="C633" s="5"/>
      <c r="D633" s="5"/>
    </row>
    <row r="634">
      <c r="A634" s="3"/>
      <c r="B634" s="7"/>
      <c r="C634" s="5"/>
      <c r="D634" s="5"/>
    </row>
    <row r="635">
      <c r="A635" s="3"/>
      <c r="B635" s="7"/>
      <c r="C635" s="5"/>
      <c r="D635" s="5"/>
    </row>
    <row r="636">
      <c r="A636" s="3"/>
      <c r="B636" s="7"/>
      <c r="C636" s="5"/>
      <c r="D636" s="5"/>
    </row>
    <row r="637">
      <c r="A637" s="3"/>
      <c r="B637" s="7"/>
      <c r="C637" s="5"/>
      <c r="D637" s="5"/>
    </row>
    <row r="638">
      <c r="A638" s="3"/>
      <c r="B638" s="7"/>
      <c r="C638" s="5"/>
      <c r="D638" s="5"/>
    </row>
    <row r="639">
      <c r="A639" s="3"/>
      <c r="B639" s="7"/>
      <c r="C639" s="5"/>
      <c r="D639" s="5"/>
    </row>
    <row r="640">
      <c r="A640" s="3"/>
      <c r="B640" s="7"/>
      <c r="C640" s="5"/>
      <c r="D640" s="5"/>
    </row>
    <row r="641">
      <c r="A641" s="3"/>
      <c r="B641" s="7"/>
      <c r="C641" s="5"/>
      <c r="D641" s="5"/>
    </row>
    <row r="642">
      <c r="A642" s="3"/>
      <c r="B642" s="7"/>
      <c r="C642" s="5"/>
      <c r="D642" s="5"/>
    </row>
    <row r="643">
      <c r="A643" s="3"/>
      <c r="B643" s="7"/>
      <c r="C643" s="5"/>
      <c r="D643" s="5"/>
    </row>
    <row r="644">
      <c r="A644" s="3"/>
      <c r="B644" s="7"/>
      <c r="C644" s="5"/>
      <c r="D644" s="5"/>
    </row>
    <row r="645">
      <c r="A645" s="3"/>
      <c r="B645" s="7"/>
      <c r="C645" s="5"/>
      <c r="D645" s="5"/>
    </row>
    <row r="646">
      <c r="A646" s="3"/>
      <c r="B646" s="7"/>
      <c r="C646" s="5"/>
      <c r="D646" s="5"/>
    </row>
    <row r="647">
      <c r="A647" s="3"/>
      <c r="B647" s="7"/>
      <c r="C647" s="5"/>
      <c r="D647" s="5"/>
    </row>
    <row r="648">
      <c r="A648" s="3"/>
      <c r="B648" s="7"/>
      <c r="C648" s="5"/>
      <c r="D648" s="5"/>
    </row>
    <row r="649">
      <c r="A649" s="3"/>
      <c r="B649" s="7"/>
      <c r="C649" s="5"/>
      <c r="D649" s="5"/>
    </row>
    <row r="650">
      <c r="A650" s="3"/>
      <c r="B650" s="7"/>
      <c r="C650" s="5"/>
      <c r="D650" s="5"/>
    </row>
    <row r="651">
      <c r="A651" s="3"/>
      <c r="B651" s="7"/>
      <c r="C651" s="5"/>
      <c r="D651" s="5"/>
    </row>
    <row r="652">
      <c r="A652" s="3"/>
      <c r="B652" s="7"/>
      <c r="C652" s="5"/>
      <c r="D652" s="5"/>
    </row>
    <row r="653">
      <c r="A653" s="3"/>
      <c r="B653" s="7"/>
      <c r="C653" s="5"/>
      <c r="D653" s="5"/>
    </row>
    <row r="654">
      <c r="A654" s="3"/>
      <c r="B654" s="7"/>
      <c r="C654" s="5"/>
      <c r="D654" s="5"/>
    </row>
    <row r="655">
      <c r="A655" s="3"/>
      <c r="B655" s="7"/>
      <c r="C655" s="5"/>
      <c r="D655" s="5"/>
    </row>
    <row r="656">
      <c r="A656" s="3"/>
      <c r="B656" s="7"/>
      <c r="C656" s="5"/>
      <c r="D656" s="5"/>
    </row>
    <row r="657">
      <c r="A657" s="3"/>
      <c r="B657" s="7"/>
      <c r="C657" s="5"/>
      <c r="D657" s="5"/>
    </row>
    <row r="658">
      <c r="A658" s="3"/>
      <c r="B658" s="7"/>
      <c r="C658" s="5"/>
      <c r="D658" s="5"/>
    </row>
    <row r="659">
      <c r="A659" s="3"/>
      <c r="B659" s="7"/>
      <c r="C659" s="5"/>
      <c r="D659" s="5"/>
    </row>
    <row r="660">
      <c r="A660" s="3"/>
      <c r="B660" s="7"/>
      <c r="C660" s="5"/>
      <c r="D660" s="5"/>
    </row>
    <row r="661">
      <c r="A661" s="3"/>
      <c r="B661" s="7"/>
      <c r="C661" s="5"/>
      <c r="D661" s="5"/>
    </row>
    <row r="662">
      <c r="A662" s="3"/>
      <c r="B662" s="7"/>
      <c r="C662" s="5"/>
      <c r="D662" s="5"/>
    </row>
    <row r="663">
      <c r="A663" s="3"/>
      <c r="B663" s="7"/>
      <c r="C663" s="5"/>
      <c r="D663" s="5"/>
    </row>
    <row r="664">
      <c r="A664" s="3"/>
      <c r="B664" s="7"/>
      <c r="C664" s="5"/>
      <c r="D664" s="5"/>
    </row>
    <row r="665">
      <c r="A665" s="3"/>
      <c r="B665" s="7"/>
      <c r="C665" s="5"/>
      <c r="D665" s="5"/>
    </row>
    <row r="666">
      <c r="A666" s="3"/>
      <c r="B666" s="7"/>
      <c r="C666" s="5"/>
      <c r="D666" s="5"/>
    </row>
    <row r="667">
      <c r="A667" s="3"/>
      <c r="B667" s="7"/>
      <c r="C667" s="5"/>
      <c r="D667" s="5"/>
    </row>
    <row r="668">
      <c r="A668" s="3"/>
      <c r="B668" s="7"/>
      <c r="C668" s="5"/>
      <c r="D668" s="5"/>
    </row>
    <row r="669">
      <c r="A669" s="3"/>
      <c r="B669" s="7"/>
      <c r="C669" s="5"/>
      <c r="D669" s="5"/>
    </row>
    <row r="670">
      <c r="A670" s="3"/>
      <c r="B670" s="7"/>
      <c r="C670" s="5"/>
      <c r="D670" s="5"/>
    </row>
    <row r="671">
      <c r="A671" s="3"/>
      <c r="B671" s="7"/>
      <c r="C671" s="5"/>
      <c r="D671" s="5"/>
    </row>
    <row r="672">
      <c r="A672" s="3"/>
      <c r="B672" s="7"/>
      <c r="C672" s="5"/>
      <c r="D672" s="5"/>
    </row>
    <row r="673">
      <c r="A673" s="3"/>
      <c r="B673" s="7"/>
      <c r="C673" s="5"/>
      <c r="D673" s="5"/>
    </row>
    <row r="674">
      <c r="A674" s="3"/>
      <c r="B674" s="7"/>
      <c r="C674" s="5"/>
      <c r="D674" s="5"/>
    </row>
    <row r="675">
      <c r="A675" s="3"/>
      <c r="B675" s="7"/>
      <c r="C675" s="5"/>
      <c r="D675" s="5"/>
    </row>
    <row r="676">
      <c r="A676" s="3"/>
      <c r="B676" s="7"/>
      <c r="C676" s="5"/>
      <c r="D676" s="5"/>
    </row>
    <row r="677">
      <c r="A677" s="3"/>
      <c r="B677" s="7"/>
      <c r="C677" s="5"/>
      <c r="D677" s="5"/>
    </row>
    <row r="678">
      <c r="A678" s="3"/>
      <c r="B678" s="7"/>
      <c r="C678" s="5"/>
      <c r="D678" s="5"/>
    </row>
    <row r="679">
      <c r="A679" s="3"/>
      <c r="B679" s="7"/>
      <c r="C679" s="5"/>
      <c r="D679" s="5"/>
    </row>
    <row r="680">
      <c r="A680" s="3"/>
      <c r="B680" s="7"/>
      <c r="C680" s="5"/>
      <c r="D680" s="5"/>
    </row>
    <row r="681">
      <c r="A681" s="3"/>
      <c r="B681" s="7"/>
      <c r="C681" s="5"/>
      <c r="D681" s="5"/>
    </row>
    <row r="682">
      <c r="A682" s="3"/>
      <c r="B682" s="7"/>
      <c r="C682" s="5"/>
      <c r="D682" s="5"/>
    </row>
    <row r="683">
      <c r="A683" s="3"/>
      <c r="B683" s="7"/>
      <c r="C683" s="5"/>
      <c r="D683" s="5"/>
    </row>
    <row r="684">
      <c r="A684" s="3"/>
      <c r="B684" s="7"/>
      <c r="C684" s="5"/>
      <c r="D684" s="5"/>
    </row>
    <row r="685">
      <c r="A685" s="3"/>
      <c r="B685" s="7"/>
      <c r="C685" s="5"/>
      <c r="D685" s="5"/>
    </row>
    <row r="686">
      <c r="A686" s="3"/>
      <c r="B686" s="7"/>
      <c r="C686" s="5"/>
      <c r="D686" s="5"/>
    </row>
    <row r="687">
      <c r="A687" s="3"/>
      <c r="B687" s="7"/>
      <c r="C687" s="5"/>
      <c r="D687" s="5"/>
    </row>
    <row r="688">
      <c r="A688" s="3"/>
      <c r="B688" s="7"/>
      <c r="C688" s="5"/>
      <c r="D688" s="5"/>
    </row>
    <row r="689">
      <c r="A689" s="3"/>
      <c r="B689" s="7"/>
      <c r="C689" s="5"/>
      <c r="D689" s="5"/>
    </row>
    <row r="690">
      <c r="A690" s="3"/>
      <c r="B690" s="7"/>
      <c r="C690" s="5"/>
      <c r="D690" s="5"/>
    </row>
    <row r="691">
      <c r="A691" s="3"/>
      <c r="B691" s="7"/>
      <c r="C691" s="5"/>
      <c r="D691" s="5"/>
    </row>
    <row r="692">
      <c r="A692" s="3"/>
      <c r="B692" s="7"/>
      <c r="C692" s="5"/>
      <c r="D692" s="5"/>
    </row>
    <row r="693">
      <c r="A693" s="3"/>
      <c r="B693" s="7"/>
      <c r="C693" s="5"/>
      <c r="D693" s="5"/>
    </row>
    <row r="694">
      <c r="A694" s="3"/>
      <c r="B694" s="7"/>
      <c r="C694" s="5"/>
      <c r="D694" s="5"/>
    </row>
    <row r="695">
      <c r="A695" s="3"/>
      <c r="B695" s="7"/>
      <c r="C695" s="5"/>
      <c r="D695" s="5"/>
    </row>
    <row r="696">
      <c r="A696" s="3"/>
      <c r="B696" s="7"/>
      <c r="C696" s="5"/>
      <c r="D696" s="5"/>
    </row>
    <row r="697">
      <c r="A697" s="3"/>
      <c r="B697" s="7"/>
      <c r="C697" s="5"/>
      <c r="D697" s="5"/>
    </row>
    <row r="698">
      <c r="A698" s="3"/>
      <c r="B698" s="7"/>
      <c r="C698" s="5"/>
      <c r="D698" s="5"/>
    </row>
    <row r="699">
      <c r="A699" s="3"/>
      <c r="B699" s="7"/>
      <c r="C699" s="5"/>
      <c r="D699" s="5"/>
    </row>
    <row r="700">
      <c r="A700" s="3"/>
      <c r="B700" s="7"/>
      <c r="C700" s="5"/>
      <c r="D700" s="5"/>
    </row>
    <row r="701">
      <c r="A701" s="3"/>
      <c r="B701" s="7"/>
      <c r="C701" s="5"/>
      <c r="D701" s="5"/>
    </row>
    <row r="702">
      <c r="A702" s="3"/>
      <c r="B702" s="7"/>
      <c r="C702" s="5"/>
      <c r="D702" s="5"/>
    </row>
    <row r="703">
      <c r="A703" s="3"/>
      <c r="B703" s="7"/>
      <c r="C703" s="5"/>
      <c r="D703" s="5"/>
    </row>
    <row r="704">
      <c r="A704" s="3"/>
      <c r="B704" s="7"/>
      <c r="C704" s="5"/>
      <c r="D704" s="5"/>
    </row>
    <row r="705">
      <c r="A705" s="3"/>
      <c r="B705" s="7"/>
      <c r="C705" s="5"/>
      <c r="D705" s="5"/>
    </row>
    <row r="706">
      <c r="A706" s="3"/>
      <c r="B706" s="7"/>
      <c r="C706" s="5"/>
      <c r="D706" s="5"/>
    </row>
    <row r="707">
      <c r="A707" s="3"/>
      <c r="B707" s="7"/>
      <c r="C707" s="5"/>
      <c r="D707" s="5"/>
    </row>
    <row r="708">
      <c r="A708" s="3"/>
      <c r="B708" s="7"/>
      <c r="C708" s="5"/>
      <c r="D708" s="5"/>
    </row>
    <row r="709">
      <c r="A709" s="3"/>
      <c r="B709" s="7"/>
      <c r="C709" s="5"/>
      <c r="D709" s="5"/>
    </row>
    <row r="710">
      <c r="A710" s="3"/>
      <c r="B710" s="7"/>
      <c r="C710" s="5"/>
      <c r="D710" s="5"/>
    </row>
    <row r="711">
      <c r="A711" s="3"/>
      <c r="B711" s="7"/>
      <c r="C711" s="5"/>
      <c r="D711" s="5"/>
    </row>
    <row r="712">
      <c r="A712" s="3"/>
      <c r="B712" s="7"/>
      <c r="C712" s="5"/>
      <c r="D712" s="5"/>
    </row>
    <row r="713">
      <c r="A713" s="3"/>
      <c r="B713" s="7"/>
      <c r="C713" s="5"/>
      <c r="D713" s="5"/>
    </row>
    <row r="714">
      <c r="A714" s="3"/>
      <c r="B714" s="7"/>
      <c r="C714" s="5"/>
      <c r="D714" s="5"/>
    </row>
    <row r="715">
      <c r="A715" s="3"/>
      <c r="B715" s="7"/>
      <c r="C715" s="5"/>
      <c r="D715" s="5"/>
    </row>
    <row r="716">
      <c r="A716" s="3"/>
      <c r="B716" s="7"/>
      <c r="C716" s="5"/>
      <c r="D716" s="5"/>
    </row>
    <row r="717">
      <c r="A717" s="3"/>
      <c r="B717" s="7"/>
      <c r="C717" s="5"/>
      <c r="D717" s="5"/>
    </row>
    <row r="718">
      <c r="A718" s="3"/>
      <c r="B718" s="7"/>
      <c r="C718" s="5"/>
      <c r="D718" s="5"/>
    </row>
    <row r="719">
      <c r="A719" s="3"/>
      <c r="B719" s="7"/>
      <c r="C719" s="5"/>
      <c r="D719" s="5"/>
    </row>
    <row r="720">
      <c r="A720" s="3"/>
      <c r="B720" s="7"/>
      <c r="C720" s="5"/>
      <c r="D720" s="5"/>
    </row>
    <row r="721">
      <c r="A721" s="3"/>
      <c r="B721" s="7"/>
      <c r="C721" s="5"/>
      <c r="D721" s="5"/>
    </row>
    <row r="722">
      <c r="A722" s="3"/>
      <c r="B722" s="7"/>
      <c r="C722" s="5"/>
      <c r="D722" s="5"/>
    </row>
    <row r="723">
      <c r="A723" s="3"/>
      <c r="B723" s="7"/>
      <c r="C723" s="5"/>
      <c r="D723" s="5"/>
    </row>
    <row r="724">
      <c r="A724" s="3"/>
      <c r="B724" s="7"/>
      <c r="C724" s="5"/>
      <c r="D724" s="5"/>
    </row>
    <row r="725">
      <c r="A725" s="3"/>
      <c r="B725" s="7"/>
      <c r="C725" s="5"/>
      <c r="D725" s="5"/>
    </row>
    <row r="726">
      <c r="A726" s="3"/>
      <c r="B726" s="7"/>
      <c r="C726" s="5"/>
      <c r="D726" s="5"/>
    </row>
    <row r="727">
      <c r="A727" s="3"/>
      <c r="B727" s="7"/>
      <c r="C727" s="5"/>
      <c r="D727" s="5"/>
    </row>
    <row r="728">
      <c r="A728" s="3"/>
      <c r="B728" s="7"/>
      <c r="C728" s="5"/>
      <c r="D728" s="5"/>
    </row>
    <row r="729">
      <c r="A729" s="3"/>
      <c r="B729" s="7"/>
      <c r="C729" s="5"/>
      <c r="D729" s="5"/>
    </row>
    <row r="730">
      <c r="A730" s="3"/>
      <c r="B730" s="7"/>
      <c r="C730" s="5"/>
      <c r="D730" s="5"/>
    </row>
    <row r="731">
      <c r="A731" s="3"/>
      <c r="B731" s="7"/>
      <c r="C731" s="5"/>
      <c r="D731" s="5"/>
    </row>
    <row r="732">
      <c r="A732" s="3"/>
      <c r="B732" s="7"/>
      <c r="C732" s="5"/>
      <c r="D732" s="5"/>
    </row>
    <row r="733">
      <c r="A733" s="3"/>
      <c r="B733" s="7"/>
      <c r="C733" s="5"/>
      <c r="D733" s="5"/>
    </row>
    <row r="734">
      <c r="A734" s="3"/>
      <c r="B734" s="7"/>
      <c r="C734" s="5"/>
      <c r="D734" s="5"/>
    </row>
    <row r="735">
      <c r="A735" s="3"/>
      <c r="B735" s="7"/>
      <c r="C735" s="5"/>
      <c r="D735" s="5"/>
    </row>
    <row r="736">
      <c r="A736" s="3"/>
      <c r="B736" s="7"/>
      <c r="C736" s="5"/>
      <c r="D736" s="5"/>
    </row>
    <row r="737">
      <c r="A737" s="3"/>
      <c r="B737" s="7"/>
      <c r="C737" s="5"/>
      <c r="D737" s="5"/>
    </row>
    <row r="738">
      <c r="A738" s="3"/>
      <c r="B738" s="7"/>
      <c r="C738" s="5"/>
      <c r="D738" s="5"/>
    </row>
    <row r="739">
      <c r="A739" s="3"/>
      <c r="B739" s="7"/>
      <c r="C739" s="5"/>
      <c r="D739" s="5"/>
    </row>
    <row r="740">
      <c r="A740" s="3"/>
      <c r="B740" s="7"/>
      <c r="C740" s="5"/>
      <c r="D740" s="5"/>
    </row>
    <row r="741">
      <c r="A741" s="3"/>
      <c r="B741" s="7"/>
      <c r="C741" s="5"/>
      <c r="D741" s="5"/>
    </row>
    <row r="742">
      <c r="A742" s="3"/>
      <c r="B742" s="7"/>
      <c r="C742" s="5"/>
      <c r="D742" s="5"/>
    </row>
    <row r="743">
      <c r="A743" s="3"/>
      <c r="B743" s="7"/>
      <c r="C743" s="5"/>
      <c r="D743" s="5"/>
    </row>
    <row r="744">
      <c r="A744" s="3"/>
      <c r="B744" s="7"/>
      <c r="C744" s="5"/>
      <c r="D744" s="5"/>
    </row>
    <row r="745">
      <c r="A745" s="3"/>
      <c r="B745" s="7"/>
      <c r="C745" s="5"/>
      <c r="D745" s="5"/>
    </row>
    <row r="746">
      <c r="A746" s="3"/>
      <c r="B746" s="7"/>
      <c r="C746" s="5"/>
      <c r="D746" s="5"/>
    </row>
    <row r="747">
      <c r="A747" s="3"/>
      <c r="B747" s="7"/>
      <c r="C747" s="5"/>
      <c r="D747" s="5"/>
    </row>
    <row r="748">
      <c r="A748" s="3"/>
      <c r="B748" s="7"/>
      <c r="C748" s="5"/>
      <c r="D748" s="5"/>
    </row>
    <row r="749">
      <c r="A749" s="3"/>
      <c r="B749" s="7"/>
      <c r="C749" s="5"/>
      <c r="D749" s="5"/>
    </row>
    <row r="750">
      <c r="A750" s="3"/>
      <c r="B750" s="7"/>
      <c r="C750" s="5"/>
      <c r="D750" s="5"/>
    </row>
    <row r="751">
      <c r="A751" s="3"/>
      <c r="B751" s="7"/>
      <c r="C751" s="5"/>
      <c r="D751" s="5"/>
    </row>
    <row r="752">
      <c r="A752" s="3"/>
      <c r="B752" s="7"/>
      <c r="C752" s="5"/>
      <c r="D752" s="5"/>
    </row>
    <row r="753">
      <c r="A753" s="3"/>
      <c r="B753" s="7"/>
      <c r="C753" s="5"/>
      <c r="D753" s="5"/>
    </row>
    <row r="754">
      <c r="A754" s="3"/>
      <c r="B754" s="7"/>
      <c r="C754" s="5"/>
      <c r="D754" s="5"/>
    </row>
    <row r="755">
      <c r="A755" s="3"/>
      <c r="B755" s="7"/>
      <c r="C755" s="5"/>
      <c r="D755" s="5"/>
    </row>
    <row r="756">
      <c r="A756" s="3"/>
      <c r="B756" s="7"/>
      <c r="C756" s="5"/>
      <c r="D756" s="5"/>
    </row>
    <row r="757">
      <c r="A757" s="3"/>
      <c r="B757" s="7"/>
      <c r="C757" s="5"/>
      <c r="D757" s="5"/>
    </row>
    <row r="758">
      <c r="A758" s="3"/>
      <c r="B758" s="7"/>
      <c r="C758" s="5"/>
      <c r="D758" s="5"/>
    </row>
    <row r="759">
      <c r="A759" s="3"/>
      <c r="B759" s="7"/>
      <c r="C759" s="5"/>
      <c r="D759" s="5"/>
    </row>
    <row r="760">
      <c r="A760" s="3"/>
      <c r="B760" s="7"/>
      <c r="C760" s="5"/>
      <c r="D760" s="5"/>
    </row>
    <row r="761">
      <c r="A761" s="3"/>
      <c r="B761" s="7"/>
      <c r="C761" s="5"/>
      <c r="D761" s="5"/>
    </row>
    <row r="762">
      <c r="A762" s="3"/>
      <c r="B762" s="7"/>
      <c r="C762" s="5"/>
      <c r="D762" s="5"/>
    </row>
    <row r="763">
      <c r="A763" s="3"/>
      <c r="B763" s="7"/>
      <c r="C763" s="5"/>
      <c r="D763" s="5"/>
    </row>
    <row r="764">
      <c r="A764" s="3"/>
      <c r="B764" s="7"/>
      <c r="C764" s="5"/>
      <c r="D764" s="5"/>
    </row>
    <row r="765">
      <c r="A765" s="3"/>
      <c r="B765" s="7"/>
      <c r="C765" s="5"/>
      <c r="D765" s="5"/>
    </row>
    <row r="766">
      <c r="A766" s="3"/>
      <c r="B766" s="7"/>
      <c r="C766" s="5"/>
      <c r="D766" s="5"/>
    </row>
    <row r="767">
      <c r="A767" s="3"/>
      <c r="B767" s="7"/>
      <c r="C767" s="5"/>
      <c r="D767" s="5"/>
    </row>
    <row r="768">
      <c r="A768" s="3"/>
      <c r="B768" s="7"/>
      <c r="C768" s="5"/>
      <c r="D768" s="5"/>
    </row>
    <row r="769">
      <c r="A769" s="3"/>
      <c r="B769" s="7"/>
      <c r="C769" s="5"/>
      <c r="D769" s="5"/>
    </row>
    <row r="770">
      <c r="A770" s="3"/>
      <c r="B770" s="7"/>
      <c r="C770" s="5"/>
      <c r="D770" s="5"/>
    </row>
    <row r="771">
      <c r="A771" s="3"/>
      <c r="B771" s="7"/>
      <c r="C771" s="5"/>
      <c r="D771" s="5"/>
    </row>
    <row r="772">
      <c r="A772" s="3"/>
      <c r="B772" s="7"/>
      <c r="C772" s="5"/>
      <c r="D772" s="5"/>
    </row>
    <row r="773">
      <c r="A773" s="3"/>
      <c r="B773" s="7"/>
      <c r="C773" s="5"/>
      <c r="D773" s="5"/>
    </row>
    <row r="774">
      <c r="A774" s="3"/>
      <c r="B774" s="7"/>
      <c r="C774" s="5"/>
      <c r="D774" s="5"/>
    </row>
    <row r="775">
      <c r="A775" s="3"/>
      <c r="B775" s="7"/>
      <c r="C775" s="5"/>
      <c r="D775" s="5"/>
    </row>
    <row r="776">
      <c r="A776" s="3"/>
      <c r="B776" s="7"/>
      <c r="C776" s="5"/>
      <c r="D776" s="5"/>
    </row>
    <row r="777">
      <c r="A777" s="3"/>
      <c r="B777" s="7"/>
      <c r="C777" s="5"/>
      <c r="D777" s="5"/>
    </row>
    <row r="778">
      <c r="A778" s="3"/>
      <c r="B778" s="7"/>
      <c r="C778" s="5"/>
      <c r="D778" s="5"/>
    </row>
    <row r="779">
      <c r="A779" s="3"/>
      <c r="B779" s="7"/>
      <c r="C779" s="5"/>
      <c r="D779" s="5"/>
    </row>
    <row r="780">
      <c r="A780" s="3"/>
      <c r="B780" s="7"/>
      <c r="C780" s="5"/>
      <c r="D780" s="5"/>
    </row>
    <row r="781">
      <c r="A781" s="3"/>
      <c r="B781" s="7"/>
      <c r="C781" s="5"/>
      <c r="D781" s="5"/>
    </row>
    <row r="782">
      <c r="A782" s="3"/>
      <c r="B782" s="7"/>
      <c r="C782" s="5"/>
      <c r="D782" s="5"/>
    </row>
    <row r="783">
      <c r="A783" s="3"/>
      <c r="B783" s="7"/>
      <c r="C783" s="5"/>
      <c r="D783" s="5"/>
    </row>
    <row r="784">
      <c r="A784" s="3"/>
      <c r="B784" s="7"/>
      <c r="C784" s="5"/>
      <c r="D784" s="5"/>
    </row>
    <row r="785">
      <c r="A785" s="3"/>
      <c r="B785" s="7"/>
      <c r="C785" s="5"/>
      <c r="D785" s="5"/>
    </row>
    <row r="786">
      <c r="A786" s="3"/>
      <c r="B786" s="7"/>
      <c r="C786" s="5"/>
      <c r="D786" s="5"/>
    </row>
    <row r="787">
      <c r="A787" s="3"/>
      <c r="B787" s="7"/>
      <c r="C787" s="5"/>
      <c r="D787" s="5"/>
    </row>
    <row r="788">
      <c r="A788" s="3"/>
      <c r="B788" s="7"/>
      <c r="C788" s="5"/>
      <c r="D788" s="5"/>
    </row>
    <row r="789">
      <c r="A789" s="3"/>
      <c r="B789" s="7"/>
      <c r="C789" s="5"/>
      <c r="D789" s="5"/>
    </row>
    <row r="790">
      <c r="A790" s="3"/>
      <c r="B790" s="7"/>
      <c r="C790" s="5"/>
      <c r="D790" s="5"/>
    </row>
    <row r="791">
      <c r="A791" s="3"/>
      <c r="B791" s="7"/>
      <c r="C791" s="5"/>
      <c r="D791" s="5"/>
    </row>
    <row r="792">
      <c r="A792" s="3"/>
      <c r="B792" s="7"/>
      <c r="C792" s="5"/>
      <c r="D792" s="5"/>
    </row>
    <row r="793">
      <c r="A793" s="3"/>
      <c r="B793" s="7"/>
      <c r="C793" s="5"/>
      <c r="D793" s="5"/>
    </row>
    <row r="794">
      <c r="A794" s="3"/>
      <c r="B794" s="7"/>
      <c r="C794" s="5"/>
      <c r="D794" s="5"/>
    </row>
    <row r="795">
      <c r="A795" s="3"/>
      <c r="B795" s="7"/>
      <c r="C795" s="5"/>
      <c r="D795" s="5"/>
    </row>
    <row r="796">
      <c r="A796" s="3"/>
      <c r="B796" s="7"/>
      <c r="C796" s="5"/>
      <c r="D796" s="5"/>
    </row>
    <row r="797">
      <c r="A797" s="3"/>
      <c r="B797" s="7"/>
      <c r="C797" s="5"/>
      <c r="D797" s="5"/>
    </row>
    <row r="798">
      <c r="A798" s="3"/>
      <c r="B798" s="7"/>
      <c r="C798" s="5"/>
      <c r="D798" s="5"/>
    </row>
    <row r="799">
      <c r="A799" s="3"/>
      <c r="B799" s="7"/>
      <c r="C799" s="5"/>
      <c r="D799" s="5"/>
    </row>
    <row r="800">
      <c r="A800" s="3"/>
      <c r="B800" s="7"/>
      <c r="C800" s="5"/>
      <c r="D800" s="5"/>
    </row>
    <row r="801">
      <c r="A801" s="3"/>
      <c r="B801" s="7"/>
      <c r="C801" s="5"/>
      <c r="D801" s="5"/>
    </row>
    <row r="802">
      <c r="A802" s="3"/>
      <c r="B802" s="7"/>
      <c r="C802" s="5"/>
      <c r="D802" s="5"/>
    </row>
    <row r="803">
      <c r="A803" s="3"/>
      <c r="B803" s="7"/>
      <c r="C803" s="5"/>
      <c r="D803" s="5"/>
    </row>
    <row r="804">
      <c r="A804" s="3"/>
      <c r="B804" s="7"/>
      <c r="C804" s="5"/>
      <c r="D804" s="5"/>
    </row>
    <row r="805">
      <c r="A805" s="3"/>
      <c r="B805" s="7"/>
      <c r="C805" s="5"/>
      <c r="D805" s="5"/>
    </row>
    <row r="806">
      <c r="A806" s="3"/>
      <c r="B806" s="7"/>
      <c r="C806" s="5"/>
      <c r="D806" s="5"/>
    </row>
    <row r="807">
      <c r="A807" s="3"/>
      <c r="B807" s="7"/>
      <c r="C807" s="5"/>
      <c r="D807" s="5"/>
    </row>
    <row r="808">
      <c r="A808" s="3"/>
      <c r="B808" s="7"/>
      <c r="C808" s="5"/>
      <c r="D808" s="5"/>
    </row>
    <row r="809">
      <c r="A809" s="3"/>
      <c r="B809" s="7"/>
      <c r="C809" s="5"/>
      <c r="D809" s="5"/>
    </row>
    <row r="810">
      <c r="A810" s="3"/>
      <c r="B810" s="7"/>
      <c r="C810" s="5"/>
      <c r="D810" s="5"/>
    </row>
    <row r="811">
      <c r="A811" s="3"/>
      <c r="B811" s="7"/>
      <c r="C811" s="5"/>
      <c r="D811" s="5"/>
    </row>
    <row r="812">
      <c r="A812" s="3"/>
      <c r="B812" s="7"/>
      <c r="C812" s="5"/>
      <c r="D812" s="5"/>
    </row>
    <row r="813">
      <c r="A813" s="3"/>
      <c r="B813" s="7"/>
      <c r="C813" s="5"/>
      <c r="D813" s="5"/>
    </row>
    <row r="814">
      <c r="A814" s="3"/>
      <c r="B814" s="7"/>
      <c r="C814" s="5"/>
      <c r="D814" s="5"/>
    </row>
    <row r="815">
      <c r="A815" s="3"/>
      <c r="B815" s="7"/>
      <c r="C815" s="5"/>
      <c r="D815" s="5"/>
    </row>
    <row r="816">
      <c r="A816" s="3"/>
      <c r="B816" s="7"/>
      <c r="C816" s="5"/>
      <c r="D816" s="5"/>
    </row>
    <row r="817">
      <c r="A817" s="3"/>
      <c r="B817" s="7"/>
      <c r="C817" s="5"/>
      <c r="D817" s="5"/>
    </row>
    <row r="818">
      <c r="A818" s="3"/>
      <c r="B818" s="7"/>
      <c r="C818" s="5"/>
      <c r="D818" s="5"/>
    </row>
    <row r="819">
      <c r="A819" s="3"/>
      <c r="B819" s="7"/>
      <c r="C819" s="5"/>
      <c r="D819" s="5"/>
    </row>
    <row r="820">
      <c r="A820" s="3"/>
      <c r="B820" s="7"/>
      <c r="C820" s="5"/>
      <c r="D820" s="5"/>
    </row>
    <row r="821">
      <c r="A821" s="3"/>
      <c r="B821" s="7"/>
      <c r="C821" s="5"/>
      <c r="D821" s="5"/>
    </row>
    <row r="822">
      <c r="A822" s="3"/>
      <c r="B822" s="7"/>
      <c r="C822" s="5"/>
      <c r="D822" s="5"/>
    </row>
    <row r="823">
      <c r="A823" s="3"/>
      <c r="B823" s="7"/>
      <c r="C823" s="5"/>
      <c r="D823" s="5"/>
    </row>
    <row r="824">
      <c r="A824" s="3"/>
      <c r="B824" s="7"/>
      <c r="C824" s="5"/>
      <c r="D824" s="5"/>
    </row>
    <row r="825">
      <c r="A825" s="3"/>
      <c r="B825" s="7"/>
      <c r="C825" s="5"/>
      <c r="D825" s="5"/>
    </row>
    <row r="826">
      <c r="A826" s="3"/>
      <c r="B826" s="7"/>
      <c r="C826" s="5"/>
      <c r="D826" s="5"/>
    </row>
    <row r="827">
      <c r="A827" s="3"/>
      <c r="B827" s="7"/>
      <c r="C827" s="5"/>
      <c r="D827" s="5"/>
    </row>
    <row r="828">
      <c r="A828" s="3"/>
      <c r="B828" s="7"/>
      <c r="C828" s="5"/>
      <c r="D828" s="5"/>
    </row>
    <row r="829">
      <c r="A829" s="3"/>
      <c r="B829" s="7"/>
      <c r="C829" s="5"/>
      <c r="D829" s="5"/>
    </row>
    <row r="830">
      <c r="A830" s="3"/>
      <c r="B830" s="7"/>
      <c r="C830" s="5"/>
      <c r="D830" s="5"/>
    </row>
    <row r="831">
      <c r="A831" s="3"/>
      <c r="B831" s="7"/>
      <c r="C831" s="5"/>
      <c r="D831" s="5"/>
    </row>
    <row r="832">
      <c r="A832" s="3"/>
      <c r="B832" s="7"/>
      <c r="C832" s="5"/>
      <c r="D832" s="5"/>
    </row>
    <row r="833">
      <c r="A833" s="3"/>
      <c r="B833" s="7"/>
      <c r="C833" s="5"/>
      <c r="D833" s="5"/>
    </row>
    <row r="834">
      <c r="A834" s="3"/>
      <c r="B834" s="7"/>
      <c r="C834" s="5"/>
      <c r="D834" s="5"/>
    </row>
    <row r="835">
      <c r="A835" s="3"/>
      <c r="B835" s="7"/>
      <c r="C835" s="5"/>
      <c r="D835" s="5"/>
    </row>
    <row r="836">
      <c r="A836" s="3"/>
      <c r="B836" s="7"/>
      <c r="C836" s="5"/>
      <c r="D836" s="5"/>
    </row>
    <row r="837">
      <c r="A837" s="3"/>
      <c r="B837" s="7"/>
      <c r="C837" s="5"/>
      <c r="D837" s="5"/>
    </row>
    <row r="838">
      <c r="A838" s="3"/>
      <c r="B838" s="7"/>
      <c r="C838" s="5"/>
      <c r="D838" s="5"/>
    </row>
    <row r="839">
      <c r="A839" s="3"/>
      <c r="B839" s="7"/>
      <c r="C839" s="5"/>
      <c r="D839" s="5"/>
    </row>
    <row r="840">
      <c r="A840" s="3"/>
      <c r="B840" s="7"/>
      <c r="C840" s="5"/>
      <c r="D840" s="5"/>
    </row>
    <row r="841">
      <c r="A841" s="3"/>
      <c r="B841" s="7"/>
      <c r="C841" s="5"/>
      <c r="D841" s="5"/>
    </row>
    <row r="842">
      <c r="A842" s="3"/>
      <c r="B842" s="7"/>
      <c r="C842" s="5"/>
      <c r="D842" s="5"/>
    </row>
    <row r="843">
      <c r="A843" s="3"/>
      <c r="B843" s="7"/>
      <c r="C843" s="5"/>
      <c r="D843" s="5"/>
    </row>
    <row r="844">
      <c r="A844" s="3"/>
      <c r="B844" s="7"/>
      <c r="C844" s="5"/>
      <c r="D844" s="5"/>
    </row>
    <row r="845">
      <c r="A845" s="3"/>
      <c r="B845" s="7"/>
      <c r="C845" s="5"/>
      <c r="D845" s="5"/>
    </row>
    <row r="846">
      <c r="A846" s="3"/>
      <c r="B846" s="7"/>
      <c r="C846" s="5"/>
      <c r="D846" s="5"/>
    </row>
    <row r="847">
      <c r="A847" s="3"/>
      <c r="B847" s="7"/>
      <c r="C847" s="5"/>
      <c r="D847" s="5"/>
    </row>
    <row r="848">
      <c r="A848" s="3"/>
      <c r="B848" s="7"/>
      <c r="C848" s="5"/>
      <c r="D848" s="5"/>
    </row>
    <row r="849">
      <c r="A849" s="3"/>
      <c r="B849" s="7"/>
      <c r="C849" s="5"/>
      <c r="D849" s="5"/>
    </row>
    <row r="850">
      <c r="A850" s="3"/>
      <c r="B850" s="7"/>
      <c r="C850" s="5"/>
      <c r="D850" s="5"/>
    </row>
    <row r="851">
      <c r="A851" s="3"/>
      <c r="B851" s="7"/>
      <c r="C851" s="5"/>
      <c r="D851" s="5"/>
    </row>
    <row r="852">
      <c r="A852" s="3"/>
      <c r="B852" s="7"/>
      <c r="C852" s="5"/>
      <c r="D852" s="5"/>
    </row>
    <row r="853">
      <c r="A853" s="3"/>
      <c r="B853" s="7"/>
      <c r="C853" s="5"/>
      <c r="D853" s="5"/>
    </row>
    <row r="854">
      <c r="A854" s="3"/>
      <c r="B854" s="7"/>
      <c r="C854" s="5"/>
      <c r="D854" s="5"/>
    </row>
    <row r="855">
      <c r="A855" s="3"/>
      <c r="B855" s="7"/>
      <c r="C855" s="5"/>
      <c r="D855" s="5"/>
    </row>
    <row r="856">
      <c r="A856" s="3"/>
      <c r="B856" s="7"/>
      <c r="C856" s="5"/>
      <c r="D856" s="5"/>
    </row>
    <row r="857">
      <c r="A857" s="3"/>
      <c r="B857" s="7"/>
      <c r="C857" s="5"/>
      <c r="D857" s="5"/>
    </row>
    <row r="858">
      <c r="A858" s="3"/>
      <c r="B858" s="7"/>
      <c r="C858" s="5"/>
      <c r="D858" s="5"/>
    </row>
    <row r="859">
      <c r="A859" s="3"/>
      <c r="B859" s="7"/>
      <c r="C859" s="5"/>
      <c r="D859" s="5"/>
    </row>
    <row r="860">
      <c r="A860" s="3"/>
      <c r="B860" s="7"/>
      <c r="C860" s="5"/>
      <c r="D860" s="5"/>
    </row>
    <row r="861">
      <c r="A861" s="3"/>
      <c r="B861" s="7"/>
      <c r="C861" s="5"/>
      <c r="D861" s="5"/>
    </row>
    <row r="862">
      <c r="A862" s="3"/>
      <c r="B862" s="7"/>
      <c r="C862" s="5"/>
      <c r="D862" s="5"/>
    </row>
    <row r="863">
      <c r="A863" s="3"/>
      <c r="B863" s="7"/>
      <c r="C863" s="5"/>
      <c r="D863" s="5"/>
    </row>
    <row r="864">
      <c r="A864" s="3"/>
      <c r="B864" s="7"/>
      <c r="C864" s="5"/>
      <c r="D864" s="5"/>
    </row>
    <row r="865">
      <c r="A865" s="3"/>
      <c r="B865" s="7"/>
      <c r="C865" s="5"/>
      <c r="D865" s="5"/>
    </row>
    <row r="866">
      <c r="A866" s="3"/>
      <c r="B866" s="7"/>
      <c r="C866" s="5"/>
      <c r="D866" s="5"/>
    </row>
    <row r="867">
      <c r="A867" s="3"/>
      <c r="B867" s="7"/>
      <c r="C867" s="5"/>
      <c r="D867" s="5"/>
    </row>
    <row r="868">
      <c r="A868" s="3"/>
      <c r="B868" s="7"/>
      <c r="C868" s="5"/>
      <c r="D868" s="5"/>
    </row>
    <row r="869">
      <c r="A869" s="3"/>
      <c r="B869" s="7"/>
      <c r="C869" s="5"/>
      <c r="D869" s="5"/>
    </row>
    <row r="870">
      <c r="A870" s="3"/>
      <c r="B870" s="7"/>
      <c r="C870" s="5"/>
      <c r="D870" s="5"/>
    </row>
    <row r="871">
      <c r="A871" s="3"/>
      <c r="B871" s="7"/>
      <c r="C871" s="5"/>
      <c r="D871" s="5"/>
    </row>
    <row r="872">
      <c r="A872" s="3"/>
      <c r="B872" s="7"/>
      <c r="C872" s="5"/>
      <c r="D872" s="5"/>
    </row>
    <row r="873">
      <c r="A873" s="3"/>
      <c r="B873" s="7"/>
      <c r="C873" s="5"/>
      <c r="D873" s="5"/>
    </row>
    <row r="874">
      <c r="A874" s="3"/>
      <c r="B874" s="7"/>
      <c r="C874" s="5"/>
      <c r="D874" s="5"/>
    </row>
    <row r="875">
      <c r="A875" s="3"/>
      <c r="B875" s="7"/>
      <c r="C875" s="5"/>
      <c r="D875" s="5"/>
    </row>
    <row r="876">
      <c r="A876" s="3"/>
      <c r="B876" s="7"/>
      <c r="C876" s="5"/>
      <c r="D876" s="5"/>
    </row>
    <row r="877">
      <c r="A877" s="3"/>
      <c r="B877" s="7"/>
      <c r="C877" s="5"/>
      <c r="D877" s="5"/>
    </row>
    <row r="878">
      <c r="A878" s="3"/>
      <c r="B878" s="7"/>
      <c r="C878" s="5"/>
      <c r="D878" s="5"/>
    </row>
    <row r="879">
      <c r="A879" s="3"/>
      <c r="B879" s="7"/>
      <c r="C879" s="5"/>
      <c r="D879" s="5"/>
    </row>
    <row r="880">
      <c r="A880" s="3"/>
      <c r="B880" s="7"/>
      <c r="C880" s="5"/>
      <c r="D880" s="5"/>
    </row>
    <row r="881">
      <c r="A881" s="3"/>
      <c r="B881" s="7"/>
      <c r="C881" s="5"/>
      <c r="D881" s="5"/>
    </row>
    <row r="882">
      <c r="A882" s="3"/>
      <c r="B882" s="7"/>
      <c r="C882" s="5"/>
      <c r="D882" s="5"/>
    </row>
    <row r="883">
      <c r="A883" s="3"/>
      <c r="B883" s="7"/>
      <c r="C883" s="5"/>
      <c r="D883" s="5"/>
    </row>
    <row r="884">
      <c r="A884" s="3"/>
      <c r="B884" s="7"/>
      <c r="C884" s="5"/>
      <c r="D884" s="5"/>
    </row>
    <row r="885">
      <c r="A885" s="3"/>
      <c r="B885" s="7"/>
      <c r="C885" s="5"/>
      <c r="D885" s="5"/>
    </row>
    <row r="886">
      <c r="A886" s="3"/>
      <c r="B886" s="7"/>
      <c r="C886" s="5"/>
      <c r="D886" s="5"/>
    </row>
    <row r="887">
      <c r="A887" s="3"/>
      <c r="B887" s="7"/>
      <c r="C887" s="5"/>
      <c r="D887" s="5"/>
    </row>
    <row r="888">
      <c r="A888" s="3"/>
      <c r="B888" s="7"/>
      <c r="C888" s="5"/>
      <c r="D888" s="5"/>
    </row>
    <row r="889">
      <c r="A889" s="3"/>
      <c r="B889" s="7"/>
      <c r="C889" s="5"/>
      <c r="D889" s="5"/>
    </row>
    <row r="890">
      <c r="A890" s="3"/>
      <c r="B890" s="7"/>
      <c r="C890" s="5"/>
      <c r="D890" s="5"/>
    </row>
    <row r="891">
      <c r="A891" s="3"/>
      <c r="B891" s="7"/>
      <c r="C891" s="5"/>
      <c r="D891" s="5"/>
    </row>
    <row r="892">
      <c r="A892" s="3"/>
      <c r="B892" s="7"/>
      <c r="C892" s="5"/>
      <c r="D892" s="5"/>
    </row>
    <row r="893">
      <c r="A893" s="3"/>
      <c r="B893" s="7"/>
      <c r="C893" s="5"/>
      <c r="D893" s="5"/>
    </row>
    <row r="894">
      <c r="A894" s="3"/>
      <c r="B894" s="7"/>
      <c r="C894" s="5"/>
      <c r="D894" s="5"/>
    </row>
    <row r="895">
      <c r="A895" s="3"/>
      <c r="B895" s="7"/>
      <c r="C895" s="5"/>
      <c r="D895" s="5"/>
    </row>
    <row r="896">
      <c r="A896" s="3"/>
      <c r="B896" s="7"/>
      <c r="C896" s="5"/>
      <c r="D896" s="5"/>
    </row>
    <row r="897">
      <c r="A897" s="3"/>
      <c r="B897" s="7"/>
      <c r="C897" s="5"/>
      <c r="D897" s="5"/>
    </row>
    <row r="898">
      <c r="A898" s="3"/>
      <c r="B898" s="7"/>
      <c r="C898" s="5"/>
      <c r="D898" s="5"/>
    </row>
    <row r="899">
      <c r="A899" s="3"/>
      <c r="B899" s="7"/>
      <c r="C899" s="5"/>
      <c r="D899" s="5"/>
    </row>
    <row r="900">
      <c r="A900" s="3"/>
      <c r="B900" s="7"/>
      <c r="C900" s="5"/>
      <c r="D900" s="5"/>
    </row>
    <row r="901">
      <c r="A901" s="3"/>
      <c r="B901" s="7"/>
      <c r="C901" s="5"/>
      <c r="D901" s="5"/>
    </row>
    <row r="902">
      <c r="A902" s="3"/>
      <c r="B902" s="7"/>
      <c r="C902" s="5"/>
      <c r="D902" s="5"/>
    </row>
    <row r="903">
      <c r="A903" s="3"/>
      <c r="B903" s="7"/>
      <c r="C903" s="5"/>
      <c r="D903" s="5"/>
    </row>
    <row r="904">
      <c r="A904" s="3"/>
      <c r="B904" s="7"/>
      <c r="C904" s="5"/>
      <c r="D904" s="5"/>
    </row>
    <row r="905">
      <c r="A905" s="3"/>
      <c r="B905" s="7"/>
      <c r="C905" s="5"/>
      <c r="D905" s="5"/>
    </row>
    <row r="906">
      <c r="A906" s="3"/>
      <c r="B906" s="7"/>
      <c r="C906" s="5"/>
      <c r="D906" s="5"/>
    </row>
    <row r="907">
      <c r="A907" s="3"/>
      <c r="B907" s="7"/>
      <c r="C907" s="5"/>
      <c r="D907" s="5"/>
    </row>
    <row r="908">
      <c r="A908" s="3"/>
      <c r="B908" s="7"/>
      <c r="C908" s="5"/>
      <c r="D908" s="5"/>
    </row>
    <row r="909">
      <c r="A909" s="3"/>
      <c r="B909" s="7"/>
      <c r="C909" s="5"/>
      <c r="D909" s="5"/>
    </row>
    <row r="910">
      <c r="A910" s="3"/>
      <c r="B910" s="7"/>
      <c r="C910" s="5"/>
      <c r="D910" s="5"/>
    </row>
    <row r="911">
      <c r="A911" s="3"/>
      <c r="B911" s="7"/>
      <c r="C911" s="5"/>
      <c r="D911" s="5"/>
    </row>
    <row r="912">
      <c r="A912" s="3"/>
      <c r="B912" s="7"/>
      <c r="C912" s="5"/>
      <c r="D912" s="5"/>
    </row>
    <row r="913">
      <c r="A913" s="3"/>
      <c r="B913" s="7"/>
      <c r="C913" s="5"/>
      <c r="D913" s="5"/>
    </row>
    <row r="914">
      <c r="A914" s="3"/>
      <c r="B914" s="7"/>
      <c r="C914" s="5"/>
      <c r="D914" s="5"/>
    </row>
    <row r="915">
      <c r="A915" s="3"/>
      <c r="B915" s="7"/>
      <c r="C915" s="5"/>
      <c r="D915" s="5"/>
    </row>
    <row r="916">
      <c r="A916" s="3"/>
      <c r="B916" s="7"/>
      <c r="C916" s="5"/>
      <c r="D916" s="5"/>
    </row>
    <row r="917">
      <c r="A917" s="3"/>
      <c r="B917" s="7"/>
      <c r="C917" s="5"/>
      <c r="D917" s="5"/>
    </row>
    <row r="918">
      <c r="A918" s="3"/>
      <c r="B918" s="7"/>
      <c r="C918" s="5"/>
      <c r="D918" s="5"/>
    </row>
    <row r="919">
      <c r="A919" s="3"/>
      <c r="B919" s="7"/>
      <c r="C919" s="5"/>
      <c r="D919" s="5"/>
    </row>
    <row r="920">
      <c r="A920" s="3"/>
      <c r="B920" s="7"/>
      <c r="C920" s="5"/>
      <c r="D920" s="5"/>
    </row>
    <row r="921">
      <c r="A921" s="3"/>
      <c r="B921" s="7"/>
      <c r="C921" s="5"/>
      <c r="D921" s="5"/>
    </row>
    <row r="922">
      <c r="A922" s="3"/>
      <c r="B922" s="7"/>
      <c r="C922" s="5"/>
      <c r="D922" s="5"/>
    </row>
    <row r="923">
      <c r="A923" s="3"/>
      <c r="B923" s="7"/>
      <c r="C923" s="5"/>
      <c r="D923" s="5"/>
    </row>
    <row r="924">
      <c r="A924" s="3"/>
      <c r="B924" s="7"/>
      <c r="C924" s="5"/>
      <c r="D924" s="5"/>
    </row>
    <row r="925">
      <c r="A925" s="3"/>
      <c r="B925" s="7"/>
      <c r="C925" s="5"/>
      <c r="D925" s="5"/>
    </row>
    <row r="926">
      <c r="A926" s="3"/>
      <c r="B926" s="7"/>
      <c r="C926" s="5"/>
      <c r="D926" s="5"/>
    </row>
    <row r="927">
      <c r="A927" s="3"/>
      <c r="B927" s="7"/>
      <c r="C927" s="5"/>
      <c r="D927" s="5"/>
    </row>
    <row r="928">
      <c r="A928" s="3"/>
      <c r="B928" s="7"/>
      <c r="C928" s="5"/>
      <c r="D928" s="5"/>
    </row>
    <row r="929">
      <c r="A929" s="3"/>
      <c r="B929" s="7"/>
      <c r="C929" s="5"/>
      <c r="D929" s="5"/>
    </row>
    <row r="930">
      <c r="A930" s="3"/>
      <c r="B930" s="7"/>
      <c r="C930" s="5"/>
      <c r="D930" s="5"/>
    </row>
    <row r="931">
      <c r="A931" s="3"/>
      <c r="B931" s="7"/>
      <c r="C931" s="5"/>
      <c r="D931" s="5"/>
    </row>
    <row r="932">
      <c r="A932" s="3"/>
      <c r="B932" s="7"/>
      <c r="C932" s="5"/>
      <c r="D932" s="5"/>
    </row>
    <row r="933">
      <c r="A933" s="3"/>
      <c r="B933" s="7"/>
      <c r="C933" s="5"/>
      <c r="D933" s="5"/>
    </row>
    <row r="934">
      <c r="A934" s="3"/>
      <c r="B934" s="7"/>
      <c r="C934" s="5"/>
      <c r="D934" s="5"/>
    </row>
    <row r="935">
      <c r="A935" s="3"/>
      <c r="B935" s="7"/>
      <c r="C935" s="5"/>
      <c r="D935" s="5"/>
    </row>
    <row r="936">
      <c r="A936" s="3"/>
      <c r="B936" s="7"/>
      <c r="C936" s="5"/>
      <c r="D936" s="5"/>
    </row>
    <row r="937">
      <c r="A937" s="3"/>
      <c r="B937" s="7"/>
      <c r="C937" s="5"/>
      <c r="D937" s="5"/>
    </row>
    <row r="938">
      <c r="A938" s="3"/>
      <c r="B938" s="7"/>
      <c r="C938" s="5"/>
      <c r="D938" s="5"/>
    </row>
    <row r="939">
      <c r="A939" s="3"/>
      <c r="B939" s="7"/>
      <c r="C939" s="5"/>
      <c r="D939" s="5"/>
    </row>
    <row r="940">
      <c r="A940" s="3"/>
      <c r="B940" s="7"/>
      <c r="C940" s="5"/>
      <c r="D940" s="5"/>
    </row>
    <row r="941">
      <c r="A941" s="3"/>
      <c r="B941" s="7"/>
      <c r="C941" s="5"/>
      <c r="D941" s="5"/>
    </row>
    <row r="942">
      <c r="A942" s="3"/>
      <c r="B942" s="7"/>
      <c r="C942" s="5"/>
      <c r="D942" s="5"/>
    </row>
    <row r="943">
      <c r="A943" s="3"/>
      <c r="B943" s="7"/>
      <c r="C943" s="5"/>
      <c r="D943" s="5"/>
    </row>
    <row r="944">
      <c r="A944" s="3"/>
      <c r="B944" s="7"/>
      <c r="C944" s="5"/>
      <c r="D944" s="5"/>
    </row>
    <row r="945">
      <c r="A945" s="3"/>
      <c r="B945" s="7"/>
      <c r="C945" s="5"/>
      <c r="D945" s="5"/>
    </row>
    <row r="946">
      <c r="A946" s="3"/>
      <c r="B946" s="7"/>
      <c r="C946" s="5"/>
      <c r="D946" s="5"/>
    </row>
    <row r="947">
      <c r="A947" s="3"/>
      <c r="B947" s="7"/>
      <c r="C947" s="5"/>
      <c r="D947" s="5"/>
    </row>
    <row r="948">
      <c r="A948" s="3"/>
      <c r="B948" s="7"/>
      <c r="C948" s="5"/>
      <c r="D948" s="5"/>
    </row>
    <row r="949">
      <c r="A949" s="3"/>
      <c r="B949" s="7"/>
      <c r="C949" s="5"/>
      <c r="D949" s="5"/>
    </row>
    <row r="950">
      <c r="A950" s="3"/>
      <c r="B950" s="7"/>
      <c r="C950" s="5"/>
      <c r="D950" s="5"/>
    </row>
    <row r="951">
      <c r="A951" s="3"/>
      <c r="B951" s="7"/>
      <c r="C951" s="5"/>
      <c r="D951" s="5"/>
    </row>
    <row r="952">
      <c r="A952" s="3"/>
      <c r="B952" s="7"/>
      <c r="C952" s="5"/>
      <c r="D952" s="5"/>
    </row>
    <row r="953">
      <c r="A953" s="3"/>
      <c r="B953" s="7"/>
      <c r="C953" s="5"/>
      <c r="D953" s="5"/>
    </row>
    <row r="954">
      <c r="A954" s="3"/>
      <c r="B954" s="7"/>
      <c r="C954" s="5"/>
      <c r="D954" s="5"/>
    </row>
    <row r="955">
      <c r="A955" s="3"/>
      <c r="B955" s="7"/>
      <c r="C955" s="5"/>
      <c r="D955" s="5"/>
    </row>
    <row r="956">
      <c r="A956" s="3"/>
      <c r="B956" s="7"/>
      <c r="C956" s="5"/>
      <c r="D956" s="5"/>
    </row>
    <row r="957">
      <c r="A957" s="3"/>
      <c r="B957" s="7"/>
      <c r="C957" s="5"/>
      <c r="D957" s="5"/>
    </row>
    <row r="958">
      <c r="A958" s="3"/>
      <c r="B958" s="7"/>
      <c r="C958" s="5"/>
      <c r="D958" s="5"/>
    </row>
    <row r="959">
      <c r="A959" s="3"/>
      <c r="B959" s="7"/>
      <c r="C959" s="5"/>
      <c r="D959" s="5"/>
    </row>
    <row r="960">
      <c r="A960" s="3"/>
      <c r="B960" s="7"/>
      <c r="C960" s="5"/>
      <c r="D960" s="5"/>
    </row>
    <row r="961">
      <c r="A961" s="3"/>
      <c r="B961" s="7"/>
      <c r="C961" s="5"/>
      <c r="D961" s="5"/>
    </row>
    <row r="962">
      <c r="A962" s="3"/>
      <c r="B962" s="7"/>
      <c r="C962" s="5"/>
      <c r="D962" s="5"/>
    </row>
    <row r="963">
      <c r="A963" s="3"/>
      <c r="B963" s="7"/>
      <c r="C963" s="5"/>
      <c r="D963" s="5"/>
    </row>
    <row r="964">
      <c r="A964" s="3"/>
      <c r="B964" s="7"/>
      <c r="C964" s="5"/>
      <c r="D964" s="5"/>
    </row>
    <row r="965">
      <c r="A965" s="3"/>
      <c r="B965" s="7"/>
      <c r="C965" s="5"/>
      <c r="D965" s="5"/>
    </row>
    <row r="966">
      <c r="A966" s="3"/>
      <c r="B966" s="7"/>
      <c r="C966" s="5"/>
      <c r="D966" s="5"/>
    </row>
    <row r="967">
      <c r="A967" s="3"/>
      <c r="B967" s="7"/>
      <c r="C967" s="5"/>
      <c r="D967" s="5"/>
    </row>
    <row r="968">
      <c r="A968" s="3"/>
      <c r="B968" s="7"/>
      <c r="C968" s="5"/>
      <c r="D968" s="5"/>
    </row>
    <row r="969">
      <c r="A969" s="3"/>
      <c r="B969" s="7"/>
      <c r="C969" s="5"/>
      <c r="D969" s="5"/>
    </row>
    <row r="970">
      <c r="A970" s="3"/>
      <c r="B970" s="7"/>
      <c r="C970" s="5"/>
      <c r="D970" s="5"/>
    </row>
    <row r="971">
      <c r="A971" s="3"/>
      <c r="B971" s="7"/>
      <c r="C971" s="5"/>
      <c r="D971" s="5"/>
    </row>
    <row r="972">
      <c r="A972" s="3"/>
      <c r="B972" s="7"/>
      <c r="C972" s="5"/>
      <c r="D972" s="5"/>
    </row>
    <row r="973">
      <c r="A973" s="3"/>
      <c r="B973" s="7"/>
      <c r="C973" s="5"/>
      <c r="D973" s="5"/>
    </row>
    <row r="974">
      <c r="A974" s="3"/>
      <c r="B974" s="7"/>
      <c r="C974" s="5"/>
      <c r="D974" s="5"/>
    </row>
    <row r="975">
      <c r="A975" s="3"/>
      <c r="B975" s="7"/>
      <c r="C975" s="5"/>
      <c r="D975" s="5"/>
    </row>
    <row r="976">
      <c r="A976" s="3"/>
      <c r="B976" s="7"/>
      <c r="C976" s="5"/>
      <c r="D976" s="5"/>
    </row>
    <row r="977">
      <c r="A977" s="3"/>
      <c r="B977" s="7"/>
      <c r="C977" s="5"/>
      <c r="D977" s="5"/>
    </row>
    <row r="978">
      <c r="A978" s="3"/>
      <c r="B978" s="7"/>
      <c r="C978" s="5"/>
      <c r="D978" s="5"/>
    </row>
    <row r="979">
      <c r="A979" s="3"/>
      <c r="B979" s="7"/>
      <c r="C979" s="5"/>
      <c r="D979" s="5"/>
    </row>
    <row r="980">
      <c r="A980" s="3"/>
      <c r="B980" s="7"/>
      <c r="C980" s="5"/>
      <c r="D980" s="5"/>
    </row>
    <row r="981">
      <c r="A981" s="3"/>
      <c r="B981" s="7"/>
      <c r="C981" s="5"/>
      <c r="D981" s="5"/>
    </row>
    <row r="982">
      <c r="A982" s="3"/>
      <c r="B982" s="7"/>
      <c r="C982" s="5"/>
      <c r="D982" s="5"/>
    </row>
    <row r="983">
      <c r="A983" s="3"/>
      <c r="B983" s="7"/>
      <c r="C983" s="5"/>
      <c r="D983" s="5"/>
    </row>
    <row r="984">
      <c r="A984" s="3"/>
      <c r="B984" s="7"/>
      <c r="C984" s="5"/>
      <c r="D984" s="5"/>
    </row>
    <row r="985">
      <c r="A985" s="3"/>
      <c r="B985" s="7"/>
      <c r="C985" s="5"/>
      <c r="D985" s="5"/>
    </row>
    <row r="986">
      <c r="A986" s="3"/>
      <c r="B986" s="7"/>
      <c r="C986" s="5"/>
      <c r="D986" s="5"/>
    </row>
    <row r="987">
      <c r="A987" s="3"/>
      <c r="B987" s="7"/>
      <c r="C987" s="5"/>
      <c r="D987" s="5"/>
    </row>
    <row r="988">
      <c r="A988" s="3"/>
      <c r="B988" s="7"/>
      <c r="C988" s="5"/>
      <c r="D988" s="5"/>
    </row>
    <row r="989">
      <c r="A989" s="3"/>
      <c r="B989" s="7"/>
      <c r="C989" s="5"/>
      <c r="D989" s="5"/>
    </row>
    <row r="990">
      <c r="A990" s="3"/>
      <c r="B990" s="7"/>
      <c r="C990" s="5"/>
      <c r="D990" s="5"/>
    </row>
    <row r="991">
      <c r="A991" s="3"/>
      <c r="B991" s="7"/>
      <c r="C991" s="5"/>
      <c r="D991" s="5"/>
    </row>
    <row r="992">
      <c r="A992" s="3"/>
      <c r="B992" s="7"/>
      <c r="C992" s="5"/>
      <c r="D992" s="5"/>
    </row>
    <row r="993">
      <c r="A993" s="3"/>
      <c r="B993" s="7"/>
      <c r="C993" s="5"/>
      <c r="D993" s="5"/>
    </row>
    <row r="994">
      <c r="A994" s="3"/>
      <c r="B994" s="7"/>
      <c r="C994" s="5"/>
      <c r="D994" s="5"/>
    </row>
    <row r="995">
      <c r="A995" s="3"/>
      <c r="B995" s="7"/>
      <c r="C995" s="5"/>
      <c r="D995" s="5"/>
    </row>
    <row r="996">
      <c r="A996" s="3"/>
      <c r="B996" s="7"/>
      <c r="C996" s="5"/>
      <c r="D996" s="5"/>
    </row>
    <row r="997">
      <c r="A997" s="3"/>
      <c r="B997" s="7"/>
      <c r="C997" s="5"/>
      <c r="D997" s="5"/>
    </row>
    <row r="998">
      <c r="A998" s="3"/>
      <c r="B998" s="7"/>
      <c r="C998" s="5"/>
      <c r="D998" s="5"/>
    </row>
    <row r="999">
      <c r="A999" s="3"/>
      <c r="B999" s="7"/>
      <c r="C999" s="5"/>
      <c r="D999" s="5"/>
    </row>
    <row r="1000">
      <c r="A1000" s="3"/>
      <c r="B1000" s="7"/>
      <c r="C1000" s="5"/>
      <c r="D1000" s="5"/>
    </row>
    <row r="1001">
      <c r="A1001" s="3"/>
      <c r="B1001" s="7"/>
      <c r="C1001" s="5"/>
      <c r="D1001" s="5"/>
    </row>
    <row r="1002">
      <c r="A1002" s="3"/>
      <c r="B1002" s="7"/>
      <c r="C1002" s="5"/>
      <c r="D1002" s="5"/>
    </row>
    <row r="1003">
      <c r="A1003" s="3"/>
      <c r="B1003" s="7"/>
      <c r="C1003" s="5"/>
      <c r="D1003" s="5"/>
    </row>
    <row r="1004">
      <c r="A1004" s="3"/>
      <c r="B1004" s="7"/>
      <c r="C1004" s="5"/>
      <c r="D1004" s="5"/>
    </row>
    <row r="1005">
      <c r="A1005" s="3"/>
      <c r="B1005" s="7"/>
      <c r="C1005" s="5"/>
      <c r="D1005" s="5"/>
    </row>
    <row r="1006">
      <c r="A1006" s="3"/>
      <c r="B1006" s="7"/>
      <c r="C1006" s="5"/>
      <c r="D1006" s="5"/>
    </row>
    <row r="1007">
      <c r="A1007" s="3"/>
      <c r="B1007" s="7"/>
      <c r="C1007" s="5"/>
      <c r="D1007" s="5"/>
    </row>
    <row r="1008">
      <c r="A1008" s="3"/>
      <c r="B1008" s="7"/>
      <c r="C1008" s="5"/>
      <c r="D1008" s="5"/>
    </row>
    <row r="1009">
      <c r="A1009" s="3"/>
      <c r="B1009" s="7"/>
      <c r="C1009" s="5"/>
      <c r="D1009" s="5"/>
    </row>
    <row r="1010">
      <c r="A1010" s="3"/>
      <c r="B1010" s="7"/>
      <c r="C1010" s="5"/>
      <c r="D1010" s="5"/>
    </row>
    <row r="1011">
      <c r="A1011" s="3"/>
      <c r="B1011" s="7"/>
      <c r="C1011" s="5"/>
      <c r="D1011" s="5"/>
    </row>
    <row r="1012">
      <c r="A1012" s="3"/>
      <c r="B1012" s="7"/>
      <c r="C1012" s="5"/>
      <c r="D1012" s="5"/>
    </row>
    <row r="1013">
      <c r="A1013" s="3"/>
      <c r="B1013" s="7"/>
      <c r="C1013" s="5"/>
      <c r="D1013" s="5"/>
    </row>
    <row r="1014">
      <c r="A1014" s="3"/>
      <c r="B1014" s="7"/>
      <c r="C1014" s="5"/>
      <c r="D1014" s="5"/>
    </row>
    <row r="1015">
      <c r="A1015" s="3"/>
      <c r="B1015" s="7"/>
      <c r="C1015" s="5"/>
      <c r="D1015" s="5"/>
    </row>
    <row r="1016">
      <c r="A1016" s="3"/>
      <c r="B1016" s="7"/>
      <c r="C1016" s="5"/>
      <c r="D1016" s="5"/>
    </row>
    <row r="1017">
      <c r="A1017" s="3"/>
      <c r="B1017" s="7"/>
      <c r="C1017" s="5"/>
      <c r="D1017" s="5"/>
    </row>
    <row r="1018">
      <c r="A1018" s="3"/>
      <c r="B1018" s="7"/>
      <c r="C1018" s="5"/>
      <c r="D1018" s="5"/>
    </row>
    <row r="1019">
      <c r="A1019" s="3"/>
      <c r="B1019" s="7"/>
      <c r="C1019" s="5"/>
      <c r="D1019" s="5"/>
    </row>
    <row r="1020">
      <c r="A1020" s="3"/>
      <c r="B1020" s="7"/>
      <c r="C1020" s="5"/>
      <c r="D1020" s="5"/>
    </row>
    <row r="1021">
      <c r="A1021" s="3"/>
      <c r="B1021" s="7"/>
      <c r="C1021" s="5"/>
      <c r="D1021" s="5"/>
    </row>
    <row r="1022">
      <c r="A1022" s="3"/>
      <c r="B1022" s="7"/>
      <c r="C1022" s="5"/>
      <c r="D1022" s="5"/>
    </row>
    <row r="1023">
      <c r="A1023" s="3"/>
      <c r="B1023" s="7"/>
      <c r="C1023" s="5"/>
      <c r="D1023" s="5"/>
    </row>
    <row r="1024">
      <c r="A1024" s="3"/>
      <c r="B1024" s="7"/>
      <c r="C1024" s="5"/>
      <c r="D1024" s="5"/>
    </row>
    <row r="1025">
      <c r="A1025" s="3"/>
      <c r="B1025" s="7"/>
      <c r="C1025" s="5"/>
      <c r="D1025" s="5"/>
    </row>
    <row r="1026">
      <c r="A1026" s="3"/>
      <c r="B1026" s="7"/>
      <c r="C1026" s="5"/>
      <c r="D1026" s="5"/>
    </row>
    <row r="1027">
      <c r="A1027" s="3"/>
      <c r="B1027" s="7"/>
      <c r="C1027" s="5"/>
      <c r="D1027" s="5"/>
    </row>
    <row r="1028">
      <c r="A1028" s="3"/>
      <c r="B1028" s="7"/>
      <c r="C1028" s="5"/>
      <c r="D1028" s="5"/>
    </row>
    <row r="1029">
      <c r="A1029" s="3"/>
      <c r="B1029" s="7"/>
      <c r="C1029" s="5"/>
      <c r="D1029" s="5"/>
    </row>
    <row r="1030">
      <c r="A1030" s="3"/>
      <c r="B1030" s="7"/>
      <c r="C1030" s="5"/>
      <c r="D1030" s="5"/>
    </row>
    <row r="1031">
      <c r="A1031" s="3"/>
      <c r="B1031" s="7"/>
      <c r="C1031" s="5"/>
      <c r="D1031" s="5"/>
    </row>
    <row r="1032">
      <c r="A1032" s="3"/>
      <c r="B1032" s="7"/>
      <c r="C1032" s="5"/>
      <c r="D1032" s="5"/>
    </row>
    <row r="1033">
      <c r="A1033" s="3"/>
      <c r="B1033" s="7"/>
      <c r="C1033" s="5"/>
      <c r="D1033" s="5"/>
    </row>
    <row r="1034">
      <c r="A1034" s="3"/>
      <c r="B1034" s="7"/>
      <c r="C1034" s="5"/>
      <c r="D1034" s="5"/>
    </row>
    <row r="1035">
      <c r="A1035" s="3"/>
      <c r="B1035" s="7"/>
      <c r="C1035" s="5"/>
      <c r="D1035" s="5"/>
    </row>
    <row r="1036">
      <c r="A1036" s="3"/>
      <c r="B1036" s="7"/>
      <c r="C1036" s="5"/>
      <c r="D1036" s="5"/>
    </row>
    <row r="1037">
      <c r="A1037" s="3"/>
      <c r="B1037" s="7"/>
      <c r="C1037" s="5"/>
      <c r="D1037" s="5"/>
    </row>
    <row r="1038">
      <c r="A1038" s="3"/>
      <c r="B1038" s="7"/>
      <c r="C1038" s="5"/>
      <c r="D1038" s="5"/>
    </row>
    <row r="1039">
      <c r="A1039" s="3"/>
      <c r="B1039" s="7"/>
      <c r="C1039" s="5"/>
      <c r="D1039" s="5"/>
    </row>
    <row r="1040">
      <c r="A1040" s="3"/>
      <c r="B1040" s="7"/>
      <c r="C1040" s="5"/>
      <c r="D1040" s="5"/>
    </row>
    <row r="1041">
      <c r="A1041" s="3"/>
      <c r="B1041" s="7"/>
      <c r="C1041" s="5"/>
      <c r="D1041" s="5"/>
    </row>
    <row r="1042">
      <c r="A1042" s="3"/>
      <c r="B1042" s="7"/>
      <c r="C1042" s="5"/>
      <c r="D1042" s="5"/>
    </row>
    <row r="1043">
      <c r="A1043" s="3"/>
      <c r="B1043" s="7"/>
      <c r="C1043" s="5"/>
      <c r="D1043" s="5"/>
    </row>
    <row r="1044">
      <c r="A1044" s="3"/>
      <c r="B1044" s="7"/>
      <c r="C1044" s="5"/>
      <c r="D1044" s="5"/>
    </row>
    <row r="1045">
      <c r="A1045" s="3"/>
      <c r="B1045" s="7"/>
      <c r="C1045" s="5"/>
      <c r="D1045" s="5"/>
    </row>
    <row r="1046">
      <c r="A1046" s="3"/>
      <c r="B1046" s="7"/>
      <c r="C1046" s="5"/>
      <c r="D1046" s="5"/>
    </row>
    <row r="1047">
      <c r="A1047" s="3"/>
      <c r="B1047" s="7"/>
      <c r="C1047" s="5"/>
      <c r="D1047" s="5"/>
    </row>
    <row r="1048">
      <c r="A1048" s="3"/>
      <c r="B1048" s="7"/>
      <c r="C1048" s="5"/>
      <c r="D1048" s="5"/>
    </row>
    <row r="1049">
      <c r="A1049" s="3"/>
      <c r="B1049" s="7"/>
      <c r="C1049" s="5"/>
      <c r="D1049" s="5"/>
    </row>
    <row r="1050">
      <c r="A1050" s="3"/>
      <c r="B1050" s="7"/>
      <c r="C1050" s="5"/>
      <c r="D1050" s="5"/>
    </row>
    <row r="1051">
      <c r="A1051" s="3"/>
      <c r="B1051" s="7"/>
      <c r="C1051" s="5"/>
      <c r="D1051" s="5"/>
    </row>
    <row r="1052">
      <c r="A1052" s="3"/>
      <c r="B1052" s="7"/>
      <c r="C1052" s="5"/>
      <c r="D1052" s="5"/>
    </row>
    <row r="1053">
      <c r="A1053" s="3"/>
      <c r="B1053" s="7"/>
      <c r="C1053" s="5"/>
      <c r="D1053" s="5"/>
    </row>
    <row r="1054">
      <c r="A1054" s="3"/>
      <c r="B1054" s="7"/>
      <c r="C1054" s="5"/>
      <c r="D1054" s="5"/>
    </row>
    <row r="1055">
      <c r="A1055" s="3"/>
      <c r="B1055" s="7"/>
      <c r="C1055" s="5"/>
      <c r="D1055" s="5"/>
    </row>
    <row r="1056">
      <c r="A1056" s="3"/>
      <c r="B1056" s="7"/>
      <c r="C1056" s="5"/>
      <c r="D1056" s="5"/>
    </row>
    <row r="1057">
      <c r="A1057" s="3"/>
      <c r="B1057" s="7"/>
      <c r="C1057" s="5"/>
      <c r="D1057" s="5"/>
    </row>
    <row r="1058">
      <c r="A1058" s="3"/>
      <c r="B1058" s="7"/>
      <c r="C1058" s="5"/>
      <c r="D1058" s="5"/>
    </row>
    <row r="1059">
      <c r="A1059" s="3"/>
      <c r="B1059" s="7"/>
      <c r="C1059" s="5"/>
      <c r="D1059" s="5"/>
    </row>
    <row r="1060">
      <c r="A1060" s="3"/>
      <c r="B1060" s="7"/>
      <c r="C1060" s="5"/>
      <c r="D1060" s="5"/>
    </row>
    <row r="1061">
      <c r="A1061" s="3"/>
      <c r="B1061" s="7"/>
      <c r="C1061" s="5"/>
      <c r="D1061" s="5"/>
    </row>
    <row r="1062">
      <c r="A1062" s="3"/>
      <c r="B1062" s="7"/>
      <c r="C1062" s="5"/>
      <c r="D1062" s="5"/>
    </row>
    <row r="1063">
      <c r="A1063" s="3"/>
      <c r="B1063" s="7"/>
      <c r="C1063" s="5"/>
      <c r="D1063" s="5"/>
    </row>
    <row r="1064">
      <c r="A1064" s="3"/>
      <c r="B1064" s="7"/>
      <c r="C1064" s="5"/>
      <c r="D1064" s="5"/>
    </row>
    <row r="1065">
      <c r="A1065" s="3"/>
      <c r="B1065" s="7"/>
      <c r="C1065" s="5"/>
      <c r="D1065" s="5"/>
    </row>
    <row r="1066">
      <c r="A1066" s="3"/>
      <c r="B1066" s="7"/>
      <c r="C1066" s="5"/>
      <c r="D1066" s="5"/>
    </row>
    <row r="1067">
      <c r="A1067" s="3"/>
      <c r="B1067" s="7"/>
      <c r="C1067" s="5"/>
      <c r="D1067" s="5"/>
    </row>
    <row r="1068">
      <c r="A1068" s="3"/>
      <c r="B1068" s="7"/>
      <c r="C1068" s="5"/>
      <c r="D1068" s="5"/>
    </row>
    <row r="1069">
      <c r="A1069" s="3"/>
      <c r="B1069" s="7"/>
      <c r="C1069" s="5"/>
      <c r="D1069" s="5"/>
    </row>
    <row r="1070">
      <c r="A1070" s="3"/>
      <c r="B1070" s="7"/>
      <c r="C1070" s="5"/>
      <c r="D1070" s="5"/>
    </row>
    <row r="1071">
      <c r="A1071" s="3"/>
      <c r="B1071" s="7"/>
      <c r="C1071" s="5"/>
      <c r="D1071" s="5"/>
    </row>
    <row r="1072">
      <c r="A1072" s="3"/>
      <c r="B1072" s="7"/>
      <c r="C1072" s="5"/>
      <c r="D1072" s="5"/>
    </row>
    <row r="1073">
      <c r="A1073" s="3"/>
      <c r="B1073" s="7"/>
      <c r="C1073" s="5"/>
      <c r="D1073" s="5"/>
    </row>
    <row r="1074">
      <c r="A1074" s="3"/>
      <c r="B1074" s="7"/>
      <c r="C1074" s="5"/>
      <c r="D1074" s="5"/>
    </row>
    <row r="1075">
      <c r="A1075" s="3"/>
      <c r="B1075" s="7"/>
      <c r="C1075" s="5"/>
      <c r="D1075" s="5"/>
    </row>
    <row r="1076">
      <c r="A1076" s="3"/>
      <c r="B1076" s="7"/>
      <c r="C1076" s="5"/>
      <c r="D1076" s="5"/>
    </row>
    <row r="1077">
      <c r="A1077" s="3"/>
      <c r="B1077" s="7"/>
      <c r="C1077" s="5"/>
      <c r="D1077" s="5"/>
    </row>
    <row r="1078">
      <c r="A1078" s="3"/>
      <c r="B1078" s="7"/>
      <c r="C1078" s="5"/>
      <c r="D1078" s="5"/>
    </row>
    <row r="1079">
      <c r="A1079" s="3"/>
      <c r="B1079" s="7"/>
      <c r="C1079" s="5"/>
      <c r="D1079" s="5"/>
    </row>
    <row r="1080">
      <c r="A1080" s="3"/>
      <c r="B1080" s="7"/>
      <c r="C1080" s="5"/>
      <c r="D1080" s="5"/>
    </row>
    <row r="1081">
      <c r="A1081" s="3"/>
      <c r="B1081" s="7"/>
      <c r="C1081" s="5"/>
      <c r="D1081" s="5"/>
    </row>
    <row r="1082">
      <c r="A1082" s="3"/>
      <c r="B1082" s="7"/>
      <c r="C1082" s="5"/>
      <c r="D1082" s="5"/>
    </row>
    <row r="1083">
      <c r="A1083" s="3"/>
      <c r="B1083" s="7"/>
      <c r="C1083" s="5"/>
      <c r="D1083" s="5"/>
    </row>
    <row r="1084">
      <c r="A1084" s="3"/>
      <c r="B1084" s="7"/>
      <c r="C1084" s="5"/>
      <c r="D1084" s="5"/>
    </row>
    <row r="1085">
      <c r="A1085" s="3"/>
      <c r="B1085" s="7"/>
      <c r="C1085" s="5"/>
      <c r="D1085" s="5"/>
    </row>
    <row r="1086">
      <c r="A1086" s="3"/>
      <c r="B1086" s="7"/>
      <c r="C1086" s="5"/>
      <c r="D1086" s="5"/>
    </row>
    <row r="1087">
      <c r="A1087" s="3"/>
      <c r="B1087" s="7"/>
      <c r="C1087" s="5"/>
      <c r="D1087" s="5"/>
    </row>
    <row r="1088">
      <c r="A1088" s="3"/>
      <c r="B1088" s="7"/>
      <c r="C1088" s="5"/>
      <c r="D1088" s="5"/>
    </row>
    <row r="1089">
      <c r="A1089" s="3"/>
      <c r="B1089" s="7"/>
      <c r="C1089" s="5"/>
      <c r="D1089" s="5"/>
    </row>
    <row r="1090">
      <c r="A1090" s="3"/>
      <c r="B1090" s="7"/>
      <c r="C1090" s="5"/>
      <c r="D1090" s="5"/>
    </row>
    <row r="1091">
      <c r="A1091" s="3"/>
      <c r="B1091" s="7"/>
      <c r="C1091" s="5"/>
      <c r="D1091" s="5"/>
    </row>
    <row r="1092">
      <c r="A1092" s="3"/>
      <c r="B1092" s="7"/>
      <c r="C1092" s="5"/>
      <c r="D1092" s="5"/>
    </row>
    <row r="1093">
      <c r="A1093" s="3"/>
      <c r="B1093" s="7"/>
      <c r="C1093" s="5"/>
      <c r="D1093" s="5"/>
    </row>
    <row r="1094">
      <c r="A1094" s="3"/>
      <c r="B1094" s="7"/>
      <c r="C1094" s="5"/>
      <c r="D1094" s="5"/>
    </row>
    <row r="1095">
      <c r="A1095" s="3"/>
      <c r="B1095" s="7"/>
      <c r="C1095" s="5"/>
      <c r="D1095" s="5"/>
    </row>
  </sheetData>
  <autoFilter ref="$A$1:$D$1095">
    <sortState ref="A1:D1095">
      <sortCondition ref="D1:D1095"/>
      <sortCondition descending="1" ref="C1:C1095"/>
      <sortCondition ref="B1:B1095"/>
    </sortState>
  </autoFilter>
  <drawing r:id="rId1"/>
</worksheet>
</file>