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dim\Videos\"/>
    </mc:Choice>
  </mc:AlternateContent>
  <bookViews>
    <workbookView xWindow="0" yWindow="0" windowWidth="20490" windowHeight="6705" activeTab="3"/>
  </bookViews>
  <sheets>
    <sheet name="Dashboard" sheetId="1" r:id="rId1"/>
    <sheet name="Transactions" sheetId="2" r:id="rId2"/>
    <sheet name="Clients" sheetId="3" r:id="rId3"/>
    <sheet name="Lists" sheetId="4" r:id="rId4"/>
  </sheets>
  <calcPr calcId="162913"/>
</workbook>
</file>

<file path=xl/calcChain.xml><?xml version="1.0" encoding="utf-8"?>
<calcChain xmlns="http://schemas.openxmlformats.org/spreadsheetml/2006/main">
  <c r="E10" i="3" l="1"/>
  <c r="D10" i="3"/>
  <c r="C10" i="3"/>
  <c r="E9" i="3"/>
  <c r="D9" i="3"/>
  <c r="C9" i="3"/>
  <c r="E8" i="3"/>
  <c r="D8" i="3"/>
  <c r="C8" i="3"/>
  <c r="E7" i="3"/>
  <c r="D7" i="3"/>
  <c r="C7" i="3"/>
  <c r="E6" i="3"/>
  <c r="D6" i="3"/>
  <c r="C6" i="3"/>
  <c r="E5" i="3"/>
  <c r="D5" i="3"/>
  <c r="C5" i="3"/>
  <c r="E4" i="3"/>
  <c r="D4" i="3"/>
  <c r="C4" i="3"/>
  <c r="E3" i="3"/>
  <c r="D3" i="3"/>
  <c r="C3" i="3"/>
  <c r="E2" i="3"/>
  <c r="D2" i="3"/>
  <c r="C2" i="3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C15" i="1"/>
  <c r="B15" i="1"/>
  <c r="C14" i="1"/>
  <c r="C16" i="1" s="1"/>
  <c r="B14" i="1"/>
  <c r="B16" i="1" s="1"/>
  <c r="F10" i="1"/>
  <c r="E10" i="1"/>
  <c r="G10" i="1" s="1"/>
  <c r="F9" i="1"/>
  <c r="E9" i="1"/>
  <c r="G9" i="1" s="1"/>
  <c r="B9" i="1"/>
  <c r="F8" i="1"/>
  <c r="E8" i="1"/>
  <c r="G8" i="1" s="1"/>
  <c r="B8" i="1"/>
  <c r="F7" i="1"/>
  <c r="E7" i="1"/>
  <c r="G7" i="1" s="1"/>
  <c r="F6" i="1"/>
  <c r="E6" i="1"/>
  <c r="G6" i="1" s="1"/>
  <c r="B6" i="1"/>
  <c r="F5" i="1"/>
  <c r="E5" i="1"/>
  <c r="G5" i="1" s="1"/>
  <c r="B5" i="1"/>
  <c r="B7" i="1" s="1"/>
  <c r="B10" i="1" s="1"/>
</calcChain>
</file>

<file path=xl/sharedStrings.xml><?xml version="1.0" encoding="utf-8"?>
<sst xmlns="http://schemas.openxmlformats.org/spreadsheetml/2006/main" count="215" uniqueCount="104">
  <si>
    <t>Финансовый отчет для малого бизнеса</t>
  </si>
  <si>
    <t>Демонстрационный пример для портфолио: учет доходов, расходов, оплат и задолженности</t>
  </si>
  <si>
    <t>Показатель</t>
  </si>
  <si>
    <t>Значение</t>
  </si>
  <si>
    <t>Месяц</t>
  </si>
  <si>
    <t>Доходы</t>
  </si>
  <si>
    <t>Расходы</t>
  </si>
  <si>
    <t>Прибыль</t>
  </si>
  <si>
    <t>Доходы всего</t>
  </si>
  <si>
    <t>Расходы всего</t>
  </si>
  <si>
    <t>Не оплачено клиентами</t>
  </si>
  <si>
    <t>Оплаченные доходы</t>
  </si>
  <si>
    <t>Маржинальность</t>
  </si>
  <si>
    <t>Контрагент</t>
  </si>
  <si>
    <t>Всего доходов</t>
  </si>
  <si>
    <t>Не оплачено</t>
  </si>
  <si>
    <t>Вывод: файл показывает, как можно контролировать доходы, расходы, прибыль и открытые оплаты по клиентам. Все суммы на Dashboard рассчитываются формулами из листа Transactions.</t>
  </si>
  <si>
    <t>Client E</t>
  </si>
  <si>
    <t>Client H</t>
  </si>
  <si>
    <t>Итого</t>
  </si>
  <si>
    <t>Дата</t>
  </si>
  <si>
    <t>Тип</t>
  </si>
  <si>
    <t>Категория</t>
  </si>
  <si>
    <t>Описание</t>
  </si>
  <si>
    <t>Сумма, €</t>
  </si>
  <si>
    <t>Статус</t>
  </si>
  <si>
    <t>Способ оплаты</t>
  </si>
  <si>
    <t>Проект</t>
  </si>
  <si>
    <t>Период</t>
  </si>
  <si>
    <t>Доход</t>
  </si>
  <si>
    <t>Услуги</t>
  </si>
  <si>
    <t>Client A</t>
  </si>
  <si>
    <t>Финансовая таблица для учета оплат</t>
  </si>
  <si>
    <t>Оплачено</t>
  </si>
  <si>
    <t>Банк</t>
  </si>
  <si>
    <t>Finance support</t>
  </si>
  <si>
    <t>Расход</t>
  </si>
  <si>
    <t>Подписки</t>
  </si>
  <si>
    <t>Google Workspace</t>
  </si>
  <si>
    <t>Подписка на сервисы</t>
  </si>
  <si>
    <t>Карта</t>
  </si>
  <si>
    <t>Операционные расходы</t>
  </si>
  <si>
    <t>Смета/расчет</t>
  </si>
  <si>
    <t>Client B</t>
  </si>
  <si>
    <t>Расчет сметы по проектной документации</t>
  </si>
  <si>
    <t>Смета</t>
  </si>
  <si>
    <t>Связь</t>
  </si>
  <si>
    <t>Telecom</t>
  </si>
  <si>
    <t>Интернет и связь</t>
  </si>
  <si>
    <t>Консультация</t>
  </si>
  <si>
    <t>Client C</t>
  </si>
  <si>
    <t>Консультация по структуре учета ФОП</t>
  </si>
  <si>
    <t>ФОП</t>
  </si>
  <si>
    <t>Реклама</t>
  </si>
  <si>
    <t>Freelance platform</t>
  </si>
  <si>
    <t>Продвижение профиля</t>
  </si>
  <si>
    <t>Маркетинг</t>
  </si>
  <si>
    <t>Разработка таблицы</t>
  </si>
  <si>
    <t>Client D</t>
  </si>
  <si>
    <t>Google Sheets для контроля платежей</t>
  </si>
  <si>
    <t>Частично</t>
  </si>
  <si>
    <t>Google Sheets</t>
  </si>
  <si>
    <t>Комиссии</t>
  </si>
  <si>
    <t>Bank</t>
  </si>
  <si>
    <t>Банковские комиссии</t>
  </si>
  <si>
    <t>Админ-поддержка</t>
  </si>
  <si>
    <t>Структурирование документов и счетов</t>
  </si>
  <si>
    <t>Admin support</t>
  </si>
  <si>
    <t>Software</t>
  </si>
  <si>
    <t>Подписка на офисные инструменты</t>
  </si>
  <si>
    <t>Ежемесячный отчет по доходам и расходам</t>
  </si>
  <si>
    <t>Client F</t>
  </si>
  <si>
    <t>Анализ расходов и платежей</t>
  </si>
  <si>
    <t>Финансовый анализ</t>
  </si>
  <si>
    <t>Аренда</t>
  </si>
  <si>
    <t>Coworking</t>
  </si>
  <si>
    <t>Рабочее место</t>
  </si>
  <si>
    <t>Client G</t>
  </si>
  <si>
    <t>Excel-шаблон для учета клиентов</t>
  </si>
  <si>
    <t>Excel</t>
  </si>
  <si>
    <t>Дополнительное продвижение</t>
  </si>
  <si>
    <t>Финансовый расчет и коммерческое предложение</t>
  </si>
  <si>
    <t>Client I</t>
  </si>
  <si>
    <t>Обработка документов и таблиц</t>
  </si>
  <si>
    <t>Всего доходов, €</t>
  </si>
  <si>
    <t>Оплачено, €</t>
  </si>
  <si>
    <t>Не оплачено, €</t>
  </si>
  <si>
    <t>Комментарий</t>
  </si>
  <si>
    <t>постоянный</t>
  </si>
  <si>
    <t>ежемесячные отчеты</t>
  </si>
  <si>
    <t>разовый</t>
  </si>
  <si>
    <t>смета</t>
  </si>
  <si>
    <t>консультация ФОП</t>
  </si>
  <si>
    <t>частичная оплата</t>
  </si>
  <si>
    <t>ожидается оплата</t>
  </si>
  <si>
    <t>финансовый анализ</t>
  </si>
  <si>
    <t>Excel-шаблон</t>
  </si>
  <si>
    <t>обработка документов</t>
  </si>
  <si>
    <t>Тип операции</t>
  </si>
  <si>
    <t>Категория дохода</t>
  </si>
  <si>
    <t>Категория расхода</t>
  </si>
  <si>
    <t>Наличные</t>
  </si>
  <si>
    <t>PayPal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</si>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</sst>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,##0.00\ \€"/>
    <numFmt numFmtId="166" formatCode="0.0%"/>
    <numFmt numFmtId="167" formatCode="mmm\ yyyy"/>
  </numFmts>
  <fonts count="13">
    <font>
      <sz val="11"/>
      <name val="Carlito"/>
    </font>
    <font>
      <b/>
      <sz val="11"/>
      <color rgb="FFFFFFFF"/>
      <name val="Carlito"/>
    </font>
    <font>
      <i/>
      <sz val="11"/>
      <color rgb="FF666666"/>
      <name val="Carlito"/>
    </font>
    <font>
      <b/>
      <sz val="11"/>
      <name val="Carlito"/>
    </font>
    <font>
      <sz val="11"/>
      <name val="Carlito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6"/>
      <color rgb="FFFFFFF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17365D"/>
      </patternFill>
    </fill>
    <fill>
      <patternFill patternType="solid">
        <fgColor rgb="FFEAF2F8"/>
      </patternFill>
    </fill>
    <fill>
      <patternFill patternType="solid">
        <fgColor rgb="FFF3F6FA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4" fillId="0" borderId="0"/>
    <xf numFmtId="0" fontId="5" fillId="0" borderId="11" applyNumberFormat="0" applyFill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</cellStyleXfs>
  <cellXfs count="41">
    <xf numFmtId="0" fontId="0" fillId="0" borderId="0" xfId="0"/>
    <xf numFmtId="0" fontId="0" fillId="0" borderId="5" xfId="1" applyNumberFormat="1" applyFont="1" applyFill="1" applyBorder="1"/>
    <xf numFmtId="0" fontId="0" fillId="0" borderId="6" xfId="1" applyNumberFormat="1" applyFont="1" applyFill="1" applyBorder="1"/>
    <xf numFmtId="0" fontId="0" fillId="0" borderId="4" xfId="1" applyNumberFormat="1" applyFont="1" applyFill="1" applyBorder="1"/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3" fillId="4" borderId="4" xfId="1" applyNumberFormat="1" applyFont="1" applyFill="1" applyBorder="1"/>
    <xf numFmtId="165" fontId="0" fillId="0" borderId="5" xfId="1" applyNumberFormat="1" applyFont="1" applyFill="1" applyBorder="1"/>
    <xf numFmtId="167" fontId="0" fillId="0" borderId="5" xfId="1" applyNumberFormat="1" applyFont="1" applyFill="1" applyBorder="1" applyAlignment="1">
      <alignment wrapText="1"/>
    </xf>
    <xf numFmtId="165" fontId="0" fillId="0" borderId="5" xfId="1" applyNumberFormat="1" applyFont="1" applyFill="1" applyBorder="1" applyAlignment="1">
      <alignment wrapText="1"/>
    </xf>
    <xf numFmtId="166" fontId="0" fillId="0" borderId="5" xfId="1" applyNumberFormat="1" applyFont="1" applyFill="1" applyBorder="1"/>
    <xf numFmtId="165" fontId="3" fillId="4" borderId="5" xfId="1" applyNumberFormat="1" applyFont="1" applyFill="1" applyBorder="1"/>
    <xf numFmtId="0" fontId="0" fillId="0" borderId="7" xfId="1" applyNumberFormat="1" applyFont="1" applyFill="1" applyBorder="1"/>
    <xf numFmtId="0" fontId="0" fillId="0" borderId="8" xfId="1" applyNumberFormat="1" applyFont="1" applyFill="1" applyBorder="1"/>
    <xf numFmtId="0" fontId="0" fillId="0" borderId="9" xfId="1" applyNumberFormat="1" applyFont="1" applyFill="1" applyBorder="1"/>
    <xf numFmtId="164" fontId="1" fillId="2" borderId="1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165" fontId="1" fillId="2" borderId="2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/>
    </xf>
    <xf numFmtId="0" fontId="1" fillId="2" borderId="2" xfId="1" applyNumberFormat="1" applyFont="1" applyFill="1" applyBorder="1" applyAlignment="1">
      <alignment horizontal="center"/>
    </xf>
    <xf numFmtId="0" fontId="1" fillId="2" borderId="3" xfId="1" applyNumberFormat="1" applyFont="1" applyFill="1" applyBorder="1" applyAlignment="1">
      <alignment horizontal="center"/>
    </xf>
    <xf numFmtId="165" fontId="0" fillId="0" borderId="6" xfId="1" applyNumberFormat="1" applyFont="1" applyFill="1" applyBorder="1"/>
    <xf numFmtId="0" fontId="3" fillId="4" borderId="7" xfId="1" applyNumberFormat="1" applyFont="1" applyFill="1" applyBorder="1"/>
    <xf numFmtId="165" fontId="3" fillId="4" borderId="8" xfId="1" applyNumberFormat="1" applyFont="1" applyFill="1" applyBorder="1"/>
    <xf numFmtId="165" fontId="3" fillId="4" borderId="9" xfId="1" applyNumberFormat="1" applyFont="1" applyFill="1" applyBorder="1"/>
    <xf numFmtId="0" fontId="2" fillId="0" borderId="4" xfId="1" applyNumberFormat="1" applyFont="1" applyFill="1" applyBorder="1" applyAlignment="1">
      <alignment horizontal="center" vertical="center"/>
    </xf>
    <xf numFmtId="0" fontId="0" fillId="0" borderId="5" xfId="1" applyNumberFormat="1" applyFont="1" applyFill="1" applyBorder="1"/>
    <xf numFmtId="0" fontId="0" fillId="0" borderId="6" xfId="1" applyNumberFormat="1" applyFont="1" applyFill="1" applyBorder="1"/>
    <xf numFmtId="0" fontId="8" fillId="3" borderId="1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/>
    <xf numFmtId="0" fontId="9" fillId="0" borderId="3" xfId="1" applyNumberFormat="1" applyFont="1" applyFill="1" applyBorder="1"/>
    <xf numFmtId="0" fontId="10" fillId="5" borderId="5" xfId="1" applyNumberFormat="1" applyFont="1" applyFill="1" applyBorder="1" applyAlignment="1">
      <alignment vertical="top" wrapText="1"/>
    </xf>
    <xf numFmtId="0" fontId="11" fillId="0" borderId="5" xfId="1" applyNumberFormat="1" applyFont="1" applyFill="1" applyBorder="1"/>
    <xf numFmtId="0" fontId="11" fillId="0" borderId="6" xfId="1" applyNumberFormat="1" applyFont="1" applyFill="1" applyBorder="1"/>
    <xf numFmtId="0" fontId="5" fillId="2" borderId="11" xfId="2" applyNumberFormat="1" applyFill="1" applyAlignment="1">
      <alignment horizontal="center" vertical="center"/>
    </xf>
    <xf numFmtId="0" fontId="5" fillId="0" borderId="11" xfId="2" applyNumberFormat="1" applyFill="1"/>
    <xf numFmtId="0" fontId="12" fillId="0" borderId="11" xfId="2" applyNumberFormat="1" applyFont="1" applyFill="1"/>
    <xf numFmtId="0" fontId="7" fillId="7" borderId="10" xfId="4" applyBorder="1"/>
    <xf numFmtId="0" fontId="6" fillId="6" borderId="11" xfId="3" applyNumberFormat="1" applyBorder="1"/>
  </cellXfs>
  <cellStyles count="5">
    <cellStyle name="Normal" xfId="1"/>
    <cellStyle name="Заголовок 3" xfId="2" builtinId="18"/>
    <cellStyle name="Нейтральный" xfId="4" builtinId="28"/>
    <cellStyle name="Обычный" xfId="0" builtinId="0"/>
    <cellStyle name="Плохой" xfId="3" builtinId="27"/>
  </cellStyles>
  <dxfs count="6">
    <dxf>
      <font>
        <color rgb="FF9C0006"/>
      </font>
      <fill>
        <patternFill>
          <bgColor rgb="FFFFC7CE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b/>
        <color rgb="FFB91C1C"/>
      </font>
    </dxf>
    <dxf>
      <font>
        <b/>
        <color rgb="FF0F766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Доходы</c:v>
          </c:tx>
          <c:invertIfNegative val="1"/>
          <c:cat>
            <c:numRef>
              <c:f>Dashboard!$D$5:$D$10</c:f>
              <c:numCache>
                <c:formatCode>mmm\ yyyy</c:formatCode>
                <c:ptCount val="6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Dashboard!$E$5:$E$10</c:f>
              <c:numCache>
                <c:formatCode>#\ ##0.00\ \€</c:formatCode>
                <c:ptCount val="6"/>
                <c:pt idx="0">
                  <c:v>400</c:v>
                </c:pt>
                <c:pt idx="1">
                  <c:v>150</c:v>
                </c:pt>
                <c:pt idx="2">
                  <c:v>380</c:v>
                </c:pt>
                <c:pt idx="3">
                  <c:v>370</c:v>
                </c:pt>
                <c:pt idx="4">
                  <c:v>240</c:v>
                </c:pt>
                <c:pt idx="5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0-4ADB-8D23-30ADBFEA777D}"/>
            </c:ext>
          </c:extLst>
        </c:ser>
        <c:ser>
          <c:idx val="1"/>
          <c:order val="1"/>
          <c:tx>
            <c:v>Расходы</c:v>
          </c:tx>
          <c:invertIfNegative val="1"/>
          <c:cat>
            <c:numRef>
              <c:f>Dashboard!$D$5:$D$10</c:f>
              <c:numCache>
                <c:formatCode>mmm\ yyyy</c:formatCode>
                <c:ptCount val="6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Dashboard!$F$5:$F$10</c:f>
              <c:numCache>
                <c:formatCode>#\ ##0.00\ \€</c:formatCode>
                <c:ptCount val="6"/>
                <c:pt idx="0">
                  <c:v>18</c:v>
                </c:pt>
                <c:pt idx="1">
                  <c:v>60</c:v>
                </c:pt>
                <c:pt idx="2">
                  <c:v>12</c:v>
                </c:pt>
                <c:pt idx="3">
                  <c:v>20</c:v>
                </c:pt>
                <c:pt idx="4">
                  <c:v>90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0-4ADB-8D23-30ADBFEA777D}"/>
            </c:ext>
          </c:extLst>
        </c:ser>
        <c:ser>
          <c:idx val="2"/>
          <c:order val="2"/>
          <c:tx>
            <c:v>Прибыль</c:v>
          </c:tx>
          <c:invertIfNegative val="1"/>
          <c:cat>
            <c:numRef>
              <c:f>Dashboard!$D$5:$D$10</c:f>
              <c:numCache>
                <c:formatCode>mmm\ yyyy</c:formatCode>
                <c:ptCount val="6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Dashboard!$G$5:$G$10</c:f>
              <c:numCache>
                <c:formatCode>#\ ##0.00\ \€</c:formatCode>
                <c:ptCount val="6"/>
                <c:pt idx="0">
                  <c:v>382</c:v>
                </c:pt>
                <c:pt idx="1">
                  <c:v>90</c:v>
                </c:pt>
                <c:pt idx="2">
                  <c:v>368</c:v>
                </c:pt>
                <c:pt idx="3">
                  <c:v>350</c:v>
                </c:pt>
                <c:pt idx="4">
                  <c:v>150</c:v>
                </c:pt>
                <c:pt idx="5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60-4ADB-8D23-30ADBFEA7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mmm\ yyyy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.00\ \€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18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ransactionsTable" displayName="TransactionsTable" ref="A1:J19">
  <tableColumns count="10">
    <tableColumn id="1" name="Дата"/>
    <tableColumn id="2" name="Тип"/>
    <tableColumn id="3" name="Категория"/>
    <tableColumn id="4" name="Контрагент"/>
    <tableColumn id="5" name="Описание"/>
    <tableColumn id="6" name="Сумма, €"/>
    <tableColumn id="7" name="Статус"/>
    <tableColumn id="8" name="Способ оплаты"/>
    <tableColumn id="9" name="Проект"/>
    <tableColumn id="10" name="Период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lientsTable" displayName="ClientsTable" ref="A1:F10">
  <tableColumns count="6">
    <tableColumn id="1" name="Контрагент"/>
    <tableColumn id="2" name="Тип"/>
    <tableColumn id="3" name="Всего доходов, €"/>
    <tableColumn id="4" name="Оплачено, €"/>
    <tableColumn id="5" name="Не оплачено, €"/>
    <tableColumn id="6" name="Комментари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31" workbookViewId="0">
      <selection activeCell="B50" sqref="B50"/>
    </sheetView>
  </sheetViews>
  <sheetFormatPr defaultRowHeight="14.25"/>
  <cols>
    <col min="1" max="2" width="24" customWidth="1"/>
    <col min="3" max="3" width="16" customWidth="1"/>
    <col min="4" max="8" width="15" customWidth="1"/>
  </cols>
  <sheetData>
    <row r="1" spans="1:8" ht="27.95" customHeight="1">
      <c r="A1" s="30" t="s">
        <v>0</v>
      </c>
      <c r="B1" s="31"/>
      <c r="C1" s="31"/>
      <c r="D1" s="31"/>
      <c r="E1" s="31"/>
      <c r="F1" s="31"/>
      <c r="G1" s="31"/>
      <c r="H1" s="32"/>
    </row>
    <row r="2" spans="1:8">
      <c r="A2" s="27" t="s">
        <v>1</v>
      </c>
      <c r="B2" s="28"/>
      <c r="C2" s="28"/>
      <c r="D2" s="28"/>
      <c r="E2" s="28"/>
      <c r="F2" s="28"/>
      <c r="G2" s="28"/>
      <c r="H2" s="29"/>
    </row>
    <row r="3" spans="1:8">
      <c r="A3" s="3"/>
      <c r="B3" s="1"/>
      <c r="C3" s="1"/>
      <c r="D3" s="1"/>
      <c r="E3" s="1"/>
      <c r="F3" s="1"/>
      <c r="G3" s="1"/>
      <c r="H3" s="2"/>
    </row>
    <row r="4" spans="1:8" ht="15">
      <c r="A4" s="4" t="s">
        <v>2</v>
      </c>
      <c r="B4" s="5" t="s">
        <v>3</v>
      </c>
      <c r="C4" s="1"/>
      <c r="D4" s="5" t="s">
        <v>4</v>
      </c>
      <c r="E4" s="5" t="s">
        <v>5</v>
      </c>
      <c r="F4" s="5" t="s">
        <v>6</v>
      </c>
      <c r="G4" s="5" t="s">
        <v>7</v>
      </c>
      <c r="H4" s="2"/>
    </row>
    <row r="5" spans="1:8" ht="15">
      <c r="A5" s="6" t="s">
        <v>8</v>
      </c>
      <c r="B5" s="7">
        <f>SUMIFS(Transactions!$F:$F,Transactions!$B:$B,"Доход")</f>
        <v>2000</v>
      </c>
      <c r="C5" s="1"/>
      <c r="D5" s="8">
        <v>46023</v>
      </c>
      <c r="E5" s="9">
        <f>SUMIFS(Transactions!$F:$F,Transactions!$B:$B,"Доход",Transactions!$A:$A,"&gt;="&amp;D5,Transactions!$A:$A,"&lt;"&amp;EDATE(D5,1))</f>
        <v>400</v>
      </c>
      <c r="F5" s="9">
        <f>SUMIFS(Transactions!$F:$F,Transactions!$B:$B,"Расход",Transactions!$A:$A,"&gt;="&amp;D5,Transactions!$A:$A,"&lt;"&amp;EDATE(D5,1))</f>
        <v>18</v>
      </c>
      <c r="G5" s="9">
        <f t="shared" ref="G5:G10" si="0">E5-F5</f>
        <v>382</v>
      </c>
      <c r="H5" s="2"/>
    </row>
    <row r="6" spans="1:8" ht="15">
      <c r="A6" s="6" t="s">
        <v>9</v>
      </c>
      <c r="B6" s="7">
        <f>SUMIFS(Transactions!$F:$F,Transactions!$B:$B,"Расход")</f>
        <v>235</v>
      </c>
      <c r="C6" s="1"/>
      <c r="D6" s="8">
        <v>46054</v>
      </c>
      <c r="E6" s="9">
        <f>SUMIFS(Transactions!$F:$F,Transactions!$B:$B,"Доход",Transactions!$A:$A,"&gt;="&amp;D6,Transactions!$A:$A,"&lt;"&amp;EDATE(D6,1))</f>
        <v>150</v>
      </c>
      <c r="F6" s="9">
        <f>SUMIFS(Transactions!$F:$F,Transactions!$B:$B,"Расход",Transactions!$A:$A,"&gt;="&amp;D6,Transactions!$A:$A,"&lt;"&amp;EDATE(D6,1))</f>
        <v>60</v>
      </c>
      <c r="G6" s="9">
        <f t="shared" si="0"/>
        <v>90</v>
      </c>
      <c r="H6" s="2"/>
    </row>
    <row r="7" spans="1:8" ht="15">
      <c r="A7" s="6" t="s">
        <v>7</v>
      </c>
      <c r="B7" s="7">
        <f>B5-B6</f>
        <v>1765</v>
      </c>
      <c r="C7" s="1"/>
      <c r="D7" s="8">
        <v>46082</v>
      </c>
      <c r="E7" s="9">
        <f>SUMIFS(Transactions!$F:$F,Transactions!$B:$B,"Доход",Transactions!$A:$A,"&gt;="&amp;D7,Transactions!$A:$A,"&lt;"&amp;EDATE(D7,1))</f>
        <v>380</v>
      </c>
      <c r="F7" s="9">
        <f>SUMIFS(Transactions!$F:$F,Transactions!$B:$B,"Расход",Transactions!$A:$A,"&gt;="&amp;D7,Transactions!$A:$A,"&lt;"&amp;EDATE(D7,1))</f>
        <v>12</v>
      </c>
      <c r="G7" s="9">
        <f t="shared" si="0"/>
        <v>368</v>
      </c>
      <c r="H7" s="2"/>
    </row>
    <row r="8" spans="1:8" ht="15">
      <c r="A8" s="6" t="s">
        <v>10</v>
      </c>
      <c r="B8" s="7">
        <f>SUMIFS(Transactions!$F:$F,Transactions!$B:$B,"Доход",Transactions!$G:$G,"Не оплачено")</f>
        <v>420</v>
      </c>
      <c r="C8" s="1"/>
      <c r="D8" s="8">
        <v>46113</v>
      </c>
      <c r="E8" s="9">
        <f>SUMIFS(Transactions!$F:$F,Transactions!$B:$B,"Доход",Transactions!$A:$A,"&gt;="&amp;D8,Transactions!$A:$A,"&lt;"&amp;EDATE(D8,1))</f>
        <v>370</v>
      </c>
      <c r="F8" s="9">
        <f>SUMIFS(Transactions!$F:$F,Transactions!$B:$B,"Расход",Transactions!$A:$A,"&gt;="&amp;D8,Transactions!$A:$A,"&lt;"&amp;EDATE(D8,1))</f>
        <v>20</v>
      </c>
      <c r="G8" s="9">
        <f t="shared" si="0"/>
        <v>350</v>
      </c>
      <c r="H8" s="2"/>
    </row>
    <row r="9" spans="1:8" ht="15">
      <c r="A9" s="6" t="s">
        <v>11</v>
      </c>
      <c r="B9" s="7">
        <f>SUMIFS(Transactions!$F:$F,Transactions!$B:$B,"Доход",Transactions!$G:$G,"Оплачено")</f>
        <v>1320</v>
      </c>
      <c r="C9" s="1"/>
      <c r="D9" s="8">
        <v>46143</v>
      </c>
      <c r="E9" s="9">
        <f>SUMIFS(Transactions!$F:$F,Transactions!$B:$B,"Доход",Transactions!$A:$A,"&gt;="&amp;D9,Transactions!$A:$A,"&lt;"&amp;EDATE(D9,1))</f>
        <v>240</v>
      </c>
      <c r="F9" s="9">
        <f>SUMIFS(Transactions!$F:$F,Transactions!$B:$B,"Расход",Transactions!$A:$A,"&gt;="&amp;D9,Transactions!$A:$A,"&lt;"&amp;EDATE(D9,1))</f>
        <v>90</v>
      </c>
      <c r="G9" s="9">
        <f t="shared" si="0"/>
        <v>150</v>
      </c>
      <c r="H9" s="2"/>
    </row>
    <row r="10" spans="1:8" ht="15">
      <c r="A10" s="6" t="s">
        <v>12</v>
      </c>
      <c r="B10" s="10">
        <f>IFERROR(B7/B5,0)</f>
        <v>0.88249999999999995</v>
      </c>
      <c r="C10" s="1"/>
      <c r="D10" s="8">
        <v>46174</v>
      </c>
      <c r="E10" s="9">
        <f>SUMIFS(Transactions!$F:$F,Transactions!$B:$B,"Доход",Transactions!$A:$A,"&gt;="&amp;D10,Transactions!$A:$A,"&lt;"&amp;EDATE(D10,1))</f>
        <v>460</v>
      </c>
      <c r="F10" s="9">
        <f>SUMIFS(Transactions!$F:$F,Transactions!$B:$B,"Расход",Transactions!$A:$A,"&gt;="&amp;D10,Transactions!$A:$A,"&lt;"&amp;EDATE(D10,1))</f>
        <v>35</v>
      </c>
      <c r="G10" s="9">
        <f t="shared" si="0"/>
        <v>425</v>
      </c>
      <c r="H10" s="2"/>
    </row>
    <row r="11" spans="1:8">
      <c r="A11" s="3"/>
      <c r="B11" s="1"/>
      <c r="C11" s="1"/>
      <c r="D11" s="1"/>
      <c r="E11" s="1"/>
      <c r="F11" s="1"/>
      <c r="G11" s="1"/>
      <c r="H11" s="2"/>
    </row>
    <row r="12" spans="1:8">
      <c r="A12" s="3"/>
      <c r="B12" s="1"/>
      <c r="C12" s="1"/>
      <c r="D12" s="1"/>
      <c r="E12" s="1"/>
      <c r="F12" s="1"/>
      <c r="G12" s="1"/>
      <c r="H12" s="2"/>
    </row>
    <row r="13" spans="1:8" ht="15">
      <c r="A13" s="20" t="s">
        <v>13</v>
      </c>
      <c r="B13" s="21" t="s">
        <v>14</v>
      </c>
      <c r="C13" s="22" t="s">
        <v>15</v>
      </c>
      <c r="D13" s="1"/>
      <c r="E13" s="33" t="s">
        <v>16</v>
      </c>
      <c r="F13" s="34"/>
      <c r="G13" s="34"/>
      <c r="H13" s="35"/>
    </row>
    <row r="14" spans="1:8">
      <c r="A14" s="3" t="s">
        <v>17</v>
      </c>
      <c r="B14" s="7">
        <f>SUMIFS(Clients!$C:$C,Clients!$A:$A,A14)</f>
        <v>120</v>
      </c>
      <c r="C14" s="23">
        <f>SUMIFS(Clients!$E:$E,Clients!$A:$A,A14)</f>
        <v>120</v>
      </c>
      <c r="D14" s="1"/>
      <c r="E14" s="34"/>
      <c r="F14" s="34"/>
      <c r="G14" s="34"/>
      <c r="H14" s="35"/>
    </row>
    <row r="15" spans="1:8">
      <c r="A15" s="3" t="s">
        <v>18</v>
      </c>
      <c r="B15" s="7">
        <f>SUMIFS(Clients!$C:$C,Clients!$A:$A,A15)</f>
        <v>300</v>
      </c>
      <c r="C15" s="23">
        <f>SUMIFS(Clients!$E:$E,Clients!$A:$A,A15)</f>
        <v>300</v>
      </c>
      <c r="D15" s="1"/>
      <c r="E15" s="34"/>
      <c r="F15" s="34"/>
      <c r="G15" s="34"/>
      <c r="H15" s="35"/>
    </row>
    <row r="16" spans="1:8" ht="15">
      <c r="A16" s="24" t="s">
        <v>19</v>
      </c>
      <c r="B16" s="25">
        <f>SUM(B14:B15)</f>
        <v>420</v>
      </c>
      <c r="C16" s="26">
        <f>SUM(C14:C15)</f>
        <v>420</v>
      </c>
      <c r="D16" s="1"/>
      <c r="E16" s="34"/>
      <c r="F16" s="34"/>
      <c r="G16" s="34"/>
      <c r="H16" s="35"/>
    </row>
    <row r="17" spans="1:8" ht="15">
      <c r="A17" s="6"/>
      <c r="B17" s="11"/>
      <c r="C17" s="11"/>
      <c r="D17" s="1"/>
      <c r="E17" s="34"/>
      <c r="F17" s="34"/>
      <c r="G17" s="34"/>
      <c r="H17" s="35"/>
    </row>
    <row r="18" spans="1:8">
      <c r="A18" s="12"/>
      <c r="B18" s="13"/>
      <c r="C18" s="13"/>
      <c r="D18" s="13"/>
      <c r="E18" s="13"/>
      <c r="F18" s="13"/>
      <c r="G18" s="13"/>
      <c r="H18" s="14"/>
    </row>
  </sheetData>
  <mergeCells count="3">
    <mergeCell ref="A1:H1"/>
    <mergeCell ref="A2:H2"/>
    <mergeCell ref="E13:H17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7" sqref="E7"/>
    </sheetView>
  </sheetViews>
  <sheetFormatPr defaultRowHeight="14.25"/>
  <cols>
    <col min="1" max="1" width="12" customWidth="1"/>
    <col min="2" max="3" width="18" customWidth="1"/>
    <col min="4" max="4" width="16" customWidth="1"/>
    <col min="5" max="5" width="38" customWidth="1"/>
    <col min="6" max="6" width="13" customWidth="1"/>
    <col min="7" max="9" width="18" customWidth="1"/>
    <col min="10" max="10" width="12" customWidth="1"/>
  </cols>
  <sheetData>
    <row r="1" spans="1:10" ht="15">
      <c r="A1" s="15" t="s">
        <v>20</v>
      </c>
      <c r="B1" s="16" t="s">
        <v>21</v>
      </c>
      <c r="C1" s="16" t="s">
        <v>22</v>
      </c>
      <c r="D1" s="16" t="s">
        <v>13</v>
      </c>
      <c r="E1" s="16" t="s">
        <v>23</v>
      </c>
      <c r="F1" s="17" t="s">
        <v>24</v>
      </c>
      <c r="G1" s="16" t="s">
        <v>25</v>
      </c>
      <c r="H1" s="16" t="s">
        <v>26</v>
      </c>
      <c r="I1" s="16" t="s">
        <v>27</v>
      </c>
      <c r="J1" s="18" t="s">
        <v>28</v>
      </c>
    </row>
    <row r="2" spans="1:10">
      <c r="A2" s="3">
        <v>46027</v>
      </c>
      <c r="B2" s="1" t="s">
        <v>29</v>
      </c>
      <c r="C2" s="1" t="s">
        <v>30</v>
      </c>
      <c r="D2" s="1" t="s">
        <v>31</v>
      </c>
      <c r="E2" s="1" t="s">
        <v>32</v>
      </c>
      <c r="F2" s="1">
        <v>180</v>
      </c>
      <c r="G2" s="1" t="s">
        <v>33</v>
      </c>
      <c r="H2" s="1" t="s">
        <v>34</v>
      </c>
      <c r="I2" s="1" t="s">
        <v>35</v>
      </c>
      <c r="J2" s="2" t="str">
        <f t="shared" ref="J2:J19" si="0">TEXT(A2,"yyyy-mm")</f>
        <v>2026-01</v>
      </c>
    </row>
    <row r="3" spans="1:10">
      <c r="A3" s="3">
        <v>46032</v>
      </c>
      <c r="B3" s="1" t="s">
        <v>36</v>
      </c>
      <c r="C3" s="1" t="s">
        <v>37</v>
      </c>
      <c r="D3" s="1" t="s">
        <v>38</v>
      </c>
      <c r="E3" s="1" t="s">
        <v>39</v>
      </c>
      <c r="F3" s="1">
        <v>18</v>
      </c>
      <c r="G3" s="1" t="s">
        <v>33</v>
      </c>
      <c r="H3" s="1" t="s">
        <v>40</v>
      </c>
      <c r="I3" s="1" t="s">
        <v>41</v>
      </c>
      <c r="J3" s="2" t="str">
        <f t="shared" si="0"/>
        <v>2026-01</v>
      </c>
    </row>
    <row r="4" spans="1:10">
      <c r="A4" s="3">
        <v>46040</v>
      </c>
      <c r="B4" s="1" t="s">
        <v>29</v>
      </c>
      <c r="C4" s="1" t="s">
        <v>42</v>
      </c>
      <c r="D4" s="1" t="s">
        <v>43</v>
      </c>
      <c r="E4" s="1" t="s">
        <v>44</v>
      </c>
      <c r="F4" s="1">
        <v>220</v>
      </c>
      <c r="G4" s="1" t="s">
        <v>33</v>
      </c>
      <c r="H4" s="1" t="s">
        <v>34</v>
      </c>
      <c r="I4" s="1" t="s">
        <v>45</v>
      </c>
      <c r="J4" s="2" t="str">
        <f t="shared" si="0"/>
        <v>2026-01</v>
      </c>
    </row>
    <row r="5" spans="1:10">
      <c r="A5" s="3">
        <v>46056</v>
      </c>
      <c r="B5" s="1" t="s">
        <v>36</v>
      </c>
      <c r="C5" s="1" t="s">
        <v>46</v>
      </c>
      <c r="D5" s="1" t="s">
        <v>47</v>
      </c>
      <c r="E5" s="1" t="s">
        <v>48</v>
      </c>
      <c r="F5" s="1">
        <v>35</v>
      </c>
      <c r="G5" s="1" t="s">
        <v>33</v>
      </c>
      <c r="H5" s="1" t="s">
        <v>40</v>
      </c>
      <c r="I5" s="1" t="s">
        <v>41</v>
      </c>
      <c r="J5" s="2" t="str">
        <f t="shared" si="0"/>
        <v>2026-02</v>
      </c>
    </row>
    <row r="6" spans="1:10">
      <c r="A6" s="3">
        <v>46062</v>
      </c>
      <c r="B6" s="1" t="s">
        <v>29</v>
      </c>
      <c r="C6" s="1" t="s">
        <v>49</v>
      </c>
      <c r="D6" s="1" t="s">
        <v>50</v>
      </c>
      <c r="E6" s="1" t="s">
        <v>51</v>
      </c>
      <c r="F6" s="1">
        <v>150</v>
      </c>
      <c r="G6" s="1" t="s">
        <v>33</v>
      </c>
      <c r="H6" s="1" t="s">
        <v>34</v>
      </c>
      <c r="I6" s="1" t="s">
        <v>52</v>
      </c>
      <c r="J6" s="2" t="str">
        <f t="shared" si="0"/>
        <v>2026-02</v>
      </c>
    </row>
    <row r="7" spans="1:10">
      <c r="A7" s="3">
        <v>46074</v>
      </c>
      <c r="B7" s="1" t="s">
        <v>36</v>
      </c>
      <c r="C7" s="1" t="s">
        <v>53</v>
      </c>
      <c r="D7" s="1" t="s">
        <v>54</v>
      </c>
      <c r="E7" s="1" t="s">
        <v>55</v>
      </c>
      <c r="F7" s="1">
        <v>25</v>
      </c>
      <c r="G7" s="1" t="s">
        <v>33</v>
      </c>
      <c r="H7" s="1" t="s">
        <v>40</v>
      </c>
      <c r="I7" s="1" t="s">
        <v>56</v>
      </c>
      <c r="J7" s="2" t="str">
        <f t="shared" si="0"/>
        <v>2026-02</v>
      </c>
    </row>
    <row r="8" spans="1:10">
      <c r="A8" s="3">
        <v>46085</v>
      </c>
      <c r="B8" s="1" t="s">
        <v>29</v>
      </c>
      <c r="C8" s="1" t="s">
        <v>57</v>
      </c>
      <c r="D8" s="1" t="s">
        <v>58</v>
      </c>
      <c r="E8" s="1" t="s">
        <v>59</v>
      </c>
      <c r="F8" s="1">
        <v>260</v>
      </c>
      <c r="G8" s="1" t="s">
        <v>60</v>
      </c>
      <c r="H8" s="1" t="s">
        <v>34</v>
      </c>
      <c r="I8" s="1" t="s">
        <v>61</v>
      </c>
      <c r="J8" s="2" t="str">
        <f t="shared" si="0"/>
        <v>2026-03</v>
      </c>
    </row>
    <row r="9" spans="1:10">
      <c r="A9" s="3">
        <v>46096</v>
      </c>
      <c r="B9" s="1" t="s">
        <v>36</v>
      </c>
      <c r="C9" s="1" t="s">
        <v>62</v>
      </c>
      <c r="D9" s="1" t="s">
        <v>63</v>
      </c>
      <c r="E9" s="1" t="s">
        <v>64</v>
      </c>
      <c r="F9" s="1">
        <v>12</v>
      </c>
      <c r="G9" s="1" t="s">
        <v>33</v>
      </c>
      <c r="H9" s="1" t="s">
        <v>34</v>
      </c>
      <c r="I9" s="1" t="s">
        <v>41</v>
      </c>
      <c r="J9" s="2" t="str">
        <f t="shared" si="0"/>
        <v>2026-03</v>
      </c>
    </row>
    <row r="10" spans="1:10">
      <c r="A10" s="3">
        <v>46109</v>
      </c>
      <c r="B10" s="1" t="s">
        <v>29</v>
      </c>
      <c r="C10" s="1" t="s">
        <v>65</v>
      </c>
      <c r="D10" s="1" t="s">
        <v>17</v>
      </c>
      <c r="E10" s="1" t="s">
        <v>66</v>
      </c>
      <c r="F10" s="1">
        <v>120</v>
      </c>
      <c r="G10" s="1" t="s">
        <v>15</v>
      </c>
      <c r="H10" s="1" t="s">
        <v>34</v>
      </c>
      <c r="I10" s="1" t="s">
        <v>67</v>
      </c>
      <c r="J10" s="2" t="str">
        <f t="shared" si="0"/>
        <v>2026-03</v>
      </c>
    </row>
    <row r="11" spans="1:10">
      <c r="A11" s="3">
        <v>46119</v>
      </c>
      <c r="B11" s="1" t="s">
        <v>36</v>
      </c>
      <c r="C11" s="1" t="s">
        <v>37</v>
      </c>
      <c r="D11" s="1" t="s">
        <v>68</v>
      </c>
      <c r="E11" s="1" t="s">
        <v>69</v>
      </c>
      <c r="F11" s="1">
        <v>20</v>
      </c>
      <c r="G11" s="1" t="s">
        <v>33</v>
      </c>
      <c r="H11" s="1" t="s">
        <v>40</v>
      </c>
      <c r="I11" s="1" t="s">
        <v>41</v>
      </c>
      <c r="J11" s="2" t="str">
        <f t="shared" si="0"/>
        <v>2026-04</v>
      </c>
    </row>
    <row r="12" spans="1:10">
      <c r="A12" s="3">
        <v>46124</v>
      </c>
      <c r="B12" s="1" t="s">
        <v>29</v>
      </c>
      <c r="C12" s="1" t="s">
        <v>30</v>
      </c>
      <c r="D12" s="1" t="s">
        <v>31</v>
      </c>
      <c r="E12" s="1" t="s">
        <v>70</v>
      </c>
      <c r="F12" s="1">
        <v>200</v>
      </c>
      <c r="G12" s="1" t="s">
        <v>33</v>
      </c>
      <c r="H12" s="1" t="s">
        <v>34</v>
      </c>
      <c r="I12" s="1" t="s">
        <v>35</v>
      </c>
      <c r="J12" s="2" t="str">
        <f t="shared" si="0"/>
        <v>2026-04</v>
      </c>
    </row>
    <row r="13" spans="1:10">
      <c r="A13" s="3">
        <v>46134</v>
      </c>
      <c r="B13" s="1" t="s">
        <v>29</v>
      </c>
      <c r="C13" s="1" t="s">
        <v>49</v>
      </c>
      <c r="D13" s="1" t="s">
        <v>71</v>
      </c>
      <c r="E13" s="1" t="s">
        <v>72</v>
      </c>
      <c r="F13" s="1">
        <v>170</v>
      </c>
      <c r="G13" s="1" t="s">
        <v>33</v>
      </c>
      <c r="H13" s="1" t="s">
        <v>34</v>
      </c>
      <c r="I13" s="1" t="s">
        <v>73</v>
      </c>
      <c r="J13" s="2" t="str">
        <f t="shared" si="0"/>
        <v>2026-04</v>
      </c>
    </row>
    <row r="14" spans="1:10">
      <c r="A14" s="3">
        <v>46144</v>
      </c>
      <c r="B14" s="1" t="s">
        <v>36</v>
      </c>
      <c r="C14" s="1" t="s">
        <v>74</v>
      </c>
      <c r="D14" s="1" t="s">
        <v>75</v>
      </c>
      <c r="E14" s="1" t="s">
        <v>76</v>
      </c>
      <c r="F14" s="1">
        <v>60</v>
      </c>
      <c r="G14" s="1" t="s">
        <v>33</v>
      </c>
      <c r="H14" s="1" t="s">
        <v>40</v>
      </c>
      <c r="I14" s="1" t="s">
        <v>41</v>
      </c>
      <c r="J14" s="2" t="str">
        <f t="shared" si="0"/>
        <v>2026-05</v>
      </c>
    </row>
    <row r="15" spans="1:10">
      <c r="A15" s="3">
        <v>46150</v>
      </c>
      <c r="B15" s="1" t="s">
        <v>29</v>
      </c>
      <c r="C15" s="1" t="s">
        <v>57</v>
      </c>
      <c r="D15" s="1" t="s">
        <v>77</v>
      </c>
      <c r="E15" s="1" t="s">
        <v>78</v>
      </c>
      <c r="F15" s="1">
        <v>240</v>
      </c>
      <c r="G15" s="1" t="s">
        <v>33</v>
      </c>
      <c r="H15" s="1" t="s">
        <v>34</v>
      </c>
      <c r="I15" s="1" t="s">
        <v>79</v>
      </c>
      <c r="J15" s="2" t="str">
        <f t="shared" si="0"/>
        <v>2026-05</v>
      </c>
    </row>
    <row r="16" spans="1:10">
      <c r="A16" s="3">
        <v>46161</v>
      </c>
      <c r="B16" s="1" t="s">
        <v>36</v>
      </c>
      <c r="C16" s="1" t="s">
        <v>53</v>
      </c>
      <c r="D16" s="1" t="s">
        <v>54</v>
      </c>
      <c r="E16" s="1" t="s">
        <v>80</v>
      </c>
      <c r="F16" s="1">
        <v>30</v>
      </c>
      <c r="G16" s="1" t="s">
        <v>33</v>
      </c>
      <c r="H16" s="1" t="s">
        <v>40</v>
      </c>
      <c r="I16" s="1" t="s">
        <v>56</v>
      </c>
      <c r="J16" s="2" t="str">
        <f t="shared" si="0"/>
        <v>2026-05</v>
      </c>
    </row>
    <row r="17" spans="1:10">
      <c r="A17" s="3">
        <v>46176</v>
      </c>
      <c r="B17" s="1" t="s">
        <v>29</v>
      </c>
      <c r="C17" s="1" t="s">
        <v>42</v>
      </c>
      <c r="D17" s="1" t="s">
        <v>18</v>
      </c>
      <c r="E17" s="1" t="s">
        <v>81</v>
      </c>
      <c r="F17" s="1">
        <v>300</v>
      </c>
      <c r="G17" s="1" t="s">
        <v>15</v>
      </c>
      <c r="H17" s="1" t="s">
        <v>34</v>
      </c>
      <c r="I17" s="1" t="s">
        <v>45</v>
      </c>
      <c r="J17" s="2" t="str">
        <f t="shared" si="0"/>
        <v>2026-06</v>
      </c>
    </row>
    <row r="18" spans="1:10">
      <c r="A18" s="3">
        <v>46184</v>
      </c>
      <c r="B18" s="1" t="s">
        <v>36</v>
      </c>
      <c r="C18" s="1" t="s">
        <v>46</v>
      </c>
      <c r="D18" s="1" t="s">
        <v>47</v>
      </c>
      <c r="E18" s="1" t="s">
        <v>48</v>
      </c>
      <c r="F18" s="1">
        <v>35</v>
      </c>
      <c r="G18" s="1" t="s">
        <v>33</v>
      </c>
      <c r="H18" s="1" t="s">
        <v>40</v>
      </c>
      <c r="I18" s="1" t="s">
        <v>41</v>
      </c>
      <c r="J18" s="2" t="str">
        <f t="shared" si="0"/>
        <v>2026-06</v>
      </c>
    </row>
    <row r="19" spans="1:10">
      <c r="A19" s="12">
        <v>46191</v>
      </c>
      <c r="B19" s="13" t="s">
        <v>29</v>
      </c>
      <c r="C19" s="13" t="s">
        <v>65</v>
      </c>
      <c r="D19" s="13" t="s">
        <v>82</v>
      </c>
      <c r="E19" s="13" t="s">
        <v>83</v>
      </c>
      <c r="F19" s="13">
        <v>160</v>
      </c>
      <c r="G19" s="13" t="s">
        <v>33</v>
      </c>
      <c r="H19" s="13" t="s">
        <v>34</v>
      </c>
      <c r="I19" s="13" t="s">
        <v>67</v>
      </c>
      <c r="J19" s="14" t="str">
        <f t="shared" si="0"/>
        <v>2026-06</v>
      </c>
    </row>
  </sheetData>
  <conditionalFormatting sqref="B2:B200">
    <cfRule type="expression" dxfId="5" priority="1">
      <formula>B2="Доход"</formula>
    </cfRule>
    <cfRule type="expression" dxfId="4" priority="2">
      <formula>B2="Расход"</formula>
    </cfRule>
  </conditionalFormatting>
  <conditionalFormatting sqref="G2:G200">
    <cfRule type="expression" dxfId="3" priority="3">
      <formula>G2="Не оплачено"</formula>
    </cfRule>
    <cfRule type="expression" dxfId="2" priority="4">
      <formula>G2="Частично"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>
          <x14:formula1>
            <xm:f>Lists!$A$2:$A$3</xm:f>
          </x14:formula1>
          <xm:sqref>B2:B200</xm:sqref>
        </x14:dataValidation>
        <x14:dataValidation type="list">
          <x14:formula1>
            <xm:f>Lists!$B$2:$B$4</xm:f>
          </x14:formula1>
          <xm:sqref>G2:G200</xm:sqref>
        </x14:dataValidation>
        <x14:dataValidation type="list">
          <x14:formula1>
            <xm:f>Lists!$E$2:$E$5</xm:f>
          </x14:formula1>
          <xm:sqref>H2:H200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4.25"/>
  <cols>
    <col min="1" max="1" width="16" customWidth="1"/>
    <col min="2" max="2" width="14" customWidth="1"/>
    <col min="3" max="5" width="16" customWidth="1"/>
    <col min="6" max="6" width="28" customWidth="1"/>
  </cols>
  <sheetData>
    <row r="1" spans="1:6" ht="30">
      <c r="A1" s="19" t="s">
        <v>13</v>
      </c>
      <c r="B1" s="16" t="s">
        <v>21</v>
      </c>
      <c r="C1" s="17" t="s">
        <v>84</v>
      </c>
      <c r="D1" s="17" t="s">
        <v>85</v>
      </c>
      <c r="E1" s="17" t="s">
        <v>86</v>
      </c>
      <c r="F1" s="18" t="s">
        <v>87</v>
      </c>
    </row>
    <row r="2" spans="1:6">
      <c r="A2" s="3" t="s">
        <v>31</v>
      </c>
      <c r="B2" s="1" t="s">
        <v>88</v>
      </c>
      <c r="C2" s="1">
        <f>SUMIFS(Transactions!$F:$F,Transactions!$D:$D,A2,Transactions!$B:$B,"Доход")</f>
        <v>380</v>
      </c>
      <c r="D2" s="1">
        <f>SUMIFS(Transactions!$F:$F,Transactions!$D:$D,A2,Transactions!$B:$B,"Доход",Transactions!$G:$G,"Оплачено")</f>
        <v>380</v>
      </c>
      <c r="E2" s="1">
        <f>SUMIFS(Transactions!$F:$F,Transactions!$D:$D,A2,Transactions!$B:$B,"Доход",Transactions!$G:$G,"Не оплачено")</f>
        <v>0</v>
      </c>
      <c r="F2" s="2" t="s">
        <v>89</v>
      </c>
    </row>
    <row r="3" spans="1:6">
      <c r="A3" s="3" t="s">
        <v>43</v>
      </c>
      <c r="B3" s="1" t="s">
        <v>90</v>
      </c>
      <c r="C3" s="1">
        <f>SUMIFS(Transactions!$F:$F,Transactions!$D:$D,A3,Transactions!$B:$B,"Доход")</f>
        <v>220</v>
      </c>
      <c r="D3" s="1">
        <f>SUMIFS(Transactions!$F:$F,Transactions!$D:$D,A3,Transactions!$B:$B,"Доход",Transactions!$G:$G,"Оплачено")</f>
        <v>220</v>
      </c>
      <c r="E3" s="1">
        <f>SUMIFS(Transactions!$F:$F,Transactions!$D:$D,A3,Transactions!$B:$B,"Доход",Transactions!$G:$G,"Не оплачено")</f>
        <v>0</v>
      </c>
      <c r="F3" s="2" t="s">
        <v>91</v>
      </c>
    </row>
    <row r="4" spans="1:6">
      <c r="A4" s="3" t="s">
        <v>50</v>
      </c>
      <c r="B4" s="1" t="s">
        <v>90</v>
      </c>
      <c r="C4" s="1">
        <f>SUMIFS(Transactions!$F:$F,Transactions!$D:$D,A4,Transactions!$B:$B,"Доход")</f>
        <v>150</v>
      </c>
      <c r="D4" s="1">
        <f>SUMIFS(Transactions!$F:$F,Transactions!$D:$D,A4,Transactions!$B:$B,"Доход",Transactions!$G:$G,"Оплачено")</f>
        <v>150</v>
      </c>
      <c r="E4" s="1">
        <f>SUMIFS(Transactions!$F:$F,Transactions!$D:$D,A4,Transactions!$B:$B,"Доход",Transactions!$G:$G,"Не оплачено")</f>
        <v>0</v>
      </c>
      <c r="F4" s="2" t="s">
        <v>92</v>
      </c>
    </row>
    <row r="5" spans="1:6">
      <c r="A5" s="3" t="s">
        <v>58</v>
      </c>
      <c r="B5" s="1" t="s">
        <v>90</v>
      </c>
      <c r="C5" s="1">
        <f>SUMIFS(Transactions!$F:$F,Transactions!$D:$D,A5,Transactions!$B:$B,"Доход")</f>
        <v>260</v>
      </c>
      <c r="D5" s="1">
        <f>SUMIFS(Transactions!$F:$F,Transactions!$D:$D,A5,Transactions!$B:$B,"Доход",Transactions!$G:$G,"Оплачено")</f>
        <v>0</v>
      </c>
      <c r="E5" s="1">
        <f>SUMIFS(Transactions!$F:$F,Transactions!$D:$D,A5,Transactions!$B:$B,"Доход",Transactions!$G:$G,"Не оплачено")</f>
        <v>0</v>
      </c>
      <c r="F5" s="2" t="s">
        <v>93</v>
      </c>
    </row>
    <row r="6" spans="1:6">
      <c r="A6" s="3" t="s">
        <v>17</v>
      </c>
      <c r="B6" s="1" t="s">
        <v>90</v>
      </c>
      <c r="C6" s="1">
        <f>SUMIFS(Transactions!$F:$F,Transactions!$D:$D,A6,Transactions!$B:$B,"Доход")</f>
        <v>120</v>
      </c>
      <c r="D6" s="1">
        <f>SUMIFS(Transactions!$F:$F,Transactions!$D:$D,A6,Transactions!$B:$B,"Доход",Transactions!$G:$G,"Оплачено")</f>
        <v>0</v>
      </c>
      <c r="E6" s="1">
        <f>SUMIFS(Transactions!$F:$F,Transactions!$D:$D,A6,Transactions!$B:$B,"Доход",Transactions!$G:$G,"Не оплачено")</f>
        <v>120</v>
      </c>
      <c r="F6" s="2" t="s">
        <v>94</v>
      </c>
    </row>
    <row r="7" spans="1:6">
      <c r="A7" s="3" t="s">
        <v>71</v>
      </c>
      <c r="B7" s="1" t="s">
        <v>90</v>
      </c>
      <c r="C7" s="1">
        <f>SUMIFS(Transactions!$F:$F,Transactions!$D:$D,A7,Transactions!$B:$B,"Доход")</f>
        <v>170</v>
      </c>
      <c r="D7" s="1">
        <f>SUMIFS(Transactions!$F:$F,Transactions!$D:$D,A7,Transactions!$B:$B,"Доход",Transactions!$G:$G,"Оплачено")</f>
        <v>170</v>
      </c>
      <c r="E7" s="1">
        <f>SUMIFS(Transactions!$F:$F,Transactions!$D:$D,A7,Transactions!$B:$B,"Доход",Transactions!$G:$G,"Не оплачено")</f>
        <v>0</v>
      </c>
      <c r="F7" s="2" t="s">
        <v>95</v>
      </c>
    </row>
    <row r="8" spans="1:6">
      <c r="A8" s="3" t="s">
        <v>77</v>
      </c>
      <c r="B8" s="1" t="s">
        <v>90</v>
      </c>
      <c r="C8" s="1">
        <f>SUMIFS(Transactions!$F:$F,Transactions!$D:$D,A8,Transactions!$B:$B,"Доход")</f>
        <v>240</v>
      </c>
      <c r="D8" s="1">
        <f>SUMIFS(Transactions!$F:$F,Transactions!$D:$D,A8,Transactions!$B:$B,"Доход",Transactions!$G:$G,"Оплачено")</f>
        <v>240</v>
      </c>
      <c r="E8" s="1">
        <f>SUMIFS(Transactions!$F:$F,Transactions!$D:$D,A8,Transactions!$B:$B,"Доход",Transactions!$G:$G,"Не оплачено")</f>
        <v>0</v>
      </c>
      <c r="F8" s="2" t="s">
        <v>96</v>
      </c>
    </row>
    <row r="9" spans="1:6">
      <c r="A9" s="3" t="s">
        <v>18</v>
      </c>
      <c r="B9" s="1" t="s">
        <v>90</v>
      </c>
      <c r="C9" s="1">
        <f>SUMIFS(Transactions!$F:$F,Transactions!$D:$D,A9,Transactions!$B:$B,"Доход")</f>
        <v>300</v>
      </c>
      <c r="D9" s="1">
        <f>SUMIFS(Transactions!$F:$F,Transactions!$D:$D,A9,Transactions!$B:$B,"Доход",Transactions!$G:$G,"Оплачено")</f>
        <v>0</v>
      </c>
      <c r="E9" s="1">
        <f>SUMIFS(Transactions!$F:$F,Transactions!$D:$D,A9,Transactions!$B:$B,"Доход",Transactions!$G:$G,"Не оплачено")</f>
        <v>300</v>
      </c>
      <c r="F9" s="2" t="s">
        <v>94</v>
      </c>
    </row>
    <row r="10" spans="1:6">
      <c r="A10" s="12" t="s">
        <v>82</v>
      </c>
      <c r="B10" s="13" t="s">
        <v>90</v>
      </c>
      <c r="C10" s="13">
        <f>SUMIFS(Transactions!$F:$F,Transactions!$D:$D,A10,Transactions!$B:$B,"Доход")</f>
        <v>160</v>
      </c>
      <c r="D10" s="13">
        <f>SUMIFS(Transactions!$F:$F,Transactions!$D:$D,A10,Transactions!$B:$B,"Доход",Transactions!$G:$G,"Оплачено")</f>
        <v>160</v>
      </c>
      <c r="E10" s="13">
        <f>SUMIFS(Transactions!$F:$F,Transactions!$D:$D,A10,Transactions!$B:$B,"Доход",Transactions!$G:$G,"Не оплачено")</f>
        <v>0</v>
      </c>
      <c r="F10" s="14" t="s">
        <v>97</v>
      </c>
    </row>
  </sheetData>
  <conditionalFormatting sqref="E2:E10">
    <cfRule type="cellIs" dxfId="1" priority="1" operator="greaterThan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2" sqref="C12"/>
    </sheetView>
  </sheetViews>
  <sheetFormatPr defaultRowHeight="14.25"/>
  <cols>
    <col min="1" max="5" width="20" customWidth="1"/>
  </cols>
  <sheetData>
    <row r="1" spans="1:5" ht="15.75" thickBot="1">
      <c r="A1" s="36" t="s">
        <v>98</v>
      </c>
      <c r="B1" s="36" t="s">
        <v>25</v>
      </c>
      <c r="C1" s="36" t="s">
        <v>99</v>
      </c>
      <c r="D1" s="36" t="s">
        <v>100</v>
      </c>
      <c r="E1" s="36" t="s">
        <v>26</v>
      </c>
    </row>
    <row r="2" spans="1:5" ht="15.75" thickBot="1">
      <c r="A2" s="39" t="s">
        <v>29</v>
      </c>
      <c r="B2" s="37" t="s">
        <v>33</v>
      </c>
      <c r="C2" s="37" t="s">
        <v>30</v>
      </c>
      <c r="D2" s="37" t="s">
        <v>74</v>
      </c>
      <c r="E2" s="37" t="s">
        <v>34</v>
      </c>
    </row>
    <row r="3" spans="1:5" ht="15.75" thickBot="1">
      <c r="A3" s="40" t="s">
        <v>36</v>
      </c>
      <c r="B3" s="37" t="s">
        <v>15</v>
      </c>
      <c r="C3" s="37" t="s">
        <v>49</v>
      </c>
      <c r="D3" s="37" t="s">
        <v>53</v>
      </c>
      <c r="E3" s="37" t="s">
        <v>101</v>
      </c>
    </row>
    <row r="4" spans="1:5" ht="16.5" thickBot="1">
      <c r="A4" s="38"/>
      <c r="B4" s="37" t="s">
        <v>60</v>
      </c>
      <c r="C4" s="37" t="s">
        <v>57</v>
      </c>
      <c r="D4" s="37" t="s">
        <v>46</v>
      </c>
      <c r="E4" s="37" t="s">
        <v>40</v>
      </c>
    </row>
    <row r="5" spans="1:5" ht="16.5" thickBot="1">
      <c r="A5" s="38"/>
      <c r="B5" s="37"/>
      <c r="C5" s="37" t="s">
        <v>65</v>
      </c>
      <c r="D5" s="37" t="s">
        <v>37</v>
      </c>
      <c r="E5" s="37" t="s">
        <v>102</v>
      </c>
    </row>
    <row r="6" spans="1:5" ht="16.5" thickBot="1">
      <c r="A6" s="38"/>
      <c r="B6" s="37"/>
      <c r="C6" s="37" t="s">
        <v>42</v>
      </c>
      <c r="D6" s="37" t="s">
        <v>62</v>
      </c>
      <c r="E6" s="37"/>
    </row>
    <row r="7" spans="1:5" ht="16.5" thickBot="1">
      <c r="A7" s="38"/>
      <c r="B7" s="37"/>
      <c r="C7" s="37"/>
      <c r="D7" s="37" t="s">
        <v>103</v>
      </c>
      <c r="E7" s="37"/>
    </row>
  </sheetData>
  <conditionalFormatting sqref="A2:E7">
    <cfRule type="containsText" dxfId="0" priority="1" operator="containsText" text="Доход">
      <formula>NOT(ISERROR(SEARCH("Доход",A2)))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Dashboard</vt:lpstr>
      <vt:lpstr>Transactions</vt:lpstr>
      <vt:lpstr>Clients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Вадим</cp:lastModifiedBy>
  <dcterms:modified xsi:type="dcterms:W3CDTF">2026-06-24T15:12:03Z</dcterms:modified>
</cp:coreProperties>
</file>