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652" tabRatio="795" activeTab="5"/>
  </bookViews>
  <sheets>
    <sheet name="Спецификация" sheetId="23" r:id="rId1"/>
    <sheet name="Бюджет-OPEX" sheetId="15" r:id="rId2"/>
    <sheet name="Выручка-Revenue" sheetId="16" r:id="rId3"/>
    <sheet name="Налоговый учётfiscal accounting" sheetId="13" r:id="rId4"/>
    <sheet name="Кредиты-Credits" sheetId="12" r:id="rId5"/>
    <sheet name="Cash-flow" sheetId="11" r:id="rId6"/>
    <sheet name="P&amp;L" sheetId="10" r:id="rId7"/>
    <sheet name="Прогнозна" sheetId="24" r:id="rId8"/>
    <sheet name="Форма2" sheetId="25" r:id="rId9"/>
    <sheet name="Лист1" sheetId="2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investment_goal">[1]Lists!$BA$5:$BA$6</definedName>
    <definedName name="Recover">[2]Macro1!$A$120</definedName>
    <definedName name="TableName">"Dummy"</definedName>
    <definedName name="YN">[3]Lists!$H$4:$H$5</definedName>
    <definedName name="Бизнес">'[4]План отгрузки (ТГ А)'!$C$4</definedName>
    <definedName name="Бизнес2">'[5]План отгрузки (Фасовка)'!$C$4:$E$4</definedName>
    <definedName name="вариант" localSheetId="3">'[4]Закупочные цены'!#REF!</definedName>
    <definedName name="вариант">'[4]Закупочные цены'!#REF!</definedName>
    <definedName name="_xlnm.Print_Titles" localSheetId="5">'Cash-flow'!$B:$B,'Cash-flow'!$1:$4</definedName>
    <definedName name="_xlnm.Print_Titles" localSheetId="6">'P&amp;L'!$B:$B,'P&amp;L'!$1:$4</definedName>
    <definedName name="Курс">'[6]2005'!$J$5</definedName>
    <definedName name="_xlnm.Print_Area" localSheetId="5">'Cash-flow'!$B$1:$FD$83</definedName>
    <definedName name="_xlnm.Print_Area" localSheetId="6">'P&amp;L'!$B$1:$FD$32</definedName>
    <definedName name="Период">'[4]План отгрузки (Сводный)'!$C$6</definedName>
    <definedName name="СкладГП">#N/A</definedName>
    <definedName name="СкладСМ">#N/A</definedName>
    <definedName name="СО" localSheetId="3">'[4]Объем поставок'!#REF!</definedName>
    <definedName name="СО">'[4]Объем поставок'!#REF!</definedName>
    <definedName name="СШ" localSheetId="3">'[4]Объем поставок'!#REF!</definedName>
    <definedName name="СШ">'[4]Объем поставок'!#REF!</definedName>
  </definedNames>
  <calcPr calcId="162913" refMode="R1C1"/>
</workbook>
</file>

<file path=xl/calcChain.xml><?xml version="1.0" encoding="utf-8"?>
<calcChain xmlns="http://schemas.openxmlformats.org/spreadsheetml/2006/main">
  <c r="K27" i="11" l="1"/>
  <c r="D34" i="23"/>
  <c r="D18" i="15" l="1"/>
  <c r="C37" i="11" l="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CK37" i="11"/>
  <c r="CL37" i="11"/>
  <c r="CM37" i="11"/>
  <c r="CN37" i="11"/>
  <c r="CO37" i="11"/>
  <c r="CP37" i="11"/>
  <c r="CQ37" i="11"/>
  <c r="CR37" i="11"/>
  <c r="CS37" i="11"/>
  <c r="CT37" i="11"/>
  <c r="CU37" i="11"/>
  <c r="CV37" i="11"/>
  <c r="CW37" i="11"/>
  <c r="CX37" i="11"/>
  <c r="CY37" i="11"/>
  <c r="CZ37" i="11"/>
  <c r="DA37" i="11"/>
  <c r="DB37" i="11"/>
  <c r="DC37" i="11"/>
  <c r="DD37" i="11"/>
  <c r="DE37" i="11"/>
  <c r="DF37" i="11"/>
  <c r="DG37" i="11"/>
  <c r="DH37" i="11"/>
  <c r="DI37" i="11"/>
  <c r="DJ37" i="11"/>
  <c r="DK37" i="11"/>
  <c r="DL37" i="11"/>
  <c r="DM37" i="11"/>
  <c r="DN37" i="11"/>
  <c r="DO37" i="11"/>
  <c r="DP37" i="11"/>
  <c r="DQ37" i="11"/>
  <c r="DR37" i="11"/>
  <c r="DS37" i="11"/>
  <c r="DT37" i="11"/>
  <c r="DU37" i="11"/>
  <c r="DV37" i="11"/>
  <c r="DW37" i="11"/>
  <c r="DX37" i="11"/>
  <c r="DY37" i="11"/>
  <c r="DZ37" i="11"/>
  <c r="EA37" i="11"/>
  <c r="EB37" i="11"/>
  <c r="EC37" i="11"/>
  <c r="ED37" i="11"/>
  <c r="EE37" i="11"/>
  <c r="EF37" i="11"/>
  <c r="EG37" i="11"/>
  <c r="EH37" i="11"/>
  <c r="EI37" i="11"/>
  <c r="EJ37" i="11"/>
  <c r="EK37" i="11"/>
  <c r="EL37" i="11"/>
  <c r="EM37" i="11"/>
  <c r="EN37" i="11"/>
  <c r="EO37" i="11"/>
  <c r="EP37" i="11"/>
  <c r="CJ37" i="11" l="1"/>
  <c r="CF37" i="11"/>
  <c r="CI37" i="11"/>
  <c r="CE37" i="11"/>
  <c r="CG37" i="11"/>
  <c r="CH37" i="11"/>
  <c r="CD37" i="11"/>
  <c r="D3" i="15" l="1"/>
  <c r="B37" i="11" l="1"/>
  <c r="C12" i="10" l="1"/>
  <c r="D12" i="10"/>
  <c r="E12" i="10"/>
  <c r="C11" i="11"/>
  <c r="D11" i="11"/>
  <c r="E11" i="11"/>
  <c r="C8" i="13"/>
  <c r="D8" i="13"/>
  <c r="E8" i="13"/>
  <c r="BB27" i="13" l="1"/>
  <c r="C31" i="23" l="1"/>
  <c r="R5" i="13" l="1"/>
  <c r="S5" i="13"/>
  <c r="U5" i="13"/>
  <c r="V5" i="13"/>
  <c r="W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AK5" i="13"/>
  <c r="AL5" i="13"/>
  <c r="AM5" i="13"/>
  <c r="AN5" i="13"/>
  <c r="AO5" i="13"/>
  <c r="AP5" i="13"/>
  <c r="AQ5" i="13"/>
  <c r="AR5" i="13"/>
  <c r="AS5" i="13"/>
  <c r="AT5" i="13"/>
  <c r="AU5" i="13"/>
  <c r="AV5" i="13"/>
  <c r="AW5" i="13"/>
  <c r="AX5" i="13"/>
  <c r="AY5" i="13"/>
  <c r="AZ5" i="13"/>
  <c r="BA5" i="13"/>
  <c r="BB5" i="13"/>
  <c r="BC5" i="13"/>
  <c r="BD5" i="13"/>
  <c r="BE5" i="13"/>
  <c r="BF5" i="13"/>
  <c r="BG5" i="13"/>
  <c r="BH5" i="13"/>
  <c r="BI5" i="13"/>
  <c r="BJ5" i="13"/>
  <c r="BK5" i="13"/>
  <c r="BL5" i="13"/>
  <c r="BM5" i="13"/>
  <c r="BN5" i="13"/>
  <c r="BO5" i="13"/>
  <c r="BP5" i="13"/>
  <c r="BQ5" i="13"/>
  <c r="BR5" i="13"/>
  <c r="BS5" i="13"/>
  <c r="BT5" i="13"/>
  <c r="BU5" i="13"/>
  <c r="BV5" i="13"/>
  <c r="BW5" i="13"/>
  <c r="BX5" i="13"/>
  <c r="BY5" i="13"/>
  <c r="BZ5" i="13"/>
  <c r="CA5" i="13"/>
  <c r="CB5" i="13"/>
  <c r="CC5" i="13"/>
  <c r="CD5" i="13"/>
  <c r="CE5" i="13"/>
  <c r="CF5" i="13"/>
  <c r="CG5" i="13"/>
  <c r="CH5" i="13"/>
  <c r="CI5" i="13"/>
  <c r="CJ5" i="13"/>
  <c r="CK5" i="13"/>
  <c r="CL5" i="13"/>
  <c r="CM5" i="13"/>
  <c r="CN5" i="13"/>
  <c r="CO5" i="13"/>
  <c r="CP5" i="13"/>
  <c r="CQ5" i="13"/>
  <c r="CR5" i="13"/>
  <c r="CS5" i="13"/>
  <c r="CT5" i="13"/>
  <c r="CU5" i="13"/>
  <c r="CV5" i="13"/>
  <c r="CW5" i="13"/>
  <c r="CX5" i="13"/>
  <c r="CY5" i="13"/>
  <c r="CZ5" i="13"/>
  <c r="DA5" i="13"/>
  <c r="DB5" i="13"/>
  <c r="DC5" i="13"/>
  <c r="DD5" i="13"/>
  <c r="DE5" i="13"/>
  <c r="DF5" i="13"/>
  <c r="DG5" i="13"/>
  <c r="DH5" i="13"/>
  <c r="DI5" i="13"/>
  <c r="DJ5" i="13"/>
  <c r="DK5" i="13"/>
  <c r="DL5" i="13"/>
  <c r="DM5" i="13"/>
  <c r="DN5" i="13"/>
  <c r="DO5" i="13"/>
  <c r="DP5" i="13"/>
  <c r="DQ5" i="13"/>
  <c r="DR5" i="13"/>
  <c r="DS5" i="13"/>
  <c r="DT5" i="13"/>
  <c r="DU5" i="13"/>
  <c r="DV5" i="13"/>
  <c r="DW5" i="13"/>
  <c r="DX5" i="13"/>
  <c r="DY5" i="13"/>
  <c r="DZ5" i="13"/>
  <c r="EA5" i="13"/>
  <c r="EB5" i="13"/>
  <c r="EC5" i="13"/>
  <c r="ED5" i="13"/>
  <c r="EE5" i="13"/>
  <c r="EF5" i="13"/>
  <c r="EG5" i="13"/>
  <c r="EH5" i="13"/>
  <c r="EI5" i="13"/>
  <c r="EJ5" i="13"/>
  <c r="EK5" i="13"/>
  <c r="EL5" i="13"/>
  <c r="EM5" i="13"/>
  <c r="EN5" i="13"/>
  <c r="EO5" i="13"/>
  <c r="EP5" i="13"/>
  <c r="O5" i="13"/>
  <c r="Q5" i="13"/>
  <c r="D5" i="13"/>
  <c r="E5" i="13"/>
  <c r="F5" i="13"/>
  <c r="G5" i="13"/>
  <c r="H5" i="13"/>
  <c r="I5" i="13"/>
  <c r="J5" i="13"/>
  <c r="K5" i="13"/>
  <c r="M5" i="13"/>
  <c r="C5" i="13"/>
  <c r="C20" i="10"/>
  <c r="D20" i="10"/>
  <c r="E20" i="10"/>
  <c r="F20" i="10"/>
  <c r="G20" i="10"/>
  <c r="H20" i="10"/>
  <c r="I20" i="10"/>
  <c r="J20" i="10"/>
  <c r="K20" i="10"/>
  <c r="C13" i="11"/>
  <c r="D13" i="11"/>
  <c r="E13" i="11"/>
  <c r="D6" i="16" l="1"/>
  <c r="E6" i="16"/>
  <c r="F6" i="16"/>
  <c r="G6" i="16"/>
  <c r="H6" i="16"/>
  <c r="I6" i="16"/>
  <c r="J6" i="16"/>
  <c r="K6" i="16"/>
  <c r="L6" i="16"/>
  <c r="M6" i="16"/>
  <c r="N6" i="16"/>
  <c r="AX44" i="25" l="1"/>
  <c r="AX42" i="25"/>
  <c r="AW44" i="25"/>
  <c r="AW42" i="25"/>
  <c r="AV44" i="25"/>
  <c r="AV42" i="25"/>
  <c r="AU44" i="25"/>
  <c r="AU42" i="25"/>
  <c r="AT44" i="25"/>
  <c r="AT42" i="25"/>
  <c r="AS44" i="25"/>
  <c r="AS42" i="25"/>
  <c r="AR44" i="25"/>
  <c r="AR42" i="25"/>
  <c r="AQ44" i="25"/>
  <c r="AQ42" i="25"/>
  <c r="AX38" i="25"/>
  <c r="AX35" i="25"/>
  <c r="AX34" i="25"/>
  <c r="AX33" i="25"/>
  <c r="AX31" i="25"/>
  <c r="AX30" i="25"/>
  <c r="AX29" i="25"/>
  <c r="AX27" i="25"/>
  <c r="AX24" i="25"/>
  <c r="AX23" i="25"/>
  <c r="AX22" i="25"/>
  <c r="AX21" i="25"/>
  <c r="AX20" i="25"/>
  <c r="AX18" i="25"/>
  <c r="AX16" i="25"/>
  <c r="AX15" i="25"/>
  <c r="AX14" i="25"/>
  <c r="AX13" i="25"/>
  <c r="AX12" i="25"/>
  <c r="AW38" i="25"/>
  <c r="AW35" i="25"/>
  <c r="AW34" i="25"/>
  <c r="AW33" i="25"/>
  <c r="AW31" i="25"/>
  <c r="AW30" i="25"/>
  <c r="AW29" i="25"/>
  <c r="AW27" i="25"/>
  <c r="AW24" i="25"/>
  <c r="AW23" i="25"/>
  <c r="AW22" i="25"/>
  <c r="AW21" i="25"/>
  <c r="AW20" i="25"/>
  <c r="AW18" i="25"/>
  <c r="AW16" i="25"/>
  <c r="AW15" i="25"/>
  <c r="AW14" i="25"/>
  <c r="AW13" i="25"/>
  <c r="AW12" i="25"/>
  <c r="AV38" i="25"/>
  <c r="AV35" i="25"/>
  <c r="AV34" i="25"/>
  <c r="AV33" i="25"/>
  <c r="AV31" i="25"/>
  <c r="AV30" i="25"/>
  <c r="AV29" i="25"/>
  <c r="AV27" i="25"/>
  <c r="AV22" i="25"/>
  <c r="AV23" i="25"/>
  <c r="AV24" i="25"/>
  <c r="AV21" i="25"/>
  <c r="AV20" i="25"/>
  <c r="AV18" i="25"/>
  <c r="AV15" i="25"/>
  <c r="AV16" i="25"/>
  <c r="AV14" i="25"/>
  <c r="AV13" i="25"/>
  <c r="AV12" i="25"/>
  <c r="AU38" i="25"/>
  <c r="AU35" i="25"/>
  <c r="AU31" i="25"/>
  <c r="AU33" i="25"/>
  <c r="AU34" i="25"/>
  <c r="AU30" i="25"/>
  <c r="AU29" i="25"/>
  <c r="AU22" i="25"/>
  <c r="AU23" i="25"/>
  <c r="AU24" i="25"/>
  <c r="AU27" i="25"/>
  <c r="AU21" i="25"/>
  <c r="AU20" i="25"/>
  <c r="AU18" i="25"/>
  <c r="AU16" i="25"/>
  <c r="AU14" i="25"/>
  <c r="AU15" i="25"/>
  <c r="AU13" i="25"/>
  <c r="AU12" i="25"/>
  <c r="AT38" i="25"/>
  <c r="AT35" i="25"/>
  <c r="AT34" i="25"/>
  <c r="AT33" i="25"/>
  <c r="AT31" i="25"/>
  <c r="AT30" i="25"/>
  <c r="AT29" i="25"/>
  <c r="AT27" i="25"/>
  <c r="AT22" i="25"/>
  <c r="AT23" i="25"/>
  <c r="AT24" i="25"/>
  <c r="AT21" i="25"/>
  <c r="AT20" i="25"/>
  <c r="AT18" i="25"/>
  <c r="AT16" i="25"/>
  <c r="AT14" i="25"/>
  <c r="AT15" i="25"/>
  <c r="AT13" i="25"/>
  <c r="AT12" i="25"/>
  <c r="AS38" i="25"/>
  <c r="AS35" i="25"/>
  <c r="AS31" i="25"/>
  <c r="AS33" i="25"/>
  <c r="AS34" i="25"/>
  <c r="AS30" i="25"/>
  <c r="AS29" i="25"/>
  <c r="AS27" i="25"/>
  <c r="AS22" i="25"/>
  <c r="AS23" i="25"/>
  <c r="AS24" i="25"/>
  <c r="AS21" i="25"/>
  <c r="AS20" i="25"/>
  <c r="AS18" i="25"/>
  <c r="AS16" i="25"/>
  <c r="AS14" i="25"/>
  <c r="AS15" i="25"/>
  <c r="AS13" i="25"/>
  <c r="AS12" i="25"/>
  <c r="AR38" i="25"/>
  <c r="AR35" i="25"/>
  <c r="AR31" i="25"/>
  <c r="AR33" i="25"/>
  <c r="AR34" i="25"/>
  <c r="AR30" i="25"/>
  <c r="AR29" i="25"/>
  <c r="AR27" i="25"/>
  <c r="AR22" i="25"/>
  <c r="AR23" i="25"/>
  <c r="AR24" i="25"/>
  <c r="AR21" i="25"/>
  <c r="AR20" i="25"/>
  <c r="AR18" i="25"/>
  <c r="AR16" i="25"/>
  <c r="AR14" i="25"/>
  <c r="AR15" i="25"/>
  <c r="AR13" i="25"/>
  <c r="AR12" i="25"/>
  <c r="AQ38" i="25"/>
  <c r="AQ35" i="25"/>
  <c r="AQ33" i="25"/>
  <c r="AQ34" i="25"/>
  <c r="AQ31" i="25"/>
  <c r="AQ30" i="25"/>
  <c r="AQ29" i="25"/>
  <c r="AQ27" i="25"/>
  <c r="AQ23" i="25"/>
  <c r="AQ24" i="25"/>
  <c r="AQ22" i="25"/>
  <c r="AQ21" i="25"/>
  <c r="AQ20" i="25"/>
  <c r="AQ18" i="25"/>
  <c r="AQ16" i="25"/>
  <c r="AQ15" i="25"/>
  <c r="AQ14" i="25"/>
  <c r="AQ13" i="25"/>
  <c r="AQ12" i="25"/>
  <c r="AL38" i="25"/>
  <c r="D14" i="15"/>
  <c r="D30" i="15" s="1"/>
  <c r="D56" i="23"/>
  <c r="F8" i="13" l="1"/>
  <c r="G8" i="13"/>
  <c r="H8" i="13"/>
  <c r="J8" i="13"/>
  <c r="I8" i="13"/>
  <c r="K8" i="13"/>
  <c r="C14" i="12"/>
  <c r="I15" i="24" l="1"/>
  <c r="J15" i="24"/>
  <c r="H99" i="24" l="1"/>
  <c r="I99" i="24" s="1"/>
  <c r="J99" i="24" s="1"/>
  <c r="K99" i="24" s="1"/>
  <c r="L99" i="24" s="1"/>
  <c r="M99" i="24" s="1"/>
  <c r="N99" i="24" s="1"/>
  <c r="O99" i="24" s="1"/>
  <c r="P99" i="24" s="1"/>
  <c r="Q99" i="24" s="1"/>
  <c r="R99" i="24" s="1"/>
  <c r="S99" i="24" s="1"/>
  <c r="T99" i="24" s="1"/>
  <c r="U99" i="24" s="1"/>
  <c r="V99" i="24" s="1"/>
  <c r="W99" i="24" s="1"/>
  <c r="X99" i="24" s="1"/>
  <c r="Y99" i="24" s="1"/>
  <c r="Z99" i="24" s="1"/>
  <c r="AA99" i="24" s="1"/>
  <c r="AB99" i="24" s="1"/>
  <c r="AC99" i="24" s="1"/>
  <c r="AD99" i="24" s="1"/>
  <c r="AE99" i="24" s="1"/>
  <c r="G46" i="25"/>
  <c r="F46" i="25"/>
  <c r="E46" i="25"/>
  <c r="D46" i="25"/>
  <c r="C46" i="25"/>
  <c r="G45" i="25"/>
  <c r="F45" i="25"/>
  <c r="E45" i="25"/>
  <c r="D45" i="25"/>
  <c r="C45" i="25"/>
  <c r="AB44" i="25"/>
  <c r="AP44" i="25" s="1"/>
  <c r="W44" i="25"/>
  <c r="AO44" i="25" s="1"/>
  <c r="R44" i="25"/>
  <c r="AN44" i="25" s="1"/>
  <c r="M44" i="25"/>
  <c r="AM44" i="25" s="1"/>
  <c r="G44" i="25"/>
  <c r="F44" i="25"/>
  <c r="E44" i="25"/>
  <c r="D44" i="25"/>
  <c r="C44" i="25"/>
  <c r="G43" i="25"/>
  <c r="F43" i="25"/>
  <c r="E43" i="25"/>
  <c r="D43" i="25"/>
  <c r="C43" i="25"/>
  <c r="AB42" i="25"/>
  <c r="AP42" i="25" s="1"/>
  <c r="W42" i="25"/>
  <c r="AO42" i="25" s="1"/>
  <c r="R42" i="25"/>
  <c r="AN42" i="25" s="1"/>
  <c r="M42" i="25"/>
  <c r="AM42" i="25" s="1"/>
  <c r="G42" i="25"/>
  <c r="F42" i="25"/>
  <c r="E42" i="25"/>
  <c r="D42" i="25"/>
  <c r="C42" i="25"/>
  <c r="C39" i="25"/>
  <c r="AB38" i="25"/>
  <c r="AP38" i="25" s="1"/>
  <c r="W38" i="25"/>
  <c r="AO38" i="25" s="1"/>
  <c r="R38" i="25"/>
  <c r="AN38" i="25" s="1"/>
  <c r="M38" i="25"/>
  <c r="AM38" i="25" s="1"/>
  <c r="G38" i="25"/>
  <c r="F38" i="25"/>
  <c r="E38" i="25"/>
  <c r="D38" i="25"/>
  <c r="C38" i="25"/>
  <c r="G37" i="25"/>
  <c r="F37" i="25"/>
  <c r="E37" i="25"/>
  <c r="D37" i="25"/>
  <c r="C37" i="25"/>
  <c r="C36" i="25"/>
  <c r="AB35" i="25"/>
  <c r="AP35" i="25" s="1"/>
  <c r="W35" i="25"/>
  <c r="AO35" i="25" s="1"/>
  <c r="R35" i="25"/>
  <c r="AN35" i="25" s="1"/>
  <c r="M35" i="25"/>
  <c r="AM35" i="25" s="1"/>
  <c r="G35" i="25"/>
  <c r="F35" i="25"/>
  <c r="E35" i="25"/>
  <c r="D35" i="25"/>
  <c r="C35" i="25"/>
  <c r="AB34" i="25"/>
  <c r="AP34" i="25" s="1"/>
  <c r="W34" i="25"/>
  <c r="AO34" i="25" s="1"/>
  <c r="R34" i="25"/>
  <c r="AN34" i="25" s="1"/>
  <c r="M34" i="25"/>
  <c r="AM34" i="25" s="1"/>
  <c r="G34" i="25"/>
  <c r="F34" i="25"/>
  <c r="E34" i="25"/>
  <c r="D34" i="25"/>
  <c r="C34" i="25"/>
  <c r="AB33" i="25"/>
  <c r="AP33" i="25" s="1"/>
  <c r="W33" i="25"/>
  <c r="AO33" i="25" s="1"/>
  <c r="R33" i="25"/>
  <c r="AN33" i="25" s="1"/>
  <c r="M33" i="25"/>
  <c r="AM33" i="25" s="1"/>
  <c r="G33" i="25"/>
  <c r="F33" i="25"/>
  <c r="E33" i="25"/>
  <c r="D33" i="25"/>
  <c r="C33" i="25"/>
  <c r="G32" i="25"/>
  <c r="F32" i="25"/>
  <c r="E32" i="25"/>
  <c r="D32" i="25"/>
  <c r="C32" i="25"/>
  <c r="AB31" i="25"/>
  <c r="AP31" i="25" s="1"/>
  <c r="W31" i="25"/>
  <c r="AO31" i="25" s="1"/>
  <c r="R31" i="25"/>
  <c r="AN31" i="25" s="1"/>
  <c r="M31" i="25"/>
  <c r="AM31" i="25" s="1"/>
  <c r="G31" i="25"/>
  <c r="F31" i="25"/>
  <c r="E31" i="25"/>
  <c r="D31" i="25"/>
  <c r="C31" i="25"/>
  <c r="AB30" i="25"/>
  <c r="AP30" i="25" s="1"/>
  <c r="W30" i="25"/>
  <c r="AO30" i="25" s="1"/>
  <c r="R30" i="25"/>
  <c r="AN30" i="25" s="1"/>
  <c r="M30" i="25"/>
  <c r="AM30" i="25" s="1"/>
  <c r="G30" i="25"/>
  <c r="F30" i="25"/>
  <c r="E30" i="25"/>
  <c r="D30" i="25"/>
  <c r="C30" i="25"/>
  <c r="AB29" i="25"/>
  <c r="AP29" i="25" s="1"/>
  <c r="W29" i="25"/>
  <c r="AO29" i="25" s="1"/>
  <c r="R29" i="25"/>
  <c r="AN29" i="25" s="1"/>
  <c r="M29" i="25"/>
  <c r="AM29" i="25" s="1"/>
  <c r="G29" i="25"/>
  <c r="F29" i="25"/>
  <c r="E29" i="25"/>
  <c r="D29" i="25"/>
  <c r="C29" i="25"/>
  <c r="C28" i="25"/>
  <c r="AB27" i="25"/>
  <c r="AP27" i="25" s="1"/>
  <c r="W27" i="25"/>
  <c r="AO27" i="25" s="1"/>
  <c r="R27" i="25"/>
  <c r="AN27" i="25" s="1"/>
  <c r="M27" i="25"/>
  <c r="AM27" i="25" s="1"/>
  <c r="G27" i="25"/>
  <c r="F27" i="25"/>
  <c r="E27" i="25"/>
  <c r="D27" i="25"/>
  <c r="C27" i="25"/>
  <c r="G26" i="25"/>
  <c r="F26" i="25"/>
  <c r="E26" i="25"/>
  <c r="D26" i="25"/>
  <c r="C26" i="25"/>
  <c r="G25" i="25"/>
  <c r="F25" i="25"/>
  <c r="E25" i="25"/>
  <c r="D25" i="25"/>
  <c r="C25" i="25"/>
  <c r="AB24" i="25"/>
  <c r="AP24" i="25" s="1"/>
  <c r="W24" i="25"/>
  <c r="AO24" i="25" s="1"/>
  <c r="R24" i="25"/>
  <c r="AN24" i="25" s="1"/>
  <c r="M24" i="25"/>
  <c r="AM24" i="25" s="1"/>
  <c r="G24" i="25"/>
  <c r="F24" i="25"/>
  <c r="E24" i="25"/>
  <c r="D24" i="25"/>
  <c r="C24" i="25"/>
  <c r="AB23" i="25"/>
  <c r="AP23" i="25" s="1"/>
  <c r="W23" i="25"/>
  <c r="AO23" i="25" s="1"/>
  <c r="R23" i="25"/>
  <c r="AN23" i="25" s="1"/>
  <c r="M23" i="25"/>
  <c r="AM23" i="25" s="1"/>
  <c r="G23" i="25"/>
  <c r="F23" i="25"/>
  <c r="E23" i="25"/>
  <c r="D23" i="25"/>
  <c r="C23" i="25"/>
  <c r="AB22" i="25"/>
  <c r="AP22" i="25" s="1"/>
  <c r="W22" i="25"/>
  <c r="AO22" i="25" s="1"/>
  <c r="R22" i="25"/>
  <c r="AN22" i="25" s="1"/>
  <c r="M22" i="25"/>
  <c r="AM22" i="25" s="1"/>
  <c r="G22" i="25"/>
  <c r="F22" i="25"/>
  <c r="E22" i="25"/>
  <c r="D22" i="25"/>
  <c r="C22" i="25"/>
  <c r="AB21" i="25"/>
  <c r="AP21" i="25" s="1"/>
  <c r="W21" i="25"/>
  <c r="AO21" i="25" s="1"/>
  <c r="R21" i="25"/>
  <c r="AN21" i="25" s="1"/>
  <c r="M21" i="25"/>
  <c r="AM21" i="25" s="1"/>
  <c r="G21" i="25"/>
  <c r="F21" i="25"/>
  <c r="E21" i="25"/>
  <c r="D21" i="25"/>
  <c r="C21" i="25"/>
  <c r="AB20" i="25"/>
  <c r="AP20" i="25" s="1"/>
  <c r="W20" i="25"/>
  <c r="AO20" i="25" s="1"/>
  <c r="R20" i="25"/>
  <c r="AN20" i="25" s="1"/>
  <c r="M20" i="25"/>
  <c r="AM20" i="25" s="1"/>
  <c r="G20" i="25"/>
  <c r="F20" i="25"/>
  <c r="E20" i="25"/>
  <c r="D20" i="25"/>
  <c r="C20" i="25"/>
  <c r="C19" i="25"/>
  <c r="AB18" i="25"/>
  <c r="AP18" i="25" s="1"/>
  <c r="W18" i="25"/>
  <c r="AO18" i="25" s="1"/>
  <c r="R18" i="25"/>
  <c r="AN18" i="25" s="1"/>
  <c r="M18" i="25"/>
  <c r="AM18" i="25" s="1"/>
  <c r="G18" i="25"/>
  <c r="F18" i="25"/>
  <c r="E18" i="25"/>
  <c r="D18" i="25"/>
  <c r="C18" i="25"/>
  <c r="G17" i="25"/>
  <c r="F17" i="25"/>
  <c r="E17" i="25"/>
  <c r="D17" i="25"/>
  <c r="C17" i="25"/>
  <c r="AB16" i="25"/>
  <c r="AP16" i="25" s="1"/>
  <c r="W16" i="25"/>
  <c r="AO16" i="25" s="1"/>
  <c r="R16" i="25"/>
  <c r="AN16" i="25" s="1"/>
  <c r="M16" i="25"/>
  <c r="AM16" i="25" s="1"/>
  <c r="G16" i="25"/>
  <c r="F16" i="25"/>
  <c r="E16" i="25"/>
  <c r="D16" i="25"/>
  <c r="C16" i="25"/>
  <c r="AB15" i="25"/>
  <c r="AP15" i="25" s="1"/>
  <c r="W15" i="25"/>
  <c r="AO15" i="25" s="1"/>
  <c r="R15" i="25"/>
  <c r="AN15" i="25" s="1"/>
  <c r="M15" i="25"/>
  <c r="AM15" i="25" s="1"/>
  <c r="G15" i="25"/>
  <c r="F15" i="25"/>
  <c r="E15" i="25"/>
  <c r="D15" i="25"/>
  <c r="C15" i="25"/>
  <c r="AB14" i="25"/>
  <c r="AP14" i="25" s="1"/>
  <c r="W14" i="25"/>
  <c r="AO14" i="25" s="1"/>
  <c r="R14" i="25"/>
  <c r="AN14" i="25" s="1"/>
  <c r="M14" i="25"/>
  <c r="AM14" i="25" s="1"/>
  <c r="G14" i="25"/>
  <c r="F14" i="25"/>
  <c r="E14" i="25"/>
  <c r="D14" i="25"/>
  <c r="C14" i="25"/>
  <c r="AB13" i="25"/>
  <c r="AP13" i="25" s="1"/>
  <c r="W13" i="25"/>
  <c r="AO13" i="25" s="1"/>
  <c r="R13" i="25"/>
  <c r="AN13" i="25" s="1"/>
  <c r="M13" i="25"/>
  <c r="AM13" i="25" s="1"/>
  <c r="G13" i="25"/>
  <c r="F13" i="25"/>
  <c r="E13" i="25"/>
  <c r="D13" i="25"/>
  <c r="C13" i="25"/>
  <c r="AB12" i="25"/>
  <c r="AP12" i="25" s="1"/>
  <c r="W12" i="25"/>
  <c r="AO12" i="25" s="1"/>
  <c r="R12" i="25"/>
  <c r="AN12" i="25" s="1"/>
  <c r="M12" i="25"/>
  <c r="AM12" i="25" s="1"/>
  <c r="G12" i="25"/>
  <c r="F12" i="25"/>
  <c r="E12" i="25"/>
  <c r="D12" i="25"/>
  <c r="C12" i="25"/>
  <c r="G11" i="25"/>
  <c r="F11" i="25"/>
  <c r="E11" i="25"/>
  <c r="E19" i="25" s="1"/>
  <c r="D11" i="25"/>
  <c r="C11" i="25"/>
  <c r="AT10" i="25"/>
  <c r="AS10" i="25"/>
  <c r="AR10" i="25"/>
  <c r="AQ10" i="25"/>
  <c r="AP10" i="25"/>
  <c r="AO10" i="25"/>
  <c r="AN10" i="25"/>
  <c r="AM10" i="25"/>
  <c r="AB10" i="25"/>
  <c r="W10" i="25"/>
  <c r="R10" i="25"/>
  <c r="M10" i="25"/>
  <c r="H10" i="25"/>
  <c r="C10" i="25"/>
  <c r="AF9" i="25"/>
  <c r="AE9" i="25"/>
  <c r="AD9" i="25"/>
  <c r="AC9" i="25"/>
  <c r="F61" i="25" l="1"/>
  <c r="H26" i="25"/>
  <c r="AL26" i="25" s="1"/>
  <c r="H34" i="25"/>
  <c r="AL34" i="25" s="1"/>
  <c r="E28" i="25"/>
  <c r="E36" i="25" s="1"/>
  <c r="E48" i="25" s="1"/>
  <c r="E49" i="25" s="1"/>
  <c r="H18" i="25"/>
  <c r="AL18" i="25" s="1"/>
  <c r="H22" i="25"/>
  <c r="AL22" i="25" s="1"/>
  <c r="H30" i="25"/>
  <c r="AL30" i="25" s="1"/>
  <c r="C47" i="25"/>
  <c r="G47" i="25"/>
  <c r="H13" i="25"/>
  <c r="AL13" i="25" s="1"/>
  <c r="G61" i="25"/>
  <c r="H21" i="25"/>
  <c r="AL21" i="25" s="1"/>
  <c r="H25" i="25"/>
  <c r="AL25" i="25" s="1"/>
  <c r="H33" i="25"/>
  <c r="AL33" i="25" s="1"/>
  <c r="D61" i="25"/>
  <c r="D47" i="25"/>
  <c r="F19" i="25"/>
  <c r="F28" i="25" s="1"/>
  <c r="F36" i="25" s="1"/>
  <c r="F48" i="25" s="1"/>
  <c r="F49" i="25" s="1"/>
  <c r="H14" i="25"/>
  <c r="AL14" i="25" s="1"/>
  <c r="H20" i="25"/>
  <c r="AL20" i="25" s="1"/>
  <c r="H23" i="25"/>
  <c r="AL23" i="25" s="1"/>
  <c r="H27" i="25"/>
  <c r="AL27" i="25" s="1"/>
  <c r="G19" i="25"/>
  <c r="G28" i="25" s="1"/>
  <c r="G36" i="25" s="1"/>
  <c r="H17" i="25"/>
  <c r="AL17" i="25" s="1"/>
  <c r="H24" i="25"/>
  <c r="AL24" i="25" s="1"/>
  <c r="H43" i="25"/>
  <c r="AL43" i="25" s="1"/>
  <c r="H15" i="25"/>
  <c r="AL15" i="25" s="1"/>
  <c r="H16" i="25"/>
  <c r="AL16" i="25" s="1"/>
  <c r="H29" i="25"/>
  <c r="AL29" i="25" s="1"/>
  <c r="D19" i="25"/>
  <c r="D28" i="25" s="1"/>
  <c r="D36" i="25" s="1"/>
  <c r="H12" i="25"/>
  <c r="AL12" i="25" s="1"/>
  <c r="H37" i="25"/>
  <c r="AL37" i="25" s="1"/>
  <c r="E61" i="25"/>
  <c r="H31" i="25"/>
  <c r="AL31" i="25" s="1"/>
  <c r="H35" i="25"/>
  <c r="AL35" i="25" s="1"/>
  <c r="C48" i="25"/>
  <c r="C49" i="25" s="1"/>
  <c r="E47" i="25"/>
  <c r="H46" i="25"/>
  <c r="AL46" i="25" s="1"/>
  <c r="H42" i="25"/>
  <c r="AL42" i="25" s="1"/>
  <c r="H11" i="25"/>
  <c r="AL11" i="25" s="1"/>
  <c r="H32" i="25"/>
  <c r="AL32" i="25" s="1"/>
  <c r="F47" i="25"/>
  <c r="F62" i="25" s="1"/>
  <c r="H44" i="25"/>
  <c r="AL44" i="25" s="1"/>
  <c r="H45" i="25"/>
  <c r="AL45" i="25" s="1"/>
  <c r="D62" i="25" l="1"/>
  <c r="E39" i="25"/>
  <c r="G62" i="25"/>
  <c r="E62" i="25"/>
  <c r="F39" i="25"/>
  <c r="H19" i="25"/>
  <c r="AL19" i="25" s="1"/>
  <c r="G48" i="25"/>
  <c r="G49" i="25" s="1"/>
  <c r="G39" i="25"/>
  <c r="H47" i="25"/>
  <c r="AL47" i="25" s="1"/>
  <c r="H61" i="25"/>
  <c r="D48" i="25"/>
  <c r="D49" i="25" s="1"/>
  <c r="D39" i="25"/>
  <c r="H62" i="25" l="1"/>
  <c r="H28" i="25"/>
  <c r="AL28" i="25" s="1"/>
  <c r="H36" i="25" l="1"/>
  <c r="AL36" i="25" s="1"/>
  <c r="H48" i="25" l="1"/>
  <c r="H49" i="25" s="1"/>
  <c r="H39" i="25"/>
  <c r="AL39" i="25" s="1"/>
  <c r="AE117" i="24" l="1"/>
  <c r="AD117" i="24"/>
  <c r="AC117" i="24"/>
  <c r="AB117" i="24"/>
  <c r="AE100" i="24"/>
  <c r="AB100" i="24"/>
  <c r="AC100" i="24"/>
  <c r="AE59" i="24"/>
  <c r="AD59" i="24"/>
  <c r="AC59" i="24"/>
  <c r="AB59" i="24"/>
  <c r="AE34" i="24"/>
  <c r="AD34" i="24"/>
  <c r="AC34" i="24"/>
  <c r="AB34" i="24"/>
  <c r="AE20" i="24"/>
  <c r="AD20" i="24"/>
  <c r="AC20" i="24"/>
  <c r="AB20" i="24"/>
  <c r="AE10" i="24"/>
  <c r="AD10" i="24"/>
  <c r="AC10" i="24"/>
  <c r="AB10" i="24"/>
  <c r="AD100" i="24" l="1"/>
  <c r="AA117" i="24" l="1"/>
  <c r="Z117" i="24"/>
  <c r="Y117" i="24"/>
  <c r="X117" i="24"/>
  <c r="T117" i="24"/>
  <c r="P117" i="24"/>
  <c r="L117" i="24"/>
  <c r="H117" i="24"/>
  <c r="AO102" i="24"/>
  <c r="AN102" i="24"/>
  <c r="AM102" i="24"/>
  <c r="AL102" i="24"/>
  <c r="AK102" i="24"/>
  <c r="AJ102" i="24"/>
  <c r="AI102" i="24"/>
  <c r="AH102" i="24"/>
  <c r="G102" i="24"/>
  <c r="AG102" i="24" s="1"/>
  <c r="F102" i="24"/>
  <c r="E102" i="24"/>
  <c r="D102" i="24"/>
  <c r="C102" i="24"/>
  <c r="AO101" i="24"/>
  <c r="AN101" i="24"/>
  <c r="AM101" i="24"/>
  <c r="AL101" i="24"/>
  <c r="AK101" i="24"/>
  <c r="AJ101" i="24"/>
  <c r="AI101" i="24"/>
  <c r="AH101" i="24"/>
  <c r="G101" i="24"/>
  <c r="AG101" i="24" s="1"/>
  <c r="F101" i="24"/>
  <c r="E101" i="24"/>
  <c r="D101" i="24"/>
  <c r="C101" i="24"/>
  <c r="AA100" i="24"/>
  <c r="AO100" i="24" s="1"/>
  <c r="Y100" i="24"/>
  <c r="AM100" i="24" s="1"/>
  <c r="X100" i="24"/>
  <c r="AL100" i="24" s="1"/>
  <c r="I100" i="24"/>
  <c r="H100" i="24"/>
  <c r="AO99" i="24"/>
  <c r="AL99" i="24"/>
  <c r="AM99" i="24"/>
  <c r="J100" i="24"/>
  <c r="G99" i="24"/>
  <c r="AG99" i="24" s="1"/>
  <c r="F99" i="24"/>
  <c r="E99" i="24"/>
  <c r="D99" i="24"/>
  <c r="C99" i="24"/>
  <c r="AO98" i="24"/>
  <c r="AN98" i="24"/>
  <c r="AM98" i="24"/>
  <c r="AL98" i="24"/>
  <c r="AK98" i="24"/>
  <c r="AJ98" i="24"/>
  <c r="AI98" i="24"/>
  <c r="AH98" i="24"/>
  <c r="G98" i="24"/>
  <c r="AG98" i="24" s="1"/>
  <c r="F98" i="24"/>
  <c r="E98" i="24"/>
  <c r="D98" i="24"/>
  <c r="C98" i="24"/>
  <c r="AO97" i="24"/>
  <c r="AN97" i="24"/>
  <c r="AM97" i="24"/>
  <c r="AL97" i="24"/>
  <c r="AK97" i="24"/>
  <c r="AJ97" i="24"/>
  <c r="AI97" i="24"/>
  <c r="AH97" i="24"/>
  <c r="G97" i="24"/>
  <c r="AG97" i="24" s="1"/>
  <c r="F97" i="24"/>
  <c r="E97" i="24"/>
  <c r="D97" i="24"/>
  <c r="C97" i="24"/>
  <c r="AO96" i="24"/>
  <c r="AN96" i="24"/>
  <c r="AM96" i="24"/>
  <c r="AL96" i="24"/>
  <c r="AK96" i="24"/>
  <c r="AJ96" i="24"/>
  <c r="AI96" i="24"/>
  <c r="AH96" i="24"/>
  <c r="G96" i="24"/>
  <c r="AG96" i="24" s="1"/>
  <c r="F96" i="24"/>
  <c r="E96" i="24"/>
  <c r="D96" i="24"/>
  <c r="C96" i="24"/>
  <c r="AO95" i="24"/>
  <c r="AN95" i="24"/>
  <c r="AM95" i="24"/>
  <c r="AL95" i="24"/>
  <c r="AK95" i="24"/>
  <c r="AJ95" i="24"/>
  <c r="AI95" i="24"/>
  <c r="AH95" i="24"/>
  <c r="G95" i="24"/>
  <c r="AG95" i="24" s="1"/>
  <c r="F95" i="24"/>
  <c r="E95" i="24"/>
  <c r="D95" i="24"/>
  <c r="C95" i="24"/>
  <c r="AO94" i="24"/>
  <c r="AN94" i="24"/>
  <c r="AM94" i="24"/>
  <c r="AL94" i="24"/>
  <c r="AK94" i="24"/>
  <c r="AJ94" i="24"/>
  <c r="AI94" i="24"/>
  <c r="AH94" i="24"/>
  <c r="G94" i="24"/>
  <c r="AG94" i="24" s="1"/>
  <c r="F94" i="24"/>
  <c r="E94" i="24"/>
  <c r="D94" i="24"/>
  <c r="C94" i="24"/>
  <c r="AO93" i="24"/>
  <c r="AN93" i="24"/>
  <c r="AM93" i="24"/>
  <c r="AL93" i="24"/>
  <c r="AK93" i="24"/>
  <c r="AJ93" i="24"/>
  <c r="AI93" i="24"/>
  <c r="AH93" i="24"/>
  <c r="G93" i="24"/>
  <c r="AG93" i="24" s="1"/>
  <c r="F93" i="24"/>
  <c r="E93" i="24"/>
  <c r="D93" i="24"/>
  <c r="C93" i="24"/>
  <c r="AO92" i="24"/>
  <c r="AN92" i="24"/>
  <c r="AM92" i="24"/>
  <c r="AL92" i="24"/>
  <c r="AK92" i="24"/>
  <c r="AJ92" i="24"/>
  <c r="AI92" i="24"/>
  <c r="AH92" i="24"/>
  <c r="G92" i="24"/>
  <c r="AG92" i="24" s="1"/>
  <c r="F92" i="24"/>
  <c r="E92" i="24"/>
  <c r="D92" i="24"/>
  <c r="C92" i="24"/>
  <c r="AO91" i="24"/>
  <c r="AN91" i="24"/>
  <c r="AM91" i="24"/>
  <c r="AL91" i="24"/>
  <c r="AK91" i="24"/>
  <c r="AJ91" i="24"/>
  <c r="AI91" i="24"/>
  <c r="AH91" i="24"/>
  <c r="G91" i="24"/>
  <c r="AG91" i="24" s="1"/>
  <c r="F91" i="24"/>
  <c r="E91" i="24"/>
  <c r="D91" i="24"/>
  <c r="C91" i="24"/>
  <c r="AO90" i="24"/>
  <c r="AN90" i="24"/>
  <c r="AM90" i="24"/>
  <c r="AL90" i="24"/>
  <c r="AK90" i="24"/>
  <c r="AJ90" i="24"/>
  <c r="AI90" i="24"/>
  <c r="AH90" i="24"/>
  <c r="G90" i="24"/>
  <c r="AG90" i="24" s="1"/>
  <c r="F90" i="24"/>
  <c r="E90" i="24"/>
  <c r="D90" i="24"/>
  <c r="C90" i="24"/>
  <c r="AO89" i="24"/>
  <c r="AN89" i="24"/>
  <c r="AM89" i="24"/>
  <c r="AL89" i="24"/>
  <c r="AK89" i="24"/>
  <c r="AJ89" i="24"/>
  <c r="AI89" i="24"/>
  <c r="AH89" i="24"/>
  <c r="G89" i="24"/>
  <c r="AG89" i="24" s="1"/>
  <c r="F89" i="24"/>
  <c r="E89" i="24"/>
  <c r="D89" i="24"/>
  <c r="C89" i="24"/>
  <c r="AO88" i="24"/>
  <c r="AN88" i="24"/>
  <c r="AM88" i="24"/>
  <c r="AL88" i="24"/>
  <c r="AK88" i="24"/>
  <c r="AJ88" i="24"/>
  <c r="AI88" i="24"/>
  <c r="AH88" i="24"/>
  <c r="G88" i="24"/>
  <c r="AG88" i="24" s="1"/>
  <c r="F88" i="24"/>
  <c r="E88" i="24"/>
  <c r="D88" i="24"/>
  <c r="C88" i="24"/>
  <c r="AO87" i="24"/>
  <c r="AN87" i="24"/>
  <c r="AM87" i="24"/>
  <c r="AL87" i="24"/>
  <c r="AK87" i="24"/>
  <c r="AJ87" i="24"/>
  <c r="AI87" i="24"/>
  <c r="AH87" i="24"/>
  <c r="G87" i="24"/>
  <c r="AG87" i="24" s="1"/>
  <c r="F87" i="24"/>
  <c r="E87" i="24"/>
  <c r="D87" i="24"/>
  <c r="C87" i="24"/>
  <c r="AO86" i="24"/>
  <c r="AN86" i="24"/>
  <c r="AM86" i="24"/>
  <c r="AL86" i="24"/>
  <c r="AK86" i="24"/>
  <c r="AJ86" i="24"/>
  <c r="AI86" i="24"/>
  <c r="AH86" i="24"/>
  <c r="G86" i="24"/>
  <c r="AG86" i="24" s="1"/>
  <c r="F86" i="24"/>
  <c r="E86" i="24"/>
  <c r="D86" i="24"/>
  <c r="C86" i="24"/>
  <c r="AO85" i="24"/>
  <c r="AN85" i="24"/>
  <c r="AM85" i="24"/>
  <c r="AL85" i="24"/>
  <c r="AK85" i="24"/>
  <c r="AJ85" i="24"/>
  <c r="AI85" i="24"/>
  <c r="AH85" i="24"/>
  <c r="G85" i="24"/>
  <c r="AG85" i="24" s="1"/>
  <c r="F85" i="24"/>
  <c r="E85" i="24"/>
  <c r="D85" i="24"/>
  <c r="C85" i="24"/>
  <c r="AO84" i="24"/>
  <c r="AN84" i="24"/>
  <c r="AM84" i="24"/>
  <c r="AL84" i="24"/>
  <c r="AK84" i="24"/>
  <c r="AJ84" i="24"/>
  <c r="AO82" i="24"/>
  <c r="AN82" i="24"/>
  <c r="AM82" i="24"/>
  <c r="AL82" i="24"/>
  <c r="AK82" i="24"/>
  <c r="AJ82" i="24"/>
  <c r="AI82" i="24"/>
  <c r="AH82" i="24"/>
  <c r="G82" i="24"/>
  <c r="AG82" i="24" s="1"/>
  <c r="F82" i="24"/>
  <c r="E82" i="24"/>
  <c r="D82" i="24"/>
  <c r="C82" i="24"/>
  <c r="AO81" i="24"/>
  <c r="AN81" i="24"/>
  <c r="AM81" i="24"/>
  <c r="AL81" i="24"/>
  <c r="AK81" i="24"/>
  <c r="AJ81" i="24"/>
  <c r="AI81" i="24"/>
  <c r="AH81" i="24"/>
  <c r="G81" i="24"/>
  <c r="AG81" i="24" s="1"/>
  <c r="F81" i="24"/>
  <c r="E81" i="24"/>
  <c r="D81" i="24"/>
  <c r="C81" i="24"/>
  <c r="AO80" i="24"/>
  <c r="AN80" i="24"/>
  <c r="AM80" i="24"/>
  <c r="AL80" i="24"/>
  <c r="AK80" i="24"/>
  <c r="AJ80" i="24"/>
  <c r="AI80" i="24"/>
  <c r="AH80" i="24"/>
  <c r="G80" i="24"/>
  <c r="AG80" i="24" s="1"/>
  <c r="F80" i="24"/>
  <c r="E80" i="24"/>
  <c r="D80" i="24"/>
  <c r="C80" i="24"/>
  <c r="AO79" i="24"/>
  <c r="AN79" i="24"/>
  <c r="AM79" i="24"/>
  <c r="AL79" i="24"/>
  <c r="AK79" i="24"/>
  <c r="AJ79" i="24"/>
  <c r="AI79" i="24"/>
  <c r="AH79" i="24"/>
  <c r="G79" i="24"/>
  <c r="AG79" i="24" s="1"/>
  <c r="F79" i="24"/>
  <c r="E79" i="24"/>
  <c r="D79" i="24"/>
  <c r="C79" i="24"/>
  <c r="AO78" i="24"/>
  <c r="AN78" i="24"/>
  <c r="AM78" i="24"/>
  <c r="AL78" i="24"/>
  <c r="AK78" i="24"/>
  <c r="AJ78" i="24"/>
  <c r="AI78" i="24"/>
  <c r="AH78" i="24"/>
  <c r="G78" i="24"/>
  <c r="AG78" i="24" s="1"/>
  <c r="F78" i="24"/>
  <c r="E78" i="24"/>
  <c r="D78" i="24"/>
  <c r="C78" i="24"/>
  <c r="AO77" i="24"/>
  <c r="AN77" i="24"/>
  <c r="AM77" i="24"/>
  <c r="AL77" i="24"/>
  <c r="AK77" i="24"/>
  <c r="AJ77" i="24"/>
  <c r="AI77" i="24"/>
  <c r="AH77" i="24"/>
  <c r="G77" i="24"/>
  <c r="AG77" i="24" s="1"/>
  <c r="F77" i="24"/>
  <c r="E77" i="24"/>
  <c r="D77" i="24"/>
  <c r="C77" i="24"/>
  <c r="AO76" i="24"/>
  <c r="AN76" i="24"/>
  <c r="AM76" i="24"/>
  <c r="AL76" i="24"/>
  <c r="AK76" i="24"/>
  <c r="AJ76" i="24"/>
  <c r="AI76" i="24"/>
  <c r="AH76" i="24"/>
  <c r="G76" i="24"/>
  <c r="AG76" i="24" s="1"/>
  <c r="F76" i="24"/>
  <c r="E76" i="24"/>
  <c r="D76" i="24"/>
  <c r="C76" i="24"/>
  <c r="G75" i="24"/>
  <c r="AG75" i="24" s="1"/>
  <c r="F75" i="24"/>
  <c r="E75" i="24"/>
  <c r="D75" i="24"/>
  <c r="C75" i="24"/>
  <c r="AO74" i="24"/>
  <c r="AN74" i="24"/>
  <c r="AM74" i="24"/>
  <c r="AL74" i="24"/>
  <c r="AK74" i="24"/>
  <c r="AJ74" i="24"/>
  <c r="AI74" i="24"/>
  <c r="AH74" i="24"/>
  <c r="G74" i="24"/>
  <c r="AG74" i="24" s="1"/>
  <c r="F74" i="24"/>
  <c r="E74" i="24"/>
  <c r="D74" i="24"/>
  <c r="C74" i="24"/>
  <c r="AO73" i="24"/>
  <c r="AN73" i="24"/>
  <c r="AM73" i="24"/>
  <c r="AL73" i="24"/>
  <c r="AK73" i="24"/>
  <c r="AJ73" i="24"/>
  <c r="AI73" i="24"/>
  <c r="AH73" i="24"/>
  <c r="G73" i="24"/>
  <c r="F73" i="24"/>
  <c r="E73" i="24"/>
  <c r="D73" i="24"/>
  <c r="C73" i="24"/>
  <c r="AO72" i="24"/>
  <c r="AN72" i="24"/>
  <c r="AM72" i="24"/>
  <c r="AL72" i="24"/>
  <c r="AK72" i="24"/>
  <c r="AJ72" i="24"/>
  <c r="AO70" i="24"/>
  <c r="AN70" i="24"/>
  <c r="AM70" i="24"/>
  <c r="AL70" i="24"/>
  <c r="AK70" i="24"/>
  <c r="AJ70" i="24"/>
  <c r="AI70" i="24"/>
  <c r="AH70" i="24"/>
  <c r="G70" i="24"/>
  <c r="AG70" i="24" s="1"/>
  <c r="F70" i="24"/>
  <c r="E70" i="24"/>
  <c r="D70" i="24"/>
  <c r="C70" i="24"/>
  <c r="AO69" i="24"/>
  <c r="AN69" i="24"/>
  <c r="AM69" i="24"/>
  <c r="AL69" i="24"/>
  <c r="AK69" i="24"/>
  <c r="AJ69" i="24"/>
  <c r="AI69" i="24"/>
  <c r="AH69" i="24"/>
  <c r="G69" i="24"/>
  <c r="AG69" i="24" s="1"/>
  <c r="F69" i="24"/>
  <c r="E69" i="24"/>
  <c r="D69" i="24"/>
  <c r="C69" i="24"/>
  <c r="AO68" i="24"/>
  <c r="AN68" i="24"/>
  <c r="AM68" i="24"/>
  <c r="AL68" i="24"/>
  <c r="AK68" i="24"/>
  <c r="AJ68" i="24"/>
  <c r="AI68" i="24"/>
  <c r="AH68" i="24"/>
  <c r="G68" i="24"/>
  <c r="AG68" i="24" s="1"/>
  <c r="F68" i="24"/>
  <c r="E68" i="24"/>
  <c r="D68" i="24"/>
  <c r="C68" i="24"/>
  <c r="AO67" i="24"/>
  <c r="AN67" i="24"/>
  <c r="AM67" i="24"/>
  <c r="AL67" i="24"/>
  <c r="AK67" i="24"/>
  <c r="AJ67" i="24"/>
  <c r="AI67" i="24"/>
  <c r="AH67" i="24"/>
  <c r="G67" i="24"/>
  <c r="AG67" i="24" s="1"/>
  <c r="F67" i="24"/>
  <c r="E67" i="24"/>
  <c r="D67" i="24"/>
  <c r="C67" i="24"/>
  <c r="G66" i="24"/>
  <c r="AG66" i="24" s="1"/>
  <c r="F66" i="24"/>
  <c r="E66" i="24"/>
  <c r="D66" i="24"/>
  <c r="C66" i="24"/>
  <c r="AO65" i="24"/>
  <c r="AN65" i="24"/>
  <c r="AM65" i="24"/>
  <c r="AL65" i="24"/>
  <c r="AK65" i="24"/>
  <c r="AJ65" i="24"/>
  <c r="AI65" i="24"/>
  <c r="AH65" i="24"/>
  <c r="G65" i="24"/>
  <c r="AG65" i="24" s="1"/>
  <c r="F65" i="24"/>
  <c r="E65" i="24"/>
  <c r="D65" i="24"/>
  <c r="C65" i="24"/>
  <c r="AO64" i="24"/>
  <c r="AN64" i="24"/>
  <c r="AM64" i="24"/>
  <c r="AL64" i="24"/>
  <c r="AK64" i="24"/>
  <c r="AJ64" i="24"/>
  <c r="AI64" i="24"/>
  <c r="AH64" i="24"/>
  <c r="G64" i="24"/>
  <c r="AG64" i="24" s="1"/>
  <c r="F64" i="24"/>
  <c r="E64" i="24"/>
  <c r="D64" i="24"/>
  <c r="C64" i="24"/>
  <c r="AO63" i="24"/>
  <c r="AN63" i="24"/>
  <c r="AM63" i="24"/>
  <c r="AL63" i="24"/>
  <c r="AK63" i="24"/>
  <c r="AJ63" i="24"/>
  <c r="AI63" i="24"/>
  <c r="AH63" i="24"/>
  <c r="G63" i="24"/>
  <c r="AG63" i="24" s="1"/>
  <c r="F63" i="24"/>
  <c r="E63" i="24"/>
  <c r="D63" i="24"/>
  <c r="C63" i="24"/>
  <c r="AO62" i="24"/>
  <c r="AN62" i="24"/>
  <c r="AM62" i="24"/>
  <c r="AL62" i="24"/>
  <c r="AK62" i="24"/>
  <c r="AJ62" i="24"/>
  <c r="AI62" i="24"/>
  <c r="AH62" i="24"/>
  <c r="G62" i="24"/>
  <c r="AG62" i="24" s="1"/>
  <c r="F62" i="24"/>
  <c r="E62" i="24"/>
  <c r="D62" i="24"/>
  <c r="C62" i="24"/>
  <c r="AA59" i="24"/>
  <c r="Z59" i="24"/>
  <c r="Y59" i="24"/>
  <c r="X59" i="24"/>
  <c r="AO56" i="24"/>
  <c r="AN56" i="24"/>
  <c r="AM56" i="24"/>
  <c r="AL56" i="24"/>
  <c r="AK56" i="24"/>
  <c r="AJ56" i="24"/>
  <c r="AI56" i="24"/>
  <c r="AH56" i="24"/>
  <c r="G56" i="24"/>
  <c r="AG56" i="24" s="1"/>
  <c r="F56" i="24"/>
  <c r="E56" i="24"/>
  <c r="D56" i="24"/>
  <c r="C56" i="24"/>
  <c r="AO54" i="24"/>
  <c r="AN54" i="24"/>
  <c r="AM54" i="24"/>
  <c r="AL54" i="24"/>
  <c r="AK54" i="24"/>
  <c r="AJ54" i="24"/>
  <c r="AI54" i="24"/>
  <c r="AH54" i="24"/>
  <c r="G54" i="24"/>
  <c r="AG54" i="24" s="1"/>
  <c r="F54" i="24"/>
  <c r="E54" i="24"/>
  <c r="D54" i="24"/>
  <c r="C54" i="24"/>
  <c r="AO53" i="24"/>
  <c r="AN53" i="24"/>
  <c r="AM53" i="24"/>
  <c r="AL53" i="24"/>
  <c r="AK53" i="24"/>
  <c r="AJ53" i="24"/>
  <c r="AI53" i="24"/>
  <c r="AH53" i="24"/>
  <c r="G53" i="24"/>
  <c r="AG53" i="24" s="1"/>
  <c r="F53" i="24"/>
  <c r="E53" i="24"/>
  <c r="D53" i="24"/>
  <c r="C53" i="24"/>
  <c r="AO52" i="24"/>
  <c r="AN52" i="24"/>
  <c r="AM52" i="24"/>
  <c r="AL52" i="24"/>
  <c r="AK52" i="24"/>
  <c r="AJ52" i="24"/>
  <c r="AI52" i="24"/>
  <c r="AH52" i="24"/>
  <c r="G52" i="24"/>
  <c r="AG52" i="24" s="1"/>
  <c r="F52" i="24"/>
  <c r="E52" i="24"/>
  <c r="D52" i="24"/>
  <c r="C52" i="24"/>
  <c r="G51" i="24"/>
  <c r="AG51" i="24" s="1"/>
  <c r="F51" i="24"/>
  <c r="E51" i="24"/>
  <c r="D51" i="24"/>
  <c r="C51" i="24"/>
  <c r="AO50" i="24"/>
  <c r="AN50" i="24"/>
  <c r="AM50" i="24"/>
  <c r="AL50" i="24"/>
  <c r="AK50" i="24"/>
  <c r="AJ50" i="24"/>
  <c r="AI50" i="24"/>
  <c r="AH50" i="24"/>
  <c r="G50" i="24"/>
  <c r="AG50" i="24" s="1"/>
  <c r="F50" i="24"/>
  <c r="E50" i="24"/>
  <c r="D50" i="24"/>
  <c r="C50" i="24"/>
  <c r="G49" i="24"/>
  <c r="AG49" i="24" s="1"/>
  <c r="F49" i="24"/>
  <c r="E49" i="24"/>
  <c r="D49" i="24"/>
  <c r="C49" i="24"/>
  <c r="AO48" i="24"/>
  <c r="AN48" i="24"/>
  <c r="AM48" i="24"/>
  <c r="AL48" i="24"/>
  <c r="AK48" i="24"/>
  <c r="AJ48" i="24"/>
  <c r="AI48" i="24"/>
  <c r="AH48" i="24"/>
  <c r="G48" i="24"/>
  <c r="AG48" i="24" s="1"/>
  <c r="F48" i="24"/>
  <c r="E48" i="24"/>
  <c r="D48" i="24"/>
  <c r="C48" i="24"/>
  <c r="G47" i="24"/>
  <c r="AG47" i="24" s="1"/>
  <c r="F47" i="24"/>
  <c r="E47" i="24"/>
  <c r="D47" i="24"/>
  <c r="C47" i="24"/>
  <c r="AO46" i="24"/>
  <c r="AN46" i="24"/>
  <c r="AM46" i="24"/>
  <c r="AL46" i="24"/>
  <c r="AK46" i="24"/>
  <c r="AJ46" i="24"/>
  <c r="AI46" i="24"/>
  <c r="AH46" i="24"/>
  <c r="G46" i="24"/>
  <c r="AG46" i="24" s="1"/>
  <c r="F46" i="24"/>
  <c r="E46" i="24"/>
  <c r="D46" i="24"/>
  <c r="C46" i="24"/>
  <c r="AO45" i="24"/>
  <c r="AN45" i="24"/>
  <c r="AM45" i="24"/>
  <c r="AL45" i="24"/>
  <c r="AK45" i="24"/>
  <c r="AJ45" i="24"/>
  <c r="AI45" i="24"/>
  <c r="AH45" i="24"/>
  <c r="G45" i="24"/>
  <c r="AG45" i="24" s="1"/>
  <c r="F45" i="24"/>
  <c r="E45" i="24"/>
  <c r="D45" i="24"/>
  <c r="C45" i="24"/>
  <c r="G44" i="24"/>
  <c r="AG44" i="24" s="1"/>
  <c r="F44" i="24"/>
  <c r="E44" i="24"/>
  <c r="D44" i="24"/>
  <c r="C44" i="24"/>
  <c r="AO43" i="24"/>
  <c r="AN43" i="24"/>
  <c r="AM43" i="24"/>
  <c r="AL43" i="24"/>
  <c r="AK43" i="24"/>
  <c r="AJ43" i="24"/>
  <c r="AI43" i="24"/>
  <c r="AH43" i="24"/>
  <c r="G43" i="24"/>
  <c r="AG43" i="24" s="1"/>
  <c r="F43" i="24"/>
  <c r="E43" i="24"/>
  <c r="D43" i="24"/>
  <c r="C43" i="24"/>
  <c r="AO42" i="24"/>
  <c r="AN42" i="24"/>
  <c r="AM42" i="24"/>
  <c r="AL42" i="24"/>
  <c r="AK42" i="24"/>
  <c r="AJ42" i="24"/>
  <c r="AI42" i="24"/>
  <c r="AH42" i="24"/>
  <c r="G42" i="24"/>
  <c r="AG42" i="24" s="1"/>
  <c r="F42" i="24"/>
  <c r="E42" i="24"/>
  <c r="D42" i="24"/>
  <c r="C42" i="24"/>
  <c r="AO41" i="24"/>
  <c r="AN41" i="24"/>
  <c r="AM41" i="24"/>
  <c r="AL41" i="24"/>
  <c r="AK41" i="24"/>
  <c r="AJ41" i="24"/>
  <c r="AI41" i="24"/>
  <c r="AH41" i="24"/>
  <c r="G41" i="24"/>
  <c r="F41" i="24"/>
  <c r="E41" i="24"/>
  <c r="D41" i="24"/>
  <c r="C41" i="24"/>
  <c r="AO40" i="24"/>
  <c r="AN40" i="24"/>
  <c r="AM40" i="24"/>
  <c r="AL40" i="24"/>
  <c r="AK40" i="24"/>
  <c r="AJ40" i="24"/>
  <c r="G40" i="24"/>
  <c r="F40" i="24"/>
  <c r="E40" i="24"/>
  <c r="D40" i="24"/>
  <c r="C40" i="24"/>
  <c r="AO39" i="24"/>
  <c r="AN39" i="24"/>
  <c r="AM39" i="24"/>
  <c r="AL39" i="24"/>
  <c r="AK39" i="24"/>
  <c r="AJ39" i="24"/>
  <c r="AI39" i="24"/>
  <c r="AH39" i="24"/>
  <c r="G39" i="24"/>
  <c r="AG39" i="24" s="1"/>
  <c r="F39" i="24"/>
  <c r="E39" i="24"/>
  <c r="D39" i="24"/>
  <c r="C39" i="24"/>
  <c r="AO38" i="24"/>
  <c r="AN38" i="24"/>
  <c r="AM38" i="24"/>
  <c r="AL38" i="24"/>
  <c r="AK38" i="24"/>
  <c r="AJ38" i="24"/>
  <c r="AI38" i="24"/>
  <c r="AH38" i="24"/>
  <c r="G38" i="24"/>
  <c r="AG38" i="24" s="1"/>
  <c r="F38" i="24"/>
  <c r="E38" i="24"/>
  <c r="D38" i="24"/>
  <c r="C38" i="24"/>
  <c r="AO37" i="24"/>
  <c r="AN37" i="24"/>
  <c r="AM37" i="24"/>
  <c r="AL37" i="24"/>
  <c r="AK37" i="24"/>
  <c r="AJ37" i="24"/>
  <c r="AI37" i="24"/>
  <c r="AH37" i="24"/>
  <c r="G37" i="24"/>
  <c r="AG37" i="24" s="1"/>
  <c r="F37" i="24"/>
  <c r="E37" i="24"/>
  <c r="D37" i="24"/>
  <c r="C37" i="24"/>
  <c r="AO36" i="24"/>
  <c r="AN36" i="24"/>
  <c r="AM36" i="24"/>
  <c r="AL36" i="24"/>
  <c r="AK36" i="24"/>
  <c r="AJ36" i="24"/>
  <c r="AI36" i="24"/>
  <c r="AH36" i="24"/>
  <c r="G36" i="24"/>
  <c r="AG36" i="24" s="1"/>
  <c r="F36" i="24"/>
  <c r="E36" i="24"/>
  <c r="D36" i="24"/>
  <c r="C36" i="24"/>
  <c r="AO35" i="24"/>
  <c r="AN35" i="24"/>
  <c r="AM35" i="24"/>
  <c r="AL35" i="24"/>
  <c r="AK35" i="24"/>
  <c r="AJ35" i="24"/>
  <c r="AI35" i="24"/>
  <c r="AH35" i="24"/>
  <c r="G35" i="24"/>
  <c r="AG35" i="24" s="1"/>
  <c r="F35" i="24"/>
  <c r="E35" i="24"/>
  <c r="D35" i="24"/>
  <c r="C35" i="24"/>
  <c r="AA34" i="24"/>
  <c r="Z34" i="24"/>
  <c r="Y34" i="24"/>
  <c r="AM34" i="24" s="1"/>
  <c r="X34" i="24"/>
  <c r="W34" i="24"/>
  <c r="AK34" i="24" s="1"/>
  <c r="V34" i="24"/>
  <c r="U34" i="24"/>
  <c r="T34" i="24"/>
  <c r="S34" i="24"/>
  <c r="AJ34" i="24" s="1"/>
  <c r="R34" i="24"/>
  <c r="Q34" i="24"/>
  <c r="P34" i="24"/>
  <c r="O34" i="24"/>
  <c r="N34" i="24"/>
  <c r="M34" i="24"/>
  <c r="L34" i="24"/>
  <c r="K34" i="24"/>
  <c r="J34" i="24"/>
  <c r="I34" i="24"/>
  <c r="H34" i="24"/>
  <c r="AO33" i="24"/>
  <c r="AN33" i="24"/>
  <c r="AM33" i="24"/>
  <c r="AL33" i="24"/>
  <c r="AK33" i="24"/>
  <c r="AJ33" i="24"/>
  <c r="AO31" i="24"/>
  <c r="AN31" i="24"/>
  <c r="AM31" i="24"/>
  <c r="AL31" i="24"/>
  <c r="AK31" i="24"/>
  <c r="AJ31" i="24"/>
  <c r="AI31" i="24"/>
  <c r="AH31" i="24"/>
  <c r="G31" i="24"/>
  <c r="AG31" i="24" s="1"/>
  <c r="F31" i="24"/>
  <c r="E31" i="24"/>
  <c r="D31" i="24"/>
  <c r="C31" i="24"/>
  <c r="AO30" i="24"/>
  <c r="AN30" i="24"/>
  <c r="AM30" i="24"/>
  <c r="AL30" i="24"/>
  <c r="AK30" i="24"/>
  <c r="AJ30" i="24"/>
  <c r="AI30" i="24"/>
  <c r="AH30" i="24"/>
  <c r="G30" i="24"/>
  <c r="AG30" i="24" s="1"/>
  <c r="F30" i="24"/>
  <c r="E30" i="24"/>
  <c r="D30" i="24"/>
  <c r="C30" i="24"/>
  <c r="AO29" i="24"/>
  <c r="AN29" i="24"/>
  <c r="AM29" i="24"/>
  <c r="AL29" i="24"/>
  <c r="AK29" i="24"/>
  <c r="AJ29" i="24"/>
  <c r="AI29" i="24"/>
  <c r="AH29" i="24"/>
  <c r="G29" i="24"/>
  <c r="AG29" i="24" s="1"/>
  <c r="F29" i="24"/>
  <c r="E29" i="24"/>
  <c r="D29" i="24"/>
  <c r="C29" i="24"/>
  <c r="AO28" i="24"/>
  <c r="AN28" i="24"/>
  <c r="AM28" i="24"/>
  <c r="AL28" i="24"/>
  <c r="AK28" i="24"/>
  <c r="AJ28" i="24"/>
  <c r="AI28" i="24"/>
  <c r="AH28" i="24"/>
  <c r="G28" i="24"/>
  <c r="AG28" i="24" s="1"/>
  <c r="F28" i="24"/>
  <c r="E28" i="24"/>
  <c r="D28" i="24"/>
  <c r="C28" i="24"/>
  <c r="AO27" i="24"/>
  <c r="AN27" i="24"/>
  <c r="AM27" i="24"/>
  <c r="AL27" i="24"/>
  <c r="AK27" i="24"/>
  <c r="AJ27" i="24"/>
  <c r="AI27" i="24"/>
  <c r="AH27" i="24"/>
  <c r="G27" i="24"/>
  <c r="AG27" i="24" s="1"/>
  <c r="F27" i="24"/>
  <c r="E27" i="24"/>
  <c r="D27" i="24"/>
  <c r="C27" i="24"/>
  <c r="AO26" i="24"/>
  <c r="AN26" i="24"/>
  <c r="AM26" i="24"/>
  <c r="AL26" i="24"/>
  <c r="AK26" i="24"/>
  <c r="AJ26" i="24"/>
  <c r="AI26" i="24"/>
  <c r="AH26" i="24"/>
  <c r="G26" i="24"/>
  <c r="AG26" i="24" s="1"/>
  <c r="F26" i="24"/>
  <c r="E26" i="24"/>
  <c r="D26" i="24"/>
  <c r="C26" i="24"/>
  <c r="AO25" i="24"/>
  <c r="AN25" i="24"/>
  <c r="AM25" i="24"/>
  <c r="AL25" i="24"/>
  <c r="AK25" i="24"/>
  <c r="AJ25" i="24"/>
  <c r="AI25" i="24"/>
  <c r="AH25" i="24"/>
  <c r="G25" i="24"/>
  <c r="AG25" i="24" s="1"/>
  <c r="F25" i="24"/>
  <c r="E25" i="24"/>
  <c r="D25" i="24"/>
  <c r="C25" i="24"/>
  <c r="AO24" i="24"/>
  <c r="AN24" i="24"/>
  <c r="AM24" i="24"/>
  <c r="AL24" i="24"/>
  <c r="AK24" i="24"/>
  <c r="AJ24" i="24"/>
  <c r="AI24" i="24"/>
  <c r="AH24" i="24"/>
  <c r="G24" i="24"/>
  <c r="AG24" i="24" s="1"/>
  <c r="F24" i="24"/>
  <c r="E24" i="24"/>
  <c r="D24" i="24"/>
  <c r="C24" i="24"/>
  <c r="AO23" i="24"/>
  <c r="AN23" i="24"/>
  <c r="AM23" i="24"/>
  <c r="AL23" i="24"/>
  <c r="AK23" i="24"/>
  <c r="AJ23" i="24"/>
  <c r="AI23" i="24"/>
  <c r="AH23" i="24"/>
  <c r="G23" i="24"/>
  <c r="AG23" i="24" s="1"/>
  <c r="F23" i="24"/>
  <c r="E23" i="24"/>
  <c r="D23" i="24"/>
  <c r="C23" i="24"/>
  <c r="AO22" i="24"/>
  <c r="AN22" i="24"/>
  <c r="AM22" i="24"/>
  <c r="AL22" i="24"/>
  <c r="AK22" i="24"/>
  <c r="AJ22" i="24"/>
  <c r="AI22" i="24"/>
  <c r="AH22" i="24"/>
  <c r="G22" i="24"/>
  <c r="F22" i="24"/>
  <c r="E22" i="24"/>
  <c r="D22" i="24"/>
  <c r="C22" i="24"/>
  <c r="AO21" i="24"/>
  <c r="AN21" i="24"/>
  <c r="AM21" i="24"/>
  <c r="AL21" i="24"/>
  <c r="AK21" i="24"/>
  <c r="AJ21" i="24"/>
  <c r="AI21" i="24"/>
  <c r="AH21" i="24"/>
  <c r="G21" i="24"/>
  <c r="AG21" i="24" s="1"/>
  <c r="F21" i="24"/>
  <c r="E21" i="24"/>
  <c r="D21" i="24"/>
  <c r="C21" i="24"/>
  <c r="AJ20" i="24"/>
  <c r="AA20" i="24"/>
  <c r="AO20" i="24" s="1"/>
  <c r="Z20" i="24"/>
  <c r="AN20" i="24" s="1"/>
  <c r="Y20" i="24"/>
  <c r="AM20" i="24" s="1"/>
  <c r="X20" i="24"/>
  <c r="AL20" i="24" s="1"/>
  <c r="W20" i="24"/>
  <c r="AK20" i="24" s="1"/>
  <c r="V20" i="24"/>
  <c r="U20" i="24"/>
  <c r="T20" i="24"/>
  <c r="S20" i="24"/>
  <c r="R20" i="24"/>
  <c r="Q20" i="24"/>
  <c r="P20" i="24"/>
  <c r="O20" i="24"/>
  <c r="AI20" i="24" s="1"/>
  <c r="N20" i="24"/>
  <c r="M20" i="24"/>
  <c r="L20" i="24"/>
  <c r="K20" i="24"/>
  <c r="AH20" i="24" s="1"/>
  <c r="J20" i="24"/>
  <c r="I20" i="24"/>
  <c r="H20" i="24"/>
  <c r="AO19" i="24"/>
  <c r="AN19" i="24"/>
  <c r="AM19" i="24"/>
  <c r="AL19" i="24"/>
  <c r="AK19" i="24"/>
  <c r="AJ19" i="24"/>
  <c r="AI19" i="24"/>
  <c r="AH19" i="24"/>
  <c r="G19" i="24"/>
  <c r="AG19" i="24" s="1"/>
  <c r="F19" i="24"/>
  <c r="E19" i="24"/>
  <c r="D19" i="24"/>
  <c r="C19" i="24"/>
  <c r="AO18" i="24"/>
  <c r="AN18" i="24"/>
  <c r="AM18" i="24"/>
  <c r="AL18" i="24"/>
  <c r="AK18" i="24"/>
  <c r="AJ18" i="24"/>
  <c r="AI18" i="24"/>
  <c r="AH18" i="24"/>
  <c r="G18" i="24"/>
  <c r="AG18" i="24" s="1"/>
  <c r="F18" i="24"/>
  <c r="E18" i="24"/>
  <c r="D18" i="24"/>
  <c r="C18" i="24"/>
  <c r="AO17" i="24"/>
  <c r="AN17" i="24"/>
  <c r="AM17" i="24"/>
  <c r="AL17" i="24"/>
  <c r="AK17" i="24"/>
  <c r="AJ17" i="24"/>
  <c r="AI17" i="24"/>
  <c r="AH17" i="24"/>
  <c r="G17" i="24"/>
  <c r="AG17" i="24" s="1"/>
  <c r="F17" i="24"/>
  <c r="E17" i="24"/>
  <c r="D17" i="24"/>
  <c r="C17" i="24"/>
  <c r="G16" i="24"/>
  <c r="AG16" i="24" s="1"/>
  <c r="F16" i="24"/>
  <c r="E16" i="24"/>
  <c r="D16" i="24"/>
  <c r="C16" i="24"/>
  <c r="G15" i="24"/>
  <c r="AG15" i="24" s="1"/>
  <c r="F15" i="24"/>
  <c r="E15" i="24"/>
  <c r="D15" i="24"/>
  <c r="C15" i="24"/>
  <c r="AO13" i="24"/>
  <c r="AN13" i="24"/>
  <c r="AM13" i="24"/>
  <c r="AL13" i="24"/>
  <c r="AK13" i="24"/>
  <c r="AJ13" i="24"/>
  <c r="AI13" i="24"/>
  <c r="AH13" i="24"/>
  <c r="G13" i="24"/>
  <c r="AG13" i="24" s="1"/>
  <c r="F13" i="24"/>
  <c r="E13" i="24"/>
  <c r="D13" i="24"/>
  <c r="C13" i="24"/>
  <c r="AO12" i="24"/>
  <c r="AN12" i="24"/>
  <c r="AM12" i="24"/>
  <c r="AL12" i="24"/>
  <c r="AK12" i="24"/>
  <c r="AJ12" i="24"/>
  <c r="AI12" i="24"/>
  <c r="AH12" i="24"/>
  <c r="G12" i="24"/>
  <c r="AG12" i="24" s="1"/>
  <c r="F12" i="24"/>
  <c r="E12" i="24"/>
  <c r="D12" i="24"/>
  <c r="C12" i="24"/>
  <c r="AO11" i="24"/>
  <c r="AN11" i="24"/>
  <c r="AM11" i="24"/>
  <c r="AL11" i="24"/>
  <c r="AK11" i="24"/>
  <c r="AJ11" i="24"/>
  <c r="AI11" i="24"/>
  <c r="AH11" i="24"/>
  <c r="G11" i="24"/>
  <c r="AG11" i="24" s="1"/>
  <c r="F11" i="24"/>
  <c r="E11" i="24"/>
  <c r="D11" i="24"/>
  <c r="C11" i="24"/>
  <c r="AA10" i="24"/>
  <c r="AO10" i="24" s="1"/>
  <c r="Z10" i="24"/>
  <c r="AN10" i="24" s="1"/>
  <c r="Y10" i="24"/>
  <c r="AM10" i="24" s="1"/>
  <c r="X10" i="24"/>
  <c r="AL10" i="24" s="1"/>
  <c r="W10" i="24"/>
  <c r="AK10" i="24" s="1"/>
  <c r="V10" i="24"/>
  <c r="U10" i="24"/>
  <c r="T10" i="24"/>
  <c r="S10" i="24"/>
  <c r="R10" i="24"/>
  <c r="Q10" i="24"/>
  <c r="P10" i="24"/>
  <c r="O10" i="24"/>
  <c r="N10" i="24"/>
  <c r="M10" i="24"/>
  <c r="L10" i="24"/>
  <c r="K10" i="24"/>
  <c r="J10" i="24"/>
  <c r="I10" i="24"/>
  <c r="H10" i="24"/>
  <c r="AO7" i="24"/>
  <c r="AO59" i="24" s="1"/>
  <c r="AN7" i="24"/>
  <c r="AN59" i="24" s="1"/>
  <c r="AM7" i="24"/>
  <c r="AM59" i="24" s="1"/>
  <c r="AL7" i="24"/>
  <c r="AL59" i="24" s="1"/>
  <c r="AK7" i="24"/>
  <c r="AK59" i="24" s="1"/>
  <c r="AJ7" i="24"/>
  <c r="AJ59" i="24" s="1"/>
  <c r="AI7" i="24"/>
  <c r="AI59" i="24" s="1"/>
  <c r="AH7" i="24"/>
  <c r="AH59" i="24" s="1"/>
  <c r="D6" i="24"/>
  <c r="D117" i="24" s="1"/>
  <c r="C6" i="24"/>
  <c r="C14" i="24" l="1"/>
  <c r="D10" i="24"/>
  <c r="G14" i="24"/>
  <c r="AG14" i="24" s="1"/>
  <c r="F14" i="24"/>
  <c r="E20" i="24"/>
  <c r="E34" i="24"/>
  <c r="AN99" i="24"/>
  <c r="F10" i="24"/>
  <c r="E14" i="24"/>
  <c r="F20" i="24"/>
  <c r="D20" i="24"/>
  <c r="E71" i="24"/>
  <c r="E123" i="24" s="1"/>
  <c r="D100" i="24"/>
  <c r="D121" i="24" s="1"/>
  <c r="AN34" i="24"/>
  <c r="C10" i="24"/>
  <c r="G34" i="24"/>
  <c r="G55" i="24" s="1"/>
  <c r="AG55" i="24" s="1"/>
  <c r="AO34" i="24"/>
  <c r="F34" i="24"/>
  <c r="F55" i="24" s="1"/>
  <c r="D14" i="24"/>
  <c r="C34" i="24"/>
  <c r="C55" i="24" s="1"/>
  <c r="E83" i="24"/>
  <c r="G10" i="24"/>
  <c r="AG10" i="24" s="1"/>
  <c r="E10" i="24"/>
  <c r="AG34" i="24"/>
  <c r="D34" i="24"/>
  <c r="D55" i="24" s="1"/>
  <c r="D119" i="24" s="1"/>
  <c r="F71" i="24"/>
  <c r="F123" i="24" s="1"/>
  <c r="F83" i="24"/>
  <c r="E100" i="24"/>
  <c r="E120" i="24" s="1"/>
  <c r="C71" i="24"/>
  <c r="C83" i="24"/>
  <c r="G83" i="24"/>
  <c r="AG83" i="24" s="1"/>
  <c r="F100" i="24"/>
  <c r="F121" i="24" s="1"/>
  <c r="C20" i="24"/>
  <c r="G20" i="24"/>
  <c r="AG20" i="24" s="1"/>
  <c r="D71" i="24"/>
  <c r="D123" i="24" s="1"/>
  <c r="D83" i="24"/>
  <c r="AG73" i="24"/>
  <c r="C117" i="24"/>
  <c r="C59" i="24"/>
  <c r="AG22" i="24"/>
  <c r="E55" i="24"/>
  <c r="AH10" i="24"/>
  <c r="AL34" i="24"/>
  <c r="AJ10" i="24"/>
  <c r="AG7" i="24"/>
  <c r="AG59" i="24" s="1"/>
  <c r="AI10" i="24"/>
  <c r="AH34" i="24"/>
  <c r="C100" i="24"/>
  <c r="G100" i="24"/>
  <c r="AG100" i="24" s="1"/>
  <c r="AI34" i="24"/>
  <c r="G71" i="24"/>
  <c r="G123" i="24" s="1"/>
  <c r="C124" i="24"/>
  <c r="C123" i="24"/>
  <c r="G124" i="24"/>
  <c r="L100" i="24"/>
  <c r="D120" i="24"/>
  <c r="AG41" i="24"/>
  <c r="Z100" i="24"/>
  <c r="AN100" i="24" s="1"/>
  <c r="AH99" i="24"/>
  <c r="K100" i="24"/>
  <c r="AH100" i="24" s="1"/>
  <c r="C32" i="24" l="1"/>
  <c r="C57" i="24" s="1"/>
  <c r="C122" i="24" s="1"/>
  <c r="F32" i="24"/>
  <c r="F57" i="24" s="1"/>
  <c r="F122" i="24" s="1"/>
  <c r="E119" i="24"/>
  <c r="E32" i="24"/>
  <c r="E57" i="24" s="1"/>
  <c r="D32" i="24"/>
  <c r="D57" i="24" s="1"/>
  <c r="D122" i="24" s="1"/>
  <c r="C119" i="24"/>
  <c r="G120" i="24"/>
  <c r="E121" i="24"/>
  <c r="D103" i="24"/>
  <c r="E103" i="24"/>
  <c r="F119" i="24"/>
  <c r="C120" i="24"/>
  <c r="F103" i="24"/>
  <c r="F120" i="24"/>
  <c r="C103" i="24"/>
  <c r="G32" i="24"/>
  <c r="AG32" i="24" s="1"/>
  <c r="C121" i="24"/>
  <c r="G119" i="24"/>
  <c r="M100" i="24"/>
  <c r="G103" i="24"/>
  <c r="AG103" i="24" s="1"/>
  <c r="AG71" i="24"/>
  <c r="G121" i="24"/>
  <c r="C105" i="24" l="1"/>
  <c r="C106" i="24" s="1"/>
  <c r="G57" i="24"/>
  <c r="G122" i="24" s="1"/>
  <c r="F105" i="24"/>
  <c r="F106" i="24" s="1"/>
  <c r="D105" i="24"/>
  <c r="D106" i="24" s="1"/>
  <c r="E105" i="24"/>
  <c r="E106" i="24" s="1"/>
  <c r="E122" i="24"/>
  <c r="N100" i="24"/>
  <c r="AG57" i="24" l="1"/>
  <c r="G105" i="24"/>
  <c r="G106" i="24" s="1"/>
  <c r="AI99" i="24"/>
  <c r="O100" i="24"/>
  <c r="AI100" i="24" l="1"/>
  <c r="P100" i="24"/>
  <c r="Q100" i="24" l="1"/>
  <c r="R100" i="24" l="1"/>
  <c r="AJ99" i="24" l="1"/>
  <c r="S100" i="24"/>
  <c r="T100" i="24" l="1"/>
  <c r="AJ100" i="24"/>
  <c r="U100" i="24" l="1"/>
  <c r="V100" i="24" l="1"/>
  <c r="W100" i="24" l="1"/>
  <c r="AK99" i="24"/>
  <c r="D18" i="10"/>
  <c r="E18" i="10"/>
  <c r="C18" i="10"/>
  <c r="F12" i="15"/>
  <c r="D7" i="15"/>
  <c r="D4" i="15"/>
  <c r="M7" i="16"/>
  <c r="D14" i="11"/>
  <c r="E14" i="11"/>
  <c r="C14" i="11"/>
  <c r="B24" i="15"/>
  <c r="D7" i="16"/>
  <c r="E7" i="16"/>
  <c r="F7" i="16"/>
  <c r="G7" i="16"/>
  <c r="H7" i="16"/>
  <c r="I7" i="16"/>
  <c r="J7" i="16"/>
  <c r="K7" i="16"/>
  <c r="L7" i="16"/>
  <c r="N7" i="16"/>
  <c r="D34" i="15" l="1"/>
  <c r="I18" i="10" s="1"/>
  <c r="H18" i="10"/>
  <c r="H75" i="24"/>
  <c r="H124" i="24" s="1"/>
  <c r="I17" i="25"/>
  <c r="K45" i="25"/>
  <c r="J45" i="25"/>
  <c r="I25" i="25"/>
  <c r="I46" i="25" s="1"/>
  <c r="F18" i="10"/>
  <c r="AV18" i="10"/>
  <c r="G18" i="10"/>
  <c r="BV18" i="10"/>
  <c r="AK100" i="24"/>
  <c r="C73" i="23"/>
  <c r="D36" i="23" s="1"/>
  <c r="B9" i="16"/>
  <c r="D5" i="23"/>
  <c r="E5" i="23" s="1"/>
  <c r="D6" i="23"/>
  <c r="E6" i="23" s="1"/>
  <c r="D7" i="23"/>
  <c r="E7" i="23" s="1"/>
  <c r="D8" i="23"/>
  <c r="E8" i="23" s="1"/>
  <c r="D9" i="23"/>
  <c r="E9" i="23" s="1"/>
  <c r="D10" i="23"/>
  <c r="E10" i="23" s="1"/>
  <c r="D11" i="23"/>
  <c r="E11" i="23" s="1"/>
  <c r="D12" i="23"/>
  <c r="E12" i="23" s="1"/>
  <c r="D13" i="23"/>
  <c r="E13" i="23" s="1"/>
  <c r="D14" i="23"/>
  <c r="E14" i="23" s="1"/>
  <c r="D15" i="23"/>
  <c r="E15" i="23" s="1"/>
  <c r="D16" i="23"/>
  <c r="E16" i="23" s="1"/>
  <c r="D17" i="23"/>
  <c r="E17" i="23" s="1"/>
  <c r="D18" i="23"/>
  <c r="E18" i="23" s="1"/>
  <c r="D19" i="23"/>
  <c r="E19" i="23" s="1"/>
  <c r="D20" i="23"/>
  <c r="E20" i="23" s="1"/>
  <c r="D21" i="23"/>
  <c r="E21" i="23" s="1"/>
  <c r="D22" i="23"/>
  <c r="E22" i="23" s="1"/>
  <c r="D23" i="23"/>
  <c r="E23" i="23" s="1"/>
  <c r="D24" i="23"/>
  <c r="E24" i="23" s="1"/>
  <c r="D25" i="23"/>
  <c r="E25" i="23" s="1"/>
  <c r="D26" i="23"/>
  <c r="E26" i="23" s="1"/>
  <c r="D27" i="23"/>
  <c r="E27" i="23" s="1"/>
  <c r="D28" i="23"/>
  <c r="E28" i="23" s="1"/>
  <c r="D29" i="23"/>
  <c r="E29" i="23" s="1"/>
  <c r="D4" i="23"/>
  <c r="E4" i="23" s="1"/>
  <c r="D65" i="23" l="1"/>
  <c r="D69" i="23"/>
  <c r="D61" i="23"/>
  <c r="D68" i="23"/>
  <c r="D72" i="23"/>
  <c r="D62" i="23"/>
  <c r="D66" i="23"/>
  <c r="D70" i="23"/>
  <c r="D63" i="23"/>
  <c r="D67" i="23"/>
  <c r="D71" i="23"/>
  <c r="D64" i="23"/>
  <c r="EH18" i="10"/>
  <c r="BA18" i="10"/>
  <c r="CM18" i="10"/>
  <c r="DM18" i="10"/>
  <c r="BS18" i="10"/>
  <c r="AQ18" i="10"/>
  <c r="Z18" i="10"/>
  <c r="CL18" i="10"/>
  <c r="BG18" i="10"/>
  <c r="BL18" i="10"/>
  <c r="BQ18" i="10"/>
  <c r="EC18" i="10"/>
  <c r="DS18" i="10"/>
  <c r="CY18" i="10"/>
  <c r="AP18" i="10"/>
  <c r="DB18" i="10"/>
  <c r="K18" i="10"/>
  <c r="P18" i="10"/>
  <c r="U18" i="10"/>
  <c r="CG18" i="10"/>
  <c r="CF18" i="10"/>
  <c r="EE18" i="10"/>
  <c r="BF18" i="10"/>
  <c r="DR18" i="10"/>
  <c r="AA18" i="10"/>
  <c r="AF18" i="10"/>
  <c r="AK18" i="10"/>
  <c r="CW18" i="10"/>
  <c r="DL18" i="10"/>
  <c r="AD18" i="10"/>
  <c r="BJ18" i="10"/>
  <c r="BZ18" i="10"/>
  <c r="CP18" i="10"/>
  <c r="DF18" i="10"/>
  <c r="DV18" i="10"/>
  <c r="EL18" i="10"/>
  <c r="O18" i="10"/>
  <c r="AE18" i="10"/>
  <c r="AU18" i="10"/>
  <c r="BK18" i="10"/>
  <c r="T18" i="10"/>
  <c r="AJ18" i="10"/>
  <c r="AZ18" i="10"/>
  <c r="BP18" i="10"/>
  <c r="Y18" i="10"/>
  <c r="AO18" i="10"/>
  <c r="BE18" i="10"/>
  <c r="BU18" i="10"/>
  <c r="CK18" i="10"/>
  <c r="DA18" i="10"/>
  <c r="DQ18" i="10"/>
  <c r="EG18" i="10"/>
  <c r="CU18" i="10"/>
  <c r="EA18" i="10"/>
  <c r="CN18" i="10"/>
  <c r="DT18" i="10"/>
  <c r="CA18" i="10"/>
  <c r="DG18" i="10"/>
  <c r="EM18" i="10"/>
  <c r="CZ18" i="10"/>
  <c r="CR18" i="10"/>
  <c r="N18" i="10"/>
  <c r="R18" i="10"/>
  <c r="AH18" i="10"/>
  <c r="AX18" i="10"/>
  <c r="BN18" i="10"/>
  <c r="CD18" i="10"/>
  <c r="CT18" i="10"/>
  <c r="DJ18" i="10"/>
  <c r="DZ18" i="10"/>
  <c r="EP18" i="10"/>
  <c r="S18" i="10"/>
  <c r="AI18" i="10"/>
  <c r="AY18" i="10"/>
  <c r="BO18" i="10"/>
  <c r="X18" i="10"/>
  <c r="AN18" i="10"/>
  <c r="BD18" i="10"/>
  <c r="M18" i="10"/>
  <c r="AC18" i="10"/>
  <c r="AS18" i="10"/>
  <c r="BI18" i="10"/>
  <c r="BY18" i="10"/>
  <c r="CO18" i="10"/>
  <c r="DE18" i="10"/>
  <c r="DU18" i="10"/>
  <c r="EK18" i="10"/>
  <c r="BW18" i="10"/>
  <c r="DC18" i="10"/>
  <c r="EI18" i="10"/>
  <c r="CV18" i="10"/>
  <c r="EB18" i="10"/>
  <c r="CI18" i="10"/>
  <c r="DO18" i="10"/>
  <c r="DX18" i="10"/>
  <c r="AT18" i="10"/>
  <c r="V18" i="10"/>
  <c r="AL18" i="10"/>
  <c r="BB18" i="10"/>
  <c r="BR18" i="10"/>
  <c r="CH18" i="10"/>
  <c r="CX18" i="10"/>
  <c r="DN18" i="10"/>
  <c r="ED18" i="10"/>
  <c r="W18" i="10"/>
  <c r="AM18" i="10"/>
  <c r="X25" i="25" s="1"/>
  <c r="X46" i="25" s="1"/>
  <c r="BC18" i="10"/>
  <c r="L18" i="10"/>
  <c r="AB18" i="10"/>
  <c r="AR18" i="10"/>
  <c r="BH18" i="10"/>
  <c r="Q18" i="10"/>
  <c r="AG18" i="10"/>
  <c r="AW18" i="10"/>
  <c r="BM18" i="10"/>
  <c r="CC18" i="10"/>
  <c r="CS18" i="10"/>
  <c r="DI18" i="10"/>
  <c r="DY18" i="10"/>
  <c r="EO18" i="10"/>
  <c r="CE18" i="10"/>
  <c r="DK18" i="10"/>
  <c r="BX18" i="10"/>
  <c r="DD18" i="10"/>
  <c r="EJ18" i="10"/>
  <c r="CQ18" i="10"/>
  <c r="DW18" i="10"/>
  <c r="BT18" i="10"/>
  <c r="EF18" i="10"/>
  <c r="T25" i="25"/>
  <c r="T46" i="25" s="1"/>
  <c r="CB18" i="10"/>
  <c r="DH18" i="10"/>
  <c r="EN18" i="10"/>
  <c r="J18" i="10"/>
  <c r="K25" i="25" s="1"/>
  <c r="K46" i="25" s="1"/>
  <c r="CJ18" i="10"/>
  <c r="DP18" i="10"/>
  <c r="E31" i="23"/>
  <c r="D35" i="23" s="1"/>
  <c r="H83" i="24"/>
  <c r="I75" i="24"/>
  <c r="I83" i="24" s="1"/>
  <c r="J25" i="25"/>
  <c r="G9" i="16"/>
  <c r="G10" i="16" s="1"/>
  <c r="D9" i="16"/>
  <c r="D10" i="16" s="1"/>
  <c r="H9" i="16"/>
  <c r="H10" i="16" s="1"/>
  <c r="F9" i="16"/>
  <c r="F10" i="16" s="1"/>
  <c r="E9" i="16"/>
  <c r="E10" i="16" s="1"/>
  <c r="I9" i="16"/>
  <c r="I10" i="16" s="1"/>
  <c r="C6" i="16"/>
  <c r="O6" i="16" s="1"/>
  <c r="AD37" i="11" l="1"/>
  <c r="BB37" i="11"/>
  <c r="BN37" i="11"/>
  <c r="BZ37" i="11"/>
  <c r="R37" i="11"/>
  <c r="AP37" i="11"/>
  <c r="BT37" i="11"/>
  <c r="AJ37" i="11"/>
  <c r="AV37" i="11"/>
  <c r="X37" i="11"/>
  <c r="BH37" i="11"/>
  <c r="AH37" i="11"/>
  <c r="V37" i="11"/>
  <c r="AT37" i="11"/>
  <c r="BF37" i="11"/>
  <c r="BR37" i="11"/>
  <c r="BI37" i="11"/>
  <c r="BU37" i="11"/>
  <c r="AW37" i="11"/>
  <c r="AK37" i="11"/>
  <c r="Y37" i="11"/>
  <c r="BD37" i="11"/>
  <c r="BP37" i="11"/>
  <c r="CB37" i="11"/>
  <c r="AF37" i="11"/>
  <c r="AR37" i="11"/>
  <c r="T37" i="11"/>
  <c r="AY37" i="11"/>
  <c r="BK37" i="11"/>
  <c r="BW37" i="11"/>
  <c r="AA37" i="11"/>
  <c r="AM37" i="11"/>
  <c r="CC37" i="11"/>
  <c r="AG37" i="11"/>
  <c r="BQ37" i="11"/>
  <c r="U37" i="11"/>
  <c r="BE37" i="11"/>
  <c r="AS37" i="11"/>
  <c r="AZ37" i="11"/>
  <c r="BL37" i="11"/>
  <c r="AN37" i="11"/>
  <c r="BX37" i="11"/>
  <c r="AB37" i="11"/>
  <c r="W37" i="11"/>
  <c r="AU37" i="11"/>
  <c r="AI37" i="11"/>
  <c r="BG37" i="11"/>
  <c r="BS37" i="11"/>
  <c r="BY37" i="11"/>
  <c r="AC37" i="11"/>
  <c r="Q37" i="11"/>
  <c r="BM37" i="11"/>
  <c r="AO37" i="11"/>
  <c r="BA37" i="11"/>
  <c r="Z37" i="11"/>
  <c r="AX37" i="11"/>
  <c r="BJ37" i="11"/>
  <c r="AL37" i="11"/>
  <c r="BV37" i="11"/>
  <c r="CA37" i="11"/>
  <c r="AE37" i="11"/>
  <c r="AQ37" i="11"/>
  <c r="BO37" i="11"/>
  <c r="BC37" i="11"/>
  <c r="S37" i="11"/>
  <c r="V25" i="25"/>
  <c r="Z25" i="25"/>
  <c r="Z46" i="25" s="1"/>
  <c r="Y25" i="25"/>
  <c r="Y46" i="25" s="1"/>
  <c r="P6" i="16"/>
  <c r="T6" i="16"/>
  <c r="X6" i="16"/>
  <c r="X7" i="16" s="1"/>
  <c r="W6" i="16"/>
  <c r="W7" i="16" s="1"/>
  <c r="Q6" i="16"/>
  <c r="Q7" i="16" s="1"/>
  <c r="U6" i="16"/>
  <c r="R6" i="16"/>
  <c r="R7" i="16" s="1"/>
  <c r="V6" i="16"/>
  <c r="V7" i="16" s="1"/>
  <c r="S6" i="16"/>
  <c r="S7" i="16" s="1"/>
  <c r="L25" i="25"/>
  <c r="L46" i="25" s="1"/>
  <c r="AF25" i="25"/>
  <c r="AT25" i="25" s="1"/>
  <c r="AI25" i="25"/>
  <c r="AW25" i="25" s="1"/>
  <c r="AD25" i="25"/>
  <c r="AR25" i="25" s="1"/>
  <c r="AC25" i="25"/>
  <c r="AJ25" i="25"/>
  <c r="AJ46" i="25" s="1"/>
  <c r="AX46" i="25" s="1"/>
  <c r="U25" i="25"/>
  <c r="U46" i="25" s="1"/>
  <c r="S25" i="25"/>
  <c r="S46" i="25" s="1"/>
  <c r="P25" i="25"/>
  <c r="AH25" i="25"/>
  <c r="AV25" i="25" s="1"/>
  <c r="AA25" i="25"/>
  <c r="AE25" i="25"/>
  <c r="AS25" i="25" s="1"/>
  <c r="AG25" i="25"/>
  <c r="Q25" i="25"/>
  <c r="Q46" i="25" s="1"/>
  <c r="O25" i="25"/>
  <c r="O46" i="25" s="1"/>
  <c r="N25" i="25"/>
  <c r="N46" i="25" s="1"/>
  <c r="M20" i="10"/>
  <c r="N20" i="10"/>
  <c r="L20" i="10"/>
  <c r="P20" i="10"/>
  <c r="T20" i="10"/>
  <c r="Q20" i="10"/>
  <c r="U20" i="10"/>
  <c r="W20" i="10"/>
  <c r="R20" i="10"/>
  <c r="V20" i="10"/>
  <c r="O20" i="10"/>
  <c r="S20" i="10"/>
  <c r="AA20" i="10"/>
  <c r="AE20" i="10"/>
  <c r="AI20" i="10"/>
  <c r="AM20" i="10"/>
  <c r="AQ20" i="10"/>
  <c r="AU20" i="10"/>
  <c r="AY20" i="10"/>
  <c r="BC20" i="10"/>
  <c r="BG20" i="10"/>
  <c r="BK20" i="10"/>
  <c r="BO20" i="10"/>
  <c r="BS20" i="10"/>
  <c r="BW20" i="10"/>
  <c r="CA20" i="10"/>
  <c r="CE20" i="10"/>
  <c r="CI20" i="10"/>
  <c r="CM20" i="10"/>
  <c r="CQ20" i="10"/>
  <c r="CU20" i="10"/>
  <c r="CY20" i="10"/>
  <c r="DC20" i="10"/>
  <c r="DG20" i="10"/>
  <c r="DK20" i="10"/>
  <c r="DO20" i="10"/>
  <c r="DS20" i="10"/>
  <c r="DW20" i="10"/>
  <c r="EA20" i="10"/>
  <c r="EE20" i="10"/>
  <c r="EI20" i="10"/>
  <c r="EM20" i="10"/>
  <c r="X20" i="10"/>
  <c r="BB20" i="10"/>
  <c r="BN20" i="10"/>
  <c r="BZ20" i="10"/>
  <c r="CL20" i="10"/>
  <c r="CX20" i="10"/>
  <c r="DJ20" i="10"/>
  <c r="DV20" i="10"/>
  <c r="EH20" i="10"/>
  <c r="AB20" i="10"/>
  <c r="AF20" i="10"/>
  <c r="AJ20" i="10"/>
  <c r="AN20" i="10"/>
  <c r="AR20" i="10"/>
  <c r="AV20" i="10"/>
  <c r="AZ20" i="10"/>
  <c r="BD20" i="10"/>
  <c r="BH20" i="10"/>
  <c r="BL20" i="10"/>
  <c r="BP20" i="10"/>
  <c r="BT20" i="10"/>
  <c r="BX20" i="10"/>
  <c r="CB20" i="10"/>
  <c r="CF20" i="10"/>
  <c r="CJ20" i="10"/>
  <c r="CN20" i="10"/>
  <c r="CR20" i="10"/>
  <c r="CV20" i="10"/>
  <c r="CZ20" i="10"/>
  <c r="DD20" i="10"/>
  <c r="DH20" i="10"/>
  <c r="DL20" i="10"/>
  <c r="DP20" i="10"/>
  <c r="DT20" i="10"/>
  <c r="DX20" i="10"/>
  <c r="EB20" i="10"/>
  <c r="EF20" i="10"/>
  <c r="EJ20" i="10"/>
  <c r="EN20" i="10"/>
  <c r="Y20" i="10"/>
  <c r="AH20" i="10"/>
  <c r="AP20" i="10"/>
  <c r="AX20" i="10"/>
  <c r="BJ20" i="10"/>
  <c r="BV20" i="10"/>
  <c r="CH20" i="10"/>
  <c r="CT20" i="10"/>
  <c r="DF20" i="10"/>
  <c r="DR20" i="10"/>
  <c r="ED20" i="10"/>
  <c r="EP20" i="10"/>
  <c r="AC20" i="10"/>
  <c r="AG20" i="10"/>
  <c r="AK20" i="10"/>
  <c r="AO20" i="10"/>
  <c r="AS20" i="10"/>
  <c r="AW20" i="10"/>
  <c r="BA20" i="10"/>
  <c r="BE20" i="10"/>
  <c r="BI20" i="10"/>
  <c r="BM20" i="10"/>
  <c r="BQ20" i="10"/>
  <c r="BU20" i="10"/>
  <c r="BY20" i="10"/>
  <c r="CC20" i="10"/>
  <c r="CG20" i="10"/>
  <c r="CK20" i="10"/>
  <c r="CO20" i="10"/>
  <c r="CS20" i="10"/>
  <c r="CW20" i="10"/>
  <c r="DA20" i="10"/>
  <c r="DE20" i="10"/>
  <c r="DI20" i="10"/>
  <c r="DM20" i="10"/>
  <c r="DQ20" i="10"/>
  <c r="DU20" i="10"/>
  <c r="DY20" i="10"/>
  <c r="EC20" i="10"/>
  <c r="EG20" i="10"/>
  <c r="EK20" i="10"/>
  <c r="EO20" i="10"/>
  <c r="Z20" i="10"/>
  <c r="AD20" i="10"/>
  <c r="AL20" i="10"/>
  <c r="AT20" i="10"/>
  <c r="BF20" i="10"/>
  <c r="BR20" i="10"/>
  <c r="CD20" i="10"/>
  <c r="CP20" i="10"/>
  <c r="DB20" i="10"/>
  <c r="DN20" i="10"/>
  <c r="DZ20" i="10"/>
  <c r="EL20" i="10"/>
  <c r="AE6" i="16"/>
  <c r="AE7" i="16" s="1"/>
  <c r="AI7" i="16"/>
  <c r="AM7" i="16"/>
  <c r="AQ7" i="16"/>
  <c r="AY7" i="16"/>
  <c r="BC7" i="16"/>
  <c r="BG7" i="16"/>
  <c r="BK7" i="16"/>
  <c r="BO7" i="16"/>
  <c r="BS7" i="16"/>
  <c r="BW7" i="16"/>
  <c r="CA7" i="16"/>
  <c r="CE7" i="16"/>
  <c r="CI7" i="16"/>
  <c r="CM7" i="16"/>
  <c r="CQ7" i="16"/>
  <c r="CU7" i="16"/>
  <c r="CY7" i="16"/>
  <c r="DC7" i="16"/>
  <c r="DG7" i="16"/>
  <c r="DK7" i="16"/>
  <c r="DO7" i="16"/>
  <c r="DW7" i="16"/>
  <c r="EE7" i="16"/>
  <c r="EM7" i="16"/>
  <c r="AF6" i="16"/>
  <c r="AF7" i="16" s="1"/>
  <c r="AJ7" i="16"/>
  <c r="AN7" i="16"/>
  <c r="AR7" i="16"/>
  <c r="AV7" i="16"/>
  <c r="AZ7" i="16"/>
  <c r="BD7" i="16"/>
  <c r="BH7" i="16"/>
  <c r="BL7" i="16"/>
  <c r="BP7" i="16"/>
  <c r="BT7" i="16"/>
  <c r="BX7" i="16"/>
  <c r="CB7" i="16"/>
  <c r="CF7" i="16"/>
  <c r="CJ7" i="16"/>
  <c r="CN7" i="16"/>
  <c r="CR7" i="16"/>
  <c r="CV7" i="16"/>
  <c r="CZ7" i="16"/>
  <c r="DD7" i="16"/>
  <c r="DH7" i="16"/>
  <c r="DL7" i="16"/>
  <c r="DP7" i="16"/>
  <c r="DT7" i="16"/>
  <c r="DX7" i="16"/>
  <c r="EB7" i="16"/>
  <c r="EF7" i="16"/>
  <c r="EJ7" i="16"/>
  <c r="EN7" i="16"/>
  <c r="AC6" i="16"/>
  <c r="AC7" i="16" s="1"/>
  <c r="Y6" i="16"/>
  <c r="Y7" i="16" s="1"/>
  <c r="DQ7" i="16"/>
  <c r="DY7" i="16"/>
  <c r="EG7" i="16"/>
  <c r="EO7" i="16"/>
  <c r="Z6" i="16"/>
  <c r="Z7" i="16" s="1"/>
  <c r="AG6" i="16"/>
  <c r="AG7" i="16" s="1"/>
  <c r="AK7" i="16"/>
  <c r="AO7" i="16"/>
  <c r="AS7" i="16"/>
  <c r="AW7" i="16"/>
  <c r="BA7" i="16"/>
  <c r="BE7" i="16"/>
  <c r="BM7" i="16"/>
  <c r="BQ7" i="16"/>
  <c r="BU7" i="16"/>
  <c r="CC7" i="16"/>
  <c r="CG7" i="16"/>
  <c r="CK7" i="16"/>
  <c r="CS7" i="16"/>
  <c r="CW7" i="16"/>
  <c r="DA7" i="16"/>
  <c r="DE7" i="16"/>
  <c r="DI7" i="16"/>
  <c r="DM7" i="16"/>
  <c r="DU7" i="16"/>
  <c r="EC7" i="16"/>
  <c r="EK7" i="16"/>
  <c r="AD6" i="16"/>
  <c r="AD7" i="16" s="1"/>
  <c r="AH7" i="16"/>
  <c r="AP7" i="16"/>
  <c r="AT7" i="16"/>
  <c r="AX7" i="16"/>
  <c r="BB7" i="16"/>
  <c r="BF7" i="16"/>
  <c r="BJ7" i="16"/>
  <c r="BN7" i="16"/>
  <c r="BR7" i="16"/>
  <c r="CD7" i="16"/>
  <c r="CH7" i="16"/>
  <c r="CL7" i="16"/>
  <c r="CP7" i="16"/>
  <c r="CT7" i="16"/>
  <c r="CX7" i="16"/>
  <c r="DB7" i="16"/>
  <c r="DF7" i="16"/>
  <c r="DJ7" i="16"/>
  <c r="DN7" i="16"/>
  <c r="DR7" i="16"/>
  <c r="DV7" i="16"/>
  <c r="DZ7" i="16"/>
  <c r="ED7" i="16"/>
  <c r="EH7" i="16"/>
  <c r="EL7" i="16"/>
  <c r="EP7" i="16"/>
  <c r="AB6" i="16"/>
  <c r="AB7" i="16" s="1"/>
  <c r="AA6" i="16"/>
  <c r="AA7" i="16" s="1"/>
  <c r="DS7" i="16"/>
  <c r="EA7" i="16"/>
  <c r="EI7" i="16"/>
  <c r="EQ7" i="16"/>
  <c r="J75" i="24"/>
  <c r="J83" i="24" s="1"/>
  <c r="AC46" i="25"/>
  <c r="AQ46" i="25" s="1"/>
  <c r="AQ25" i="25"/>
  <c r="AG46" i="25"/>
  <c r="AU46" i="25" s="1"/>
  <c r="AU25" i="25"/>
  <c r="I124" i="24"/>
  <c r="M25" i="25"/>
  <c r="AM25" i="25" s="1"/>
  <c r="J46" i="25"/>
  <c r="M46" i="25" s="1"/>
  <c r="AM46" i="25" s="1"/>
  <c r="P46" i="25"/>
  <c r="V46" i="25"/>
  <c r="AL7" i="16"/>
  <c r="AU7" i="16"/>
  <c r="BZ7" i="16"/>
  <c r="BY7" i="16"/>
  <c r="O7" i="16"/>
  <c r="CO7" i="16"/>
  <c r="BI7" i="16"/>
  <c r="BV7" i="16"/>
  <c r="P7" i="16"/>
  <c r="T7" i="16"/>
  <c r="U7" i="16"/>
  <c r="H11" i="16"/>
  <c r="H12" i="16" s="1"/>
  <c r="G8" i="10" s="1"/>
  <c r="G9" i="10" s="1"/>
  <c r="G8" i="11"/>
  <c r="I11" i="16"/>
  <c r="I12" i="16" s="1"/>
  <c r="H8" i="10" s="1"/>
  <c r="H9" i="10" s="1"/>
  <c r="H8" i="11"/>
  <c r="H12" i="13" s="1"/>
  <c r="H14" i="13" s="1"/>
  <c r="D11" i="16"/>
  <c r="C8" i="11"/>
  <c r="C8" i="10" s="1"/>
  <c r="F11" i="16"/>
  <c r="F12" i="16" s="1"/>
  <c r="E8" i="11"/>
  <c r="E8" i="10" s="1"/>
  <c r="E12" i="13" s="1"/>
  <c r="E14" i="13" s="1"/>
  <c r="E11" i="16"/>
  <c r="E12" i="16" s="1"/>
  <c r="D8" i="11"/>
  <c r="D8" i="10" s="1"/>
  <c r="G11" i="16"/>
  <c r="G12" i="16" s="1"/>
  <c r="F8" i="11"/>
  <c r="F8" i="10" s="1"/>
  <c r="D31" i="23"/>
  <c r="G12" i="13"/>
  <c r="G14" i="13" s="1"/>
  <c r="FD68" i="11"/>
  <c r="FD47" i="11"/>
  <c r="D19" i="15"/>
  <c r="F19" i="15" s="1"/>
  <c r="F26" i="15"/>
  <c r="F25" i="15"/>
  <c r="F5" i="15"/>
  <c r="F10" i="15"/>
  <c r="F11" i="15"/>
  <c r="F9" i="15"/>
  <c r="F4" i="15"/>
  <c r="D6" i="15"/>
  <c r="D9" i="13"/>
  <c r="C17" i="10"/>
  <c r="D15" i="12"/>
  <c r="C21" i="11" s="1"/>
  <c r="C26" i="10"/>
  <c r="C17" i="11" s="1"/>
  <c r="C27" i="10"/>
  <c r="C18" i="11" s="1"/>
  <c r="D17" i="10"/>
  <c r="D8" i="12"/>
  <c r="D9" i="12" s="1"/>
  <c r="CV18" i="12"/>
  <c r="CU22" i="11" s="1"/>
  <c r="CW18" i="12"/>
  <c r="CV22" i="11" s="1"/>
  <c r="CX18" i="12"/>
  <c r="CW22" i="11" s="1"/>
  <c r="FE7" i="12"/>
  <c r="FE10" i="12"/>
  <c r="FE13" i="12"/>
  <c r="C12" i="12"/>
  <c r="C50" i="11"/>
  <c r="C51" i="11" s="1"/>
  <c r="DQ51" i="11"/>
  <c r="C69" i="11"/>
  <c r="DZ70" i="11" s="1"/>
  <c r="BU28" i="11"/>
  <c r="BV28" i="11"/>
  <c r="BW28" i="11"/>
  <c r="BX28" i="11"/>
  <c r="BY28" i="11"/>
  <c r="BZ28" i="11"/>
  <c r="CA28" i="11"/>
  <c r="CB28" i="11"/>
  <c r="CC28" i="11"/>
  <c r="CD28" i="11"/>
  <c r="CE28" i="11"/>
  <c r="CF28" i="11"/>
  <c r="CG28" i="11"/>
  <c r="CH28" i="11"/>
  <c r="CI28" i="11"/>
  <c r="CJ28" i="11"/>
  <c r="CK28" i="11"/>
  <c r="CL28" i="11"/>
  <c r="CM28" i="11"/>
  <c r="CN28" i="11"/>
  <c r="CO28" i="11"/>
  <c r="CP28" i="11"/>
  <c r="CQ28" i="11"/>
  <c r="CR28" i="11"/>
  <c r="CS28" i="11"/>
  <c r="CT28" i="11"/>
  <c r="CU28" i="11"/>
  <c r="EZ28" i="11" s="1"/>
  <c r="CV28" i="11"/>
  <c r="CW28" i="11"/>
  <c r="CX28" i="11"/>
  <c r="CY28" i="11"/>
  <c r="CZ28" i="11"/>
  <c r="DA28" i="11"/>
  <c r="DB28" i="11"/>
  <c r="DC28" i="11"/>
  <c r="DD28" i="11"/>
  <c r="DE28" i="11"/>
  <c r="DF28" i="11"/>
  <c r="DG28" i="11"/>
  <c r="FA28" i="11" s="1"/>
  <c r="DH28" i="11"/>
  <c r="DI28" i="11"/>
  <c r="DJ28" i="11"/>
  <c r="DK28" i="11"/>
  <c r="DL28" i="11"/>
  <c r="DM28" i="11"/>
  <c r="DN28" i="11"/>
  <c r="DO28" i="11"/>
  <c r="DP28" i="11"/>
  <c r="DQ28" i="11"/>
  <c r="DR28" i="11"/>
  <c r="DS28" i="11"/>
  <c r="DT28" i="11"/>
  <c r="DU28" i="11"/>
  <c r="DV28" i="11"/>
  <c r="DW28" i="11"/>
  <c r="DX28" i="11"/>
  <c r="DY28" i="11"/>
  <c r="DZ28" i="11"/>
  <c r="EA28" i="11"/>
  <c r="EB28" i="11"/>
  <c r="EC28" i="11"/>
  <c r="ED28" i="11"/>
  <c r="EE28" i="11"/>
  <c r="EF28" i="11"/>
  <c r="EG28" i="11"/>
  <c r="EH28" i="11"/>
  <c r="EI28" i="11"/>
  <c r="EJ28" i="11"/>
  <c r="EK28" i="11"/>
  <c r="EL28" i="11"/>
  <c r="EM28" i="11"/>
  <c r="EN28" i="11"/>
  <c r="EO28" i="11"/>
  <c r="EP28" i="11"/>
  <c r="FD23" i="11"/>
  <c r="F7" i="15"/>
  <c r="FD21" i="10"/>
  <c r="FC21" i="10"/>
  <c r="FB21" i="10"/>
  <c r="FA21" i="10"/>
  <c r="EZ21" i="10"/>
  <c r="EZ33" i="11"/>
  <c r="FA33" i="11"/>
  <c r="FB33" i="11"/>
  <c r="FC33" i="11"/>
  <c r="FD33" i="11"/>
  <c r="EZ34" i="11"/>
  <c r="FA34" i="11"/>
  <c r="FB34" i="11"/>
  <c r="FC34" i="11"/>
  <c r="FD34" i="11"/>
  <c r="EZ35" i="11"/>
  <c r="FA35" i="11"/>
  <c r="FB35" i="11"/>
  <c r="FC35" i="11"/>
  <c r="FC32" i="11"/>
  <c r="FB32" i="11"/>
  <c r="FA32" i="11"/>
  <c r="FC31" i="11"/>
  <c r="FB31" i="11"/>
  <c r="FA31" i="11"/>
  <c r="EZ31" i="11"/>
  <c r="FC27" i="11"/>
  <c r="FB27" i="11"/>
  <c r="FA27" i="11"/>
  <c r="EZ27" i="11"/>
  <c r="FD26" i="11"/>
  <c r="FC26" i="11"/>
  <c r="FB26" i="11"/>
  <c r="FA26" i="11"/>
  <c r="EZ26" i="11"/>
  <c r="ER30" i="11"/>
  <c r="FD30" i="11"/>
  <c r="F3" i="15"/>
  <c r="F6" i="15" s="1"/>
  <c r="ES26" i="11"/>
  <c r="ET26" i="11"/>
  <c r="EU26" i="11"/>
  <c r="EV26" i="11"/>
  <c r="EW26" i="11"/>
  <c r="EX26" i="11"/>
  <c r="EY26" i="11"/>
  <c r="EX27" i="11"/>
  <c r="EY27" i="11"/>
  <c r="ER33" i="11"/>
  <c r="ES33" i="11"/>
  <c r="ET33" i="11"/>
  <c r="EU33" i="11"/>
  <c r="EV33" i="11"/>
  <c r="EW33" i="11"/>
  <c r="EX33" i="11"/>
  <c r="EY33" i="11"/>
  <c r="ER34" i="11"/>
  <c r="ES34" i="11"/>
  <c r="ET34" i="11"/>
  <c r="EU34" i="11"/>
  <c r="EV34" i="11"/>
  <c r="EW34" i="11"/>
  <c r="EX34" i="11"/>
  <c r="EY34" i="11"/>
  <c r="ET35" i="11"/>
  <c r="EU35" i="11"/>
  <c r="EV35" i="11"/>
  <c r="EW35" i="11"/>
  <c r="EX35" i="11"/>
  <c r="EY35" i="11"/>
  <c r="ER7" i="13"/>
  <c r="EY7" i="13"/>
  <c r="EW5" i="13"/>
  <c r="ET5" i="13"/>
  <c r="EX5" i="13"/>
  <c r="EV5" i="13"/>
  <c r="EU5" i="13"/>
  <c r="EY5" i="13"/>
  <c r="EX7" i="13"/>
  <c r="EU7" i="13"/>
  <c r="EW7" i="13"/>
  <c r="EV7" i="13"/>
  <c r="ET7" i="13"/>
  <c r="ES35" i="11"/>
  <c r="ES7" i="13"/>
  <c r="FD7" i="13"/>
  <c r="ER26" i="11"/>
  <c r="EA51" i="11"/>
  <c r="DF51" i="11"/>
  <c r="DK51" i="11"/>
  <c r="CP51" i="11"/>
  <c r="EP51" i="11"/>
  <c r="DV51" i="11"/>
  <c r="AI51" i="11"/>
  <c r="AY51" i="11"/>
  <c r="AT51" i="11"/>
  <c r="Y51" i="11"/>
  <c r="S51" i="11"/>
  <c r="EO51" i="11"/>
  <c r="DZ51" i="11"/>
  <c r="DU51" i="11"/>
  <c r="DE51" i="11"/>
  <c r="CY51" i="11"/>
  <c r="CI51" i="11"/>
  <c r="CD51" i="11"/>
  <c r="BN51" i="11"/>
  <c r="BI51" i="11"/>
  <c r="AS51" i="11"/>
  <c r="AM51" i="11"/>
  <c r="W51" i="11"/>
  <c r="R51" i="11"/>
  <c r="EN51" i="11"/>
  <c r="EI51" i="11"/>
  <c r="DS51" i="11"/>
  <c r="DN51" i="11"/>
  <c r="CX51" i="11"/>
  <c r="CS51" i="11"/>
  <c r="CC51" i="11"/>
  <c r="BW51" i="11"/>
  <c r="BG51" i="11"/>
  <c r="BB51" i="11"/>
  <c r="AL51" i="11"/>
  <c r="AG51" i="11"/>
  <c r="Q51" i="11"/>
  <c r="K51" i="11"/>
  <c r="I51" i="11"/>
  <c r="EM51" i="11"/>
  <c r="DW51" i="11"/>
  <c r="DR51" i="11"/>
  <c r="DB51" i="11"/>
  <c r="CW51" i="11"/>
  <c r="CG51" i="11"/>
  <c r="CA51" i="11"/>
  <c r="BK51" i="11"/>
  <c r="BF51" i="11"/>
  <c r="AP51" i="11"/>
  <c r="AK51" i="11"/>
  <c r="U51" i="11"/>
  <c r="O51" i="11"/>
  <c r="FC28" i="11"/>
  <c r="FB28" i="11"/>
  <c r="EF51" i="11"/>
  <c r="EB51" i="11"/>
  <c r="DP51" i="11"/>
  <c r="DL51" i="11"/>
  <c r="CZ51" i="11"/>
  <c r="CV51" i="11"/>
  <c r="CJ51" i="11"/>
  <c r="CF51" i="11"/>
  <c r="BT51" i="11"/>
  <c r="BP51" i="11"/>
  <c r="BD51" i="11"/>
  <c r="AZ51" i="11"/>
  <c r="AN51" i="11"/>
  <c r="AJ51" i="11"/>
  <c r="X51" i="11"/>
  <c r="T51" i="11"/>
  <c r="H51" i="11"/>
  <c r="D51" i="11"/>
  <c r="EH70" i="11"/>
  <c r="CL70" i="11"/>
  <c r="Z70" i="11"/>
  <c r="J70" i="11"/>
  <c r="BC70" i="11"/>
  <c r="DF70" i="11"/>
  <c r="CH70" i="11"/>
  <c r="AT70" i="11"/>
  <c r="H70" i="11"/>
  <c r="X70" i="11"/>
  <c r="AR70" i="11"/>
  <c r="BL70" i="11"/>
  <c r="CB70" i="11"/>
  <c r="CZ70" i="11"/>
  <c r="DT70" i="11"/>
  <c r="EF70" i="11"/>
  <c r="M70" i="11"/>
  <c r="AG70" i="11"/>
  <c r="AW70" i="11"/>
  <c r="BU70" i="11"/>
  <c r="CO70" i="11"/>
  <c r="DE70" i="11"/>
  <c r="DY70" i="11"/>
  <c r="DW70" i="11"/>
  <c r="CY70" i="11"/>
  <c r="AE70" i="11"/>
  <c r="EA70" i="11"/>
  <c r="CU70" i="11"/>
  <c r="BG70" i="11"/>
  <c r="K70" i="11"/>
  <c r="J38" i="11"/>
  <c r="J53" i="11" s="1"/>
  <c r="C28" i="11"/>
  <c r="D5" i="12"/>
  <c r="D17" i="12" s="1"/>
  <c r="BA28" i="11"/>
  <c r="FD31" i="11"/>
  <c r="ER31" i="11"/>
  <c r="D13" i="10"/>
  <c r="C13" i="10"/>
  <c r="C38" i="11"/>
  <c r="C53" i="11" s="1"/>
  <c r="H5" i="12"/>
  <c r="I5" i="12"/>
  <c r="I17" i="12" s="1"/>
  <c r="I18" i="12" s="1"/>
  <c r="H22" i="11" s="1"/>
  <c r="H23" i="10" s="1"/>
  <c r="E8" i="12"/>
  <c r="E9" i="12" s="1"/>
  <c r="R5" i="12"/>
  <c r="R17" i="12" s="1"/>
  <c r="R18" i="12" s="1"/>
  <c r="Q22" i="11" s="1"/>
  <c r="Q23" i="10" s="1"/>
  <c r="AA5" i="12"/>
  <c r="AA17" i="12"/>
  <c r="AA18" i="12" s="1"/>
  <c r="Z22" i="11" s="1"/>
  <c r="AG5" i="12"/>
  <c r="AN5" i="12"/>
  <c r="AN17" i="12" s="1"/>
  <c r="AN18" i="12" s="1"/>
  <c r="AM22" i="11" s="1"/>
  <c r="BB5" i="12"/>
  <c r="BB17" i="12" s="1"/>
  <c r="BB18" i="12"/>
  <c r="BA22" i="11" s="1"/>
  <c r="BE5" i="12"/>
  <c r="BK5" i="12"/>
  <c r="CK5" i="12"/>
  <c r="CK6" i="12" s="1"/>
  <c r="CK17" i="12"/>
  <c r="CK18" i="12" s="1"/>
  <c r="CJ22" i="11" s="1"/>
  <c r="DA5" i="12"/>
  <c r="DA17" i="12" s="1"/>
  <c r="DA18" i="12" s="1"/>
  <c r="CZ22" i="11" s="1"/>
  <c r="CZ23" i="10" s="1"/>
  <c r="CA5" i="12"/>
  <c r="CA17" i="12" s="1"/>
  <c r="CA18" i="12" s="1"/>
  <c r="BZ22" i="11" s="1"/>
  <c r="BZ23" i="10" s="1"/>
  <c r="CX5" i="12"/>
  <c r="CX6" i="12" s="1"/>
  <c r="DX5" i="12"/>
  <c r="DX17" i="12" s="1"/>
  <c r="DX18" i="12" s="1"/>
  <c r="DW22" i="11" s="1"/>
  <c r="DW23" i="10" s="1"/>
  <c r="DS5" i="12"/>
  <c r="DS17" i="12" s="1"/>
  <c r="DS18" i="12" s="1"/>
  <c r="DR22" i="11" s="1"/>
  <c r="DR23" i="10" s="1"/>
  <c r="DZ5" i="12"/>
  <c r="G8" i="12"/>
  <c r="G9" i="12" s="1"/>
  <c r="L5" i="12"/>
  <c r="L17" i="12" s="1"/>
  <c r="L18" i="12" s="1"/>
  <c r="K22" i="11" s="1"/>
  <c r="K23" i="10" s="1"/>
  <c r="U5" i="12"/>
  <c r="AE5" i="12"/>
  <c r="AE17" i="12" s="1"/>
  <c r="AE18" i="12" s="1"/>
  <c r="AD22" i="11" s="1"/>
  <c r="Z5" i="12"/>
  <c r="Z17" i="12" s="1"/>
  <c r="Z18" i="12" s="1"/>
  <c r="Y22" i="11" s="1"/>
  <c r="X5" i="12"/>
  <c r="X17" i="12" s="1"/>
  <c r="X18" i="12" s="1"/>
  <c r="W22" i="11" s="1"/>
  <c r="AB5" i="12"/>
  <c r="AB17" i="12" s="1"/>
  <c r="AB18" i="12" s="1"/>
  <c r="AA22" i="11" s="1"/>
  <c r="AA23" i="10" s="1"/>
  <c r="AS5" i="12"/>
  <c r="AS17" i="12" s="1"/>
  <c r="AS18" i="12" s="1"/>
  <c r="AR22" i="11" s="1"/>
  <c r="AR5" i="12"/>
  <c r="AM5" i="12"/>
  <c r="AP5" i="12"/>
  <c r="AP17" i="12" s="1"/>
  <c r="AP18" i="12" s="1"/>
  <c r="AO22" i="11" s="1"/>
  <c r="BI5" i="12"/>
  <c r="BI17" i="12" s="1"/>
  <c r="BI18" i="12" s="1"/>
  <c r="BH22" i="11" s="1"/>
  <c r="BH23" i="10" s="1"/>
  <c r="AY5" i="12"/>
  <c r="BH5" i="12"/>
  <c r="BH17" i="12"/>
  <c r="BH18" i="12" s="1"/>
  <c r="BG22" i="11" s="1"/>
  <c r="BG23" i="10" s="1"/>
  <c r="BX5" i="12"/>
  <c r="BX17" i="12" s="1"/>
  <c r="BX18" i="12" s="1"/>
  <c r="BW22" i="11" s="1"/>
  <c r="BO5" i="12"/>
  <c r="BO17" i="12" s="1"/>
  <c r="BO18" i="12" s="1"/>
  <c r="BN22" i="11" s="1"/>
  <c r="BJ5" i="12"/>
  <c r="BJ17" i="12" s="1"/>
  <c r="BJ18" i="12"/>
  <c r="BI22" i="11" s="1"/>
  <c r="BZ5" i="12"/>
  <c r="BZ17" i="12" s="1"/>
  <c r="BZ18" i="12" s="1"/>
  <c r="BY22" i="11" s="1"/>
  <c r="CO5" i="12"/>
  <c r="CN5" i="12"/>
  <c r="CN17" i="12"/>
  <c r="CN18" i="12" s="1"/>
  <c r="CM22" i="11" s="1"/>
  <c r="DE5" i="12"/>
  <c r="CU5" i="12"/>
  <c r="CU17" i="12" s="1"/>
  <c r="CU18" i="12" s="1"/>
  <c r="CT22" i="11" s="1"/>
  <c r="CC5" i="12"/>
  <c r="CC17" i="12" s="1"/>
  <c r="CC18" i="12" s="1"/>
  <c r="CB22" i="11" s="1"/>
  <c r="CP5" i="12"/>
  <c r="CP17" i="12" s="1"/>
  <c r="CP18" i="12" s="1"/>
  <c r="CO22" i="11" s="1"/>
  <c r="CY5" i="12"/>
  <c r="CY6" i="12" s="1"/>
  <c r="DL5" i="12"/>
  <c r="DL17" i="12" s="1"/>
  <c r="DL18" i="12" s="1"/>
  <c r="DK22" i="11" s="1"/>
  <c r="DK23" i="10" s="1"/>
  <c r="EB5" i="12"/>
  <c r="EB17" i="12" s="1"/>
  <c r="EB18" i="12" s="1"/>
  <c r="EA22" i="11" s="1"/>
  <c r="EA23" i="10" s="1"/>
  <c r="DF5" i="12"/>
  <c r="DF17" i="12"/>
  <c r="DF18" i="12" s="1"/>
  <c r="DE22" i="11" s="1"/>
  <c r="DE23" i="10" s="1"/>
  <c r="DW5" i="12"/>
  <c r="DW17" i="12" s="1"/>
  <c r="DW18" i="12" s="1"/>
  <c r="DV22" i="11" s="1"/>
  <c r="DV23" i="10"/>
  <c r="DN5" i="12"/>
  <c r="ED5" i="12"/>
  <c r="ED6" i="12" s="1"/>
  <c r="DQ5" i="12"/>
  <c r="DQ17" i="12" s="1"/>
  <c r="DQ18" i="12" s="1"/>
  <c r="DP22" i="11" s="1"/>
  <c r="DP23" i="10" s="1"/>
  <c r="EG5" i="12"/>
  <c r="EG17" i="12" s="1"/>
  <c r="EG18" i="12" s="1"/>
  <c r="EF22" i="11" s="1"/>
  <c r="EF23" i="10" s="1"/>
  <c r="EP5" i="12"/>
  <c r="EP17" i="12" s="1"/>
  <c r="EP18" i="12" s="1"/>
  <c r="EO22" i="11" s="1"/>
  <c r="EO23" i="10" s="1"/>
  <c r="K5" i="12"/>
  <c r="K6" i="12" s="1"/>
  <c r="M5" i="12"/>
  <c r="M17" i="12" s="1"/>
  <c r="M18" i="12" s="1"/>
  <c r="L22" i="11" s="1"/>
  <c r="L23" i="10" s="1"/>
  <c r="H8" i="12"/>
  <c r="H9" i="12" s="1"/>
  <c r="V5" i="12"/>
  <c r="V6" i="12" s="1"/>
  <c r="AD5" i="12"/>
  <c r="AF5" i="12"/>
  <c r="AF17" i="12" s="1"/>
  <c r="AF18" i="12" s="1"/>
  <c r="AE22" i="11" s="1"/>
  <c r="AE23" i="10" s="1"/>
  <c r="AV5" i="12"/>
  <c r="AV6" i="12" s="1"/>
  <c r="AT5" i="12"/>
  <c r="AT6" i="12" s="1"/>
  <c r="BA5" i="12"/>
  <c r="CB5" i="12"/>
  <c r="CB17" i="12" s="1"/>
  <c r="CB18" i="12" s="1"/>
  <c r="CA22" i="11" s="1"/>
  <c r="BN5" i="12"/>
  <c r="CS5" i="12"/>
  <c r="CI5" i="12"/>
  <c r="CI17" i="12"/>
  <c r="CI18" i="12" s="1"/>
  <c r="CH22" i="11" s="1"/>
  <c r="CE5" i="12"/>
  <c r="CE17" i="12" s="1"/>
  <c r="CE18" i="12" s="1"/>
  <c r="CD22" i="11" s="1"/>
  <c r="CT5" i="12"/>
  <c r="CT17" i="12" s="1"/>
  <c r="CT18" i="12" s="1"/>
  <c r="CS22" i="11" s="1"/>
  <c r="DP5" i="12"/>
  <c r="DP17" i="12" s="1"/>
  <c r="DP18" i="12" s="1"/>
  <c r="DO22" i="11" s="1"/>
  <c r="DO23" i="10"/>
  <c r="DK5" i="12"/>
  <c r="DR5" i="12"/>
  <c r="DU5" i="12"/>
  <c r="DU6" i="12" s="1"/>
  <c r="I8" i="12"/>
  <c r="I9" i="12" s="1"/>
  <c r="O5" i="12"/>
  <c r="AI5" i="12"/>
  <c r="Y5" i="12"/>
  <c r="AW5" i="12"/>
  <c r="AW6" i="12" s="1"/>
  <c r="AQ5" i="12"/>
  <c r="BM5" i="12"/>
  <c r="BL5" i="12"/>
  <c r="BL17" i="12" s="1"/>
  <c r="BL18" i="12" s="1"/>
  <c r="BK22" i="11" s="1"/>
  <c r="BS5" i="12"/>
  <c r="BS6" i="12" s="1"/>
  <c r="CD5" i="12"/>
  <c r="CR5" i="12"/>
  <c r="CZ5" i="12"/>
  <c r="CZ17" i="12" s="1"/>
  <c r="CZ18" i="12" s="1"/>
  <c r="CY22" i="11" s="1"/>
  <c r="CY23" i="10" s="1"/>
  <c r="DC5" i="12"/>
  <c r="DC17" i="12" s="1"/>
  <c r="DC18" i="12" s="1"/>
  <c r="DB22" i="11" s="1"/>
  <c r="DB23" i="10" s="1"/>
  <c r="EF5" i="12"/>
  <c r="EA5" i="12"/>
  <c r="EH5" i="12"/>
  <c r="EJ5" i="12"/>
  <c r="EI5" i="12"/>
  <c r="N5" i="12"/>
  <c r="J8" i="12"/>
  <c r="J9" i="12" s="1"/>
  <c r="F8" i="12"/>
  <c r="F9" i="12" s="1"/>
  <c r="T5" i="12"/>
  <c r="T17" i="12" s="1"/>
  <c r="T18" i="12" s="1"/>
  <c r="S22" i="11" s="1"/>
  <c r="W5" i="12"/>
  <c r="W6" i="12" s="1"/>
  <c r="P5" i="12"/>
  <c r="AH5" i="12"/>
  <c r="AH17" i="12"/>
  <c r="AH18" i="12" s="1"/>
  <c r="AG22" i="11" s="1"/>
  <c r="AC5" i="12"/>
  <c r="AK5" i="12"/>
  <c r="AK17" i="12" s="1"/>
  <c r="AK18" i="12" s="1"/>
  <c r="AJ22" i="11" s="1"/>
  <c r="AJ5" i="12"/>
  <c r="AJ17" i="12" s="1"/>
  <c r="AJ18" i="12" s="1"/>
  <c r="AI22" i="11" s="1"/>
  <c r="AZ5" i="12"/>
  <c r="AZ6" i="12" s="1"/>
  <c r="AU5" i="12"/>
  <c r="AU17" i="12" s="1"/>
  <c r="AU18" i="12" s="1"/>
  <c r="AT22" i="11" s="1"/>
  <c r="AX5" i="12"/>
  <c r="AX17" i="12" s="1"/>
  <c r="AX18" i="12" s="1"/>
  <c r="AW22" i="11" s="1"/>
  <c r="AW23" i="10" s="1"/>
  <c r="BQ5" i="12"/>
  <c r="BC5" i="12"/>
  <c r="BC17" i="12" s="1"/>
  <c r="BC18" i="12" s="1"/>
  <c r="BB22" i="11" s="1"/>
  <c r="BP5" i="12"/>
  <c r="BG5" i="12"/>
  <c r="BG17" i="12" s="1"/>
  <c r="BG18" i="12" s="1"/>
  <c r="BF22" i="11" s="1"/>
  <c r="BW5" i="12"/>
  <c r="BR5" i="12"/>
  <c r="BR17" i="12" s="1"/>
  <c r="BR18" i="12" s="1"/>
  <c r="BQ22" i="11" s="1"/>
  <c r="BQ23" i="10" s="1"/>
  <c r="CG5" i="12"/>
  <c r="CG17" i="12" s="1"/>
  <c r="CG18" i="12" s="1"/>
  <c r="CF22" i="11" s="1"/>
  <c r="CF5" i="12"/>
  <c r="CF6" i="12" s="1"/>
  <c r="CF17" i="12"/>
  <c r="CF18" i="12" s="1"/>
  <c r="CE22" i="11" s="1"/>
  <c r="CE23" i="10" s="1"/>
  <c r="CW5" i="12"/>
  <c r="CW6" i="12" s="1"/>
  <c r="CM5" i="12"/>
  <c r="CM17" i="12" s="1"/>
  <c r="CM18" i="12" s="1"/>
  <c r="CL22" i="11" s="1"/>
  <c r="BY5" i="12"/>
  <c r="CH5" i="12"/>
  <c r="CV5" i="12"/>
  <c r="CV6" i="12" s="1"/>
  <c r="DG5" i="12"/>
  <c r="DG17" i="12" s="1"/>
  <c r="DG18" i="12" s="1"/>
  <c r="DF22" i="11" s="1"/>
  <c r="DF23" i="10" s="1"/>
  <c r="DT5" i="12"/>
  <c r="DB5" i="12"/>
  <c r="DB17" i="12" s="1"/>
  <c r="DB18" i="12" s="1"/>
  <c r="DA22" i="11" s="1"/>
  <c r="DA23" i="10" s="1"/>
  <c r="DO5" i="12"/>
  <c r="EE5" i="12"/>
  <c r="DV5" i="12"/>
  <c r="DV17" i="12" s="1"/>
  <c r="DV18" i="12" s="1"/>
  <c r="DU22" i="11" s="1"/>
  <c r="DU23" i="10" s="1"/>
  <c r="DI5" i="12"/>
  <c r="DY5" i="12"/>
  <c r="EN5" i="12"/>
  <c r="EM5" i="12"/>
  <c r="EM17" i="12" s="1"/>
  <c r="EM18" i="12" s="1"/>
  <c r="EL22" i="11" s="1"/>
  <c r="EL23" i="10" s="1"/>
  <c r="EK5" i="12"/>
  <c r="EK17" i="12" s="1"/>
  <c r="EK18" i="12" s="1"/>
  <c r="EJ22" i="11" s="1"/>
  <c r="EJ23" i="10"/>
  <c r="K8" i="12"/>
  <c r="K9" i="12" s="1"/>
  <c r="J5" i="12"/>
  <c r="J17" i="12" s="1"/>
  <c r="J18" i="12" s="1"/>
  <c r="I22" i="11" s="1"/>
  <c r="I23" i="10" s="1"/>
  <c r="Q5" i="12"/>
  <c r="Q17" i="12" s="1"/>
  <c r="Q18" i="12"/>
  <c r="P22" i="11" s="1"/>
  <c r="P23" i="10" s="1"/>
  <c r="S5" i="12"/>
  <c r="AO5" i="12"/>
  <c r="BD5" i="12"/>
  <c r="BD17" i="12" s="1"/>
  <c r="BD18" i="12" s="1"/>
  <c r="BC22" i="11" s="1"/>
  <c r="BC23" i="10" s="1"/>
  <c r="AL5" i="12"/>
  <c r="AL17" i="12" s="1"/>
  <c r="AL18" i="12" s="1"/>
  <c r="AK22" i="11" s="1"/>
  <c r="BU5" i="12"/>
  <c r="BU17" i="12"/>
  <c r="BU18" i="12" s="1"/>
  <c r="BT22" i="11" s="1"/>
  <c r="BT23" i="10" s="1"/>
  <c r="BT5" i="12"/>
  <c r="BF5" i="12"/>
  <c r="BF17" i="12" s="1"/>
  <c r="BF18" i="12" s="1"/>
  <c r="BE22" i="11" s="1"/>
  <c r="BV5" i="12"/>
  <c r="BV17" i="12" s="1"/>
  <c r="BV18" i="12" s="1"/>
  <c r="BU22" i="11" s="1"/>
  <c r="BU23" i="10" s="1"/>
  <c r="CJ5" i="12"/>
  <c r="CJ17" i="12" s="1"/>
  <c r="CJ18" i="12" s="1"/>
  <c r="CI22" i="11" s="1"/>
  <c r="CQ5" i="12"/>
  <c r="CQ17" i="12" s="1"/>
  <c r="CQ18" i="12" s="1"/>
  <c r="CP22" i="11" s="1"/>
  <c r="CL5" i="12"/>
  <c r="CL17" i="12" s="1"/>
  <c r="CL18" i="12" s="1"/>
  <c r="CK22" i="11" s="1"/>
  <c r="CK23" i="10" s="1"/>
  <c r="DH5" i="12"/>
  <c r="DD5" i="12"/>
  <c r="DD17" i="12" s="1"/>
  <c r="DD18" i="12" s="1"/>
  <c r="DC22" i="11" s="1"/>
  <c r="DC23" i="10" s="1"/>
  <c r="DJ5" i="12"/>
  <c r="DJ17" i="12" s="1"/>
  <c r="DJ18" i="12" s="1"/>
  <c r="DI22" i="11" s="1"/>
  <c r="DI23" i="10" s="1"/>
  <c r="DM5" i="12"/>
  <c r="DM6" i="12" s="1"/>
  <c r="DM17" i="12"/>
  <c r="DM18" i="12" s="1"/>
  <c r="DL22" i="11" s="1"/>
  <c r="DL23" i="10" s="1"/>
  <c r="EC5" i="12"/>
  <c r="EC17" i="12" s="1"/>
  <c r="EC18" i="12" s="1"/>
  <c r="EB22" i="11" s="1"/>
  <c r="EB23" i="10"/>
  <c r="EL5" i="12"/>
  <c r="EL17" i="12" s="1"/>
  <c r="EL18" i="12" s="1"/>
  <c r="EK22" i="11" s="1"/>
  <c r="EK23" i="10" s="1"/>
  <c r="EQ5" i="12"/>
  <c r="EO5" i="12"/>
  <c r="EO17" i="12" s="1"/>
  <c r="EO18" i="12" s="1"/>
  <c r="EN22" i="11" s="1"/>
  <c r="EN23" i="10" s="1"/>
  <c r="H17" i="12"/>
  <c r="H18" i="12" s="1"/>
  <c r="G22" i="11" s="1"/>
  <c r="G23" i="10" s="1"/>
  <c r="D38" i="11"/>
  <c r="D53" i="11" s="1"/>
  <c r="H6" i="12"/>
  <c r="AW17" i="12"/>
  <c r="AW18" i="12" s="1"/>
  <c r="AV22" i="11" s="1"/>
  <c r="AV23" i="10" s="1"/>
  <c r="DR17" i="12"/>
  <c r="DR18" i="12" s="1"/>
  <c r="DQ22" i="11" s="1"/>
  <c r="DQ23" i="10" s="1"/>
  <c r="DT17" i="12"/>
  <c r="DT18" i="12" s="1"/>
  <c r="DS22" i="11" s="1"/>
  <c r="DK17" i="12"/>
  <c r="DK18" i="12" s="1"/>
  <c r="DJ22" i="11" s="1"/>
  <c r="DJ23" i="10" s="1"/>
  <c r="BA17" i="12"/>
  <c r="BA18" i="12" s="1"/>
  <c r="AZ22" i="11" s="1"/>
  <c r="AD17" i="12"/>
  <c r="AD18" i="12"/>
  <c r="AC22" i="11" s="1"/>
  <c r="AC23" i="10" s="1"/>
  <c r="AD6" i="12"/>
  <c r="AS6" i="12"/>
  <c r="AU6" i="12"/>
  <c r="AX6" i="12"/>
  <c r="BM6" i="12"/>
  <c r="BA6" i="12"/>
  <c r="BG6" i="12"/>
  <c r="CG6" i="12"/>
  <c r="M6" i="12"/>
  <c r="N6" i="12"/>
  <c r="BB6" i="12"/>
  <c r="BC6" i="12"/>
  <c r="BF6" i="12"/>
  <c r="CR6" i="12"/>
  <c r="DP6" i="12"/>
  <c r="DF6" i="12"/>
  <c r="DQ6" i="12"/>
  <c r="EP6" i="12"/>
  <c r="T6" i="12"/>
  <c r="R6" i="12"/>
  <c r="Q6" i="12"/>
  <c r="AK6" i="12"/>
  <c r="AH6" i="12"/>
  <c r="BU6" i="12"/>
  <c r="BH6" i="12"/>
  <c r="BJ6" i="12"/>
  <c r="AA6" i="12"/>
  <c r="Z6" i="12"/>
  <c r="AO6" i="12"/>
  <c r="AQ6" i="12"/>
  <c r="BI6" i="12"/>
  <c r="CS6" i="12"/>
  <c r="CU6" i="12"/>
  <c r="CC6" i="12"/>
  <c r="DX6" i="12"/>
  <c r="DB6" i="12"/>
  <c r="DK6" i="12"/>
  <c r="DR6" i="12"/>
  <c r="CA6" i="12"/>
  <c r="EM6" i="12"/>
  <c r="CI6" i="12"/>
  <c r="DL6" i="12"/>
  <c r="DD6" i="12"/>
  <c r="EL6" i="12"/>
  <c r="EO6" i="12"/>
  <c r="CQ6" i="12"/>
  <c r="CL6" i="12"/>
  <c r="DG6" i="12"/>
  <c r="CN6" i="12"/>
  <c r="CT6" i="12"/>
  <c r="EB6" i="12"/>
  <c r="DV6" i="12"/>
  <c r="EC6" i="12"/>
  <c r="N17" i="12"/>
  <c r="N18" i="12"/>
  <c r="M22" i="11" s="1"/>
  <c r="M23" i="10" s="1"/>
  <c r="EA17" i="12"/>
  <c r="EA18" i="12" s="1"/>
  <c r="DZ22" i="11" s="1"/>
  <c r="DZ23" i="10" s="1"/>
  <c r="EA6" i="12"/>
  <c r="CR17" i="12"/>
  <c r="CR18" i="12" s="1"/>
  <c r="CQ22" i="11" s="1"/>
  <c r="BM17" i="12"/>
  <c r="BM18" i="12" s="1"/>
  <c r="BL22" i="11" s="1"/>
  <c r="AI17" i="12"/>
  <c r="AI18" i="12" s="1"/>
  <c r="AH22" i="11" s="1"/>
  <c r="AI6" i="12"/>
  <c r="CS17" i="12"/>
  <c r="CS18" i="12" s="1"/>
  <c r="CR22" i="11" s="1"/>
  <c r="AT17" i="12"/>
  <c r="AT18" i="12" s="1"/>
  <c r="AS22" i="11" s="1"/>
  <c r="V17" i="12"/>
  <c r="V18" i="12" s="1"/>
  <c r="U22" i="11" s="1"/>
  <c r="EI17" i="12"/>
  <c r="EI18" i="12" s="1"/>
  <c r="EH22" i="11" s="1"/>
  <c r="EH23" i="10" s="1"/>
  <c r="EI6" i="12"/>
  <c r="EF17" i="12"/>
  <c r="EF18" i="12" s="1"/>
  <c r="EE22" i="11" s="1"/>
  <c r="EE23" i="10" s="1"/>
  <c r="EF6" i="12"/>
  <c r="CD6" i="12"/>
  <c r="CD17" i="12"/>
  <c r="CD18" i="12" s="1"/>
  <c r="CC22" i="11" s="1"/>
  <c r="AQ17" i="12"/>
  <c r="AQ18" i="12" s="1"/>
  <c r="AP22" i="11" s="1"/>
  <c r="O6" i="12"/>
  <c r="O17" i="12"/>
  <c r="O18" i="12" s="1"/>
  <c r="N22" i="11" s="1"/>
  <c r="N23" i="10" s="1"/>
  <c r="S28" i="11"/>
  <c r="R28" i="11"/>
  <c r="DT6" i="12"/>
  <c r="FC26" i="10"/>
  <c r="EW26" i="10"/>
  <c r="EX26" i="10"/>
  <c r="EY26" i="10"/>
  <c r="EZ26" i="10"/>
  <c r="FA26" i="10"/>
  <c r="FB26" i="10"/>
  <c r="ES26" i="10"/>
  <c r="G5" i="12"/>
  <c r="G17" i="12" s="1"/>
  <c r="G18" i="12" s="1"/>
  <c r="F22" i="11" s="1"/>
  <c r="F23" i="10" s="1"/>
  <c r="E5" i="12"/>
  <c r="E6" i="12" s="1"/>
  <c r="F5" i="12"/>
  <c r="F6" i="12" s="1"/>
  <c r="D28" i="11"/>
  <c r="FD35" i="11"/>
  <c r="ER35" i="11"/>
  <c r="E38" i="11"/>
  <c r="E53" i="11" s="1"/>
  <c r="G38" i="11"/>
  <c r="G53" i="11" s="1"/>
  <c r="F38" i="11"/>
  <c r="F53" i="11" s="1"/>
  <c r="I38" i="11"/>
  <c r="I53" i="11" s="1"/>
  <c r="H38" i="11"/>
  <c r="H53" i="11" s="1"/>
  <c r="H54" i="11" s="1"/>
  <c r="ER32" i="11"/>
  <c r="EZ44" i="11" s="1"/>
  <c r="ET26" i="10"/>
  <c r="EU26" i="10"/>
  <c r="EV26" i="10"/>
  <c r="CA23" i="10"/>
  <c r="BA23" i="10"/>
  <c r="AH23" i="10"/>
  <c r="AT23" i="10"/>
  <c r="CJ23" i="10"/>
  <c r="CR23" i="10"/>
  <c r="Z23" i="10"/>
  <c r="CH23" i="10"/>
  <c r="AG23" i="10"/>
  <c r="AS23" i="10"/>
  <c r="BI23" i="10"/>
  <c r="CW23" i="10"/>
  <c r="AJ23" i="10"/>
  <c r="BF23" i="10"/>
  <c r="CL23" i="10"/>
  <c r="CS23" i="10"/>
  <c r="CC23" i="10"/>
  <c r="CM23" i="10"/>
  <c r="AI23" i="10"/>
  <c r="CV23" i="10"/>
  <c r="AD23" i="10"/>
  <c r="BL23" i="10"/>
  <c r="Y23" i="10"/>
  <c r="CO23" i="10"/>
  <c r="W23" i="10"/>
  <c r="BE23" i="10"/>
  <c r="CQ23" i="10"/>
  <c r="AP23" i="10"/>
  <c r="BN23" i="10"/>
  <c r="CP23" i="10"/>
  <c r="CT23" i="10"/>
  <c r="AK23" i="10"/>
  <c r="U23" i="10"/>
  <c r="CD23" i="10"/>
  <c r="AO23" i="10"/>
  <c r="S23" i="10"/>
  <c r="CB23" i="10"/>
  <c r="CF23" i="10"/>
  <c r="AZ23" i="10"/>
  <c r="BY23" i="10"/>
  <c r="BB23" i="10"/>
  <c r="AR23" i="10"/>
  <c r="CU23" i="10"/>
  <c r="AM23" i="10"/>
  <c r="CI23" i="10"/>
  <c r="ES32" i="11"/>
  <c r="FD32" i="11"/>
  <c r="D44" i="23" s="1"/>
  <c r="EV32" i="11"/>
  <c r="EU32" i="11"/>
  <c r="EY32" i="11"/>
  <c r="EZ32" i="11"/>
  <c r="EX32" i="11"/>
  <c r="ET32" i="11"/>
  <c r="EW32" i="11"/>
  <c r="F17" i="12" l="1"/>
  <c r="F18" i="12" s="1"/>
  <c r="E22" i="11" s="1"/>
  <c r="E23" i="10" s="1"/>
  <c r="CM6" i="12"/>
  <c r="ED17" i="12"/>
  <c r="ED18" i="12" s="1"/>
  <c r="EC22" i="11" s="1"/>
  <c r="EC23" i="10" s="1"/>
  <c r="D6" i="12"/>
  <c r="W17" i="12"/>
  <c r="W18" i="12" s="1"/>
  <c r="V22" i="11" s="1"/>
  <c r="V23" i="10" s="1"/>
  <c r="K17" i="12"/>
  <c r="K18" i="12" s="1"/>
  <c r="J22" i="11" s="1"/>
  <c r="J23" i="10" s="1"/>
  <c r="AQ70" i="11"/>
  <c r="DC70" i="11"/>
  <c r="AU70" i="11"/>
  <c r="EG70" i="11"/>
  <c r="CS70" i="11"/>
  <c r="BM70" i="11"/>
  <c r="Y70" i="11"/>
  <c r="DX70" i="11"/>
  <c r="CN70" i="11"/>
  <c r="AV70" i="11"/>
  <c r="P70" i="11"/>
  <c r="BB70" i="11"/>
  <c r="EL70" i="11"/>
  <c r="DB70" i="11"/>
  <c r="AX70" i="11"/>
  <c r="C70" i="11"/>
  <c r="BO70" i="11"/>
  <c r="O70" i="11"/>
  <c r="DG70" i="11"/>
  <c r="DQ70" i="11"/>
  <c r="BY70" i="11"/>
  <c r="AS70" i="11"/>
  <c r="I70" i="11"/>
  <c r="DD70" i="11"/>
  <c r="BT70" i="11"/>
  <c r="AN70" i="11"/>
  <c r="V70" i="11"/>
  <c r="CP70" i="11"/>
  <c r="DO70" i="11"/>
  <c r="BF70" i="11"/>
  <c r="EP70" i="11"/>
  <c r="AB25" i="25"/>
  <c r="AP25" i="25" s="1"/>
  <c r="H13" i="11"/>
  <c r="F13" i="11"/>
  <c r="G13" i="11"/>
  <c r="Q28" i="11"/>
  <c r="P28" i="11"/>
  <c r="AA70" i="11"/>
  <c r="CM70" i="11"/>
  <c r="EI70" i="11"/>
  <c r="BK70" i="11"/>
  <c r="EK70" i="11"/>
  <c r="DI70" i="11"/>
  <c r="CK70" i="11"/>
  <c r="BE70" i="11"/>
  <c r="AC70" i="11"/>
  <c r="EN70" i="11"/>
  <c r="DH70" i="11"/>
  <c r="CJ70" i="11"/>
  <c r="BH70" i="11"/>
  <c r="AB70" i="11"/>
  <c r="N70" i="11"/>
  <c r="BJ70" i="11"/>
  <c r="DV70" i="11"/>
  <c r="EE70" i="11"/>
  <c r="AH70" i="11"/>
  <c r="CT70" i="11"/>
  <c r="O28" i="11"/>
  <c r="M28" i="11"/>
  <c r="K28" i="11"/>
  <c r="N28" i="11"/>
  <c r="L28" i="11"/>
  <c r="AF46" i="25"/>
  <c r="AT46" i="25" s="1"/>
  <c r="AI46" i="25"/>
  <c r="AW46" i="25" s="1"/>
  <c r="AH46" i="25"/>
  <c r="AV46" i="25" s="1"/>
  <c r="AD46" i="25"/>
  <c r="AR46" i="25" s="1"/>
  <c r="W25" i="25"/>
  <c r="AO25" i="25" s="1"/>
  <c r="AA46" i="25"/>
  <c r="AB46" i="25" s="1"/>
  <c r="AP46" i="25" s="1"/>
  <c r="EY28" i="11"/>
  <c r="EX28" i="11"/>
  <c r="U28" i="11"/>
  <c r="AX25" i="25"/>
  <c r="R25" i="25"/>
  <c r="AN25" i="25" s="1"/>
  <c r="AE46" i="25"/>
  <c r="AS46" i="25" s="1"/>
  <c r="D8" i="15"/>
  <c r="N13" i="11" s="1"/>
  <c r="L13" i="11"/>
  <c r="I13" i="11"/>
  <c r="J13" i="11"/>
  <c r="M13" i="11"/>
  <c r="K13" i="11"/>
  <c r="H15" i="24"/>
  <c r="I45" i="25"/>
  <c r="H16" i="24"/>
  <c r="I16" i="24" s="1"/>
  <c r="J124" i="24"/>
  <c r="CH17" i="12"/>
  <c r="CH18" i="12" s="1"/>
  <c r="CG22" i="11" s="1"/>
  <c r="CG23" i="10" s="1"/>
  <c r="CH6" i="12"/>
  <c r="D45" i="23"/>
  <c r="D43" i="23" s="1"/>
  <c r="E17" i="12"/>
  <c r="E18" i="12" s="1"/>
  <c r="DS23" i="10"/>
  <c r="T28" i="11"/>
  <c r="AB6" i="12"/>
  <c r="FA5" i="12"/>
  <c r="DC6" i="12"/>
  <c r="EW5" i="12"/>
  <c r="EQ17" i="12"/>
  <c r="EQ18" i="12" s="1"/>
  <c r="EP22" i="11" s="1"/>
  <c r="EP23" i="10" s="1"/>
  <c r="EQ6" i="12"/>
  <c r="S6" i="12"/>
  <c r="S17" i="12"/>
  <c r="S18" i="12" s="1"/>
  <c r="R22" i="11" s="1"/>
  <c r="R23" i="10" s="1"/>
  <c r="DN6" i="12"/>
  <c r="DN17" i="12"/>
  <c r="DN18" i="12" s="1"/>
  <c r="DM22" i="11" s="1"/>
  <c r="DM23" i="10" s="1"/>
  <c r="CY17" i="12"/>
  <c r="CY18" i="12" s="1"/>
  <c r="CX22" i="11" s="1"/>
  <c r="AM17" i="12"/>
  <c r="AM18" i="12" s="1"/>
  <c r="AL22" i="11" s="1"/>
  <c r="AL23" i="10" s="1"/>
  <c r="AM6" i="12"/>
  <c r="CB6" i="12"/>
  <c r="BD6" i="12"/>
  <c r="BN6" i="12"/>
  <c r="BN17" i="12"/>
  <c r="BN18" i="12" s="1"/>
  <c r="BM22" i="11" s="1"/>
  <c r="BM23" i="10" s="1"/>
  <c r="DE17" i="12"/>
  <c r="DE18" i="12" s="1"/>
  <c r="DD22" i="11" s="1"/>
  <c r="DD23" i="10" s="1"/>
  <c r="DE6" i="12"/>
  <c r="AR17" i="12"/>
  <c r="AR18" i="12" s="1"/>
  <c r="AQ22" i="11" s="1"/>
  <c r="AQ23" i="10" s="1"/>
  <c r="AR6" i="12"/>
  <c r="D18" i="12"/>
  <c r="C22" i="11" s="1"/>
  <c r="DY17" i="12"/>
  <c r="DY18" i="12" s="1"/>
  <c r="DX22" i="11" s="1"/>
  <c r="DX23" i="10" s="1"/>
  <c r="DY6" i="12"/>
  <c r="BP17" i="12"/>
  <c r="BP18" i="12" s="1"/>
  <c r="BO22" i="11" s="1"/>
  <c r="BO23" i="10" s="1"/>
  <c r="BP6" i="12"/>
  <c r="EJ17" i="12"/>
  <c r="EJ18" i="12" s="1"/>
  <c r="EI22" i="11" s="1"/>
  <c r="EI23" i="10" s="1"/>
  <c r="EJ6" i="12"/>
  <c r="BE17" i="12"/>
  <c r="BE18" i="12" s="1"/>
  <c r="BD22" i="11" s="1"/>
  <c r="BD23" i="10" s="1"/>
  <c r="BE6" i="12"/>
  <c r="AG17" i="12"/>
  <c r="AG18" i="12" s="1"/>
  <c r="AF22" i="11" s="1"/>
  <c r="AF23" i="10" s="1"/>
  <c r="AG6" i="12"/>
  <c r="DZ17" i="12"/>
  <c r="DZ18" i="12" s="1"/>
  <c r="DY22" i="11" s="1"/>
  <c r="DY23" i="10" s="1"/>
  <c r="DZ6" i="12"/>
  <c r="L51" i="11"/>
  <c r="AB51" i="11"/>
  <c r="AR51" i="11"/>
  <c r="BH51" i="11"/>
  <c r="BX51" i="11"/>
  <c r="CN51" i="11"/>
  <c r="DD51" i="11"/>
  <c r="DT51" i="11"/>
  <c r="EJ51" i="11"/>
  <c r="E51" i="11"/>
  <c r="E54" i="11" s="1"/>
  <c r="Z51" i="11"/>
  <c r="AU51" i="11"/>
  <c r="BQ51" i="11"/>
  <c r="CL51" i="11"/>
  <c r="DG51" i="11"/>
  <c r="EC51" i="11"/>
  <c r="N51" i="11"/>
  <c r="V51" i="11"/>
  <c r="AQ51" i="11"/>
  <c r="BM51" i="11"/>
  <c r="CH51" i="11"/>
  <c r="DC51" i="11"/>
  <c r="DY51" i="11"/>
  <c r="G51" i="11"/>
  <c r="G54" i="11" s="1"/>
  <c r="AC51" i="11"/>
  <c r="AX51" i="11"/>
  <c r="BS51" i="11"/>
  <c r="CO51" i="11"/>
  <c r="DJ51" i="11"/>
  <c r="EE51" i="11"/>
  <c r="AO51" i="11"/>
  <c r="BO51" i="11"/>
  <c r="CE51" i="11"/>
  <c r="BE51" i="11"/>
  <c r="CU51" i="11"/>
  <c r="F14" i="15"/>
  <c r="P51" i="11"/>
  <c r="AF51" i="11"/>
  <c r="AV51" i="11"/>
  <c r="BL51" i="11"/>
  <c r="CB51" i="11"/>
  <c r="CR51" i="11"/>
  <c r="DH51" i="11"/>
  <c r="DX51" i="11"/>
  <c r="J51" i="11"/>
  <c r="AE51" i="11"/>
  <c r="BA51" i="11"/>
  <c r="BV51" i="11"/>
  <c r="CQ51" i="11"/>
  <c r="DM51" i="11"/>
  <c r="EH51" i="11"/>
  <c r="F51" i="11"/>
  <c r="F54" i="11" s="1"/>
  <c r="AA51" i="11"/>
  <c r="AW51" i="11"/>
  <c r="BR51" i="11"/>
  <c r="CM51" i="11"/>
  <c r="DI51" i="11"/>
  <c r="ED51" i="11"/>
  <c r="M51" i="11"/>
  <c r="AH51" i="11"/>
  <c r="BC51" i="11"/>
  <c r="BY51" i="11"/>
  <c r="CT51" i="11"/>
  <c r="DO51" i="11"/>
  <c r="EK51" i="11"/>
  <c r="BJ51" i="11"/>
  <c r="AD51" i="11"/>
  <c r="DA51" i="11"/>
  <c r="BU51" i="11"/>
  <c r="CK51" i="11"/>
  <c r="EG51" i="11"/>
  <c r="BZ51" i="11"/>
  <c r="EL51" i="11"/>
  <c r="F31" i="23"/>
  <c r="F24" i="15"/>
  <c r="J11" i="25"/>
  <c r="C12" i="13"/>
  <c r="C14" i="13" s="1"/>
  <c r="I11" i="25"/>
  <c r="R46" i="25"/>
  <c r="AN46" i="25" s="1"/>
  <c r="W46" i="25"/>
  <c r="AO46" i="25" s="1"/>
  <c r="AI70" i="11"/>
  <c r="BW70" i="11"/>
  <c r="DS70" i="11"/>
  <c r="W70" i="11"/>
  <c r="BS70" i="11"/>
  <c r="EO70" i="11"/>
  <c r="DU70" i="11"/>
  <c r="DA70" i="11"/>
  <c r="CC70" i="11"/>
  <c r="BI70" i="11"/>
  <c r="AO70" i="11"/>
  <c r="Q70" i="11"/>
  <c r="EJ70" i="11"/>
  <c r="DP70" i="11"/>
  <c r="CR70" i="11"/>
  <c r="BX70" i="11"/>
  <c r="BD70" i="11"/>
  <c r="AF70" i="11"/>
  <c r="L70" i="11"/>
  <c r="AD70" i="11"/>
  <c r="BZ70" i="11"/>
  <c r="DN70" i="11"/>
  <c r="CA70" i="11"/>
  <c r="BV70" i="11"/>
  <c r="R70" i="11"/>
  <c r="DJ70" i="11"/>
  <c r="F70" i="11"/>
  <c r="S70" i="11"/>
  <c r="AY70" i="11"/>
  <c r="CE70" i="11"/>
  <c r="DK70" i="11"/>
  <c r="G70" i="11"/>
  <c r="AM70" i="11"/>
  <c r="CI70" i="11"/>
  <c r="EM70" i="11"/>
  <c r="EC70" i="11"/>
  <c r="DM70" i="11"/>
  <c r="CW70" i="11"/>
  <c r="CG70" i="11"/>
  <c r="BQ70" i="11"/>
  <c r="BA70" i="11"/>
  <c r="AK70" i="11"/>
  <c r="U70" i="11"/>
  <c r="E70" i="11"/>
  <c r="EB70" i="11"/>
  <c r="DL70" i="11"/>
  <c r="CV70" i="11"/>
  <c r="CF70" i="11"/>
  <c r="BP70" i="11"/>
  <c r="AZ70" i="11"/>
  <c r="AJ70" i="11"/>
  <c r="T70" i="11"/>
  <c r="D70" i="11"/>
  <c r="AL70" i="11"/>
  <c r="BR70" i="11"/>
  <c r="CX70" i="11"/>
  <c r="ED70" i="11"/>
  <c r="CQ70" i="11"/>
  <c r="AP70" i="11"/>
  <c r="BN70" i="11"/>
  <c r="CD70" i="11"/>
  <c r="DR70" i="11"/>
  <c r="C9" i="10"/>
  <c r="C14" i="10" s="1"/>
  <c r="C19" i="10" s="1"/>
  <c r="EZ31" i="10"/>
  <c r="FA44" i="11"/>
  <c r="J6" i="12"/>
  <c r="L6" i="12"/>
  <c r="M8" i="12"/>
  <c r="M9" i="12" s="1"/>
  <c r="M14" i="11"/>
  <c r="Q14" i="11"/>
  <c r="U14" i="11"/>
  <c r="Y14" i="11"/>
  <c r="AC14" i="11"/>
  <c r="AG14" i="11"/>
  <c r="AK14" i="11"/>
  <c r="AO14" i="11"/>
  <c r="AS14" i="11"/>
  <c r="AW14" i="11"/>
  <c r="BA14" i="11"/>
  <c r="BE14" i="11"/>
  <c r="BI14" i="11"/>
  <c r="BM14" i="11"/>
  <c r="BQ14" i="11"/>
  <c r="BU14" i="11"/>
  <c r="BY14" i="11"/>
  <c r="CC14" i="11"/>
  <c r="CG14" i="11"/>
  <c r="CK14" i="11"/>
  <c r="CO14" i="11"/>
  <c r="CS14" i="11"/>
  <c r="CW14" i="11"/>
  <c r="DA14" i="11"/>
  <c r="DE14" i="11"/>
  <c r="DI14" i="11"/>
  <c r="DM14" i="11"/>
  <c r="DQ14" i="11"/>
  <c r="DU14" i="11"/>
  <c r="DY14" i="11"/>
  <c r="EC14" i="11"/>
  <c r="EG14" i="11"/>
  <c r="EK14" i="11"/>
  <c r="EO14" i="11"/>
  <c r="F14" i="11"/>
  <c r="J14" i="11"/>
  <c r="N14" i="11"/>
  <c r="R14" i="11"/>
  <c r="V14" i="11"/>
  <c r="Z14" i="11"/>
  <c r="AD14" i="11"/>
  <c r="AH14" i="11"/>
  <c r="AL14" i="11"/>
  <c r="AP14" i="11"/>
  <c r="AT14" i="11"/>
  <c r="AX14" i="11"/>
  <c r="BB14" i="11"/>
  <c r="BF14" i="11"/>
  <c r="BJ14" i="11"/>
  <c r="BN14" i="11"/>
  <c r="BR14" i="11"/>
  <c r="BV14" i="11"/>
  <c r="BZ14" i="11"/>
  <c r="CD14" i="11"/>
  <c r="CH14" i="11"/>
  <c r="CL14" i="11"/>
  <c r="CP14" i="11"/>
  <c r="CT14" i="11"/>
  <c r="CX14" i="11"/>
  <c r="DB14" i="11"/>
  <c r="DF14" i="11"/>
  <c r="DJ14" i="11"/>
  <c r="DN14" i="11"/>
  <c r="DR14" i="11"/>
  <c r="DV14" i="11"/>
  <c r="DZ14" i="11"/>
  <c r="ED14" i="11"/>
  <c r="EH14" i="11"/>
  <c r="EL14" i="11"/>
  <c r="EP14" i="11"/>
  <c r="G14" i="11"/>
  <c r="K14" i="11"/>
  <c r="O14" i="11"/>
  <c r="S14" i="11"/>
  <c r="W14" i="11"/>
  <c r="AA14" i="11"/>
  <c r="AE14" i="11"/>
  <c r="AI14" i="11"/>
  <c r="AM14" i="11"/>
  <c r="AQ14" i="11"/>
  <c r="AU14" i="11"/>
  <c r="AY14" i="11"/>
  <c r="BC14" i="11"/>
  <c r="BG14" i="11"/>
  <c r="BK14" i="11"/>
  <c r="X14" i="11"/>
  <c r="AN14" i="11"/>
  <c r="BD14" i="11"/>
  <c r="BP14" i="11"/>
  <c r="BX14" i="11"/>
  <c r="CF14" i="11"/>
  <c r="CN14" i="11"/>
  <c r="CV14" i="11"/>
  <c r="DD14" i="11"/>
  <c r="DL14" i="11"/>
  <c r="DT14" i="11"/>
  <c r="EB14" i="11"/>
  <c r="EJ14" i="11"/>
  <c r="AJ14" i="11"/>
  <c r="BO14" i="11"/>
  <c r="CM14" i="11"/>
  <c r="DC14" i="11"/>
  <c r="EI14" i="11"/>
  <c r="L14" i="11"/>
  <c r="AB14" i="11"/>
  <c r="AR14" i="11"/>
  <c r="BH14" i="11"/>
  <c r="BS14" i="11"/>
  <c r="CA14" i="11"/>
  <c r="CI14" i="11"/>
  <c r="CQ14" i="11"/>
  <c r="CY14" i="11"/>
  <c r="DG14" i="11"/>
  <c r="DO14" i="11"/>
  <c r="DW14" i="11"/>
  <c r="EE14" i="11"/>
  <c r="EM14" i="11"/>
  <c r="H14" i="11"/>
  <c r="T14" i="11"/>
  <c r="AZ14" i="11"/>
  <c r="BW14" i="11"/>
  <c r="CU14" i="11"/>
  <c r="DS14" i="11"/>
  <c r="P14" i="11"/>
  <c r="AF14" i="11"/>
  <c r="AV14" i="11"/>
  <c r="BL14" i="11"/>
  <c r="BT14" i="11"/>
  <c r="CB14" i="11"/>
  <c r="CJ14" i="11"/>
  <c r="CR14" i="11"/>
  <c r="CZ14" i="11"/>
  <c r="DH14" i="11"/>
  <c r="DP14" i="11"/>
  <c r="DX14" i="11"/>
  <c r="EF14" i="11"/>
  <c r="EN14" i="11"/>
  <c r="I14" i="11"/>
  <c r="CE14" i="11"/>
  <c r="DK14" i="11"/>
  <c r="EA14" i="11"/>
  <c r="E17" i="10"/>
  <c r="I26" i="25" s="1"/>
  <c r="CJ6" i="12"/>
  <c r="X6" i="12"/>
  <c r="BO6" i="12"/>
  <c r="DJ6" i="12"/>
  <c r="AZ17" i="12"/>
  <c r="AZ18" i="12" s="1"/>
  <c r="AY22" i="11" s="1"/>
  <c r="AY23" i="10" s="1"/>
  <c r="ET5" i="12"/>
  <c r="BL6" i="12"/>
  <c r="BX6" i="12"/>
  <c r="AV17" i="12"/>
  <c r="AV18" i="12" s="1"/>
  <c r="AU22" i="11" s="1"/>
  <c r="AU23" i="10" s="1"/>
  <c r="DW6" i="12"/>
  <c r="DA6" i="12"/>
  <c r="CP6" i="12"/>
  <c r="EG6" i="12"/>
  <c r="DS6" i="12"/>
  <c r="AF6" i="12"/>
  <c r="EX5" i="12"/>
  <c r="BS17" i="12"/>
  <c r="BS18" i="12" s="1"/>
  <c r="BR22" i="11" s="1"/>
  <c r="BR23" i="10" s="1"/>
  <c r="FA18" i="12"/>
  <c r="CE6" i="12"/>
  <c r="AP6" i="12"/>
  <c r="I6" i="12"/>
  <c r="CZ6" i="12"/>
  <c r="EK6" i="12"/>
  <c r="AJ6" i="12"/>
  <c r="BZ6" i="12"/>
  <c r="BV6" i="12"/>
  <c r="AL6" i="12"/>
  <c r="BR6" i="12"/>
  <c r="AN6" i="12"/>
  <c r="AE6" i="12"/>
  <c r="D22" i="11"/>
  <c r="FB5" i="12"/>
  <c r="DH6" i="12"/>
  <c r="BQ17" i="12"/>
  <c r="BQ6" i="12"/>
  <c r="BK23" i="10"/>
  <c r="BW23" i="10"/>
  <c r="FE5" i="12"/>
  <c r="G6" i="12"/>
  <c r="AO17" i="12"/>
  <c r="EV5" i="12"/>
  <c r="DO17" i="12"/>
  <c r="DO18" i="12" s="1"/>
  <c r="DN22" i="11" s="1"/>
  <c r="DN23" i="10" s="1"/>
  <c r="DO6" i="12"/>
  <c r="BW17" i="12"/>
  <c r="BW18" i="12" s="1"/>
  <c r="BV22" i="11" s="1"/>
  <c r="BV23" i="10" s="1"/>
  <c r="BW6" i="12"/>
  <c r="P17" i="12"/>
  <c r="P6" i="12"/>
  <c r="CO17" i="12"/>
  <c r="EZ5" i="12"/>
  <c r="CO6" i="12"/>
  <c r="EU5" i="12"/>
  <c r="BK17" i="12"/>
  <c r="BK18" i="12" s="1"/>
  <c r="BK6" i="12"/>
  <c r="U17" i="12"/>
  <c r="U18" i="12" s="1"/>
  <c r="T22" i="11" s="1"/>
  <c r="T23" i="10" s="1"/>
  <c r="U6" i="12"/>
  <c r="C22" i="10"/>
  <c r="ES5" i="12"/>
  <c r="FA17" i="12"/>
  <c r="BT17" i="12"/>
  <c r="BT18" i="12" s="1"/>
  <c r="BS22" i="11" s="1"/>
  <c r="BS23" i="10" s="1"/>
  <c r="BT6" i="12"/>
  <c r="AC17" i="12"/>
  <c r="AC18" i="12" s="1"/>
  <c r="AC6" i="12"/>
  <c r="EU6" i="12" s="1"/>
  <c r="DH17" i="12"/>
  <c r="EN17" i="12"/>
  <c r="EN18" i="12" s="1"/>
  <c r="EM22" i="11" s="1"/>
  <c r="EM23" i="10" s="1"/>
  <c r="EN6" i="12"/>
  <c r="DI17" i="12"/>
  <c r="DI18" i="12" s="1"/>
  <c r="DH22" i="11" s="1"/>
  <c r="DH23" i="10" s="1"/>
  <c r="DI6" i="12"/>
  <c r="EE17" i="12"/>
  <c r="EE18" i="12" s="1"/>
  <c r="ED22" i="11" s="1"/>
  <c r="ED23" i="10" s="1"/>
  <c r="EE6" i="12"/>
  <c r="BY17" i="12"/>
  <c r="BY6" i="12"/>
  <c r="EY5" i="12"/>
  <c r="EH6" i="12"/>
  <c r="EH17" i="12"/>
  <c r="EH18" i="12" s="1"/>
  <c r="FD5" i="12"/>
  <c r="Y17" i="12"/>
  <c r="Y18" i="12" s="1"/>
  <c r="X22" i="11" s="1"/>
  <c r="X23" i="10" s="1"/>
  <c r="Y6" i="12"/>
  <c r="FC5" i="12"/>
  <c r="DU17" i="12"/>
  <c r="AY17" i="12"/>
  <c r="AY18" i="12" s="1"/>
  <c r="AX22" i="11" s="1"/>
  <c r="AX23" i="10" s="1"/>
  <c r="AY6" i="12"/>
  <c r="J72" i="11"/>
  <c r="J73" i="11" s="1"/>
  <c r="J54" i="11"/>
  <c r="G72" i="11"/>
  <c r="I72" i="11"/>
  <c r="I54" i="11"/>
  <c r="F72" i="11"/>
  <c r="F73" i="11" s="1"/>
  <c r="D72" i="11"/>
  <c r="D73" i="11" s="1"/>
  <c r="D54" i="11"/>
  <c r="H72" i="11"/>
  <c r="H73" i="11" s="1"/>
  <c r="E72" i="11"/>
  <c r="C72" i="11"/>
  <c r="C73" i="11" s="1"/>
  <c r="C54" i="11"/>
  <c r="D11" i="12"/>
  <c r="F12" i="13"/>
  <c r="F14" i="13" s="1"/>
  <c r="F9" i="10"/>
  <c r="D12" i="13"/>
  <c r="D14" i="13" s="1"/>
  <c r="D9" i="10"/>
  <c r="D14" i="10" s="1"/>
  <c r="D19" i="10" s="1"/>
  <c r="D12" i="16"/>
  <c r="E9" i="10"/>
  <c r="F18" i="15"/>
  <c r="N5" i="13" l="1"/>
  <c r="T5" i="13"/>
  <c r="EW6" i="12"/>
  <c r="ES17" i="12"/>
  <c r="ES18" i="12"/>
  <c r="EY6" i="12"/>
  <c r="I73" i="11"/>
  <c r="V15" i="24"/>
  <c r="X5" i="13"/>
  <c r="L5" i="13"/>
  <c r="ER5" i="13" s="1"/>
  <c r="P5" i="13"/>
  <c r="Q15" i="24"/>
  <c r="S15" i="24"/>
  <c r="M15" i="24"/>
  <c r="U15" i="24"/>
  <c r="AC15" i="24"/>
  <c r="AC13" i="11"/>
  <c r="AG13" i="11"/>
  <c r="AK13" i="11"/>
  <c r="AO13" i="11"/>
  <c r="AS13" i="11"/>
  <c r="AW13" i="11"/>
  <c r="BA13" i="11"/>
  <c r="BE13" i="11"/>
  <c r="BI13" i="11"/>
  <c r="BM13" i="11"/>
  <c r="BQ13" i="11"/>
  <c r="BU13" i="11"/>
  <c r="BY13" i="11"/>
  <c r="CC13" i="11"/>
  <c r="CG13" i="11"/>
  <c r="CK13" i="11"/>
  <c r="CO13" i="11"/>
  <c r="CS13" i="11"/>
  <c r="CW13" i="11"/>
  <c r="DA13" i="11"/>
  <c r="DE13" i="11"/>
  <c r="DI13" i="11"/>
  <c r="DM13" i="11"/>
  <c r="DQ13" i="11"/>
  <c r="DU13" i="11"/>
  <c r="DY13" i="11"/>
  <c r="EC13" i="11"/>
  <c r="EG13" i="11"/>
  <c r="EK13" i="11"/>
  <c r="EO13" i="11"/>
  <c r="S13" i="11"/>
  <c r="W13" i="11"/>
  <c r="AZ13" i="11"/>
  <c r="BP13" i="11"/>
  <c r="CB13" i="11"/>
  <c r="CN13" i="11"/>
  <c r="DD13" i="11"/>
  <c r="DP13" i="11"/>
  <c r="EB13" i="11"/>
  <c r="EJ13" i="11"/>
  <c r="V13" i="11"/>
  <c r="Z13" i="11"/>
  <c r="AD13" i="11"/>
  <c r="AH13" i="11"/>
  <c r="AL13" i="11"/>
  <c r="AP13" i="11"/>
  <c r="AT13" i="11"/>
  <c r="AX13" i="11"/>
  <c r="BB13" i="11"/>
  <c r="BF13" i="11"/>
  <c r="BJ13" i="11"/>
  <c r="BN13" i="11"/>
  <c r="BR13" i="11"/>
  <c r="BV13" i="11"/>
  <c r="BZ13" i="11"/>
  <c r="CD13" i="11"/>
  <c r="CH13" i="11"/>
  <c r="CL13" i="11"/>
  <c r="CP13" i="11"/>
  <c r="CT13" i="11"/>
  <c r="CX13" i="11"/>
  <c r="DB13" i="11"/>
  <c r="DF13" i="11"/>
  <c r="DJ13" i="11"/>
  <c r="DN13" i="11"/>
  <c r="DR13" i="11"/>
  <c r="DV13" i="11"/>
  <c r="DZ13" i="11"/>
  <c r="ED13" i="11"/>
  <c r="EH13" i="11"/>
  <c r="EL13" i="11"/>
  <c r="EP13" i="11"/>
  <c r="T13" i="11"/>
  <c r="X13" i="11"/>
  <c r="O13" i="11"/>
  <c r="BD13" i="11"/>
  <c r="BT13" i="11"/>
  <c r="CF13" i="11"/>
  <c r="CR13" i="11"/>
  <c r="CZ13" i="11"/>
  <c r="DL13" i="11"/>
  <c r="DX13" i="11"/>
  <c r="EN13" i="11"/>
  <c r="AA13" i="11"/>
  <c r="AE13" i="11"/>
  <c r="AI13" i="11"/>
  <c r="AM13" i="11"/>
  <c r="AQ13" i="11"/>
  <c r="AU13" i="11"/>
  <c r="AY13" i="11"/>
  <c r="BC13" i="11"/>
  <c r="BG13" i="11"/>
  <c r="BK13" i="11"/>
  <c r="BO13" i="11"/>
  <c r="BS13" i="11"/>
  <c r="BW13" i="11"/>
  <c r="CA13" i="11"/>
  <c r="CE13" i="11"/>
  <c r="CI13" i="11"/>
  <c r="CM13" i="11"/>
  <c r="CQ13" i="11"/>
  <c r="CU13" i="11"/>
  <c r="CY13" i="11"/>
  <c r="DC13" i="11"/>
  <c r="DG13" i="11"/>
  <c r="DK13" i="11"/>
  <c r="DO13" i="11"/>
  <c r="DS13" i="11"/>
  <c r="DW13" i="11"/>
  <c r="EA13" i="11"/>
  <c r="EE13" i="11"/>
  <c r="EI13" i="11"/>
  <c r="EM13" i="11"/>
  <c r="Q13" i="11"/>
  <c r="Q17" i="10" s="1"/>
  <c r="U13" i="11"/>
  <c r="Y13" i="11"/>
  <c r="P13" i="11"/>
  <c r="AB13" i="11"/>
  <c r="AF13" i="11"/>
  <c r="AJ13" i="11"/>
  <c r="AN13" i="11"/>
  <c r="AR13" i="11"/>
  <c r="AV13" i="11"/>
  <c r="BH13" i="11"/>
  <c r="BL13" i="11"/>
  <c r="BX13" i="11"/>
  <c r="CJ13" i="11"/>
  <c r="CV13" i="11"/>
  <c r="DH13" i="11"/>
  <c r="DT13" i="11"/>
  <c r="EF13" i="11"/>
  <c r="R13" i="11"/>
  <c r="L15" i="24"/>
  <c r="Z15" i="24"/>
  <c r="J16" i="24"/>
  <c r="J14" i="24" s="1"/>
  <c r="J32" i="24" s="1"/>
  <c r="I14" i="24"/>
  <c r="I32" i="24" s="1"/>
  <c r="H14" i="24"/>
  <c r="H32" i="24" s="1"/>
  <c r="H47" i="24"/>
  <c r="C23" i="10"/>
  <c r="C24" i="11"/>
  <c r="C56" i="11" s="1"/>
  <c r="C57" i="11" s="1"/>
  <c r="C24" i="10"/>
  <c r="C20" i="13" s="1"/>
  <c r="R15" i="24"/>
  <c r="W15" i="24"/>
  <c r="K15" i="24"/>
  <c r="AE15" i="24"/>
  <c r="N15" i="24"/>
  <c r="AA15" i="24"/>
  <c r="FE17" i="12"/>
  <c r="EU17" i="12"/>
  <c r="EW18" i="12"/>
  <c r="BJ22" i="11"/>
  <c r="X15" i="24"/>
  <c r="P15" i="24"/>
  <c r="AD15" i="24"/>
  <c r="T15" i="24"/>
  <c r="FD18" i="12"/>
  <c r="EG22" i="11"/>
  <c r="EU18" i="12"/>
  <c r="AB22" i="11"/>
  <c r="AB15" i="24"/>
  <c r="O15" i="24"/>
  <c r="Y15" i="24"/>
  <c r="CX23" i="10"/>
  <c r="EZ23" i="10" s="1"/>
  <c r="EZ22" i="11"/>
  <c r="V28" i="11"/>
  <c r="K75" i="24"/>
  <c r="AH75" i="24" s="1"/>
  <c r="I43" i="25"/>
  <c r="I61" i="25"/>
  <c r="I19" i="25"/>
  <c r="I28" i="25" s="1"/>
  <c r="G73" i="11"/>
  <c r="E73" i="11"/>
  <c r="I28" i="11"/>
  <c r="G28" i="11"/>
  <c r="FB44" i="11"/>
  <c r="FA31" i="10"/>
  <c r="K9" i="13"/>
  <c r="EV6" i="12"/>
  <c r="FE6" i="12"/>
  <c r="EW17" i="12"/>
  <c r="ET6" i="12"/>
  <c r="ER22" i="11"/>
  <c r="D23" i="10"/>
  <c r="BY18" i="12"/>
  <c r="EY17" i="12"/>
  <c r="ES6" i="12"/>
  <c r="FB6" i="12"/>
  <c r="FD6" i="12"/>
  <c r="EZ6" i="12"/>
  <c r="FA6" i="12"/>
  <c r="FC6" i="12"/>
  <c r="ET17" i="12"/>
  <c r="P18" i="12"/>
  <c r="FB17" i="12"/>
  <c r="DH18" i="12"/>
  <c r="EX6" i="12"/>
  <c r="DU18" i="12"/>
  <c r="FC17" i="12"/>
  <c r="CO18" i="12"/>
  <c r="EZ17" i="12"/>
  <c r="AO18" i="12"/>
  <c r="EV17" i="12"/>
  <c r="BQ18" i="12"/>
  <c r="EX17" i="12"/>
  <c r="FD17" i="12"/>
  <c r="D12" i="12"/>
  <c r="E11" i="12"/>
  <c r="E14" i="12"/>
  <c r="E15" i="12" s="1"/>
  <c r="D21" i="11" s="1"/>
  <c r="D22" i="10" s="1"/>
  <c r="ER14" i="11"/>
  <c r="ES14" i="11"/>
  <c r="E9" i="13"/>
  <c r="F8" i="15"/>
  <c r="F17" i="10"/>
  <c r="AA9" i="16"/>
  <c r="AA10" i="16" s="1"/>
  <c r="Z8" i="11" s="1"/>
  <c r="AN9" i="16"/>
  <c r="AN10" i="16" s="1"/>
  <c r="AM8" i="11" s="1"/>
  <c r="AV9" i="16"/>
  <c r="AV10" i="16" s="1"/>
  <c r="BB9" i="16"/>
  <c r="BB10" i="16" s="1"/>
  <c r="BB11" i="16" s="1"/>
  <c r="BA12" i="13" s="1"/>
  <c r="BA14" i="13" s="1"/>
  <c r="AZ9" i="16"/>
  <c r="AZ10" i="16" s="1"/>
  <c r="AX9" i="16"/>
  <c r="AX10" i="16" s="1"/>
  <c r="BC9" i="16"/>
  <c r="BC10" i="16" s="1"/>
  <c r="BF9" i="16"/>
  <c r="BF10" i="16" s="1"/>
  <c r="AW9" i="16"/>
  <c r="AW10" i="16" s="1"/>
  <c r="AM9" i="16"/>
  <c r="AM10" i="16" s="1"/>
  <c r="AM11" i="16" s="1"/>
  <c r="AL12" i="13" s="1"/>
  <c r="AL14" i="13" s="1"/>
  <c r="AI9" i="16"/>
  <c r="AI10" i="16" s="1"/>
  <c r="AH8" i="11" s="1"/>
  <c r="V9" i="16"/>
  <c r="V10" i="16" s="1"/>
  <c r="U8" i="11" s="1"/>
  <c r="P9" i="16"/>
  <c r="P10" i="16" s="1"/>
  <c r="O8" i="11" s="1"/>
  <c r="O9" i="16"/>
  <c r="O10" i="16" s="1"/>
  <c r="N8" i="11" s="1"/>
  <c r="AH9" i="16"/>
  <c r="AH10" i="16" s="1"/>
  <c r="AL9" i="16"/>
  <c r="AL10" i="16" s="1"/>
  <c r="W9" i="16"/>
  <c r="W10" i="16" s="1"/>
  <c r="J9" i="16"/>
  <c r="J10" i="16" s="1"/>
  <c r="R9" i="16"/>
  <c r="R10" i="16" s="1"/>
  <c r="X9" i="16"/>
  <c r="X10" i="16" s="1"/>
  <c r="AS9" i="16"/>
  <c r="AS10" i="16" s="1"/>
  <c r="U9" i="16"/>
  <c r="U10" i="16" s="1"/>
  <c r="Q9" i="16"/>
  <c r="Q10" i="16" s="1"/>
  <c r="Q11" i="16" s="1"/>
  <c r="P12" i="13" s="1"/>
  <c r="P14" i="13" s="1"/>
  <c r="AD9" i="16"/>
  <c r="AD10" i="16" s="1"/>
  <c r="AY9" i="16"/>
  <c r="AY10" i="16" s="1"/>
  <c r="T9" i="16"/>
  <c r="T10" i="16" s="1"/>
  <c r="T11" i="16" s="1"/>
  <c r="AU9" i="16"/>
  <c r="AU10" i="16" s="1"/>
  <c r="L9" i="16"/>
  <c r="L10" i="16" s="1"/>
  <c r="K8" i="11" s="1"/>
  <c r="AF9" i="16"/>
  <c r="AF10" i="16" s="1"/>
  <c r="AF11" i="16" s="1"/>
  <c r="AE12" i="13" s="1"/>
  <c r="AE14" i="13" s="1"/>
  <c r="N9" i="16"/>
  <c r="N10" i="16" s="1"/>
  <c r="M9" i="16"/>
  <c r="M10" i="16" s="1"/>
  <c r="M11" i="16" s="1"/>
  <c r="Y9" i="16"/>
  <c r="Y10" i="16" s="1"/>
  <c r="AQ9" i="16"/>
  <c r="AQ10" i="16" s="1"/>
  <c r="H28" i="11"/>
  <c r="S9" i="16"/>
  <c r="S10" i="16" s="1"/>
  <c r="AB9" i="16"/>
  <c r="AB10" i="16" s="1"/>
  <c r="AJ9" i="16"/>
  <c r="AJ10" i="16" s="1"/>
  <c r="AP9" i="16"/>
  <c r="AP10" i="16" s="1"/>
  <c r="Z9" i="16"/>
  <c r="Z10" i="16" s="1"/>
  <c r="AT9" i="16"/>
  <c r="AT10" i="16" s="1"/>
  <c r="AR9" i="16"/>
  <c r="AR10" i="16" s="1"/>
  <c r="K9" i="16"/>
  <c r="K10" i="16" s="1"/>
  <c r="AG9" i="16"/>
  <c r="AG10" i="16" s="1"/>
  <c r="AE9" i="16"/>
  <c r="AE10" i="16" s="1"/>
  <c r="AO9" i="16"/>
  <c r="AO10" i="16" s="1"/>
  <c r="BA9" i="16"/>
  <c r="BA10" i="16" s="1"/>
  <c r="BG9" i="16"/>
  <c r="BG10" i="16" s="1"/>
  <c r="AC9" i="16"/>
  <c r="AC10" i="16" s="1"/>
  <c r="AK9" i="16"/>
  <c r="AK10" i="16" s="1"/>
  <c r="BD9" i="16"/>
  <c r="BD10" i="16" s="1"/>
  <c r="E28" i="11"/>
  <c r="C9" i="13"/>
  <c r="C16" i="13" s="1"/>
  <c r="D16" i="13" s="1"/>
  <c r="D17" i="13" s="1"/>
  <c r="K38" i="11"/>
  <c r="L8" i="12"/>
  <c r="ES5" i="13" l="1"/>
  <c r="FD5" i="13"/>
  <c r="C22" i="13"/>
  <c r="C75" i="11"/>
  <c r="C76" i="11" s="1"/>
  <c r="C40" i="11"/>
  <c r="C41" i="11" s="1"/>
  <c r="C28" i="10"/>
  <c r="V11" i="16"/>
  <c r="U12" i="13" s="1"/>
  <c r="U14" i="13" s="1"/>
  <c r="EY18" i="12"/>
  <c r="BX22" i="11"/>
  <c r="W28" i="11"/>
  <c r="EX18" i="12"/>
  <c r="BP22" i="11"/>
  <c r="EZ18" i="12"/>
  <c r="CN22" i="11"/>
  <c r="FB18" i="12"/>
  <c r="DG22" i="11"/>
  <c r="AB23" i="10"/>
  <c r="ET23" i="10" s="1"/>
  <c r="ET22" i="11"/>
  <c r="EV18" i="12"/>
  <c r="AN22" i="11"/>
  <c r="FC18" i="12"/>
  <c r="DT22" i="11"/>
  <c r="EG23" i="10"/>
  <c r="FC23" i="10" s="1"/>
  <c r="FC22" i="11"/>
  <c r="BJ23" i="10"/>
  <c r="EV23" i="10" s="1"/>
  <c r="EV22" i="11"/>
  <c r="L75" i="24"/>
  <c r="L124" i="24" s="1"/>
  <c r="K124" i="24"/>
  <c r="K83" i="24"/>
  <c r="AH83" i="24" s="1"/>
  <c r="D24" i="10"/>
  <c r="I47" i="24"/>
  <c r="I47" i="25"/>
  <c r="I62" i="25" s="1"/>
  <c r="AE47" i="24"/>
  <c r="AA45" i="25"/>
  <c r="Q45" i="25"/>
  <c r="FB31" i="10"/>
  <c r="FC44" i="11"/>
  <c r="FC31" i="10" s="1"/>
  <c r="AN11" i="16"/>
  <c r="AM12" i="13" s="1"/>
  <c r="AM14" i="13" s="1"/>
  <c r="ET18" i="12"/>
  <c r="O22" i="11"/>
  <c r="FE18" i="12"/>
  <c r="ER23" i="10"/>
  <c r="F11" i="12"/>
  <c r="E12" i="12"/>
  <c r="F14" i="12"/>
  <c r="F15" i="12" s="1"/>
  <c r="E21" i="11" s="1"/>
  <c r="E22" i="10" s="1"/>
  <c r="I32" i="25" s="1"/>
  <c r="E16" i="13"/>
  <c r="H44" i="24" s="1"/>
  <c r="F9" i="13"/>
  <c r="ET14" i="11"/>
  <c r="AA11" i="16"/>
  <c r="Z12" i="13" s="1"/>
  <c r="Z14" i="13" s="1"/>
  <c r="J11" i="16"/>
  <c r="J12" i="16" s="1"/>
  <c r="G17" i="10"/>
  <c r="R17" i="10"/>
  <c r="K17" i="10"/>
  <c r="AE8" i="11"/>
  <c r="AF12" i="16"/>
  <c r="AE8" i="10" s="1"/>
  <c r="AE9" i="10" s="1"/>
  <c r="L11" i="16"/>
  <c r="K12" i="13" s="1"/>
  <c r="K14" i="13" s="1"/>
  <c r="L8" i="11"/>
  <c r="BB12" i="16"/>
  <c r="BA8" i="10" s="1"/>
  <c r="BA9" i="10" s="1"/>
  <c r="S8" i="11"/>
  <c r="AZ11" i="16"/>
  <c r="AY12" i="13" s="1"/>
  <c r="AY14" i="13" s="1"/>
  <c r="AY8" i="11"/>
  <c r="BS9" i="16"/>
  <c r="BS10" i="16" s="1"/>
  <c r="BS11" i="16" s="1"/>
  <c r="BR12" i="13" s="1"/>
  <c r="BR14" i="13" s="1"/>
  <c r="BJ9" i="16"/>
  <c r="BJ10" i="16" s="1"/>
  <c r="BJ11" i="16" s="1"/>
  <c r="BI9" i="16"/>
  <c r="BI10" i="16" s="1"/>
  <c r="BH8" i="11" s="1"/>
  <c r="BL9" i="16"/>
  <c r="BL10" i="16" s="1"/>
  <c r="BK8" i="11" s="1"/>
  <c r="BO9" i="16"/>
  <c r="BO10" i="16" s="1"/>
  <c r="BN8" i="11" s="1"/>
  <c r="BN9" i="16"/>
  <c r="BN10" i="16" s="1"/>
  <c r="BN11" i="16" s="1"/>
  <c r="BR9" i="16"/>
  <c r="BR10" i="16" s="1"/>
  <c r="BR11" i="16" s="1"/>
  <c r="BH9" i="16"/>
  <c r="BH10" i="16" s="1"/>
  <c r="BM9" i="16"/>
  <c r="BM10" i="16" s="1"/>
  <c r="BL8" i="11" s="1"/>
  <c r="BK9" i="16"/>
  <c r="BK10" i="16" s="1"/>
  <c r="BK11" i="16" s="1"/>
  <c r="BJ12" i="13" s="1"/>
  <c r="BJ14" i="13" s="1"/>
  <c r="BP9" i="16"/>
  <c r="BP10" i="16" s="1"/>
  <c r="BO8" i="11" s="1"/>
  <c r="BE9" i="16"/>
  <c r="BE10" i="16" s="1"/>
  <c r="BE11" i="16" s="1"/>
  <c r="AM12" i="16"/>
  <c r="AL8" i="10" s="1"/>
  <c r="AL9" i="10" s="1"/>
  <c r="O11" i="16"/>
  <c r="N12" i="13" s="1"/>
  <c r="N14" i="13" s="1"/>
  <c r="AL8" i="11"/>
  <c r="AI11" i="16"/>
  <c r="AH12" i="13" s="1"/>
  <c r="AH14" i="13" s="1"/>
  <c r="P11" i="16"/>
  <c r="O12" i="13" s="1"/>
  <c r="O14" i="13" s="1"/>
  <c r="I8" i="11"/>
  <c r="I12" i="13" s="1"/>
  <c r="I14" i="13" s="1"/>
  <c r="BA8" i="11"/>
  <c r="S12" i="13"/>
  <c r="S14" i="13" s="1"/>
  <c r="T12" i="16"/>
  <c r="S8" i="10" s="1"/>
  <c r="S9" i="10" s="1"/>
  <c r="P8" i="11"/>
  <c r="Q12" i="16"/>
  <c r="P8" i="10" s="1"/>
  <c r="P9" i="10" s="1"/>
  <c r="M12" i="16"/>
  <c r="L8" i="10" s="1"/>
  <c r="L12" i="13"/>
  <c r="L14" i="13" s="1"/>
  <c r="AQ11" i="16"/>
  <c r="AP12" i="13" s="1"/>
  <c r="AP14" i="13" s="1"/>
  <c r="AP8" i="11"/>
  <c r="AX11" i="16"/>
  <c r="AW12" i="13" s="1"/>
  <c r="AW14" i="13" s="1"/>
  <c r="AW8" i="11"/>
  <c r="AL11" i="16"/>
  <c r="AK12" i="13" s="1"/>
  <c r="AK14" i="13" s="1"/>
  <c r="AK8" i="11"/>
  <c r="Y11" i="16"/>
  <c r="X8" i="11"/>
  <c r="AX8" i="11"/>
  <c r="AY11" i="16"/>
  <c r="AH11" i="16"/>
  <c r="AG8" i="11"/>
  <c r="U11" i="16"/>
  <c r="T12" i="13" s="1"/>
  <c r="T14" i="13" s="1"/>
  <c r="T8" i="11"/>
  <c r="AT8" i="11"/>
  <c r="AU11" i="16"/>
  <c r="AD11" i="16"/>
  <c r="AC8" i="11"/>
  <c r="AS11" i="16"/>
  <c r="AR8" i="11"/>
  <c r="V8" i="11"/>
  <c r="W11" i="16"/>
  <c r="Q8" i="11"/>
  <c r="R11" i="16"/>
  <c r="Q12" i="13" s="1"/>
  <c r="Q14" i="13" s="1"/>
  <c r="M8" i="11"/>
  <c r="N11" i="16"/>
  <c r="W8" i="11"/>
  <c r="X11" i="16"/>
  <c r="W12" i="13" s="1"/>
  <c r="W14" i="13" s="1"/>
  <c r="AW11" i="16"/>
  <c r="AV8" i="11"/>
  <c r="AR11" i="16"/>
  <c r="AQ12" i="13" s="1"/>
  <c r="AQ14" i="13" s="1"/>
  <c r="AQ8" i="11"/>
  <c r="R8" i="11"/>
  <c r="S11" i="16"/>
  <c r="R12" i="13" s="1"/>
  <c r="AD8" i="11"/>
  <c r="AE11" i="16"/>
  <c r="AS8" i="11"/>
  <c r="AT11" i="16"/>
  <c r="AP11" i="16"/>
  <c r="AO8" i="11"/>
  <c r="AO11" i="16"/>
  <c r="AN12" i="13" s="1"/>
  <c r="AN14" i="13" s="1"/>
  <c r="AN8" i="11"/>
  <c r="D24" i="15"/>
  <c r="F27" i="15"/>
  <c r="BD11" i="16"/>
  <c r="BC8" i="11"/>
  <c r="AK11" i="16"/>
  <c r="AJ8" i="11"/>
  <c r="AU8" i="11"/>
  <c r="AV11" i="16"/>
  <c r="BF8" i="11"/>
  <c r="BG11" i="16"/>
  <c r="AG11" i="16"/>
  <c r="AF8" i="11"/>
  <c r="Y8" i="11"/>
  <c r="Z11" i="16"/>
  <c r="AI8" i="11"/>
  <c r="AJ11" i="16"/>
  <c r="AB8" i="11"/>
  <c r="AC11" i="16"/>
  <c r="AB12" i="13" s="1"/>
  <c r="AB14" i="13" s="1"/>
  <c r="BF11" i="16"/>
  <c r="BE12" i="13" s="1"/>
  <c r="BE14" i="13" s="1"/>
  <c r="BE8" i="11"/>
  <c r="AZ8" i="11"/>
  <c r="BA11" i="16"/>
  <c r="K11" i="16"/>
  <c r="K12" i="16" s="1"/>
  <c r="J8" i="10" s="1"/>
  <c r="J9" i="10" s="1"/>
  <c r="J8" i="11"/>
  <c r="J12" i="13" s="1"/>
  <c r="J14" i="13" s="1"/>
  <c r="BB8" i="11"/>
  <c r="BC11" i="16"/>
  <c r="AA8" i="11"/>
  <c r="AB11" i="16"/>
  <c r="F28" i="11"/>
  <c r="D26" i="10"/>
  <c r="ER37" i="11"/>
  <c r="N8" i="12"/>
  <c r="N9" i="12" s="1"/>
  <c r="M38" i="11"/>
  <c r="L9" i="12"/>
  <c r="L38" i="11"/>
  <c r="K53" i="11"/>
  <c r="F11" i="11" l="1"/>
  <c r="G11" i="11"/>
  <c r="H11" i="11"/>
  <c r="J11" i="11"/>
  <c r="D33" i="15"/>
  <c r="I11" i="11"/>
  <c r="K11" i="11"/>
  <c r="D20" i="13"/>
  <c r="E17" i="13"/>
  <c r="E26" i="10" s="1"/>
  <c r="E17" i="11" s="1"/>
  <c r="V12" i="16"/>
  <c r="U8" i="10" s="1"/>
  <c r="U9" i="10" s="1"/>
  <c r="AN23" i="10"/>
  <c r="EU23" i="10" s="1"/>
  <c r="EU22" i="11"/>
  <c r="DG23" i="10"/>
  <c r="FA23" i="10" s="1"/>
  <c r="FA22" i="11"/>
  <c r="BP23" i="10"/>
  <c r="EW23" i="10" s="1"/>
  <c r="EW22" i="11"/>
  <c r="BX23" i="10"/>
  <c r="EX23" i="10" s="1"/>
  <c r="EX22" i="11"/>
  <c r="DT23" i="10"/>
  <c r="FB23" i="10" s="1"/>
  <c r="FB22" i="11"/>
  <c r="CN23" i="10"/>
  <c r="EY23" i="10" s="1"/>
  <c r="EY22" i="11"/>
  <c r="X28" i="11"/>
  <c r="M75" i="24"/>
  <c r="M83" i="24" s="1"/>
  <c r="L83" i="24"/>
  <c r="AA47" i="24"/>
  <c r="AO47" i="24" s="1"/>
  <c r="AN12" i="16"/>
  <c r="AM8" i="10" s="1"/>
  <c r="AM9" i="10" s="1"/>
  <c r="AD47" i="24"/>
  <c r="I36" i="25"/>
  <c r="I48" i="25" s="1"/>
  <c r="I49" i="25" s="1"/>
  <c r="L9" i="10"/>
  <c r="L45" i="25"/>
  <c r="M45" i="25" s="1"/>
  <c r="AM45" i="25" s="1"/>
  <c r="K16" i="24"/>
  <c r="V45" i="25"/>
  <c r="AI45" i="25"/>
  <c r="AW45" i="25" s="1"/>
  <c r="AE45" i="25"/>
  <c r="AS45" i="25" s="1"/>
  <c r="S45" i="25"/>
  <c r="O45" i="25"/>
  <c r="J47" i="24"/>
  <c r="K47" i="24" s="1"/>
  <c r="AH47" i="24" s="1"/>
  <c r="AD45" i="25"/>
  <c r="AR45" i="25" s="1"/>
  <c r="Z45" i="25"/>
  <c r="AJ45" i="25"/>
  <c r="AX45" i="25" s="1"/>
  <c r="AF45" i="25"/>
  <c r="AT45" i="25" s="1"/>
  <c r="X45" i="25"/>
  <c r="T45" i="25"/>
  <c r="P45" i="25"/>
  <c r="AH45" i="25"/>
  <c r="AV45" i="25" s="1"/>
  <c r="N45" i="25"/>
  <c r="AG45" i="25"/>
  <c r="AU45" i="25" s="1"/>
  <c r="AC45" i="25"/>
  <c r="AQ45" i="25" s="1"/>
  <c r="Y45" i="25"/>
  <c r="U45" i="25"/>
  <c r="Y47" i="24"/>
  <c r="AM47" i="24" s="1"/>
  <c r="AO15" i="24"/>
  <c r="AH15" i="24"/>
  <c r="O47" i="24"/>
  <c r="AI47" i="24" s="1"/>
  <c r="W47" i="24"/>
  <c r="AK47" i="24" s="1"/>
  <c r="Z47" i="24"/>
  <c r="AN47" i="24" s="1"/>
  <c r="X47" i="24"/>
  <c r="AL47" i="24" s="1"/>
  <c r="AA12" i="16"/>
  <c r="Z8" i="10" s="1"/>
  <c r="Z9" i="10" s="1"/>
  <c r="ES22" i="11"/>
  <c r="O23" i="10"/>
  <c r="FD22" i="11"/>
  <c r="F12" i="12"/>
  <c r="G11" i="12"/>
  <c r="G14" i="12"/>
  <c r="G15" i="12" s="1"/>
  <c r="F21" i="11" s="1"/>
  <c r="F22" i="10" s="1"/>
  <c r="ET18" i="10"/>
  <c r="EU14" i="11"/>
  <c r="ER18" i="10"/>
  <c r="G9" i="13"/>
  <c r="ES18" i="10"/>
  <c r="BI8" i="11"/>
  <c r="BI11" i="16"/>
  <c r="BH12" i="13" s="1"/>
  <c r="BH14" i="13" s="1"/>
  <c r="BQ8" i="11"/>
  <c r="I8" i="10"/>
  <c r="L17" i="10"/>
  <c r="S17" i="10"/>
  <c r="H17" i="10"/>
  <c r="J26" i="25" s="1"/>
  <c r="L12" i="16"/>
  <c r="K8" i="10" s="1"/>
  <c r="K9" i="10" s="1"/>
  <c r="BJ8" i="11"/>
  <c r="BM8" i="11"/>
  <c r="AZ12" i="16"/>
  <c r="AY8" i="10" s="1"/>
  <c r="BO11" i="16"/>
  <c r="BN12" i="13" s="1"/>
  <c r="BN14" i="13" s="1"/>
  <c r="BL11" i="16"/>
  <c r="BL12" i="16" s="1"/>
  <c r="BK8" i="10" s="1"/>
  <c r="AI12" i="16"/>
  <c r="AH8" i="10" s="1"/>
  <c r="AH9" i="10" s="1"/>
  <c r="BG8" i="11"/>
  <c r="BH11" i="16"/>
  <c r="BG12" i="13" s="1"/>
  <c r="BG14" i="13" s="1"/>
  <c r="BD8" i="11"/>
  <c r="BP11" i="16"/>
  <c r="BO12" i="13" s="1"/>
  <c r="BO14" i="13" s="1"/>
  <c r="BM11" i="16"/>
  <c r="BL12" i="13" s="1"/>
  <c r="BL14" i="13" s="1"/>
  <c r="BR8" i="11"/>
  <c r="CD9" i="16"/>
  <c r="CD10" i="16" s="1"/>
  <c r="BV9" i="16"/>
  <c r="BV10" i="16" s="1"/>
  <c r="BW9" i="16"/>
  <c r="BW10" i="16" s="1"/>
  <c r="BY9" i="16"/>
  <c r="BY10" i="16" s="1"/>
  <c r="BX9" i="16"/>
  <c r="BX10" i="16" s="1"/>
  <c r="CB9" i="16"/>
  <c r="CB10" i="16" s="1"/>
  <c r="BU9" i="16"/>
  <c r="BU10" i="16" s="1"/>
  <c r="BZ9" i="16"/>
  <c r="BZ10" i="16" s="1"/>
  <c r="CA9" i="16"/>
  <c r="CA10" i="16" s="1"/>
  <c r="BT9" i="16"/>
  <c r="BT10" i="16" s="1"/>
  <c r="BQ9" i="16"/>
  <c r="BQ10" i="16" s="1"/>
  <c r="BS12" i="16"/>
  <c r="BR8" i="10" s="1"/>
  <c r="BR9" i="10" s="1"/>
  <c r="O12" i="16"/>
  <c r="N8" i="10" s="1"/>
  <c r="N9" i="10" s="1"/>
  <c r="AQ12" i="16"/>
  <c r="AP8" i="10" s="1"/>
  <c r="P12" i="16"/>
  <c r="O8" i="10" s="1"/>
  <c r="EU8" i="11"/>
  <c r="AC12" i="16"/>
  <c r="AB8" i="10" s="1"/>
  <c r="AB9" i="10" s="1"/>
  <c r="BK12" i="16"/>
  <c r="BJ8" i="10" s="1"/>
  <c r="BJ9" i="10" s="1"/>
  <c r="AR12" i="16"/>
  <c r="AQ8" i="10" s="1"/>
  <c r="AQ9" i="10" s="1"/>
  <c r="ET8" i="11"/>
  <c r="U12" i="16"/>
  <c r="T8" i="10" s="1"/>
  <c r="T9" i="10" s="1"/>
  <c r="ER20" i="10"/>
  <c r="AC12" i="13"/>
  <c r="AC14" i="13" s="1"/>
  <c r="AD12" i="16"/>
  <c r="AC8" i="10" s="1"/>
  <c r="AC9" i="10" s="1"/>
  <c r="S12" i="16"/>
  <c r="R8" i="10" s="1"/>
  <c r="AV12" i="13"/>
  <c r="AV14" i="13" s="1"/>
  <c r="AW12" i="16"/>
  <c r="AV8" i="10" s="1"/>
  <c r="X12" i="16"/>
  <c r="W8" i="10" s="1"/>
  <c r="W9" i="10" s="1"/>
  <c r="V12" i="13"/>
  <c r="V14" i="13" s="1"/>
  <c r="W12" i="16"/>
  <c r="V8" i="10" s="1"/>
  <c r="V9" i="10" s="1"/>
  <c r="AG12" i="13"/>
  <c r="AG14" i="13" s="1"/>
  <c r="AH12" i="16"/>
  <c r="AG8" i="10" s="1"/>
  <c r="AX12" i="13"/>
  <c r="AX14" i="13" s="1"/>
  <c r="AY12" i="16"/>
  <c r="AX8" i="10" s="1"/>
  <c r="AX9" i="10" s="1"/>
  <c r="AR12" i="13"/>
  <c r="AR14" i="13" s="1"/>
  <c r="AS12" i="16"/>
  <c r="AR8" i="10" s="1"/>
  <c r="AR9" i="10" s="1"/>
  <c r="BQ12" i="13"/>
  <c r="BQ14" i="13" s="1"/>
  <c r="BR12" i="16"/>
  <c r="BQ8" i="10" s="1"/>
  <c r="BQ9" i="10" s="1"/>
  <c r="M12" i="13"/>
  <c r="M14" i="13" s="1"/>
  <c r="ER14" i="13" s="1"/>
  <c r="N12" i="16"/>
  <c r="M8" i="10" s="1"/>
  <c r="M9" i="10" s="1"/>
  <c r="BF12" i="16"/>
  <c r="BE8" i="10" s="1"/>
  <c r="BE9" i="10" s="1"/>
  <c r="R12" i="16"/>
  <c r="Q8" i="10" s="1"/>
  <c r="Q9" i="10" s="1"/>
  <c r="AL12" i="16"/>
  <c r="AK8" i="10" s="1"/>
  <c r="AK9" i="10" s="1"/>
  <c r="AT12" i="13"/>
  <c r="AT14" i="13" s="1"/>
  <c r="AU12" i="16"/>
  <c r="AT8" i="10" s="1"/>
  <c r="AT9" i="10" s="1"/>
  <c r="X12" i="13"/>
  <c r="X14" i="13" s="1"/>
  <c r="Y12" i="16"/>
  <c r="X8" i="10" s="1"/>
  <c r="AX12" i="16"/>
  <c r="AW8" i="10" s="1"/>
  <c r="AW9" i="10" s="1"/>
  <c r="BF12" i="13"/>
  <c r="BF14" i="13" s="1"/>
  <c r="BG12" i="16"/>
  <c r="BF8" i="10" s="1"/>
  <c r="BF9" i="10" s="1"/>
  <c r="AU12" i="13"/>
  <c r="AU14" i="13" s="1"/>
  <c r="AV12" i="16"/>
  <c r="AU8" i="10" s="1"/>
  <c r="AU9" i="10" s="1"/>
  <c r="P38" i="11"/>
  <c r="ET20" i="10"/>
  <c r="Y12" i="13"/>
  <c r="Z12" i="16"/>
  <c r="Y8" i="10" s="1"/>
  <c r="AJ12" i="13"/>
  <c r="AJ14" i="13" s="1"/>
  <c r="AK12" i="16"/>
  <c r="AJ8" i="10" s="1"/>
  <c r="D27" i="15"/>
  <c r="N11" i="11" s="1"/>
  <c r="AO12" i="16"/>
  <c r="AN8" i="10" s="1"/>
  <c r="BN12" i="16"/>
  <c r="BM8" i="10" s="1"/>
  <c r="BM9" i="10" s="1"/>
  <c r="BM12" i="13"/>
  <c r="BM14" i="13" s="1"/>
  <c r="R14" i="13"/>
  <c r="BB12" i="13"/>
  <c r="BB14" i="13" s="1"/>
  <c r="BC12" i="16"/>
  <c r="BB8" i="10" s="1"/>
  <c r="BB9" i="10" s="1"/>
  <c r="AA12" i="13"/>
  <c r="AB12" i="16"/>
  <c r="AA8" i="10" s="1"/>
  <c r="BD12" i="13"/>
  <c r="BD14" i="13" s="1"/>
  <c r="BE12" i="16"/>
  <c r="BD8" i="10" s="1"/>
  <c r="BD9" i="10" s="1"/>
  <c r="AS12" i="13"/>
  <c r="AS14" i="13" s="1"/>
  <c r="AT12" i="16"/>
  <c r="AS8" i="10" s="1"/>
  <c r="AZ12" i="13"/>
  <c r="BA12" i="16"/>
  <c r="AZ8" i="10" s="1"/>
  <c r="AI12" i="13"/>
  <c r="AI14" i="13" s="1"/>
  <c r="AJ12" i="16"/>
  <c r="AI8" i="10" s="1"/>
  <c r="AI9" i="10" s="1"/>
  <c r="AF12" i="13"/>
  <c r="AF14" i="13" s="1"/>
  <c r="AG12" i="16"/>
  <c r="AF8" i="10" s="1"/>
  <c r="AF9" i="10" s="1"/>
  <c r="BC12" i="13"/>
  <c r="BC14" i="13" s="1"/>
  <c r="BD12" i="16"/>
  <c r="BC8" i="10" s="1"/>
  <c r="BC9" i="10" s="1"/>
  <c r="AO12" i="13"/>
  <c r="AP12" i="16"/>
  <c r="AO8" i="10" s="1"/>
  <c r="AO9" i="10" s="1"/>
  <c r="AD12" i="13"/>
  <c r="AD14" i="13" s="1"/>
  <c r="AE12" i="16"/>
  <c r="AD8" i="10" s="1"/>
  <c r="BI12" i="13"/>
  <c r="BI14" i="13" s="1"/>
  <c r="BJ12" i="16"/>
  <c r="BI8" i="10" s="1"/>
  <c r="BI9" i="10" s="1"/>
  <c r="ES8" i="11"/>
  <c r="ER8" i="11"/>
  <c r="J28" i="11"/>
  <c r="ER28" i="11" s="1"/>
  <c r="ER27" i="11"/>
  <c r="ES20" i="10"/>
  <c r="D17" i="11"/>
  <c r="Q8" i="12"/>
  <c r="Q9" i="12" s="1"/>
  <c r="M53" i="11"/>
  <c r="L53" i="11"/>
  <c r="K54" i="11"/>
  <c r="K72" i="11"/>
  <c r="N38" i="11"/>
  <c r="ER38" i="11" s="1"/>
  <c r="O8" i="12"/>
  <c r="L11" i="11" l="1"/>
  <c r="M11" i="11"/>
  <c r="G12" i="10"/>
  <c r="H12" i="10"/>
  <c r="F12" i="10"/>
  <c r="I12" i="10"/>
  <c r="J12" i="10"/>
  <c r="K12" i="10"/>
  <c r="R11" i="11"/>
  <c r="V11" i="11"/>
  <c r="Z11" i="11"/>
  <c r="AD11" i="11"/>
  <c r="AH11" i="11"/>
  <c r="AL11" i="11"/>
  <c r="AP11" i="11"/>
  <c r="AT11" i="11"/>
  <c r="AX11" i="11"/>
  <c r="BB11" i="11"/>
  <c r="BF11" i="11"/>
  <c r="BJ11" i="11"/>
  <c r="BN11" i="11"/>
  <c r="BR11" i="11"/>
  <c r="BV11" i="11"/>
  <c r="BZ11" i="11"/>
  <c r="CD11" i="11"/>
  <c r="CH11" i="11"/>
  <c r="CL11" i="11"/>
  <c r="CP11" i="11"/>
  <c r="CT11" i="11"/>
  <c r="CX11" i="11"/>
  <c r="DB11" i="11"/>
  <c r="DF11" i="11"/>
  <c r="DJ11" i="11"/>
  <c r="DN11" i="11"/>
  <c r="DR11" i="11"/>
  <c r="DV11" i="11"/>
  <c r="DZ11" i="11"/>
  <c r="ED11" i="11"/>
  <c r="EH11" i="11"/>
  <c r="EL11" i="11"/>
  <c r="EP11" i="11"/>
  <c r="Q11" i="11"/>
  <c r="AG11" i="11"/>
  <c r="AS11" i="11"/>
  <c r="BA11" i="11"/>
  <c r="BM11" i="11"/>
  <c r="BY11" i="11"/>
  <c r="CK11" i="11"/>
  <c r="CW11" i="11"/>
  <c r="DI11" i="11"/>
  <c r="DU11" i="11"/>
  <c r="EG11" i="11"/>
  <c r="O11" i="11"/>
  <c r="S11" i="11"/>
  <c r="W11" i="11"/>
  <c r="AA11" i="11"/>
  <c r="AE11" i="11"/>
  <c r="AI11" i="11"/>
  <c r="AM11" i="11"/>
  <c r="AQ11" i="11"/>
  <c r="AU11" i="11"/>
  <c r="AY11" i="11"/>
  <c r="BC11" i="11"/>
  <c r="BG11" i="11"/>
  <c r="BK11" i="11"/>
  <c r="BO11" i="11"/>
  <c r="BS11" i="11"/>
  <c r="BW11" i="11"/>
  <c r="CA11" i="11"/>
  <c r="CE11" i="11"/>
  <c r="CI11" i="11"/>
  <c r="CM11" i="11"/>
  <c r="CQ11" i="11"/>
  <c r="CU11" i="11"/>
  <c r="CY11" i="11"/>
  <c r="DC11" i="11"/>
  <c r="DG11" i="11"/>
  <c r="DK11" i="11"/>
  <c r="DO11" i="11"/>
  <c r="DS11" i="11"/>
  <c r="DW11" i="11"/>
  <c r="EA11" i="11"/>
  <c r="EE11" i="11"/>
  <c r="EI11" i="11"/>
  <c r="EM11" i="11"/>
  <c r="Y11" i="11"/>
  <c r="AK11" i="11"/>
  <c r="AW11" i="11"/>
  <c r="BI11" i="11"/>
  <c r="BU11" i="11"/>
  <c r="CG11" i="11"/>
  <c r="CS11" i="11"/>
  <c r="DE11" i="11"/>
  <c r="DQ11" i="11"/>
  <c r="EC11" i="11"/>
  <c r="EO11" i="11"/>
  <c r="P11" i="11"/>
  <c r="T11" i="11"/>
  <c r="X11" i="11"/>
  <c r="AB11" i="11"/>
  <c r="AF11" i="11"/>
  <c r="AJ11" i="11"/>
  <c r="AN11" i="11"/>
  <c r="AR11" i="11"/>
  <c r="AV11" i="11"/>
  <c r="AZ11" i="11"/>
  <c r="BD11" i="11"/>
  <c r="BH11" i="11"/>
  <c r="BL11" i="11"/>
  <c r="BP11" i="11"/>
  <c r="BT11" i="11"/>
  <c r="BX11" i="11"/>
  <c r="CB11" i="11"/>
  <c r="CF11" i="11"/>
  <c r="CJ11" i="11"/>
  <c r="CN11" i="11"/>
  <c r="CR11" i="11"/>
  <c r="CV11" i="11"/>
  <c r="CZ11" i="11"/>
  <c r="DD11" i="11"/>
  <c r="DH11" i="11"/>
  <c r="DL11" i="11"/>
  <c r="DP11" i="11"/>
  <c r="DT11" i="11"/>
  <c r="DX11" i="11"/>
  <c r="EB11" i="11"/>
  <c r="EF11" i="11"/>
  <c r="EJ11" i="11"/>
  <c r="EN11" i="11"/>
  <c r="U11" i="11"/>
  <c r="AC11" i="11"/>
  <c r="AO11" i="11"/>
  <c r="BE11" i="11"/>
  <c r="BQ11" i="11"/>
  <c r="CC11" i="11"/>
  <c r="CO11" i="11"/>
  <c r="DA11" i="11"/>
  <c r="DM11" i="11"/>
  <c r="DY11" i="11"/>
  <c r="EK11" i="11"/>
  <c r="D22" i="13"/>
  <c r="F16" i="13"/>
  <c r="F17" i="13" s="1"/>
  <c r="G16" i="13" s="1"/>
  <c r="Y28" i="11"/>
  <c r="M124" i="24"/>
  <c r="N75" i="24"/>
  <c r="N124" i="24" s="1"/>
  <c r="S11" i="25"/>
  <c r="X11" i="25"/>
  <c r="K14" i="24"/>
  <c r="K32" i="24" s="1"/>
  <c r="AJ9" i="10"/>
  <c r="V11" i="25"/>
  <c r="R9" i="10"/>
  <c r="O11" i="25"/>
  <c r="AC47" i="24"/>
  <c r="P11" i="25"/>
  <c r="AD9" i="10"/>
  <c r="T11" i="25"/>
  <c r="AS9" i="10"/>
  <c r="Z11" i="25"/>
  <c r="AG9" i="10"/>
  <c r="U11" i="25"/>
  <c r="I9" i="10"/>
  <c r="ER9" i="10" s="1"/>
  <c r="K11" i="25"/>
  <c r="R45" i="25"/>
  <c r="AN45" i="25" s="1"/>
  <c r="AB47" i="24"/>
  <c r="AP9" i="10"/>
  <c r="Y11" i="25"/>
  <c r="X9" i="10"/>
  <c r="Q11" i="25"/>
  <c r="AV9" i="10"/>
  <c r="AA11" i="25"/>
  <c r="O9" i="10"/>
  <c r="N11" i="25"/>
  <c r="AY9" i="10"/>
  <c r="J43" i="25"/>
  <c r="AB45" i="25"/>
  <c r="AP45" i="25" s="1"/>
  <c r="W45" i="25"/>
  <c r="AO45" i="25" s="1"/>
  <c r="L16" i="24"/>
  <c r="M16" i="24" s="1"/>
  <c r="N16" i="24" s="1"/>
  <c r="O16" i="24" s="1"/>
  <c r="O14" i="24" s="1"/>
  <c r="AH16" i="24"/>
  <c r="L11" i="25"/>
  <c r="AJ15" i="24"/>
  <c r="L47" i="24"/>
  <c r="M47" i="24" s="1"/>
  <c r="N47" i="24" s="1"/>
  <c r="P47" i="24"/>
  <c r="Q47" i="24" s="1"/>
  <c r="R47" i="24" s="1"/>
  <c r="S47" i="24" s="1"/>
  <c r="AJ47" i="24" s="1"/>
  <c r="U47" i="24"/>
  <c r="V47" i="24"/>
  <c r="AI15" i="24"/>
  <c r="AN15" i="24"/>
  <c r="AL15" i="24"/>
  <c r="AK15" i="24"/>
  <c r="AM15" i="24"/>
  <c r="BP12" i="16"/>
  <c r="BO8" i="10" s="1"/>
  <c r="BO9" i="10" s="1"/>
  <c r="BI12" i="16"/>
  <c r="BH8" i="10" s="1"/>
  <c r="BH9" i="10" s="1"/>
  <c r="ES23" i="10"/>
  <c r="FD23" i="10"/>
  <c r="G12" i="12"/>
  <c r="H11" i="12"/>
  <c r="H14" i="12"/>
  <c r="H15" i="12" s="1"/>
  <c r="G21" i="11" s="1"/>
  <c r="G22" i="10" s="1"/>
  <c r="EU18" i="10"/>
  <c r="H9" i="13"/>
  <c r="EV14" i="11"/>
  <c r="BK12" i="13"/>
  <c r="BK14" i="13" s="1"/>
  <c r="BM12" i="16"/>
  <c r="BL8" i="10" s="1"/>
  <c r="BL9" i="10" s="1"/>
  <c r="EV8" i="11"/>
  <c r="T17" i="10"/>
  <c r="O26" i="25" s="1"/>
  <c r="O43" i="25" s="1"/>
  <c r="O47" i="25" s="1"/>
  <c r="I17" i="10"/>
  <c r="M17" i="10"/>
  <c r="BO12" i="16"/>
  <c r="BN8" i="10" s="1"/>
  <c r="BN9" i="10" s="1"/>
  <c r="ER12" i="13"/>
  <c r="BQ11" i="16"/>
  <c r="BP8" i="11"/>
  <c r="BY8" i="11"/>
  <c r="BZ11" i="16"/>
  <c r="BY12" i="13" s="1"/>
  <c r="BY14" i="13" s="1"/>
  <c r="BX8" i="11"/>
  <c r="BY11" i="16"/>
  <c r="CQ9" i="16"/>
  <c r="CQ10" i="16" s="1"/>
  <c r="CM9" i="16"/>
  <c r="CM10" i="16" s="1"/>
  <c r="CG9" i="16"/>
  <c r="CG10" i="16" s="1"/>
  <c r="CL9" i="16"/>
  <c r="CL10" i="16" s="1"/>
  <c r="CJ9" i="16"/>
  <c r="CJ10" i="16" s="1"/>
  <c r="CN9" i="16"/>
  <c r="CN10" i="16" s="1"/>
  <c r="CP9" i="16"/>
  <c r="CP10" i="16" s="1"/>
  <c r="CF9" i="16"/>
  <c r="CF10" i="16" s="1"/>
  <c r="CK9" i="16"/>
  <c r="CK10" i="16" s="1"/>
  <c r="CE9" i="16"/>
  <c r="CE10" i="16" s="1"/>
  <c r="CI9" i="16"/>
  <c r="CI10" i="16" s="1"/>
  <c r="CH9" i="16"/>
  <c r="CH10" i="16" s="1"/>
  <c r="CC9" i="16"/>
  <c r="CC10" i="16" s="1"/>
  <c r="BU11" i="16"/>
  <c r="BT8" i="11"/>
  <c r="BV8" i="11"/>
  <c r="BW11" i="16"/>
  <c r="BT11" i="16"/>
  <c r="BS8" i="11"/>
  <c r="CA8" i="11"/>
  <c r="CB11" i="16"/>
  <c r="BV11" i="16"/>
  <c r="BU8" i="11"/>
  <c r="BH12" i="16"/>
  <c r="BG8" i="10" s="1"/>
  <c r="BG9" i="10" s="1"/>
  <c r="CA11" i="16"/>
  <c r="BZ8" i="11"/>
  <c r="BX11" i="16"/>
  <c r="BW8" i="11"/>
  <c r="CC8" i="11"/>
  <c r="CD11" i="16"/>
  <c r="ER8" i="10"/>
  <c r="P8" i="12"/>
  <c r="P9" i="12" s="1"/>
  <c r="O38" i="11"/>
  <c r="AN9" i="10"/>
  <c r="EU8" i="10"/>
  <c r="Y9" i="10"/>
  <c r="ES8" i="10"/>
  <c r="AA14" i="13"/>
  <c r="ET14" i="13" s="1"/>
  <c r="ET12" i="13"/>
  <c r="D31" i="15"/>
  <c r="Y14" i="13"/>
  <c r="ES14" i="13" s="1"/>
  <c r="AZ9" i="10"/>
  <c r="BK9" i="10"/>
  <c r="AA9" i="10"/>
  <c r="ET8" i="10"/>
  <c r="AO14" i="13"/>
  <c r="EU14" i="13" s="1"/>
  <c r="EU12" i="13"/>
  <c r="AZ14" i="13"/>
  <c r="EV14" i="13" s="1"/>
  <c r="EV12" i="13"/>
  <c r="ES12" i="13"/>
  <c r="O9" i="12"/>
  <c r="ES8" i="12"/>
  <c r="ES11" i="12" s="1"/>
  <c r="L54" i="11"/>
  <c r="L72" i="11"/>
  <c r="L73" i="11" s="1"/>
  <c r="Q38" i="11"/>
  <c r="R8" i="12"/>
  <c r="R9" i="12" s="1"/>
  <c r="N53" i="11"/>
  <c r="ER53" i="11" s="1"/>
  <c r="M54" i="11"/>
  <c r="M72" i="11"/>
  <c r="M73" i="11" s="1"/>
  <c r="EU20" i="10"/>
  <c r="K73" i="11"/>
  <c r="P53" i="11"/>
  <c r="O53" i="11" l="1"/>
  <c r="J17" i="25"/>
  <c r="N8" i="13"/>
  <c r="L8" i="13"/>
  <c r="L9" i="13" s="1"/>
  <c r="M8" i="13"/>
  <c r="K17" i="25"/>
  <c r="K19" i="25" s="1"/>
  <c r="F26" i="10"/>
  <c r="F17" i="11" s="1"/>
  <c r="D35" i="15"/>
  <c r="R8" i="13"/>
  <c r="V8" i="13"/>
  <c r="Z8" i="13"/>
  <c r="AD8" i="13"/>
  <c r="AH8" i="13"/>
  <c r="AL8" i="13"/>
  <c r="AP8" i="13"/>
  <c r="AT8" i="13"/>
  <c r="AX8" i="13"/>
  <c r="BB8" i="13"/>
  <c r="BF8" i="13"/>
  <c r="BJ8" i="13"/>
  <c r="BN8" i="13"/>
  <c r="BR8" i="13"/>
  <c r="BV8" i="13"/>
  <c r="BZ8" i="13"/>
  <c r="CD8" i="13"/>
  <c r="CH8" i="13"/>
  <c r="CL8" i="13"/>
  <c r="CP8" i="13"/>
  <c r="CT8" i="13"/>
  <c r="CX8" i="13"/>
  <c r="DB8" i="13"/>
  <c r="DF8" i="13"/>
  <c r="DJ8" i="13"/>
  <c r="DN8" i="13"/>
  <c r="DR8" i="13"/>
  <c r="DV8" i="13"/>
  <c r="DZ8" i="13"/>
  <c r="ED8" i="13"/>
  <c r="EH8" i="13"/>
  <c r="EL8" i="13"/>
  <c r="EP8" i="13"/>
  <c r="AO8" i="13"/>
  <c r="AW8" i="13"/>
  <c r="BI8" i="13"/>
  <c r="BU8" i="13"/>
  <c r="CK8" i="13"/>
  <c r="CW8" i="13"/>
  <c r="DI8" i="13"/>
  <c r="DQ8" i="13"/>
  <c r="EC8" i="13"/>
  <c r="O8" i="13"/>
  <c r="S8" i="13"/>
  <c r="W8" i="13"/>
  <c r="AA8" i="13"/>
  <c r="AE8" i="13"/>
  <c r="AI8" i="13"/>
  <c r="AM8" i="13"/>
  <c r="AQ8" i="13"/>
  <c r="AU8" i="13"/>
  <c r="AY8" i="13"/>
  <c r="BC8" i="13"/>
  <c r="BG8" i="13"/>
  <c r="BK8" i="13"/>
  <c r="BO8" i="13"/>
  <c r="BS8" i="13"/>
  <c r="BW8" i="13"/>
  <c r="CA8" i="13"/>
  <c r="CE8" i="13"/>
  <c r="CI8" i="13"/>
  <c r="CM8" i="13"/>
  <c r="CQ8" i="13"/>
  <c r="CU8" i="13"/>
  <c r="CY8" i="13"/>
  <c r="DC8" i="13"/>
  <c r="DG8" i="13"/>
  <c r="DK8" i="13"/>
  <c r="DO8" i="13"/>
  <c r="DS8" i="13"/>
  <c r="DW8" i="13"/>
  <c r="EA8" i="13"/>
  <c r="EE8" i="13"/>
  <c r="EI8" i="13"/>
  <c r="EM8" i="13"/>
  <c r="AK8" i="13"/>
  <c r="BA8" i="13"/>
  <c r="BM8" i="13"/>
  <c r="BY8" i="13"/>
  <c r="CG8" i="13"/>
  <c r="CS8" i="13"/>
  <c r="DE8" i="13"/>
  <c r="DU8" i="13"/>
  <c r="EG8" i="13"/>
  <c r="EO8" i="13"/>
  <c r="P8" i="13"/>
  <c r="T8" i="13"/>
  <c r="X8" i="13"/>
  <c r="AB8" i="13"/>
  <c r="AF8" i="13"/>
  <c r="AJ8" i="13"/>
  <c r="AN8" i="13"/>
  <c r="AR8" i="13"/>
  <c r="AV8" i="13"/>
  <c r="AZ8" i="13"/>
  <c r="BD8" i="13"/>
  <c r="BH8" i="13"/>
  <c r="BL8" i="13"/>
  <c r="BP8" i="13"/>
  <c r="BT8" i="13"/>
  <c r="BX8" i="13"/>
  <c r="CB8" i="13"/>
  <c r="CF8" i="13"/>
  <c r="CJ8" i="13"/>
  <c r="CN8" i="13"/>
  <c r="CR8" i="13"/>
  <c r="CV8" i="13"/>
  <c r="CZ8" i="13"/>
  <c r="DD8" i="13"/>
  <c r="DH8" i="13"/>
  <c r="DL8" i="13"/>
  <c r="DP8" i="13"/>
  <c r="DT8" i="13"/>
  <c r="DX8" i="13"/>
  <c r="EB8" i="13"/>
  <c r="EF8" i="13"/>
  <c r="EJ8" i="13"/>
  <c r="EN8" i="13"/>
  <c r="Q8" i="13"/>
  <c r="U8" i="13"/>
  <c r="Y8" i="13"/>
  <c r="AC8" i="13"/>
  <c r="AG8" i="13"/>
  <c r="AS8" i="13"/>
  <c r="BE8" i="13"/>
  <c r="BQ8" i="13"/>
  <c r="CC8" i="13"/>
  <c r="CO8" i="13"/>
  <c r="DA8" i="13"/>
  <c r="DM8" i="13"/>
  <c r="DY8" i="13"/>
  <c r="EK8" i="13"/>
  <c r="D23" i="13"/>
  <c r="ES9" i="10"/>
  <c r="N83" i="24"/>
  <c r="O75" i="24"/>
  <c r="O124" i="24" s="1"/>
  <c r="T47" i="24"/>
  <c r="Z28" i="11"/>
  <c r="ES27" i="11"/>
  <c r="AH14" i="24"/>
  <c r="N14" i="24"/>
  <c r="N32" i="24" s="1"/>
  <c r="EU9" i="10"/>
  <c r="M14" i="24"/>
  <c r="M32" i="24" s="1"/>
  <c r="L14" i="24"/>
  <c r="L32" i="24" s="1"/>
  <c r="J47" i="25"/>
  <c r="J61" i="25"/>
  <c r="J19" i="25"/>
  <c r="J28" i="25" s="1"/>
  <c r="AB11" i="25"/>
  <c r="AP11" i="25" s="1"/>
  <c r="R11" i="25"/>
  <c r="AN11" i="25" s="1"/>
  <c r="ET9" i="10"/>
  <c r="AC11" i="25"/>
  <c r="AQ11" i="25" s="1"/>
  <c r="M11" i="25"/>
  <c r="AM11" i="25" s="1"/>
  <c r="P16" i="24"/>
  <c r="AI16" i="24"/>
  <c r="W11" i="25"/>
  <c r="AO11" i="25" s="1"/>
  <c r="AH32" i="24"/>
  <c r="O32" i="24"/>
  <c r="AI14" i="24"/>
  <c r="EV18" i="10"/>
  <c r="I11" i="12"/>
  <c r="H12" i="12"/>
  <c r="I14" i="12"/>
  <c r="I15" i="12" s="1"/>
  <c r="H21" i="11" s="1"/>
  <c r="H22" i="10" s="1"/>
  <c r="J32" i="25" s="1"/>
  <c r="EW14" i="11"/>
  <c r="J9" i="13"/>
  <c r="I9" i="13"/>
  <c r="J17" i="10"/>
  <c r="K26" i="25" s="1"/>
  <c r="ER13" i="11"/>
  <c r="N17" i="10"/>
  <c r="L26" i="25" s="1"/>
  <c r="U17" i="10"/>
  <c r="EV9" i="10"/>
  <c r="CB8" i="11"/>
  <c r="CC11" i="16"/>
  <c r="CB12" i="13" s="1"/>
  <c r="CB14" i="13" s="1"/>
  <c r="CE11" i="16"/>
  <c r="CD12" i="13" s="1"/>
  <c r="CD14" i="13" s="1"/>
  <c r="CD8" i="11"/>
  <c r="CL8" i="11"/>
  <c r="CM11" i="16"/>
  <c r="CL12" i="13" s="1"/>
  <c r="CL14" i="13" s="1"/>
  <c r="BW12" i="13"/>
  <c r="BX12" i="16"/>
  <c r="BW8" i="10" s="1"/>
  <c r="CH11" i="16"/>
  <c r="CG12" i="13" s="1"/>
  <c r="CG14" i="13" s="1"/>
  <c r="CG8" i="11"/>
  <c r="CK11" i="16"/>
  <c r="CJ12" i="13" s="1"/>
  <c r="CJ14" i="13" s="1"/>
  <c r="CJ8" i="11"/>
  <c r="CJ11" i="16"/>
  <c r="CI12" i="13" s="1"/>
  <c r="CI8" i="11"/>
  <c r="CQ11" i="16"/>
  <c r="CP12" i="13" s="1"/>
  <c r="CP14" i="13" s="1"/>
  <c r="CP8" i="11"/>
  <c r="CC12" i="13"/>
  <c r="CC14" i="13" s="1"/>
  <c r="CD12" i="16"/>
  <c r="CC8" i="10" s="1"/>
  <c r="CC9" i="10" s="1"/>
  <c r="BU12" i="13"/>
  <c r="BU14" i="13" s="1"/>
  <c r="BV12" i="16"/>
  <c r="BU8" i="10" s="1"/>
  <c r="BU9" i="10" s="1"/>
  <c r="BT12" i="16"/>
  <c r="BS8" i="10" s="1"/>
  <c r="BS9" i="10" s="1"/>
  <c r="BS12" i="13"/>
  <c r="BS14" i="13" s="1"/>
  <c r="CI11" i="16"/>
  <c r="CH12" i="13" s="1"/>
  <c r="CH14" i="13" s="1"/>
  <c r="CH8" i="11"/>
  <c r="CE8" i="11"/>
  <c r="CF11" i="16"/>
  <c r="CE12" i="13" s="1"/>
  <c r="CE14" i="13" s="1"/>
  <c r="CK8" i="11"/>
  <c r="CL11" i="16"/>
  <c r="CK12" i="13" s="1"/>
  <c r="CK14" i="13" s="1"/>
  <c r="BX12" i="13"/>
  <c r="BX14" i="13" s="1"/>
  <c r="BY12" i="16"/>
  <c r="BX8" i="10" s="1"/>
  <c r="BX9" i="10" s="1"/>
  <c r="EW8" i="11"/>
  <c r="BW12" i="16"/>
  <c r="BV8" i="10" s="1"/>
  <c r="BV9" i="10" s="1"/>
  <c r="BV12" i="13"/>
  <c r="BV14" i="13" s="1"/>
  <c r="CN11" i="16"/>
  <c r="CM12" i="13" s="1"/>
  <c r="CM14" i="13" s="1"/>
  <c r="CM8" i="11"/>
  <c r="EV8" i="10"/>
  <c r="BZ12" i="13"/>
  <c r="BZ14" i="13" s="1"/>
  <c r="CA12" i="16"/>
  <c r="BZ8" i="10" s="1"/>
  <c r="BZ9" i="10" s="1"/>
  <c r="CB12" i="16"/>
  <c r="CA8" i="10" s="1"/>
  <c r="CA9" i="10" s="1"/>
  <c r="CA12" i="13"/>
  <c r="CA14" i="13" s="1"/>
  <c r="BZ12" i="16"/>
  <c r="BY8" i="10" s="1"/>
  <c r="BY9" i="10" s="1"/>
  <c r="BT12" i="13"/>
  <c r="BT14" i="13" s="1"/>
  <c r="BU12" i="16"/>
  <c r="BT8" i="10" s="1"/>
  <c r="BT9" i="10" s="1"/>
  <c r="DC9" i="16"/>
  <c r="DC10" i="16" s="1"/>
  <c r="CU9" i="16"/>
  <c r="CU10" i="16" s="1"/>
  <c r="CV9" i="16"/>
  <c r="CV10" i="16" s="1"/>
  <c r="CT9" i="16"/>
  <c r="CT10" i="16" s="1"/>
  <c r="CS9" i="16"/>
  <c r="CS10" i="16" s="1"/>
  <c r="CX9" i="16"/>
  <c r="CX10" i="16" s="1"/>
  <c r="DB9" i="16"/>
  <c r="DB10" i="16" s="1"/>
  <c r="CY9" i="16"/>
  <c r="CY10" i="16" s="1"/>
  <c r="CZ9" i="16"/>
  <c r="CZ10" i="16" s="1"/>
  <c r="CW9" i="16"/>
  <c r="CW10" i="16" s="1"/>
  <c r="CR9" i="16"/>
  <c r="CR10" i="16" s="1"/>
  <c r="CO9" i="16"/>
  <c r="CO10" i="16" s="1"/>
  <c r="CP11" i="16"/>
  <c r="CO12" i="13" s="1"/>
  <c r="CO14" i="13" s="1"/>
  <c r="CO8" i="11"/>
  <c r="CF8" i="11"/>
  <c r="CG11" i="16"/>
  <c r="CF12" i="13" s="1"/>
  <c r="CF14" i="13" s="1"/>
  <c r="BP12" i="13"/>
  <c r="BQ12" i="16"/>
  <c r="E13" i="10"/>
  <c r="E14" i="10" s="1"/>
  <c r="E19" i="10" s="1"/>
  <c r="E24" i="10" s="1"/>
  <c r="M9" i="13"/>
  <c r="R38" i="11"/>
  <c r="S8" i="12"/>
  <c r="P54" i="11"/>
  <c r="P72" i="11"/>
  <c r="P73" i="11" s="1"/>
  <c r="O54" i="11"/>
  <c r="O72" i="11"/>
  <c r="G17" i="13"/>
  <c r="ES9" i="12"/>
  <c r="ES12" i="12" s="1"/>
  <c r="ER44" i="11" s="1"/>
  <c r="N54" i="11"/>
  <c r="N72" i="11"/>
  <c r="Q53" i="11"/>
  <c r="N12" i="10" l="1"/>
  <c r="L12" i="10"/>
  <c r="M12" i="10"/>
  <c r="Q12" i="10"/>
  <c r="U12" i="10"/>
  <c r="Y12" i="10"/>
  <c r="AC12" i="10"/>
  <c r="AG12" i="10"/>
  <c r="AK12" i="10"/>
  <c r="AO12" i="10"/>
  <c r="AS12" i="10"/>
  <c r="AW12" i="10"/>
  <c r="BA12" i="10"/>
  <c r="BE12" i="10"/>
  <c r="BI12" i="10"/>
  <c r="BM12" i="10"/>
  <c r="BQ12" i="10"/>
  <c r="BU12" i="10"/>
  <c r="BY12" i="10"/>
  <c r="CC12" i="10"/>
  <c r="CG12" i="10"/>
  <c r="CK12" i="10"/>
  <c r="CO12" i="10"/>
  <c r="CS12" i="10"/>
  <c r="CW12" i="10"/>
  <c r="DA12" i="10"/>
  <c r="DE12" i="10"/>
  <c r="DI12" i="10"/>
  <c r="DM12" i="10"/>
  <c r="DQ12" i="10"/>
  <c r="DU12" i="10"/>
  <c r="DY12" i="10"/>
  <c r="EC12" i="10"/>
  <c r="EG12" i="10"/>
  <c r="EK12" i="10"/>
  <c r="EO12" i="10"/>
  <c r="T12" i="10"/>
  <c r="T13" i="10" s="1"/>
  <c r="T14" i="10" s="1"/>
  <c r="T19" i="10" s="1"/>
  <c r="AJ12" i="10"/>
  <c r="AV12" i="10"/>
  <c r="BH12" i="10"/>
  <c r="BT12" i="10"/>
  <c r="CF12" i="10"/>
  <c r="CR12" i="10"/>
  <c r="DD12" i="10"/>
  <c r="DP12" i="10"/>
  <c r="EB12" i="10"/>
  <c r="EJ12" i="10"/>
  <c r="R12" i="10"/>
  <c r="V12" i="10"/>
  <c r="Z12" i="10"/>
  <c r="AD12" i="10"/>
  <c r="AH12" i="10"/>
  <c r="AL12" i="10"/>
  <c r="AP12" i="10"/>
  <c r="AT12" i="10"/>
  <c r="AX12" i="10"/>
  <c r="BB12" i="10"/>
  <c r="BF12" i="10"/>
  <c r="BJ12" i="10"/>
  <c r="BN12" i="10"/>
  <c r="BR12" i="10"/>
  <c r="BV12" i="10"/>
  <c r="BZ12" i="10"/>
  <c r="CD12" i="10"/>
  <c r="CH12" i="10"/>
  <c r="CL12" i="10"/>
  <c r="CP12" i="10"/>
  <c r="CT12" i="10"/>
  <c r="CX12" i="10"/>
  <c r="DB12" i="10"/>
  <c r="DF12" i="10"/>
  <c r="DJ12" i="10"/>
  <c r="DN12" i="10"/>
  <c r="DR12" i="10"/>
  <c r="DV12" i="10"/>
  <c r="DZ12" i="10"/>
  <c r="ED12" i="10"/>
  <c r="EH12" i="10"/>
  <c r="EL12" i="10"/>
  <c r="EP12" i="10"/>
  <c r="X12" i="10"/>
  <c r="AF12" i="10"/>
  <c r="AR12" i="10"/>
  <c r="BD12" i="10"/>
  <c r="BP12" i="10"/>
  <c r="CB12" i="10"/>
  <c r="CN12" i="10"/>
  <c r="CZ12" i="10"/>
  <c r="DL12" i="10"/>
  <c r="DX12" i="10"/>
  <c r="EF12" i="10"/>
  <c r="EN12" i="10"/>
  <c r="O12" i="10"/>
  <c r="S12" i="10"/>
  <c r="S13" i="10" s="1"/>
  <c r="S14" i="10" s="1"/>
  <c r="S19" i="10" s="1"/>
  <c r="W12" i="10"/>
  <c r="AA12" i="10"/>
  <c r="AE12" i="10"/>
  <c r="AI12" i="10"/>
  <c r="AM12" i="10"/>
  <c r="AQ12" i="10"/>
  <c r="AU12" i="10"/>
  <c r="AY12" i="10"/>
  <c r="BC12" i="10"/>
  <c r="BG12" i="10"/>
  <c r="BK12" i="10"/>
  <c r="BO12" i="10"/>
  <c r="BS12" i="10"/>
  <c r="BW12" i="10"/>
  <c r="CA12" i="10"/>
  <c r="CE12" i="10"/>
  <c r="CI12" i="10"/>
  <c r="CM12" i="10"/>
  <c r="CQ12" i="10"/>
  <c r="CU12" i="10"/>
  <c r="CY12" i="10"/>
  <c r="DC12" i="10"/>
  <c r="DG12" i="10"/>
  <c r="DK12" i="10"/>
  <c r="DO12" i="10"/>
  <c r="DS12" i="10"/>
  <c r="DW12" i="10"/>
  <c r="EA12" i="10"/>
  <c r="EE12" i="10"/>
  <c r="EI12" i="10"/>
  <c r="EM12" i="10"/>
  <c r="P12" i="10"/>
  <c r="AB12" i="10"/>
  <c r="AN12" i="10"/>
  <c r="AZ12" i="10"/>
  <c r="BL12" i="10"/>
  <c r="BX12" i="10"/>
  <c r="CJ12" i="10"/>
  <c r="CV12" i="10"/>
  <c r="DH12" i="10"/>
  <c r="DT12" i="10"/>
  <c r="O83" i="24"/>
  <c r="AI83" i="24" s="1"/>
  <c r="P75" i="24"/>
  <c r="Q75" i="24" s="1"/>
  <c r="E20" i="13"/>
  <c r="E22" i="13" s="1"/>
  <c r="E23" i="13" s="1"/>
  <c r="D27" i="10"/>
  <c r="AI75" i="24"/>
  <c r="AA28" i="11"/>
  <c r="ES28" i="11"/>
  <c r="J62" i="25"/>
  <c r="L43" i="25"/>
  <c r="L47" i="25" s="1"/>
  <c r="Q16" i="24"/>
  <c r="P14" i="24"/>
  <c r="P32" i="24" s="1"/>
  <c r="M7" i="25"/>
  <c r="K43" i="25"/>
  <c r="M26" i="25"/>
  <c r="AM26" i="25" s="1"/>
  <c r="K28" i="25"/>
  <c r="J36" i="25"/>
  <c r="J48" i="25" s="1"/>
  <c r="J49" i="25" s="1"/>
  <c r="R7" i="25"/>
  <c r="W7" i="25"/>
  <c r="AB7" i="25"/>
  <c r="K61" i="25"/>
  <c r="AI32" i="24"/>
  <c r="I12" i="12"/>
  <c r="J11" i="12"/>
  <c r="J14" i="12"/>
  <c r="J15" i="12" s="1"/>
  <c r="I21" i="11" s="1"/>
  <c r="I22" i="10" s="1"/>
  <c r="ER17" i="10"/>
  <c r="V17" i="10"/>
  <c r="O17" i="10"/>
  <c r="CQ12" i="16"/>
  <c r="CP8" i="10" s="1"/>
  <c r="CP9" i="10" s="1"/>
  <c r="CH12" i="16"/>
  <c r="CG8" i="10" s="1"/>
  <c r="CG9" i="10" s="1"/>
  <c r="CL12" i="16"/>
  <c r="CK8" i="10" s="1"/>
  <c r="CK9" i="10" s="1"/>
  <c r="CJ12" i="16"/>
  <c r="CI8" i="10" s="1"/>
  <c r="EX8" i="11"/>
  <c r="CG12" i="16"/>
  <c r="CF8" i="10" s="1"/>
  <c r="CF9" i="10" s="1"/>
  <c r="BP8" i="10"/>
  <c r="AD11" i="25" s="1"/>
  <c r="AR11" i="25" s="1"/>
  <c r="CX8" i="11"/>
  <c r="CY11" i="16"/>
  <c r="CX12" i="13" s="1"/>
  <c r="CX14" i="13" s="1"/>
  <c r="BW9" i="10"/>
  <c r="BP14" i="13"/>
  <c r="EW12" i="13"/>
  <c r="CP12" i="16"/>
  <c r="CO8" i="10" s="1"/>
  <c r="CO9" i="10" s="1"/>
  <c r="CQ8" i="11"/>
  <c r="CR11" i="16"/>
  <c r="CQ12" i="13" s="1"/>
  <c r="CQ14" i="13" s="1"/>
  <c r="DA8" i="11"/>
  <c r="DB11" i="16"/>
  <c r="DA12" i="13" s="1"/>
  <c r="DA14" i="13" s="1"/>
  <c r="DN9" i="16"/>
  <c r="DN10" i="16" s="1"/>
  <c r="DE9" i="16"/>
  <c r="DE10" i="16" s="1"/>
  <c r="DJ9" i="16"/>
  <c r="DJ10" i="16" s="1"/>
  <c r="DH9" i="16"/>
  <c r="DH10" i="16" s="1"/>
  <c r="DK9" i="16"/>
  <c r="DK10" i="16" s="1"/>
  <c r="DF9" i="16"/>
  <c r="DF10" i="16" s="1"/>
  <c r="DD9" i="16"/>
  <c r="DD10" i="16" s="1"/>
  <c r="DI9" i="16"/>
  <c r="DI10" i="16" s="1"/>
  <c r="DG9" i="16"/>
  <c r="DG10" i="16" s="1"/>
  <c r="DO9" i="16"/>
  <c r="DO10" i="16" s="1"/>
  <c r="DL9" i="16"/>
  <c r="DL10" i="16" s="1"/>
  <c r="DA9" i="16"/>
  <c r="DA10" i="16" s="1"/>
  <c r="CI14" i="13"/>
  <c r="EX12" i="13"/>
  <c r="BW14" i="13"/>
  <c r="EX14" i="13" s="1"/>
  <c r="CC12" i="16"/>
  <c r="CB8" i="10" s="1"/>
  <c r="CB9" i="10" s="1"/>
  <c r="CT11" i="16"/>
  <c r="CS12" i="13" s="1"/>
  <c r="CS14" i="13" s="1"/>
  <c r="CS8" i="11"/>
  <c r="CW8" i="11"/>
  <c r="CX11" i="16"/>
  <c r="CW12" i="13" s="1"/>
  <c r="CW14" i="13" s="1"/>
  <c r="CI12" i="16"/>
  <c r="CH8" i="10" s="1"/>
  <c r="CH9" i="10" s="1"/>
  <c r="CK12" i="16"/>
  <c r="CJ8" i="10" s="1"/>
  <c r="CJ9" i="10" s="1"/>
  <c r="CE12" i="16"/>
  <c r="CD8" i="10" s="1"/>
  <c r="CD9" i="10" s="1"/>
  <c r="CN8" i="11"/>
  <c r="CO11" i="16"/>
  <c r="CN12" i="13" s="1"/>
  <c r="CN14" i="13" s="1"/>
  <c r="DC11" i="16"/>
  <c r="DB12" i="13" s="1"/>
  <c r="DB14" i="13" s="1"/>
  <c r="DB8" i="11"/>
  <c r="CW11" i="16"/>
  <c r="CV12" i="13" s="1"/>
  <c r="CV14" i="13" s="1"/>
  <c r="CV8" i="11"/>
  <c r="CV11" i="16"/>
  <c r="CU12" i="13" s="1"/>
  <c r="CU8" i="11"/>
  <c r="CN12" i="16"/>
  <c r="CM8" i="10" s="1"/>
  <c r="CM9" i="10" s="1"/>
  <c r="CY8" i="11"/>
  <c r="CZ11" i="16"/>
  <c r="CY12" i="13" s="1"/>
  <c r="CY14" i="13" s="1"/>
  <c r="CR8" i="11"/>
  <c r="CS11" i="16"/>
  <c r="CR12" i="13" s="1"/>
  <c r="CR14" i="13" s="1"/>
  <c r="CU11" i="16"/>
  <c r="CT12" i="13" s="1"/>
  <c r="CT14" i="13" s="1"/>
  <c r="CT8" i="11"/>
  <c r="CF12" i="16"/>
  <c r="CE8" i="10" s="1"/>
  <c r="CE9" i="10" s="1"/>
  <c r="CM12" i="16"/>
  <c r="CL8" i="10" s="1"/>
  <c r="CL9" i="10" s="1"/>
  <c r="N9" i="13"/>
  <c r="ER9" i="13" s="1"/>
  <c r="ER8" i="13"/>
  <c r="F13" i="10"/>
  <c r="F14" i="10" s="1"/>
  <c r="F19" i="10" s="1"/>
  <c r="F24" i="10" s="1"/>
  <c r="N73" i="11"/>
  <c r="S9" i="12"/>
  <c r="G26" i="10"/>
  <c r="H16" i="13"/>
  <c r="I44" i="24" s="1"/>
  <c r="R53" i="11"/>
  <c r="O73" i="11"/>
  <c r="ER54" i="11"/>
  <c r="Q72" i="11"/>
  <c r="Q73" i="11" s="1"/>
  <c r="Q54" i="11"/>
  <c r="U8" i="12"/>
  <c r="U9" i="12" s="1"/>
  <c r="T38" i="11"/>
  <c r="S38" i="11"/>
  <c r="T8" i="12"/>
  <c r="T9" i="12" s="1"/>
  <c r="ER72" i="11"/>
  <c r="L17" i="25" l="1"/>
  <c r="L61" i="25" s="1"/>
  <c r="L62" i="25" s="1"/>
  <c r="Q17" i="25"/>
  <c r="Q19" i="25" s="1"/>
  <c r="AJ17" i="25"/>
  <c r="AX17" i="25" s="1"/>
  <c r="AF17" i="25"/>
  <c r="AT17" i="25" s="1"/>
  <c r="X17" i="25"/>
  <c r="X19" i="25" s="1"/>
  <c r="T17" i="25"/>
  <c r="T19" i="25" s="1"/>
  <c r="AA17" i="25"/>
  <c r="AA19" i="25" s="1"/>
  <c r="Z17" i="25"/>
  <c r="Z19" i="25" s="1"/>
  <c r="AG17" i="25"/>
  <c r="AU17" i="25" s="1"/>
  <c r="AC17" i="25"/>
  <c r="Y17" i="25"/>
  <c r="Y19" i="25" s="1"/>
  <c r="V17" i="25"/>
  <c r="V19" i="25" s="1"/>
  <c r="AH17" i="25"/>
  <c r="AV17" i="25" s="1"/>
  <c r="AD17" i="25"/>
  <c r="AR17" i="25" s="1"/>
  <c r="N17" i="25"/>
  <c r="P17" i="25"/>
  <c r="P19" i="25" s="1"/>
  <c r="AI17" i="25"/>
  <c r="AW17" i="25" s="1"/>
  <c r="AE17" i="25"/>
  <c r="AS17" i="25" s="1"/>
  <c r="S17" i="25"/>
  <c r="R13" i="10"/>
  <c r="R14" i="10" s="1"/>
  <c r="R19" i="10" s="1"/>
  <c r="O17" i="25"/>
  <c r="U17" i="25"/>
  <c r="U19" i="25" s="1"/>
  <c r="P124" i="24"/>
  <c r="P83" i="24"/>
  <c r="F20" i="13"/>
  <c r="F22" i="13" s="1"/>
  <c r="F23" i="13" s="1"/>
  <c r="D18" i="11"/>
  <c r="D24" i="11" s="1"/>
  <c r="D28" i="10"/>
  <c r="AB28" i="11"/>
  <c r="K47" i="25"/>
  <c r="K62" i="25" s="1"/>
  <c r="M43" i="25"/>
  <c r="AM43" i="25" s="1"/>
  <c r="CI9" i="10"/>
  <c r="R75" i="24"/>
  <c r="Q83" i="24"/>
  <c r="Q124" i="24"/>
  <c r="AE11" i="25"/>
  <c r="AS11" i="25" s="1"/>
  <c r="R16" i="24"/>
  <c r="Q14" i="24"/>
  <c r="Q32" i="24" s="1"/>
  <c r="K11" i="12"/>
  <c r="J12" i="12"/>
  <c r="K14" i="12"/>
  <c r="EW18" i="10"/>
  <c r="EX14" i="11"/>
  <c r="P17" i="10"/>
  <c r="N26" i="25" s="1"/>
  <c r="W17" i="10"/>
  <c r="P26" i="25" s="1"/>
  <c r="CR12" i="16"/>
  <c r="CQ8" i="10" s="1"/>
  <c r="CQ9" i="10" s="1"/>
  <c r="CZ12" i="16"/>
  <c r="CY8" i="10" s="1"/>
  <c r="CY9" i="10" s="1"/>
  <c r="EY8" i="11"/>
  <c r="CT12" i="16"/>
  <c r="CS8" i="10" s="1"/>
  <c r="CS9" i="10" s="1"/>
  <c r="CW12" i="16"/>
  <c r="CV8" i="10" s="1"/>
  <c r="CV9" i="10" s="1"/>
  <c r="DM8" i="11"/>
  <c r="DN11" i="16"/>
  <c r="DM12" i="13" s="1"/>
  <c r="DM14" i="13" s="1"/>
  <c r="CS12" i="16"/>
  <c r="CR8" i="10" s="1"/>
  <c r="CR9" i="10" s="1"/>
  <c r="CV12" i="16"/>
  <c r="CU8" i="10" s="1"/>
  <c r="DC12" i="16"/>
  <c r="DB8" i="10" s="1"/>
  <c r="DB9" i="10" s="1"/>
  <c r="CX12" i="16"/>
  <c r="CW8" i="10" s="1"/>
  <c r="CW9" i="10" s="1"/>
  <c r="DL11" i="16"/>
  <c r="DK12" i="13" s="1"/>
  <c r="DK14" i="13" s="1"/>
  <c r="DK8" i="11"/>
  <c r="DI11" i="16"/>
  <c r="DH12" i="13" s="1"/>
  <c r="DH14" i="13" s="1"/>
  <c r="DH8" i="11"/>
  <c r="DG8" i="11"/>
  <c r="DH11" i="16"/>
  <c r="DG12" i="13" s="1"/>
  <c r="DB12" i="16"/>
  <c r="DA8" i="10" s="1"/>
  <c r="DA9" i="10" s="1"/>
  <c r="CZ8" i="11"/>
  <c r="DA11" i="16"/>
  <c r="CZ12" i="13" s="1"/>
  <c r="CZ14" i="13" s="1"/>
  <c r="DK11" i="16"/>
  <c r="DJ12" i="13" s="1"/>
  <c r="DJ14" i="13" s="1"/>
  <c r="DJ8" i="11"/>
  <c r="EX9" i="10"/>
  <c r="EY12" i="13"/>
  <c r="EA9" i="16"/>
  <c r="EA10" i="16" s="1"/>
  <c r="DS9" i="16"/>
  <c r="DS10" i="16" s="1"/>
  <c r="DX9" i="16"/>
  <c r="DX10" i="16" s="1"/>
  <c r="DP9" i="16"/>
  <c r="DP10" i="16" s="1"/>
  <c r="DT9" i="16"/>
  <c r="DT10" i="16" s="1"/>
  <c r="DZ9" i="16"/>
  <c r="DZ10" i="16" s="1"/>
  <c r="DW9" i="16"/>
  <c r="DW10" i="16" s="1"/>
  <c r="DQ9" i="16"/>
  <c r="DQ10" i="16" s="1"/>
  <c r="DR9" i="16"/>
  <c r="DR10" i="16" s="1"/>
  <c r="DU9" i="16"/>
  <c r="DU10" i="16" s="1"/>
  <c r="DV9" i="16"/>
  <c r="DV10" i="16" s="1"/>
  <c r="DM9" i="16"/>
  <c r="DM10" i="16" s="1"/>
  <c r="DD11" i="16"/>
  <c r="DC12" i="13" s="1"/>
  <c r="DC14" i="13" s="1"/>
  <c r="DC8" i="11"/>
  <c r="DI8" i="11"/>
  <c r="DJ11" i="16"/>
  <c r="DI12" i="13" s="1"/>
  <c r="DI14" i="13" s="1"/>
  <c r="EW14" i="13"/>
  <c r="CY12" i="16"/>
  <c r="CX8" i="10" s="1"/>
  <c r="CX9" i="10" s="1"/>
  <c r="BP9" i="10"/>
  <c r="EW8" i="10"/>
  <c r="DF8" i="11"/>
  <c r="DG11" i="16"/>
  <c r="DF12" i="13" s="1"/>
  <c r="DF14" i="13" s="1"/>
  <c r="CU12" i="16"/>
  <c r="CT8" i="10" s="1"/>
  <c r="CT9" i="10" s="1"/>
  <c r="CU14" i="13"/>
  <c r="CO12" i="16"/>
  <c r="CN8" i="10" s="1"/>
  <c r="CN9" i="10" s="1"/>
  <c r="EY14" i="13"/>
  <c r="DO11" i="16"/>
  <c r="DN12" i="13" s="1"/>
  <c r="DN14" i="13" s="1"/>
  <c r="DN8" i="11"/>
  <c r="DE8" i="11"/>
  <c r="DF11" i="16"/>
  <c r="DE12" i="13" s="1"/>
  <c r="DE14" i="13" s="1"/>
  <c r="DD8" i="11"/>
  <c r="DE11" i="16"/>
  <c r="DD12" i="13" s="1"/>
  <c r="DD14" i="13" s="1"/>
  <c r="EX8" i="10"/>
  <c r="U13" i="10"/>
  <c r="U14" i="10" s="1"/>
  <c r="U19" i="10" s="1"/>
  <c r="G13" i="10"/>
  <c r="G14" i="10" s="1"/>
  <c r="G19" i="10" s="1"/>
  <c r="G24" i="10" s="1"/>
  <c r="O9" i="13"/>
  <c r="S53" i="11"/>
  <c r="ER31" i="10"/>
  <c r="V8" i="12"/>
  <c r="V9" i="12" s="1"/>
  <c r="U38" i="11"/>
  <c r="T53" i="11"/>
  <c r="EV20" i="10"/>
  <c r="R72" i="11"/>
  <c r="R54" i="11"/>
  <c r="H17" i="13"/>
  <c r="ER73" i="11"/>
  <c r="G17" i="11"/>
  <c r="L19" i="25" l="1"/>
  <c r="L28" i="25" s="1"/>
  <c r="M17" i="25"/>
  <c r="M61" i="25" s="1"/>
  <c r="AD19" i="25"/>
  <c r="AR19" i="25" s="1"/>
  <c r="AM17" i="25"/>
  <c r="M19" i="25"/>
  <c r="N19" i="25"/>
  <c r="N28" i="25" s="1"/>
  <c r="R17" i="25"/>
  <c r="AQ17" i="25"/>
  <c r="AC19" i="25"/>
  <c r="AQ19" i="25" s="1"/>
  <c r="S19" i="25"/>
  <c r="W17" i="25"/>
  <c r="AB17" i="25"/>
  <c r="O19" i="25"/>
  <c r="O28" i="25" s="1"/>
  <c r="O61" i="25"/>
  <c r="O62" i="25" s="1"/>
  <c r="G20" i="13"/>
  <c r="G22" i="13" s="1"/>
  <c r="G23" i="13" s="1"/>
  <c r="D40" i="11"/>
  <c r="D41" i="11" s="1"/>
  <c r="D56" i="11"/>
  <c r="AC28" i="11"/>
  <c r="DN12" i="16"/>
  <c r="DM8" i="10" s="1"/>
  <c r="DM9" i="10" s="1"/>
  <c r="N43" i="25"/>
  <c r="N61" i="25"/>
  <c r="P43" i="25"/>
  <c r="P47" i="25" s="1"/>
  <c r="P61" i="25"/>
  <c r="P28" i="25"/>
  <c r="S16" i="24"/>
  <c r="R14" i="24"/>
  <c r="R32" i="24" s="1"/>
  <c r="S75" i="24"/>
  <c r="R124" i="24"/>
  <c r="R83" i="24"/>
  <c r="M47" i="25"/>
  <c r="AM47" i="25" s="1"/>
  <c r="AF11" i="25"/>
  <c r="AT11" i="25" s="1"/>
  <c r="AE19" i="25"/>
  <c r="AS19" i="25" s="1"/>
  <c r="K15" i="12"/>
  <c r="K12" i="12"/>
  <c r="L14" i="12"/>
  <c r="L15" i="12" s="1"/>
  <c r="K21" i="11" s="1"/>
  <c r="K22" i="10" s="1"/>
  <c r="L11" i="12"/>
  <c r="EY14" i="11"/>
  <c r="EX18" i="10"/>
  <c r="X17" i="10"/>
  <c r="DE12" i="16"/>
  <c r="DD8" i="10" s="1"/>
  <c r="DD9" i="10" s="1"/>
  <c r="EY9" i="10"/>
  <c r="DJ12" i="16"/>
  <c r="DI8" i="10" s="1"/>
  <c r="DI9" i="10" s="1"/>
  <c r="EZ8" i="11"/>
  <c r="DO12" i="16"/>
  <c r="DN8" i="10" s="1"/>
  <c r="DN9" i="10" s="1"/>
  <c r="EY8" i="10"/>
  <c r="DL12" i="16"/>
  <c r="DK8" i="10" s="1"/>
  <c r="DK9" i="10" s="1"/>
  <c r="DU8" i="11"/>
  <c r="DV11" i="16"/>
  <c r="DU12" i="13" s="1"/>
  <c r="DU14" i="13" s="1"/>
  <c r="DW11" i="16"/>
  <c r="DV12" i="13" s="1"/>
  <c r="DV14" i="13" s="1"/>
  <c r="DV8" i="11"/>
  <c r="DX11" i="16"/>
  <c r="DW12" i="13" s="1"/>
  <c r="DW14" i="13" s="1"/>
  <c r="DW8" i="11"/>
  <c r="DG14" i="13"/>
  <c r="DF12" i="16"/>
  <c r="DE8" i="10" s="1"/>
  <c r="DE9" i="10" s="1"/>
  <c r="DU11" i="16"/>
  <c r="DT12" i="13" s="1"/>
  <c r="DT14" i="13" s="1"/>
  <c r="DT8" i="11"/>
  <c r="DZ11" i="16"/>
  <c r="DY12" i="13" s="1"/>
  <c r="DY14" i="13" s="1"/>
  <c r="DY8" i="11"/>
  <c r="DS11" i="16"/>
  <c r="DR12" i="13" s="1"/>
  <c r="DR14" i="13" s="1"/>
  <c r="DR8" i="11"/>
  <c r="DA12" i="16"/>
  <c r="DQ8" i="11"/>
  <c r="DR11" i="16"/>
  <c r="DQ12" i="13" s="1"/>
  <c r="DQ14" i="13" s="1"/>
  <c r="DT11" i="16"/>
  <c r="DS12" i="13" s="1"/>
  <c r="DS8" i="11"/>
  <c r="DZ8" i="11"/>
  <c r="EA11" i="16"/>
  <c r="DZ12" i="13" s="1"/>
  <c r="DZ14" i="13" s="1"/>
  <c r="DK12" i="16"/>
  <c r="DJ8" i="10" s="1"/>
  <c r="DJ9" i="10" s="1"/>
  <c r="DI12" i="16"/>
  <c r="DH8" i="10" s="1"/>
  <c r="DH9" i="10" s="1"/>
  <c r="CU9" i="10"/>
  <c r="EW9" i="10"/>
  <c r="EZ12" i="13"/>
  <c r="DM11" i="16"/>
  <c r="DM12" i="16" s="1"/>
  <c r="DL8" i="10" s="1"/>
  <c r="DL9" i="10" s="1"/>
  <c r="DL8" i="11"/>
  <c r="EZ14" i="13"/>
  <c r="DG12" i="16"/>
  <c r="DF8" i="10" s="1"/>
  <c r="DF9" i="10" s="1"/>
  <c r="DD12" i="16"/>
  <c r="DC8" i="10" s="1"/>
  <c r="DC9" i="10" s="1"/>
  <c r="EF9" i="16"/>
  <c r="EF10" i="16" s="1"/>
  <c r="EI9" i="16"/>
  <c r="EI10" i="16" s="1"/>
  <c r="EL9" i="16"/>
  <c r="EL10" i="16" s="1"/>
  <c r="EH9" i="16"/>
  <c r="EH10" i="16" s="1"/>
  <c r="EB9" i="16"/>
  <c r="EB10" i="16" s="1"/>
  <c r="EE9" i="16"/>
  <c r="EE10" i="16" s="1"/>
  <c r="EM9" i="16"/>
  <c r="EM10" i="16" s="1"/>
  <c r="EJ9" i="16"/>
  <c r="EJ10" i="16" s="1"/>
  <c r="ED9" i="16"/>
  <c r="ED10" i="16" s="1"/>
  <c r="EC9" i="16"/>
  <c r="EC10" i="16" s="1"/>
  <c r="EG9" i="16"/>
  <c r="EG10" i="16" s="1"/>
  <c r="DY9" i="16"/>
  <c r="DY10" i="16" s="1"/>
  <c r="DP8" i="11"/>
  <c r="DQ11" i="16"/>
  <c r="DP12" i="13" s="1"/>
  <c r="DP14" i="13" s="1"/>
  <c r="DO8" i="11"/>
  <c r="DP11" i="16"/>
  <c r="DO12" i="13" s="1"/>
  <c r="DO14" i="13" s="1"/>
  <c r="DH12" i="16"/>
  <c r="DG8" i="10" s="1"/>
  <c r="H13" i="10"/>
  <c r="H14" i="10" s="1"/>
  <c r="H19" i="10" s="1"/>
  <c r="H24" i="10" s="1"/>
  <c r="P9" i="13"/>
  <c r="V13" i="10"/>
  <c r="V14" i="10" s="1"/>
  <c r="V19" i="10" s="1"/>
  <c r="EW20" i="10"/>
  <c r="H26" i="10"/>
  <c r="I16" i="13"/>
  <c r="R73" i="11"/>
  <c r="U53" i="11"/>
  <c r="S54" i="11"/>
  <c r="S72" i="11"/>
  <c r="S73" i="11" s="1"/>
  <c r="T72" i="11"/>
  <c r="T73" i="11" s="1"/>
  <c r="T54" i="11"/>
  <c r="W8" i="12"/>
  <c r="W9" i="12" s="1"/>
  <c r="V38" i="11"/>
  <c r="AM19" i="25" l="1"/>
  <c r="M28" i="25"/>
  <c r="AM28" i="25" s="1"/>
  <c r="AP17" i="25"/>
  <c r="AB19" i="25"/>
  <c r="AP19" i="25" s="1"/>
  <c r="AO17" i="25"/>
  <c r="W19" i="25"/>
  <c r="AO19" i="25" s="1"/>
  <c r="AN17" i="25"/>
  <c r="R19" i="25"/>
  <c r="AN19" i="25" s="1"/>
  <c r="H20" i="13"/>
  <c r="H22" i="13" s="1"/>
  <c r="H23" i="13" s="1"/>
  <c r="D75" i="11"/>
  <c r="D76" i="11" s="1"/>
  <c r="D57" i="11"/>
  <c r="AD28" i="11"/>
  <c r="T16" i="24"/>
  <c r="AJ16" i="24"/>
  <c r="S14" i="24"/>
  <c r="M62" i="25"/>
  <c r="T75" i="24"/>
  <c r="S124" i="24"/>
  <c r="AJ75" i="24"/>
  <c r="S83" i="24"/>
  <c r="AJ83" i="24" s="1"/>
  <c r="AF19" i="25"/>
  <c r="AT19" i="25" s="1"/>
  <c r="P62" i="25"/>
  <c r="N47" i="25"/>
  <c r="N62" i="25" s="1"/>
  <c r="M11" i="12"/>
  <c r="M14" i="12"/>
  <c r="M15" i="12" s="1"/>
  <c r="L21" i="11" s="1"/>
  <c r="L22" i="10" s="1"/>
  <c r="L12" i="12"/>
  <c r="J21" i="11"/>
  <c r="EZ14" i="11"/>
  <c r="EY18" i="10"/>
  <c r="ES13" i="11"/>
  <c r="Y17" i="10"/>
  <c r="DQ12" i="16"/>
  <c r="DP8" i="10" s="1"/>
  <c r="DP9" i="10" s="1"/>
  <c r="DV12" i="16"/>
  <c r="DU8" i="10" s="1"/>
  <c r="DU9" i="10" s="1"/>
  <c r="FA8" i="11"/>
  <c r="DS12" i="16"/>
  <c r="DR8" i="10" s="1"/>
  <c r="DR9" i="10" s="1"/>
  <c r="DW12" i="16"/>
  <c r="DV8" i="10" s="1"/>
  <c r="DV9" i="10" s="1"/>
  <c r="DX12" i="16"/>
  <c r="DW8" i="10" s="1"/>
  <c r="DW9" i="10" s="1"/>
  <c r="ED11" i="16"/>
  <c r="EC12" i="13" s="1"/>
  <c r="EC14" i="13" s="1"/>
  <c r="EC8" i="11"/>
  <c r="EP9" i="16"/>
  <c r="EP10" i="16" s="1"/>
  <c r="EQ9" i="16"/>
  <c r="EQ10" i="16" s="1"/>
  <c r="EN9" i="16"/>
  <c r="EN10" i="16" s="1"/>
  <c r="EO9" i="16"/>
  <c r="EO10" i="16" s="1"/>
  <c r="EK9" i="16"/>
  <c r="EK10" i="16" s="1"/>
  <c r="DS14" i="13"/>
  <c r="DX8" i="11"/>
  <c r="DY11" i="16"/>
  <c r="DX12" i="13" s="1"/>
  <c r="DX14" i="13" s="1"/>
  <c r="EJ11" i="16"/>
  <c r="EI12" i="13" s="1"/>
  <c r="EI14" i="13" s="1"/>
  <c r="EI8" i="11"/>
  <c r="EH11" i="16"/>
  <c r="EG12" i="13" s="1"/>
  <c r="EG14" i="13" s="1"/>
  <c r="EG8" i="11"/>
  <c r="EE8" i="11"/>
  <c r="EF11" i="16"/>
  <c r="EE12" i="13" s="1"/>
  <c r="DR12" i="16"/>
  <c r="DQ8" i="10" s="1"/>
  <c r="DQ9" i="10" s="1"/>
  <c r="DU12" i="16"/>
  <c r="DT8" i="10" s="1"/>
  <c r="DT9" i="10" s="1"/>
  <c r="DG9" i="10"/>
  <c r="EK8" i="11"/>
  <c r="EL11" i="16"/>
  <c r="EK12" i="13" s="1"/>
  <c r="EK14" i="13" s="1"/>
  <c r="DT12" i="16"/>
  <c r="DS8" i="10" s="1"/>
  <c r="CZ8" i="10"/>
  <c r="AG11" i="25" s="1"/>
  <c r="AU11" i="25" s="1"/>
  <c r="DZ12" i="16"/>
  <c r="DY8" i="10" s="1"/>
  <c r="DY9" i="10" s="1"/>
  <c r="EB11" i="16"/>
  <c r="EA12" i="13" s="1"/>
  <c r="EA14" i="13" s="1"/>
  <c r="EA8" i="11"/>
  <c r="EG11" i="16"/>
  <c r="EF12" i="13" s="1"/>
  <c r="EF14" i="13" s="1"/>
  <c r="EF8" i="11"/>
  <c r="EM11" i="16"/>
  <c r="EL12" i="13" s="1"/>
  <c r="EL14" i="13" s="1"/>
  <c r="EL8" i="11"/>
  <c r="DP12" i="16"/>
  <c r="DO8" i="10" s="1"/>
  <c r="DO9" i="10" s="1"/>
  <c r="EC11" i="16"/>
  <c r="EB12" i="13" s="1"/>
  <c r="EB14" i="13" s="1"/>
  <c r="EB8" i="11"/>
  <c r="ED8" i="11"/>
  <c r="EE11" i="16"/>
  <c r="ED12" i="13" s="1"/>
  <c r="ED14" i="13" s="1"/>
  <c r="EH8" i="11"/>
  <c r="EI11" i="16"/>
  <c r="EH12" i="13" s="1"/>
  <c r="EH14" i="13" s="1"/>
  <c r="DL12" i="13"/>
  <c r="EA12" i="16"/>
  <c r="DZ8" i="10" s="1"/>
  <c r="DZ9" i="10" s="1"/>
  <c r="Q9" i="13"/>
  <c r="W13" i="10"/>
  <c r="W14" i="10" s="1"/>
  <c r="W19" i="10" s="1"/>
  <c r="I13" i="10"/>
  <c r="I14" i="10" s="1"/>
  <c r="I19" i="10" s="1"/>
  <c r="I24" i="10" s="1"/>
  <c r="V53" i="11"/>
  <c r="I17" i="13"/>
  <c r="E27" i="10"/>
  <c r="I37" i="25" s="1"/>
  <c r="H17" i="11"/>
  <c r="X8" i="12"/>
  <c r="W38" i="11"/>
  <c r="U54" i="11"/>
  <c r="U72" i="11"/>
  <c r="U73" i="11" s="1"/>
  <c r="EX20" i="10"/>
  <c r="I20" i="13" l="1"/>
  <c r="I22" i="13" s="1"/>
  <c r="I23" i="13" s="1"/>
  <c r="AE28" i="11"/>
  <c r="S32" i="24"/>
  <c r="AJ32" i="24" s="1"/>
  <c r="AJ14" i="24"/>
  <c r="AG19" i="25"/>
  <c r="AU19" i="25" s="1"/>
  <c r="AH11" i="25"/>
  <c r="AV11" i="25" s="1"/>
  <c r="U75" i="24"/>
  <c r="T83" i="24"/>
  <c r="T124" i="24"/>
  <c r="U16" i="24"/>
  <c r="T14" i="24"/>
  <c r="T32" i="24" s="1"/>
  <c r="I39" i="25"/>
  <c r="H66" i="24" s="1"/>
  <c r="H71" i="24" s="1"/>
  <c r="M12" i="12"/>
  <c r="N14" i="12"/>
  <c r="N15" i="12" s="1"/>
  <c r="N11" i="12"/>
  <c r="J22" i="10"/>
  <c r="K32" i="25" s="1"/>
  <c r="EZ18" i="10"/>
  <c r="FA14" i="11"/>
  <c r="EI12" i="16"/>
  <c r="EH8" i="10" s="1"/>
  <c r="EH9" i="10" s="1"/>
  <c r="ER10" i="16"/>
  <c r="Z17" i="10"/>
  <c r="FA8" i="10"/>
  <c r="FB8" i="11"/>
  <c r="ED12" i="16"/>
  <c r="EC8" i="10" s="1"/>
  <c r="EC9" i="10" s="1"/>
  <c r="EG12" i="16"/>
  <c r="EF8" i="10" s="1"/>
  <c r="EF9" i="10" s="1"/>
  <c r="EH12" i="16"/>
  <c r="EG8" i="10" s="1"/>
  <c r="EG9" i="10" s="1"/>
  <c r="EC12" i="16"/>
  <c r="EB8" i="10" s="1"/>
  <c r="EB9" i="10" s="1"/>
  <c r="EM12" i="16"/>
  <c r="EL8" i="10" s="1"/>
  <c r="EL9" i="10" s="1"/>
  <c r="DY12" i="16"/>
  <c r="DX8" i="10" s="1"/>
  <c r="DX9" i="10" s="1"/>
  <c r="DS9" i="10"/>
  <c r="EN8" i="11"/>
  <c r="EO11" i="16"/>
  <c r="EN12" i="13" s="1"/>
  <c r="EN14" i="13" s="1"/>
  <c r="DL14" i="13"/>
  <c r="FA12" i="13"/>
  <c r="EE12" i="16"/>
  <c r="ED8" i="10" s="1"/>
  <c r="ED9" i="10" s="1"/>
  <c r="EL12" i="16"/>
  <c r="EK8" i="10" s="1"/>
  <c r="EK9" i="10" s="1"/>
  <c r="FA9" i="10"/>
  <c r="EF12" i="16"/>
  <c r="EE8" i="10" s="1"/>
  <c r="FB12" i="13"/>
  <c r="EM8" i="11"/>
  <c r="EN11" i="16"/>
  <c r="EM12" i="13" s="1"/>
  <c r="EM14" i="13" s="1"/>
  <c r="FB14" i="13"/>
  <c r="EQ11" i="16"/>
  <c r="EP8" i="11"/>
  <c r="EE14" i="13"/>
  <c r="EB12" i="16"/>
  <c r="EA8" i="10" s="1"/>
  <c r="EA9" i="10" s="1"/>
  <c r="CZ9" i="10"/>
  <c r="EZ8" i="10"/>
  <c r="EJ12" i="16"/>
  <c r="EI8" i="10" s="1"/>
  <c r="EI9" i="10" s="1"/>
  <c r="EJ8" i="11"/>
  <c r="EK11" i="16"/>
  <c r="EK12" i="16" s="1"/>
  <c r="EJ8" i="10" s="1"/>
  <c r="EJ9" i="10" s="1"/>
  <c r="EO8" i="11"/>
  <c r="EP11" i="16"/>
  <c r="EO12" i="13" s="1"/>
  <c r="EO14" i="13" s="1"/>
  <c r="X13" i="10"/>
  <c r="X14" i="10" s="1"/>
  <c r="X19" i="10" s="1"/>
  <c r="J13" i="10"/>
  <c r="J14" i="10" s="1"/>
  <c r="J19" i="10" s="1"/>
  <c r="R9" i="13"/>
  <c r="V54" i="11"/>
  <c r="V72" i="11"/>
  <c r="Y8" i="12"/>
  <c r="Y9" i="12" s="1"/>
  <c r="X38" i="11"/>
  <c r="W53" i="11"/>
  <c r="I26" i="10"/>
  <c r="I17" i="11" s="1"/>
  <c r="J16" i="13"/>
  <c r="J17" i="13" s="1"/>
  <c r="X9" i="12"/>
  <c r="E18" i="11"/>
  <c r="E28" i="10"/>
  <c r="EY20" i="10"/>
  <c r="AF28" i="11" l="1"/>
  <c r="V75" i="24"/>
  <c r="U124" i="24"/>
  <c r="U83" i="24"/>
  <c r="K36" i="25"/>
  <c r="K48" i="25" s="1"/>
  <c r="K49" i="25" s="1"/>
  <c r="AI11" i="25"/>
  <c r="AW11" i="25" s="1"/>
  <c r="ES17" i="10"/>
  <c r="Q26" i="25"/>
  <c r="V16" i="24"/>
  <c r="U14" i="24"/>
  <c r="U32" i="24" s="1"/>
  <c r="AH19" i="25"/>
  <c r="AV19" i="25" s="1"/>
  <c r="H123" i="24"/>
  <c r="H103" i="24"/>
  <c r="J24" i="10"/>
  <c r="N12" i="12"/>
  <c r="O11" i="12"/>
  <c r="O14" i="12"/>
  <c r="M21" i="11"/>
  <c r="FB14" i="11"/>
  <c r="FD14" i="11"/>
  <c r="FA18" i="10"/>
  <c r="EP12" i="13"/>
  <c r="EP14" i="13" s="1"/>
  <c r="ER11" i="16"/>
  <c r="AA17" i="10"/>
  <c r="EN12" i="16"/>
  <c r="EM8" i="10" s="1"/>
  <c r="EM9" i="10" s="1"/>
  <c r="EQ12" i="16"/>
  <c r="FC8" i="11"/>
  <c r="EZ9" i="10"/>
  <c r="FD8" i="11"/>
  <c r="FA14" i="13"/>
  <c r="FB8" i="10"/>
  <c r="EE9" i="10"/>
  <c r="EP12" i="16"/>
  <c r="EO8" i="10" s="1"/>
  <c r="EO9" i="10" s="1"/>
  <c r="EJ12" i="13"/>
  <c r="EO12" i="16"/>
  <c r="EN8" i="10" s="1"/>
  <c r="FB9" i="10"/>
  <c r="Y13" i="10"/>
  <c r="Y14" i="10" s="1"/>
  <c r="Y19" i="10" s="1"/>
  <c r="K13" i="10"/>
  <c r="K14" i="10" s="1"/>
  <c r="K19" i="10" s="1"/>
  <c r="K24" i="10" s="1"/>
  <c r="K20" i="13" s="1"/>
  <c r="S9" i="13"/>
  <c r="W72" i="11"/>
  <c r="W73" i="11" s="1"/>
  <c r="W54" i="11"/>
  <c r="Z8" i="12"/>
  <c r="Z9" i="12" s="1"/>
  <c r="Y38" i="11"/>
  <c r="E24" i="11"/>
  <c r="X53" i="11"/>
  <c r="V73" i="11"/>
  <c r="ER11" i="11"/>
  <c r="J17" i="11"/>
  <c r="J26" i="10"/>
  <c r="K16" i="13"/>
  <c r="EZ20" i="10"/>
  <c r="F27" i="10"/>
  <c r="J20" i="13" l="1"/>
  <c r="J22" i="13" s="1"/>
  <c r="AG28" i="11"/>
  <c r="W16" i="24"/>
  <c r="V14" i="24"/>
  <c r="V32" i="24" s="1"/>
  <c r="AI19" i="25"/>
  <c r="AW19" i="25" s="1"/>
  <c r="Q43" i="25"/>
  <c r="Q61" i="25"/>
  <c r="Q28" i="25"/>
  <c r="R26" i="25"/>
  <c r="AN26" i="25" s="1"/>
  <c r="W75" i="24"/>
  <c r="V83" i="24"/>
  <c r="V124" i="24"/>
  <c r="K17" i="13"/>
  <c r="K17" i="11" s="1"/>
  <c r="J44" i="24"/>
  <c r="P14" i="12"/>
  <c r="P15" i="12" s="1"/>
  <c r="O21" i="11" s="1"/>
  <c r="O22" i="10" s="1"/>
  <c r="P11" i="12"/>
  <c r="O12" i="12"/>
  <c r="O15" i="12"/>
  <c r="ES14" i="12"/>
  <c r="M22" i="10"/>
  <c r="FC14" i="11"/>
  <c r="FD18" i="10"/>
  <c r="FB18" i="10"/>
  <c r="EP8" i="10"/>
  <c r="EP9" i="10" s="1"/>
  <c r="ER12" i="16"/>
  <c r="AB17" i="10"/>
  <c r="EN9" i="10"/>
  <c r="EJ14" i="13"/>
  <c r="FC12" i="13"/>
  <c r="FD12" i="13"/>
  <c r="L13" i="10"/>
  <c r="L14" i="10" s="1"/>
  <c r="L19" i="10" s="1"/>
  <c r="L24" i="10" s="1"/>
  <c r="L20" i="13" s="1"/>
  <c r="T9" i="13"/>
  <c r="Z13" i="10"/>
  <c r="Z14" i="10" s="1"/>
  <c r="Z19" i="10" s="1"/>
  <c r="F18" i="11"/>
  <c r="F28" i="10"/>
  <c r="E56" i="11"/>
  <c r="E40" i="11"/>
  <c r="Y53" i="11"/>
  <c r="FA20" i="10"/>
  <c r="X72" i="11"/>
  <c r="X54" i="11"/>
  <c r="Z38" i="11"/>
  <c r="AA8" i="12"/>
  <c r="ES37" i="11"/>
  <c r="J23" i="13" l="1"/>
  <c r="K22" i="13"/>
  <c r="K23" i="13" s="1"/>
  <c r="AH28" i="11"/>
  <c r="L16" i="13"/>
  <c r="L17" i="13" s="1"/>
  <c r="L26" i="10" s="1"/>
  <c r="K26" i="10"/>
  <c r="R61" i="25"/>
  <c r="R28" i="25"/>
  <c r="AN28" i="25" s="1"/>
  <c r="X16" i="24"/>
  <c r="AK16" i="24"/>
  <c r="W14" i="24"/>
  <c r="AJ11" i="25"/>
  <c r="AX11" i="25" s="1"/>
  <c r="X75" i="24"/>
  <c r="W124" i="24"/>
  <c r="W83" i="24"/>
  <c r="AK83" i="24" s="1"/>
  <c r="AK75" i="24"/>
  <c r="Q47" i="25"/>
  <c r="Q62" i="25" s="1"/>
  <c r="R43" i="25"/>
  <c r="AN43" i="25" s="1"/>
  <c r="FD9" i="10"/>
  <c r="N21" i="11"/>
  <c r="ES15" i="12"/>
  <c r="P12" i="12"/>
  <c r="Q14" i="12"/>
  <c r="Q15" i="12" s="1"/>
  <c r="P21" i="11" s="1"/>
  <c r="P22" i="10" s="1"/>
  <c r="Q11" i="12"/>
  <c r="FC18" i="10"/>
  <c r="FC9" i="10"/>
  <c r="FC8" i="10"/>
  <c r="FD8" i="10"/>
  <c r="AC17" i="10"/>
  <c r="S26" i="25" s="1"/>
  <c r="FC14" i="13"/>
  <c r="FD14" i="13"/>
  <c r="AA13" i="10"/>
  <c r="AA14" i="10" s="1"/>
  <c r="AA19" i="10" s="1"/>
  <c r="M13" i="10"/>
  <c r="U9" i="13"/>
  <c r="AB8" i="12"/>
  <c r="AA38" i="11"/>
  <c r="G27" i="10"/>
  <c r="E57" i="11"/>
  <c r="E75" i="11"/>
  <c r="AA9" i="12"/>
  <c r="ET9" i="12" s="1"/>
  <c r="ET12" i="12" s="1"/>
  <c r="ET8" i="12"/>
  <c r="ET11" i="12" s="1"/>
  <c r="FB20" i="10"/>
  <c r="Z53" i="11"/>
  <c r="ES38" i="11"/>
  <c r="FD20" i="10"/>
  <c r="Y54" i="11"/>
  <c r="Y72" i="11"/>
  <c r="Y73" i="11" s="1"/>
  <c r="X73" i="11"/>
  <c r="E41" i="11"/>
  <c r="H51" i="24" s="1"/>
  <c r="H49" i="24" s="1"/>
  <c r="F24" i="11"/>
  <c r="L22" i="13" l="1"/>
  <c r="L23" i="13" s="1"/>
  <c r="L17" i="11"/>
  <c r="AI28" i="11"/>
  <c r="M16" i="13"/>
  <c r="M17" i="13" s="1"/>
  <c r="M17" i="11" s="1"/>
  <c r="S43" i="25"/>
  <c r="S61" i="25"/>
  <c r="S28" i="25"/>
  <c r="AJ19" i="25"/>
  <c r="AX19" i="25" s="1"/>
  <c r="R47" i="25"/>
  <c r="AN47" i="25" s="1"/>
  <c r="Y16" i="24"/>
  <c r="AL16" i="24"/>
  <c r="X14" i="24"/>
  <c r="Y75" i="24"/>
  <c r="X124" i="24"/>
  <c r="AL75" i="24"/>
  <c r="X83" i="24"/>
  <c r="AL83" i="24" s="1"/>
  <c r="AK14" i="24"/>
  <c r="W32" i="24"/>
  <c r="AK32" i="24" s="1"/>
  <c r="H120" i="24"/>
  <c r="H121" i="24"/>
  <c r="H55" i="24"/>
  <c r="R11" i="12"/>
  <c r="Q12" i="12"/>
  <c r="R14" i="12"/>
  <c r="R15" i="12" s="1"/>
  <c r="Q21" i="11" s="1"/>
  <c r="Q22" i="10" s="1"/>
  <c r="N32" i="25" s="1"/>
  <c r="N22" i="10"/>
  <c r="ER21" i="11"/>
  <c r="AD17" i="10"/>
  <c r="ES11" i="11"/>
  <c r="M14" i="10"/>
  <c r="V9" i="13"/>
  <c r="AB13" i="10"/>
  <c r="AB14" i="10" s="1"/>
  <c r="AB19" i="10" s="1"/>
  <c r="N13" i="10"/>
  <c r="N14" i="10" s="1"/>
  <c r="N19" i="10" s="1"/>
  <c r="ER12" i="10"/>
  <c r="FC20" i="10"/>
  <c r="FD26" i="10"/>
  <c r="ER26" i="10"/>
  <c r="AB38" i="11"/>
  <c r="AC8" i="12"/>
  <c r="AC9" i="12" s="1"/>
  <c r="F56" i="11"/>
  <c r="F40" i="11"/>
  <c r="ET11" i="11"/>
  <c r="AA53" i="11"/>
  <c r="E76" i="11"/>
  <c r="G18" i="11"/>
  <c r="G28" i="10"/>
  <c r="Z54" i="11"/>
  <c r="ES54" i="11" s="1"/>
  <c r="Z72" i="11"/>
  <c r="ES53" i="11"/>
  <c r="ES44" i="11"/>
  <c r="AB9" i="12"/>
  <c r="AJ28" i="11" l="1"/>
  <c r="N16" i="13"/>
  <c r="K44" i="24" s="1"/>
  <c r="AH44" i="24" s="1"/>
  <c r="N36" i="25"/>
  <c r="N48" i="25" s="1"/>
  <c r="N49" i="25" s="1"/>
  <c r="ER22" i="10"/>
  <c r="L32" i="25"/>
  <c r="AL14" i="24"/>
  <c r="X32" i="24"/>
  <c r="AL32" i="24" s="1"/>
  <c r="Z16" i="24"/>
  <c r="AM16" i="24"/>
  <c r="Y14" i="24"/>
  <c r="S47" i="25"/>
  <c r="S62" i="25" s="1"/>
  <c r="Z75" i="24"/>
  <c r="Y83" i="24"/>
  <c r="AM83" i="24" s="1"/>
  <c r="Y124" i="24"/>
  <c r="AM75" i="24"/>
  <c r="R62" i="25"/>
  <c r="H119" i="24"/>
  <c r="H57" i="24"/>
  <c r="N24" i="10"/>
  <c r="N20" i="13" s="1"/>
  <c r="S11" i="12"/>
  <c r="S14" i="12"/>
  <c r="S15" i="12" s="1"/>
  <c r="R21" i="11" s="1"/>
  <c r="R22" i="10" s="1"/>
  <c r="R12" i="12"/>
  <c r="AE17" i="10"/>
  <c r="ER13" i="10"/>
  <c r="O13" i="10"/>
  <c r="O14" i="10" s="1"/>
  <c r="W9" i="13"/>
  <c r="AC13" i="10"/>
  <c r="AC14" i="10" s="1"/>
  <c r="AC19" i="10" s="1"/>
  <c r="M19" i="10"/>
  <c r="ER14" i="10"/>
  <c r="Z73" i="11"/>
  <c r="ES73" i="11" s="1"/>
  <c r="ES72" i="11"/>
  <c r="G24" i="11"/>
  <c r="AA54" i="11"/>
  <c r="AA72" i="11"/>
  <c r="F41" i="11"/>
  <c r="AB53" i="11"/>
  <c r="ES31" i="10"/>
  <c r="F57" i="11"/>
  <c r="F75" i="11"/>
  <c r="H27" i="10"/>
  <c r="J37" i="25" s="1"/>
  <c r="AC38" i="11"/>
  <c r="AD8" i="12"/>
  <c r="ER16" i="13" l="1"/>
  <c r="AK28" i="11"/>
  <c r="N17" i="13"/>
  <c r="O16" i="13" s="1"/>
  <c r="AA75" i="24"/>
  <c r="Z83" i="24"/>
  <c r="AN83" i="24" s="1"/>
  <c r="Z124" i="24"/>
  <c r="AN75" i="24"/>
  <c r="AA16" i="24"/>
  <c r="AN16" i="24"/>
  <c r="Z14" i="24"/>
  <c r="Y32" i="24"/>
  <c r="AM32" i="24" s="1"/>
  <c r="AM14" i="24"/>
  <c r="L36" i="25"/>
  <c r="L48" i="25" s="1"/>
  <c r="L49" i="25" s="1"/>
  <c r="M32" i="25"/>
  <c r="AM32" i="25" s="1"/>
  <c r="R24" i="10"/>
  <c r="R20" i="13" s="1"/>
  <c r="H122" i="24"/>
  <c r="H105" i="24"/>
  <c r="H106" i="24" s="1"/>
  <c r="J39" i="25"/>
  <c r="I66" i="24" s="1"/>
  <c r="S12" i="12"/>
  <c r="T11" i="12"/>
  <c r="T14" i="12"/>
  <c r="T15" i="12" s="1"/>
  <c r="S21" i="11" s="1"/>
  <c r="S22" i="10" s="1"/>
  <c r="S24" i="10" s="1"/>
  <c r="S20" i="13" s="1"/>
  <c r="AF17" i="10"/>
  <c r="T26" i="25" s="1"/>
  <c r="AD13" i="10"/>
  <c r="AD14" i="10" s="1"/>
  <c r="AD19" i="10" s="1"/>
  <c r="X9" i="13"/>
  <c r="M24" i="10"/>
  <c r="ER19" i="10"/>
  <c r="O19" i="10"/>
  <c r="P13" i="10"/>
  <c r="AC53" i="11"/>
  <c r="H18" i="11"/>
  <c r="H28" i="10"/>
  <c r="AA73" i="11"/>
  <c r="G56" i="11"/>
  <c r="G40" i="11"/>
  <c r="AD38" i="11"/>
  <c r="AE8" i="12"/>
  <c r="AE9" i="12" s="1"/>
  <c r="AD9" i="12"/>
  <c r="F76" i="11"/>
  <c r="AB72" i="11"/>
  <c r="AB73" i="11" s="1"/>
  <c r="AB54" i="11"/>
  <c r="M20" i="13" l="1"/>
  <c r="M22" i="13" s="1"/>
  <c r="N17" i="11"/>
  <c r="ER17" i="11" s="1"/>
  <c r="AL28" i="11"/>
  <c r="ET28" i="11" s="1"/>
  <c r="ET27" i="11"/>
  <c r="ER17" i="13"/>
  <c r="T43" i="25"/>
  <c r="T61" i="25"/>
  <c r="T28" i="25"/>
  <c r="M36" i="25"/>
  <c r="AM36" i="25" s="1"/>
  <c r="Z32" i="24"/>
  <c r="AN32" i="24" s="1"/>
  <c r="AN14" i="24"/>
  <c r="AB16" i="24"/>
  <c r="AO16" i="24"/>
  <c r="AA14" i="24"/>
  <c r="AB75" i="24"/>
  <c r="AA83" i="24"/>
  <c r="AO83" i="24" s="1"/>
  <c r="AA124" i="24"/>
  <c r="AO75" i="24"/>
  <c r="I71" i="24"/>
  <c r="I123" i="24" s="1"/>
  <c r="ER24" i="10"/>
  <c r="T12" i="12"/>
  <c r="U11" i="12"/>
  <c r="U14" i="12"/>
  <c r="U15" i="12" s="1"/>
  <c r="T21" i="11" s="1"/>
  <c r="T22" i="10" s="1"/>
  <c r="T24" i="10" s="1"/>
  <c r="T20" i="13" s="1"/>
  <c r="AG17" i="10"/>
  <c r="P14" i="10"/>
  <c r="O24" i="10"/>
  <c r="O20" i="13" s="1"/>
  <c r="Y9" i="13"/>
  <c r="ES8" i="13"/>
  <c r="Q13" i="10"/>
  <c r="Q14" i="10" s="1"/>
  <c r="Q19" i="10" s="1"/>
  <c r="Q24" i="10" s="1"/>
  <c r="Q20" i="13" s="1"/>
  <c r="ES12" i="10"/>
  <c r="AE13" i="10"/>
  <c r="AE14" i="10" s="1"/>
  <c r="AE19" i="10" s="1"/>
  <c r="I27" i="10"/>
  <c r="G57" i="11"/>
  <c r="G75" i="11"/>
  <c r="AD53" i="11"/>
  <c r="AC72" i="11"/>
  <c r="AC73" i="11" s="1"/>
  <c r="AC54" i="11"/>
  <c r="AF8" i="12"/>
  <c r="AE38" i="11"/>
  <c r="O17" i="13"/>
  <c r="G41" i="11"/>
  <c r="H24" i="11"/>
  <c r="N22" i="13" l="1"/>
  <c r="N23" i="13" s="1"/>
  <c r="M23" i="13"/>
  <c r="AM28" i="11"/>
  <c r="AA32" i="24"/>
  <c r="AO32" i="24" s="1"/>
  <c r="AO14" i="24"/>
  <c r="AC16" i="24"/>
  <c r="AB14" i="24"/>
  <c r="AB32" i="24" s="1"/>
  <c r="M48" i="25"/>
  <c r="M49" i="25" s="1"/>
  <c r="AC75" i="24"/>
  <c r="AB83" i="24"/>
  <c r="AB124" i="24"/>
  <c r="O32" i="25"/>
  <c r="T47" i="25"/>
  <c r="T62" i="25" s="1"/>
  <c r="I103" i="24"/>
  <c r="J27" i="10"/>
  <c r="U12" i="12"/>
  <c r="V14" i="12"/>
  <c r="V15" i="12" s="1"/>
  <c r="U21" i="11" s="1"/>
  <c r="U22" i="10" s="1"/>
  <c r="V11" i="12"/>
  <c r="AH17" i="10"/>
  <c r="AF13" i="10"/>
  <c r="AF14" i="10" s="1"/>
  <c r="AF19" i="10" s="1"/>
  <c r="Z9" i="13"/>
  <c r="ES9" i="13" s="1"/>
  <c r="ES13" i="10"/>
  <c r="P19" i="10"/>
  <c r="ES14" i="10"/>
  <c r="O17" i="11"/>
  <c r="P16" i="13"/>
  <c r="AF9" i="12"/>
  <c r="AG8" i="12"/>
  <c r="AG9" i="12" s="1"/>
  <c r="AF38" i="11"/>
  <c r="I18" i="11"/>
  <c r="I28" i="10"/>
  <c r="H56" i="11"/>
  <c r="H40" i="11"/>
  <c r="AE53" i="11"/>
  <c r="AD54" i="11"/>
  <c r="AD72" i="11"/>
  <c r="AD73" i="11" s="1"/>
  <c r="G76" i="11"/>
  <c r="O22" i="13" l="1"/>
  <c r="O23" i="13" s="1"/>
  <c r="AN28" i="11"/>
  <c r="U24" i="10"/>
  <c r="U20" i="13" s="1"/>
  <c r="AD75" i="24"/>
  <c r="AC124" i="24"/>
  <c r="AC83" i="24"/>
  <c r="AD16" i="24"/>
  <c r="AC14" i="24"/>
  <c r="AC32" i="24" s="1"/>
  <c r="O36" i="25"/>
  <c r="O48" i="25" s="1"/>
  <c r="O49" i="25" s="1"/>
  <c r="K27" i="10"/>
  <c r="K37" i="25" s="1"/>
  <c r="W14" i="12"/>
  <c r="W11" i="12"/>
  <c r="V12" i="12"/>
  <c r="AI17" i="10"/>
  <c r="U26" i="25" s="1"/>
  <c r="AA9" i="13"/>
  <c r="AG13" i="10"/>
  <c r="AG14" i="10" s="1"/>
  <c r="AG19" i="10" s="1"/>
  <c r="P24" i="10"/>
  <c r="ES19" i="10"/>
  <c r="H41" i="11"/>
  <c r="I51" i="24" s="1"/>
  <c r="I49" i="24" s="1"/>
  <c r="AF53" i="11"/>
  <c r="AE72" i="11"/>
  <c r="AE54" i="11"/>
  <c r="H57" i="11"/>
  <c r="H75" i="11"/>
  <c r="I24" i="11"/>
  <c r="J18" i="11"/>
  <c r="J24" i="11" s="1"/>
  <c r="J28" i="10"/>
  <c r="AH8" i="12"/>
  <c r="AH9" i="12" s="1"/>
  <c r="AG38" i="11"/>
  <c r="P17" i="13"/>
  <c r="P20" i="13" l="1"/>
  <c r="P22" i="13" s="1"/>
  <c r="AO28" i="11"/>
  <c r="AE75" i="24"/>
  <c r="AD124" i="24"/>
  <c r="AD83" i="24"/>
  <c r="AE16" i="24"/>
  <c r="AE14" i="24" s="1"/>
  <c r="AE32" i="24" s="1"/>
  <c r="AD14" i="24"/>
  <c r="AD32" i="24" s="1"/>
  <c r="U43" i="25"/>
  <c r="U61" i="25"/>
  <c r="U28" i="25"/>
  <c r="K39" i="25"/>
  <c r="I120" i="24"/>
  <c r="I121" i="24"/>
  <c r="I55" i="24"/>
  <c r="I119" i="24" s="1"/>
  <c r="X11" i="12"/>
  <c r="X14" i="12"/>
  <c r="X15" i="12" s="1"/>
  <c r="W21" i="11" s="1"/>
  <c r="W22" i="10" s="1"/>
  <c r="W24" i="10" s="1"/>
  <c r="W20" i="13" s="1"/>
  <c r="W12" i="12"/>
  <c r="W15" i="12"/>
  <c r="AJ17" i="10"/>
  <c r="AB9" i="13"/>
  <c r="AH13" i="10"/>
  <c r="AH14" i="10" s="1"/>
  <c r="AH19" i="10" s="1"/>
  <c r="P17" i="11"/>
  <c r="Q16" i="13"/>
  <c r="L44" i="24" s="1"/>
  <c r="AI8" i="12"/>
  <c r="AI9" i="12" s="1"/>
  <c r="AH38" i="11"/>
  <c r="H76" i="11"/>
  <c r="AG53" i="11"/>
  <c r="K18" i="11"/>
  <c r="K24" i="11" s="1"/>
  <c r="K28" i="10"/>
  <c r="I40" i="11"/>
  <c r="I41" i="11" s="1"/>
  <c r="I56" i="11"/>
  <c r="AE73" i="11"/>
  <c r="AF72" i="11"/>
  <c r="AF73" i="11" s="1"/>
  <c r="AF54" i="11"/>
  <c r="J56" i="11"/>
  <c r="J40" i="11"/>
  <c r="Q22" i="13" l="1"/>
  <c r="Q23" i="13" s="1"/>
  <c r="P23" i="13"/>
  <c r="AP28" i="11"/>
  <c r="J66" i="24"/>
  <c r="J71" i="24" s="1"/>
  <c r="AE124" i="24"/>
  <c r="AE83" i="24"/>
  <c r="U47" i="25"/>
  <c r="U62" i="25" s="1"/>
  <c r="I57" i="24"/>
  <c r="M27" i="10"/>
  <c r="V21" i="11"/>
  <c r="Y11" i="12"/>
  <c r="X12" i="12"/>
  <c r="Y14" i="12"/>
  <c r="AK17" i="10"/>
  <c r="J41" i="11"/>
  <c r="AI13" i="10"/>
  <c r="AI14" i="10" s="1"/>
  <c r="AI19" i="10" s="1"/>
  <c r="AC9" i="13"/>
  <c r="AH53" i="11"/>
  <c r="I75" i="11"/>
  <c r="I76" i="11" s="1"/>
  <c r="I57" i="11"/>
  <c r="K56" i="11"/>
  <c r="K40" i="11"/>
  <c r="L27" i="10"/>
  <c r="J57" i="11"/>
  <c r="J75" i="11"/>
  <c r="J76" i="11" s="1"/>
  <c r="AG72" i="11"/>
  <c r="AG73" i="11" s="1"/>
  <c r="AG54" i="11"/>
  <c r="AJ8" i="12"/>
  <c r="AJ9" i="12" s="1"/>
  <c r="AI38" i="11"/>
  <c r="Q17" i="13"/>
  <c r="R22" i="13" l="1"/>
  <c r="R23" i="13" s="1"/>
  <c r="AQ28" i="11"/>
  <c r="J103" i="24"/>
  <c r="J123" i="24"/>
  <c r="I105" i="24"/>
  <c r="I106" i="24" s="1"/>
  <c r="I122" i="24"/>
  <c r="ER20" i="13"/>
  <c r="M28" i="10"/>
  <c r="M18" i="11"/>
  <c r="M24" i="11" s="1"/>
  <c r="ER22" i="13"/>
  <c r="Y12" i="12"/>
  <c r="Z14" i="12"/>
  <c r="Z15" i="12" s="1"/>
  <c r="Y21" i="11" s="1"/>
  <c r="Y22" i="10" s="1"/>
  <c r="Y24" i="10" s="1"/>
  <c r="Y20" i="13" s="1"/>
  <c r="Z11" i="12"/>
  <c r="Y15" i="12"/>
  <c r="V22" i="10"/>
  <c r="P32" i="25" s="1"/>
  <c r="AL17" i="10"/>
  <c r="ET17" i="10" s="1"/>
  <c r="ET13" i="11"/>
  <c r="K41" i="11"/>
  <c r="J51" i="24" s="1"/>
  <c r="J49" i="24" s="1"/>
  <c r="AD9" i="13"/>
  <c r="AJ13" i="10"/>
  <c r="AJ14" i="10" s="1"/>
  <c r="AJ19" i="10" s="1"/>
  <c r="AJ38" i="11"/>
  <c r="AK8" i="12"/>
  <c r="AK9" i="12" s="1"/>
  <c r="AI53" i="11"/>
  <c r="L18" i="11"/>
  <c r="L28" i="10"/>
  <c r="AH54" i="11"/>
  <c r="AH72" i="11"/>
  <c r="AH73" i="11" s="1"/>
  <c r="Q17" i="11"/>
  <c r="R16" i="13"/>
  <c r="K57" i="11"/>
  <c r="K75" i="11"/>
  <c r="K76" i="11" s="1"/>
  <c r="S22" i="13" l="1"/>
  <c r="S23" i="13" s="1"/>
  <c r="AR28" i="11"/>
  <c r="V26" i="25"/>
  <c r="W26" i="25" s="1"/>
  <c r="AO26" i="25" s="1"/>
  <c r="P36" i="25"/>
  <c r="P48" i="25" s="1"/>
  <c r="P49" i="25" s="1"/>
  <c r="J120" i="24"/>
  <c r="J121" i="24"/>
  <c r="J55" i="24"/>
  <c r="ER23" i="13"/>
  <c r="N27" i="10"/>
  <c r="M40" i="11"/>
  <c r="M56" i="11"/>
  <c r="X21" i="11"/>
  <c r="AA14" i="12"/>
  <c r="Z12" i="12"/>
  <c r="AA11" i="12"/>
  <c r="V24" i="10"/>
  <c r="V20" i="13" s="1"/>
  <c r="AM17" i="10"/>
  <c r="AK13" i="10"/>
  <c r="ET12" i="10"/>
  <c r="AE9" i="13"/>
  <c r="AL8" i="12"/>
  <c r="AL9" i="12" s="1"/>
  <c r="AK38" i="11"/>
  <c r="R17" i="13"/>
  <c r="L24" i="11"/>
  <c r="AI72" i="11"/>
  <c r="AI73" i="11" s="1"/>
  <c r="AI54" i="11"/>
  <c r="AJ53" i="11"/>
  <c r="T22" i="13" l="1"/>
  <c r="U22" i="13" s="1"/>
  <c r="AS28" i="11"/>
  <c r="V28" i="25"/>
  <c r="V61" i="25"/>
  <c r="V43" i="25"/>
  <c r="V47" i="25" s="1"/>
  <c r="W61" i="25"/>
  <c r="W28" i="25"/>
  <c r="AO28" i="25" s="1"/>
  <c r="J119" i="24"/>
  <c r="J57" i="24"/>
  <c r="ER27" i="10"/>
  <c r="L37" i="25"/>
  <c r="N18" i="11"/>
  <c r="N24" i="11" s="1"/>
  <c r="N40" i="11" s="1"/>
  <c r="N28" i="10"/>
  <c r="ER28" i="10" s="1"/>
  <c r="O27" i="10"/>
  <c r="M57" i="11"/>
  <c r="M75" i="11"/>
  <c r="M76" i="11" s="1"/>
  <c r="AA15" i="12"/>
  <c r="ET14" i="12"/>
  <c r="AB11" i="12"/>
  <c r="AA12" i="12"/>
  <c r="AB14" i="12"/>
  <c r="AB15" i="12" s="1"/>
  <c r="AA21" i="11" s="1"/>
  <c r="AA22" i="10" s="1"/>
  <c r="X22" i="10"/>
  <c r="AN17" i="10"/>
  <c r="AF9" i="13"/>
  <c r="AL13" i="10"/>
  <c r="AL14" i="10" s="1"/>
  <c r="AL19" i="10" s="1"/>
  <c r="AK14" i="10"/>
  <c r="L56" i="11"/>
  <c r="L40" i="11"/>
  <c r="R17" i="11"/>
  <c r="S16" i="13"/>
  <c r="AL38" i="11"/>
  <c r="AM8" i="12"/>
  <c r="ET37" i="11"/>
  <c r="AJ54" i="11"/>
  <c r="AJ72" i="11"/>
  <c r="AJ73" i="11" s="1"/>
  <c r="AK53" i="11"/>
  <c r="T23" i="13" l="1"/>
  <c r="V22" i="13"/>
  <c r="U23" i="13"/>
  <c r="AT28" i="11"/>
  <c r="V62" i="25"/>
  <c r="W43" i="25"/>
  <c r="AO43" i="25" s="1"/>
  <c r="ER24" i="11"/>
  <c r="AA24" i="10"/>
  <c r="AA20" i="13" s="1"/>
  <c r="J105" i="24"/>
  <c r="J106" i="24" s="1"/>
  <c r="J122" i="24"/>
  <c r="N56" i="11"/>
  <c r="N75" i="11" s="1"/>
  <c r="N76" i="11" s="1"/>
  <c r="ER18" i="11"/>
  <c r="L39" i="25"/>
  <c r="K66" i="24" s="1"/>
  <c r="M37" i="25"/>
  <c r="AM37" i="25" s="1"/>
  <c r="O28" i="10"/>
  <c r="O18" i="11"/>
  <c r="O24" i="11" s="1"/>
  <c r="O40" i="11" s="1"/>
  <c r="X24" i="10"/>
  <c r="X20" i="13" s="1"/>
  <c r="AB12" i="12"/>
  <c r="AC14" i="12"/>
  <c r="AC15" i="12" s="1"/>
  <c r="AB21" i="11" s="1"/>
  <c r="AB22" i="10" s="1"/>
  <c r="AB24" i="10" s="1"/>
  <c r="AB20" i="13" s="1"/>
  <c r="AC11" i="12"/>
  <c r="Z21" i="11"/>
  <c r="ET15" i="12"/>
  <c r="AO17" i="10"/>
  <c r="X26" i="25" s="1"/>
  <c r="ET13" i="10"/>
  <c r="AM13" i="10"/>
  <c r="AM14" i="10" s="1"/>
  <c r="AM19" i="10" s="1"/>
  <c r="AK19" i="10"/>
  <c r="ET19" i="10" s="1"/>
  <c r="ET14" i="10"/>
  <c r="AG9" i="13"/>
  <c r="S17" i="13"/>
  <c r="L57" i="11"/>
  <c r="L75" i="11"/>
  <c r="AN8" i="12"/>
  <c r="AM38" i="11"/>
  <c r="AM9" i="12"/>
  <c r="EU9" i="12" s="1"/>
  <c r="EU12" i="12" s="1"/>
  <c r="EU8" i="12"/>
  <c r="EU11" i="12" s="1"/>
  <c r="AK54" i="11"/>
  <c r="AK72" i="11"/>
  <c r="AK73" i="11" s="1"/>
  <c r="AL53" i="11"/>
  <c r="ET38" i="11"/>
  <c r="L41" i="11"/>
  <c r="M41" i="11" s="1"/>
  <c r="N41" i="11" s="1"/>
  <c r="K51" i="24" s="1"/>
  <c r="ER40" i="11"/>
  <c r="ER41" i="11" s="1"/>
  <c r="W22" i="13" l="1"/>
  <c r="V23" i="13"/>
  <c r="AU28" i="11"/>
  <c r="ER56" i="11"/>
  <c r="N57" i="11"/>
  <c r="ER57" i="11" s="1"/>
  <c r="W47" i="25"/>
  <c r="X43" i="25"/>
  <c r="X61" i="25"/>
  <c r="X28" i="25"/>
  <c r="M39" i="25"/>
  <c r="AM39" i="25" s="1"/>
  <c r="K49" i="24"/>
  <c r="AH51" i="24"/>
  <c r="K71" i="24"/>
  <c r="AH66" i="24"/>
  <c r="O56" i="11"/>
  <c r="O57" i="11" s="1"/>
  <c r="P27" i="10"/>
  <c r="O41" i="11"/>
  <c r="Z22" i="10"/>
  <c r="Q32" i="25" s="1"/>
  <c r="ES21" i="11"/>
  <c r="AC12" i="12"/>
  <c r="AD14" i="12"/>
  <c r="AD15" i="12" s="1"/>
  <c r="AC21" i="11" s="1"/>
  <c r="AC22" i="10" s="1"/>
  <c r="AC24" i="10" s="1"/>
  <c r="AC20" i="13" s="1"/>
  <c r="AD11" i="12"/>
  <c r="AP17" i="10"/>
  <c r="AH9" i="13"/>
  <c r="AN13" i="10"/>
  <c r="AN14" i="10" s="1"/>
  <c r="AN19" i="10" s="1"/>
  <c r="AL72" i="11"/>
  <c r="AL54" i="11"/>
  <c r="ET54" i="11" s="1"/>
  <c r="ET53" i="11"/>
  <c r="ET44" i="11"/>
  <c r="S17" i="11"/>
  <c r="T16" i="13"/>
  <c r="AN9" i="12"/>
  <c r="L76" i="11"/>
  <c r="ER76" i="11" s="1"/>
  <c r="ER75" i="11"/>
  <c r="AN38" i="11"/>
  <c r="AO8" i="12"/>
  <c r="AO9" i="12" s="1"/>
  <c r="EU11" i="11"/>
  <c r="AM53" i="11"/>
  <c r="X22" i="13" l="1"/>
  <c r="W23" i="13"/>
  <c r="AV28" i="11"/>
  <c r="W62" i="25"/>
  <c r="AO47" i="25"/>
  <c r="O75" i="11"/>
  <c r="O76" i="11" s="1"/>
  <c r="S32" i="25"/>
  <c r="Q36" i="25"/>
  <c r="Q48" i="25" s="1"/>
  <c r="Q49" i="25" s="1"/>
  <c r="R32" i="25"/>
  <c r="AN32" i="25" s="1"/>
  <c r="X47" i="25"/>
  <c r="X62" i="25" s="1"/>
  <c r="T17" i="13"/>
  <c r="T17" i="11" s="1"/>
  <c r="M44" i="24"/>
  <c r="K123" i="24"/>
  <c r="AH71" i="24"/>
  <c r="K103" i="24"/>
  <c r="AH103" i="24" s="1"/>
  <c r="AH49" i="24"/>
  <c r="K120" i="24"/>
  <c r="K121" i="24"/>
  <c r="K55" i="24"/>
  <c r="P28" i="10"/>
  <c r="P18" i="11"/>
  <c r="P24" i="11" s="1"/>
  <c r="Q27" i="10"/>
  <c r="N37" i="25" s="1"/>
  <c r="AD12" i="12"/>
  <c r="AE14" i="12"/>
  <c r="AE15" i="12" s="1"/>
  <c r="AD21" i="11" s="1"/>
  <c r="AD22" i="10" s="1"/>
  <c r="AE11" i="12"/>
  <c r="Z24" i="10"/>
  <c r="Z20" i="13" s="1"/>
  <c r="ES22" i="10"/>
  <c r="AQ17" i="10"/>
  <c r="AO13" i="10"/>
  <c r="AO14" i="10" s="1"/>
  <c r="AO19" i="10" s="1"/>
  <c r="AI9" i="13"/>
  <c r="AM54" i="11"/>
  <c r="AM72" i="11"/>
  <c r="AN53" i="11"/>
  <c r="AL73" i="11"/>
  <c r="ET73" i="11" s="1"/>
  <c r="ET72" i="11"/>
  <c r="AO38" i="11"/>
  <c r="AP8" i="12"/>
  <c r="AP9" i="12" s="1"/>
  <c r="ET31" i="10"/>
  <c r="U16" i="13" l="1"/>
  <c r="U17" i="13" s="1"/>
  <c r="U17" i="11" s="1"/>
  <c r="Y22" i="13"/>
  <c r="X23" i="13"/>
  <c r="AW28" i="11"/>
  <c r="AD24" i="10"/>
  <c r="AD20" i="13" s="1"/>
  <c r="S36" i="25"/>
  <c r="S48" i="25" s="1"/>
  <c r="S49" i="25" s="1"/>
  <c r="R36" i="25"/>
  <c r="AN36" i="25" s="1"/>
  <c r="N39" i="25"/>
  <c r="L66" i="24" s="1"/>
  <c r="L71" i="24" s="1"/>
  <c r="AH55" i="24"/>
  <c r="K119" i="24"/>
  <c r="K57" i="24"/>
  <c r="Q28" i="10"/>
  <c r="Q18" i="11"/>
  <c r="Q24" i="11" s="1"/>
  <c r="P56" i="11"/>
  <c r="P40" i="11"/>
  <c r="P41" i="11" s="1"/>
  <c r="AE12" i="12"/>
  <c r="AF14" i="12"/>
  <c r="AF15" i="12" s="1"/>
  <c r="AE21" i="11" s="1"/>
  <c r="AE22" i="10" s="1"/>
  <c r="AE24" i="10" s="1"/>
  <c r="AE20" i="13" s="1"/>
  <c r="AF11" i="12"/>
  <c r="ES24" i="10"/>
  <c r="AR17" i="10"/>
  <c r="Y26" i="25" s="1"/>
  <c r="AJ9" i="13"/>
  <c r="AP13" i="10"/>
  <c r="AP14" i="10" s="1"/>
  <c r="AP19" i="10" s="1"/>
  <c r="AO53" i="11"/>
  <c r="AM73" i="11"/>
  <c r="AP38" i="11"/>
  <c r="AQ8" i="12"/>
  <c r="AQ9" i="12" s="1"/>
  <c r="AN54" i="11"/>
  <c r="AN72" i="11"/>
  <c r="AN73" i="11" s="1"/>
  <c r="V16" i="13" l="1"/>
  <c r="V17" i="13" s="1"/>
  <c r="W16" i="13" s="1"/>
  <c r="Z22" i="13"/>
  <c r="Y23" i="13"/>
  <c r="AX28" i="11"/>
  <c r="EU28" i="11" s="1"/>
  <c r="EU27" i="11"/>
  <c r="Y43" i="25"/>
  <c r="Y61" i="25"/>
  <c r="Y28" i="25"/>
  <c r="R48" i="25"/>
  <c r="R49" i="25" s="1"/>
  <c r="K105" i="24"/>
  <c r="K106" i="24" s="1"/>
  <c r="AH57" i="24"/>
  <c r="K122" i="24"/>
  <c r="L103" i="24"/>
  <c r="L123" i="24"/>
  <c r="Q56" i="11"/>
  <c r="Q40" i="11"/>
  <c r="Q41" i="11" s="1"/>
  <c r="L51" i="24" s="1"/>
  <c r="L49" i="24" s="1"/>
  <c r="P57" i="11"/>
  <c r="P75" i="11"/>
  <c r="P76" i="11" s="1"/>
  <c r="AG14" i="12"/>
  <c r="AG15" i="12" s="1"/>
  <c r="AF21" i="11" s="1"/>
  <c r="AF22" i="10" s="1"/>
  <c r="AF24" i="10" s="1"/>
  <c r="AF20" i="13" s="1"/>
  <c r="AG11" i="12"/>
  <c r="AF12" i="12"/>
  <c r="AS17" i="10"/>
  <c r="AQ13" i="10"/>
  <c r="AQ14" i="10" s="1"/>
  <c r="AQ19" i="10" s="1"/>
  <c r="AK9" i="13"/>
  <c r="AP53" i="11"/>
  <c r="AR8" i="12"/>
  <c r="AR9" i="12" s="1"/>
  <c r="AQ38" i="11"/>
  <c r="AO72" i="11"/>
  <c r="AO73" i="11" s="1"/>
  <c r="AO54" i="11"/>
  <c r="V17" i="11" l="1"/>
  <c r="AA22" i="13"/>
  <c r="Z23" i="13"/>
  <c r="AY28" i="11"/>
  <c r="T32" i="25"/>
  <c r="Y47" i="25"/>
  <c r="Y62" i="25" s="1"/>
  <c r="L121" i="24"/>
  <c r="L120" i="24"/>
  <c r="L55" i="24"/>
  <c r="W17" i="13"/>
  <c r="X16" i="13" s="1"/>
  <c r="X17" i="13" s="1"/>
  <c r="N44" i="24"/>
  <c r="R27" i="10"/>
  <c r="Q75" i="11"/>
  <c r="Q76" i="11" s="1"/>
  <c r="Q57" i="11"/>
  <c r="AG12" i="12"/>
  <c r="AH11" i="12"/>
  <c r="AH14" i="12"/>
  <c r="AH15" i="12" s="1"/>
  <c r="AG21" i="11" s="1"/>
  <c r="AG22" i="10" s="1"/>
  <c r="AT17" i="10"/>
  <c r="AL9" i="13"/>
  <c r="ET9" i="13" s="1"/>
  <c r="ET8" i="13"/>
  <c r="AR13" i="10"/>
  <c r="AR14" i="10" s="1"/>
  <c r="AR19" i="10" s="1"/>
  <c r="AP72" i="11"/>
  <c r="AP73" i="11" s="1"/>
  <c r="AP54" i="11"/>
  <c r="AS8" i="12"/>
  <c r="AS9" i="12" s="1"/>
  <c r="AR38" i="11"/>
  <c r="AQ53" i="11"/>
  <c r="W17" i="11" l="1"/>
  <c r="AB22" i="13"/>
  <c r="AA23" i="13"/>
  <c r="AZ28" i="11"/>
  <c r="AG24" i="10"/>
  <c r="AG20" i="13" s="1"/>
  <c r="T36" i="25"/>
  <c r="T48" i="25" s="1"/>
  <c r="T49" i="25" s="1"/>
  <c r="L119" i="24"/>
  <c r="L57" i="24"/>
  <c r="S27" i="10"/>
  <c r="R28" i="10"/>
  <c r="R18" i="11"/>
  <c r="R24" i="11" s="1"/>
  <c r="AI11" i="12"/>
  <c r="AH12" i="12"/>
  <c r="AI14" i="12"/>
  <c r="AU17" i="10"/>
  <c r="Z26" i="25" s="1"/>
  <c r="AS13" i="10"/>
  <c r="AS14" i="10" s="1"/>
  <c r="AS19" i="10" s="1"/>
  <c r="AM9" i="13"/>
  <c r="AQ72" i="11"/>
  <c r="AQ73" i="11" s="1"/>
  <c r="AQ54" i="11"/>
  <c r="AT8" i="12"/>
  <c r="AT9" i="12" s="1"/>
  <c r="AS38" i="11"/>
  <c r="X17" i="11"/>
  <c r="Y16" i="13"/>
  <c r="Y17" i="13" s="1"/>
  <c r="AR53" i="11"/>
  <c r="AC22" i="13" l="1"/>
  <c r="AB23" i="13"/>
  <c r="BC28" i="11"/>
  <c r="BB28" i="11"/>
  <c r="Z43" i="25"/>
  <c r="Z61" i="25"/>
  <c r="Z28" i="25"/>
  <c r="L105" i="24"/>
  <c r="L106" i="24" s="1"/>
  <c r="L122" i="24"/>
  <c r="R40" i="11"/>
  <c r="R41" i="11" s="1"/>
  <c r="R56" i="11"/>
  <c r="T27" i="10"/>
  <c r="O37" i="25" s="1"/>
  <c r="S28" i="10"/>
  <c r="S18" i="11"/>
  <c r="S24" i="11" s="1"/>
  <c r="AI15" i="12"/>
  <c r="AJ11" i="12"/>
  <c r="AJ14" i="12"/>
  <c r="AJ15" i="12" s="1"/>
  <c r="AI21" i="11" s="1"/>
  <c r="AI22" i="10" s="1"/>
  <c r="AI24" i="10" s="1"/>
  <c r="AI20" i="13" s="1"/>
  <c r="AI12" i="12"/>
  <c r="AV17" i="10"/>
  <c r="AN9" i="13"/>
  <c r="AT13" i="10"/>
  <c r="AT14" i="10" s="1"/>
  <c r="AT19" i="10" s="1"/>
  <c r="Y17" i="11"/>
  <c r="Z16" i="13"/>
  <c r="O44" i="24" s="1"/>
  <c r="AR72" i="11"/>
  <c r="AR54" i="11"/>
  <c r="AU8" i="12"/>
  <c r="AU9" i="12" s="1"/>
  <c r="AT38" i="11"/>
  <c r="AS53" i="11"/>
  <c r="AD22" i="13" l="1"/>
  <c r="AC23" i="13"/>
  <c r="BD28" i="11"/>
  <c r="BE28" i="11"/>
  <c r="Z47" i="25"/>
  <c r="Z62" i="25" s="1"/>
  <c r="O39" i="25"/>
  <c r="M66" i="24" s="1"/>
  <c r="M71" i="24" s="1"/>
  <c r="AI44" i="24"/>
  <c r="T28" i="10"/>
  <c r="T18" i="11"/>
  <c r="T24" i="11" s="1"/>
  <c r="U27" i="10"/>
  <c r="U18" i="11" s="1"/>
  <c r="U24" i="11" s="1"/>
  <c r="S40" i="11"/>
  <c r="S41" i="11" s="1"/>
  <c r="S56" i="11"/>
  <c r="R57" i="11"/>
  <c r="R75" i="11"/>
  <c r="R76" i="11" s="1"/>
  <c r="AJ12" i="12"/>
  <c r="AK14" i="12"/>
  <c r="AK15" i="12" s="1"/>
  <c r="AJ21" i="11" s="1"/>
  <c r="AJ22" i="10" s="1"/>
  <c r="AK11" i="12"/>
  <c r="AH21" i="11"/>
  <c r="AW17" i="10"/>
  <c r="AU13" i="10"/>
  <c r="AU14" i="10" s="1"/>
  <c r="AU19" i="10" s="1"/>
  <c r="AO9" i="13"/>
  <c r="AV8" i="12"/>
  <c r="AV9" i="12" s="1"/>
  <c r="AU38" i="11"/>
  <c r="AR73" i="11"/>
  <c r="Z17" i="13"/>
  <c r="ES16" i="13"/>
  <c r="AT53" i="11"/>
  <c r="AS54" i="11"/>
  <c r="AS72" i="11"/>
  <c r="AS73" i="11" s="1"/>
  <c r="AE22" i="13" l="1"/>
  <c r="AD23" i="13"/>
  <c r="BF28" i="11"/>
  <c r="BG28" i="11"/>
  <c r="AJ24" i="10"/>
  <c r="AJ20" i="13" s="1"/>
  <c r="U28" i="10"/>
  <c r="M103" i="24"/>
  <c r="M123" i="24"/>
  <c r="S75" i="11"/>
  <c r="S76" i="11" s="1"/>
  <c r="S57" i="11"/>
  <c r="T40" i="11"/>
  <c r="T41" i="11" s="1"/>
  <c r="M51" i="24" s="1"/>
  <c r="M49" i="24" s="1"/>
  <c r="T56" i="11"/>
  <c r="U40" i="11"/>
  <c r="U56" i="11"/>
  <c r="AK12" i="12"/>
  <c r="AL14" i="12"/>
  <c r="AL11" i="12"/>
  <c r="AH22" i="10"/>
  <c r="U32" i="25" s="1"/>
  <c r="AX17" i="10"/>
  <c r="EU17" i="10" s="1"/>
  <c r="EU13" i="11"/>
  <c r="AP9" i="13"/>
  <c r="AV13" i="10"/>
  <c r="AV14" i="10" s="1"/>
  <c r="AV19" i="10" s="1"/>
  <c r="AV38" i="11"/>
  <c r="AW8" i="12"/>
  <c r="AW9" i="12" s="1"/>
  <c r="AT54" i="11"/>
  <c r="AT72" i="11"/>
  <c r="AT73" i="11" s="1"/>
  <c r="Z17" i="11"/>
  <c r="AA16" i="13"/>
  <c r="ES17" i="13"/>
  <c r="AU53" i="11"/>
  <c r="AF22" i="13" l="1"/>
  <c r="AE23" i="13"/>
  <c r="BH28" i="11"/>
  <c r="BI28" i="11"/>
  <c r="AA26" i="25"/>
  <c r="U36" i="25"/>
  <c r="U48" i="25" s="1"/>
  <c r="U49" i="25" s="1"/>
  <c r="M121" i="24"/>
  <c r="M120" i="24"/>
  <c r="M55" i="24"/>
  <c r="U41" i="11"/>
  <c r="T57" i="11"/>
  <c r="T75" i="11"/>
  <c r="T76" i="11" s="1"/>
  <c r="V27" i="10"/>
  <c r="U57" i="11"/>
  <c r="U75" i="11"/>
  <c r="U76" i="11" s="1"/>
  <c r="AH24" i="10"/>
  <c r="AH20" i="13" s="1"/>
  <c r="AM14" i="12"/>
  <c r="AM15" i="12" s="1"/>
  <c r="AL21" i="11" s="1"/>
  <c r="AL22" i="10" s="1"/>
  <c r="AL24" i="10" s="1"/>
  <c r="AL20" i="13" s="1"/>
  <c r="AM11" i="12"/>
  <c r="AL12" i="12"/>
  <c r="AL15" i="12"/>
  <c r="AY17" i="10"/>
  <c r="AW13" i="10"/>
  <c r="EU12" i="10"/>
  <c r="AQ9" i="13"/>
  <c r="AA17" i="13"/>
  <c r="AV53" i="11"/>
  <c r="ES17" i="11"/>
  <c r="AU54" i="11"/>
  <c r="AU72" i="11"/>
  <c r="AU73" i="11" s="1"/>
  <c r="AX8" i="12"/>
  <c r="AX9" i="12" s="1"/>
  <c r="AW38" i="11"/>
  <c r="EU14" i="12" l="1"/>
  <c r="AG22" i="13"/>
  <c r="AF23" i="13"/>
  <c r="BJ28" i="11"/>
  <c r="EV28" i="11" s="1"/>
  <c r="EV27" i="11"/>
  <c r="AA43" i="25"/>
  <c r="AA61" i="25"/>
  <c r="AA28" i="25"/>
  <c r="AB26" i="25"/>
  <c r="AP26" i="25" s="1"/>
  <c r="M119" i="24"/>
  <c r="M57" i="24"/>
  <c r="V28" i="10"/>
  <c r="V18" i="11"/>
  <c r="V24" i="11" s="1"/>
  <c r="V40" i="11" s="1"/>
  <c r="V41" i="11" s="1"/>
  <c r="AK21" i="11"/>
  <c r="EU15" i="12"/>
  <c r="AN11" i="12"/>
  <c r="AM12" i="12"/>
  <c r="AN14" i="12"/>
  <c r="AN15" i="12" s="1"/>
  <c r="AM21" i="11" s="1"/>
  <c r="AM22" i="10" s="1"/>
  <c r="AZ17" i="10"/>
  <c r="AX13" i="10"/>
  <c r="AX14" i="10" s="1"/>
  <c r="AX19" i="10" s="1"/>
  <c r="AR9" i="13"/>
  <c r="AW14" i="10"/>
  <c r="AW53" i="11"/>
  <c r="AV54" i="11"/>
  <c r="AV72" i="11"/>
  <c r="AV73" i="11" s="1"/>
  <c r="AY8" i="12"/>
  <c r="AX38" i="11"/>
  <c r="EU37" i="11"/>
  <c r="AA17" i="11"/>
  <c r="AB16" i="13"/>
  <c r="AH22" i="13" l="1"/>
  <c r="AG23" i="13"/>
  <c r="BK28" i="11"/>
  <c r="BM28" i="11"/>
  <c r="BL28" i="11"/>
  <c r="AA47" i="25"/>
  <c r="AA62" i="25" s="1"/>
  <c r="AB43" i="25"/>
  <c r="AP43" i="25" s="1"/>
  <c r="AM24" i="10"/>
  <c r="AM20" i="13" s="1"/>
  <c r="AB61" i="25"/>
  <c r="AB28" i="25"/>
  <c r="AP28" i="25" s="1"/>
  <c r="M105" i="24"/>
  <c r="M106" i="24" s="1"/>
  <c r="M122" i="24"/>
  <c r="V56" i="11"/>
  <c r="V57" i="11" s="1"/>
  <c r="W27" i="10"/>
  <c r="AN12" i="12"/>
  <c r="AO11" i="12"/>
  <c r="AO14" i="12"/>
  <c r="AO15" i="12" s="1"/>
  <c r="AN21" i="11" s="1"/>
  <c r="AN22" i="10" s="1"/>
  <c r="AN24" i="10" s="1"/>
  <c r="AN20" i="13" s="1"/>
  <c r="AK22" i="10"/>
  <c r="V32" i="25" s="1"/>
  <c r="ET21" i="11"/>
  <c r="BA17" i="10"/>
  <c r="EU13" i="10"/>
  <c r="AS9" i="13"/>
  <c r="AW19" i="10"/>
  <c r="EU19" i="10" s="1"/>
  <c r="EU14" i="10"/>
  <c r="AY13" i="10"/>
  <c r="AY14" i="10" s="1"/>
  <c r="AY19" i="10" s="1"/>
  <c r="AX53" i="11"/>
  <c r="EU38" i="11"/>
  <c r="EV11" i="11"/>
  <c r="AY9" i="12"/>
  <c r="EV9" i="12" s="1"/>
  <c r="EV12" i="12" s="1"/>
  <c r="EV8" i="12"/>
  <c r="EV11" i="12" s="1"/>
  <c r="AB17" i="13"/>
  <c r="AY38" i="11"/>
  <c r="AZ8" i="12"/>
  <c r="AW72" i="11"/>
  <c r="AW73" i="11" s="1"/>
  <c r="AW54" i="11"/>
  <c r="AI22" i="13" l="1"/>
  <c r="AH23" i="13"/>
  <c r="BO28" i="11"/>
  <c r="BN28" i="11"/>
  <c r="V36" i="25"/>
  <c r="V48" i="25" s="1"/>
  <c r="V49" i="25" s="1"/>
  <c r="W32" i="25"/>
  <c r="AO32" i="25" s="1"/>
  <c r="AB47" i="25"/>
  <c r="AP47" i="25" s="1"/>
  <c r="W28" i="10"/>
  <c r="P37" i="25"/>
  <c r="V75" i="11"/>
  <c r="V76" i="11" s="1"/>
  <c r="W18" i="11"/>
  <c r="W24" i="11" s="1"/>
  <c r="W40" i="11" s="1"/>
  <c r="W41" i="11" s="1"/>
  <c r="N51" i="24" s="1"/>
  <c r="N49" i="24" s="1"/>
  <c r="ES20" i="13"/>
  <c r="AO12" i="12"/>
  <c r="AP14" i="12"/>
  <c r="AP15" i="12" s="1"/>
  <c r="AO21" i="11" s="1"/>
  <c r="AO22" i="10" s="1"/>
  <c r="AO24" i="10" s="1"/>
  <c r="AO20" i="13" s="1"/>
  <c r="AP11" i="12"/>
  <c r="AK24" i="10"/>
  <c r="AK20" i="13" s="1"/>
  <c r="ET22" i="10"/>
  <c r="BB17" i="10"/>
  <c r="AZ13" i="10"/>
  <c r="AZ14" i="10" s="1"/>
  <c r="AZ19" i="10" s="1"/>
  <c r="AT9" i="13"/>
  <c r="AY53" i="11"/>
  <c r="BA8" i="12"/>
  <c r="BA9" i="12" s="1"/>
  <c r="AZ38" i="11"/>
  <c r="EU44" i="11"/>
  <c r="AX72" i="11"/>
  <c r="AX54" i="11"/>
  <c r="EU54" i="11" s="1"/>
  <c r="EU53" i="11"/>
  <c r="AZ9" i="12"/>
  <c r="AB17" i="11"/>
  <c r="AC16" i="13"/>
  <c r="P44" i="24" s="1"/>
  <c r="AJ22" i="13" l="1"/>
  <c r="AI23" i="13"/>
  <c r="BP28" i="11"/>
  <c r="BQ28" i="11"/>
  <c r="X32" i="25"/>
  <c r="W36" i="25"/>
  <c r="AO36" i="25" s="1"/>
  <c r="AB62" i="25"/>
  <c r="P39" i="25"/>
  <c r="N66" i="24" s="1"/>
  <c r="N71" i="24" s="1"/>
  <c r="N121" i="24"/>
  <c r="N120" i="24"/>
  <c r="N55" i="24"/>
  <c r="W56" i="11"/>
  <c r="W57" i="11" s="1"/>
  <c r="X27" i="10"/>
  <c r="ET24" i="10"/>
  <c r="AQ14" i="12"/>
  <c r="AQ15" i="12" s="1"/>
  <c r="AP21" i="11" s="1"/>
  <c r="AP22" i="10" s="1"/>
  <c r="AQ11" i="12"/>
  <c r="AP12" i="12"/>
  <c r="BC17" i="10"/>
  <c r="AU9" i="13"/>
  <c r="BA13" i="10"/>
  <c r="BA14" i="10" s="1"/>
  <c r="BA19" i="10" s="1"/>
  <c r="AZ53" i="11"/>
  <c r="AX73" i="11"/>
  <c r="EU73" i="11" s="1"/>
  <c r="EU72" i="11"/>
  <c r="AC17" i="13"/>
  <c r="EU31" i="10"/>
  <c r="BB8" i="12"/>
  <c r="BA38" i="11"/>
  <c r="AB27" i="10"/>
  <c r="AY72" i="11"/>
  <c r="AY54" i="11"/>
  <c r="AK22" i="13" l="1"/>
  <c r="AJ23" i="13"/>
  <c r="BR28" i="11"/>
  <c r="BS28" i="11"/>
  <c r="W48" i="25"/>
  <c r="W49" i="25" s="1"/>
  <c r="X36" i="25"/>
  <c r="X48" i="25" s="1"/>
  <c r="X49" i="25" s="1"/>
  <c r="AP24" i="10"/>
  <c r="AP20" i="13" s="1"/>
  <c r="W75" i="11"/>
  <c r="W76" i="11" s="1"/>
  <c r="X28" i="10"/>
  <c r="N119" i="24"/>
  <c r="N57" i="24"/>
  <c r="N103" i="24"/>
  <c r="N123" i="24"/>
  <c r="X18" i="11"/>
  <c r="X24" i="11" s="1"/>
  <c r="Y27" i="10"/>
  <c r="ET20" i="13"/>
  <c r="AQ12" i="12"/>
  <c r="AR14" i="12"/>
  <c r="AR15" i="12" s="1"/>
  <c r="AQ21" i="11" s="1"/>
  <c r="AQ22" i="10" s="1"/>
  <c r="AQ24" i="10" s="1"/>
  <c r="AQ20" i="13" s="1"/>
  <c r="AR11" i="12"/>
  <c r="BD17" i="10"/>
  <c r="BB13" i="10"/>
  <c r="BB14" i="10" s="1"/>
  <c r="BB19" i="10" s="1"/>
  <c r="AV9" i="13"/>
  <c r="BA53" i="11"/>
  <c r="AB18" i="11"/>
  <c r="AB28" i="10"/>
  <c r="AC17" i="11"/>
  <c r="AD16" i="13"/>
  <c r="BB9" i="12"/>
  <c r="AY73" i="11"/>
  <c r="BB38" i="11"/>
  <c r="BC8" i="12"/>
  <c r="BC9" i="12" s="1"/>
  <c r="AZ54" i="11"/>
  <c r="AZ72" i="11"/>
  <c r="AZ73" i="11" s="1"/>
  <c r="AL22" i="13" l="1"/>
  <c r="AK23" i="13"/>
  <c r="BT28" i="11"/>
  <c r="FD28" i="11" s="1"/>
  <c r="FD27" i="11"/>
  <c r="EW27" i="11"/>
  <c r="N105" i="24"/>
  <c r="N106" i="24" s="1"/>
  <c r="N122" i="24"/>
  <c r="X56" i="11"/>
  <c r="X40" i="11"/>
  <c r="Y18" i="11"/>
  <c r="Y28" i="10"/>
  <c r="ES22" i="13"/>
  <c r="AS11" i="12"/>
  <c r="AS14" i="12"/>
  <c r="AS15" i="12" s="1"/>
  <c r="AR21" i="11" s="1"/>
  <c r="AR22" i="10" s="1"/>
  <c r="AR24" i="10" s="1"/>
  <c r="AR20" i="13" s="1"/>
  <c r="AR12" i="12"/>
  <c r="BE17" i="10"/>
  <c r="AW9" i="13"/>
  <c r="EU8" i="13"/>
  <c r="BC13" i="10"/>
  <c r="BC14" i="10" s="1"/>
  <c r="BC19" i="10" s="1"/>
  <c r="BB53" i="11"/>
  <c r="AB24" i="11"/>
  <c r="BC38" i="11"/>
  <c r="BD8" i="12"/>
  <c r="BD9" i="12" s="1"/>
  <c r="AD17" i="13"/>
  <c r="BA54" i="11"/>
  <c r="BA72" i="11"/>
  <c r="BA73" i="11" s="1"/>
  <c r="AC27" i="10"/>
  <c r="AM22" i="13" l="1"/>
  <c r="AL23" i="13"/>
  <c r="EW28" i="11"/>
  <c r="Y32" i="25"/>
  <c r="Y36" i="25" s="1"/>
  <c r="Y48" i="25" s="1"/>
  <c r="Y49" i="25" s="1"/>
  <c r="Y24" i="11"/>
  <c r="AA27" i="10"/>
  <c r="S37" i="25" s="1"/>
  <c r="Z27" i="10"/>
  <c r="Q37" i="25" s="1"/>
  <c r="ES23" i="13"/>
  <c r="X41" i="11"/>
  <c r="X57" i="11"/>
  <c r="X75" i="11"/>
  <c r="AS12" i="12"/>
  <c r="AT11" i="12"/>
  <c r="AT14" i="12"/>
  <c r="AT15" i="12" s="1"/>
  <c r="AS21" i="11" s="1"/>
  <c r="AS22" i="10" s="1"/>
  <c r="BF17" i="10"/>
  <c r="BD13" i="10"/>
  <c r="BD14" i="10" s="1"/>
  <c r="BD19" i="10" s="1"/>
  <c r="AX9" i="13"/>
  <c r="EU9" i="13" s="1"/>
  <c r="AC18" i="11"/>
  <c r="AC28" i="10"/>
  <c r="BD38" i="11"/>
  <c r="BE8" i="12"/>
  <c r="AD17" i="11"/>
  <c r="AE16" i="13"/>
  <c r="BC53" i="11"/>
  <c r="AB56" i="11"/>
  <c r="AB40" i="11"/>
  <c r="BB54" i="11"/>
  <c r="BB72" i="11"/>
  <c r="BB73" i="11" s="1"/>
  <c r="AN22" i="13" l="1"/>
  <c r="AM23" i="13"/>
  <c r="AS24" i="10"/>
  <c r="AS20" i="13" s="1"/>
  <c r="S39" i="25"/>
  <c r="Q39" i="25"/>
  <c r="O66" i="24" s="1"/>
  <c r="R37" i="25"/>
  <c r="AN37" i="25" s="1"/>
  <c r="Z18" i="11"/>
  <c r="Z28" i="10"/>
  <c r="ES28" i="10" s="1"/>
  <c r="ES27" i="10"/>
  <c r="AA18" i="11"/>
  <c r="AA24" i="11" s="1"/>
  <c r="AA28" i="10"/>
  <c r="X76" i="11"/>
  <c r="Y56" i="11"/>
  <c r="Y40" i="11"/>
  <c r="AT12" i="12"/>
  <c r="AU11" i="12"/>
  <c r="AU14" i="12"/>
  <c r="BG17" i="10"/>
  <c r="AY9" i="13"/>
  <c r="BE13" i="10"/>
  <c r="BE14" i="10" s="1"/>
  <c r="BE19" i="10" s="1"/>
  <c r="AB57" i="11"/>
  <c r="AB75" i="11"/>
  <c r="AE17" i="13"/>
  <c r="BD53" i="11"/>
  <c r="BC54" i="11"/>
  <c r="BC72" i="11"/>
  <c r="AD27" i="10"/>
  <c r="BE9" i="12"/>
  <c r="BF8" i="12"/>
  <c r="BF9" i="12" s="1"/>
  <c r="BE38" i="11"/>
  <c r="AC24" i="11"/>
  <c r="AO22" i="13" l="1"/>
  <c r="AN23" i="13"/>
  <c r="R39" i="25"/>
  <c r="AN39" i="25" s="1"/>
  <c r="AI66" i="24"/>
  <c r="O71" i="24"/>
  <c r="P66" i="24"/>
  <c r="P71" i="24" s="1"/>
  <c r="Y41" i="11"/>
  <c r="Z24" i="11"/>
  <c r="ES18" i="11"/>
  <c r="Y57" i="11"/>
  <c r="Y75" i="11"/>
  <c r="AA56" i="11"/>
  <c r="AA40" i="11"/>
  <c r="AU15" i="12"/>
  <c r="AU12" i="12"/>
  <c r="AV11" i="12"/>
  <c r="AV14" i="12"/>
  <c r="AV15" i="12" s="1"/>
  <c r="AU21" i="11" s="1"/>
  <c r="AU22" i="10" s="1"/>
  <c r="AU24" i="10" s="1"/>
  <c r="AU20" i="13" s="1"/>
  <c r="BH17" i="10"/>
  <c r="BF13" i="10"/>
  <c r="BF14" i="10" s="1"/>
  <c r="BF19" i="10" s="1"/>
  <c r="AZ9" i="13"/>
  <c r="BG8" i="12"/>
  <c r="BG9" i="12" s="1"/>
  <c r="BF38" i="11"/>
  <c r="AC56" i="11"/>
  <c r="AC40" i="11"/>
  <c r="BC73" i="11"/>
  <c r="BD72" i="11"/>
  <c r="BD73" i="11" s="1"/>
  <c r="BD54" i="11"/>
  <c r="AB76" i="11"/>
  <c r="BE53" i="11"/>
  <c r="AE17" i="11"/>
  <c r="AF16" i="13"/>
  <c r="AD18" i="11"/>
  <c r="AD28" i="10"/>
  <c r="AP22" i="13" l="1"/>
  <c r="AO23" i="13"/>
  <c r="P103" i="24"/>
  <c r="P123" i="24"/>
  <c r="AF17" i="13"/>
  <c r="AF17" i="11" s="1"/>
  <c r="Q44" i="24"/>
  <c r="O103" i="24"/>
  <c r="AI103" i="24" s="1"/>
  <c r="AI71" i="24"/>
  <c r="O123" i="24"/>
  <c r="Y76" i="11"/>
  <c r="AA75" i="11"/>
  <c r="AA76" i="11" s="1"/>
  <c r="AA57" i="11"/>
  <c r="Z40" i="11"/>
  <c r="Z56" i="11"/>
  <c r="ES24" i="11"/>
  <c r="AV12" i="12"/>
  <c r="AW14" i="12"/>
  <c r="AW15" i="12" s="1"/>
  <c r="AV21" i="11" s="1"/>
  <c r="AV22" i="10" s="1"/>
  <c r="AW11" i="12"/>
  <c r="AT21" i="11"/>
  <c r="BI17" i="10"/>
  <c r="BA9" i="13"/>
  <c r="BG13" i="10"/>
  <c r="BG14" i="10" s="1"/>
  <c r="BG19" i="10" s="1"/>
  <c r="BG38" i="11"/>
  <c r="BH8" i="12"/>
  <c r="BH9" i="12" s="1"/>
  <c r="AD24" i="11"/>
  <c r="AE27" i="10"/>
  <c r="BE72" i="11"/>
  <c r="BE73" i="11" s="1"/>
  <c r="BE54" i="11"/>
  <c r="BF53" i="11"/>
  <c r="AC75" i="11"/>
  <c r="AC57" i="11"/>
  <c r="AQ22" i="13" l="1"/>
  <c r="AP23" i="13"/>
  <c r="AG16" i="13"/>
  <c r="AG17" i="13" s="1"/>
  <c r="AG17" i="11" s="1"/>
  <c r="AV24" i="10"/>
  <c r="AV20" i="13" s="1"/>
  <c r="Z41" i="11"/>
  <c r="ES40" i="11"/>
  <c r="ES41" i="11" s="1"/>
  <c r="Z57" i="11"/>
  <c r="ES57" i="11" s="1"/>
  <c r="Z75" i="11"/>
  <c r="ES56" i="11"/>
  <c r="AW12" i="12"/>
  <c r="AX11" i="12"/>
  <c r="AX14" i="12"/>
  <c r="AT22" i="10"/>
  <c r="Z32" i="25" s="1"/>
  <c r="BJ17" i="10"/>
  <c r="EV17" i="10" s="1"/>
  <c r="EV13" i="11"/>
  <c r="BH13" i="10"/>
  <c r="BH14" i="10" s="1"/>
  <c r="BH19" i="10" s="1"/>
  <c r="BB9" i="13"/>
  <c r="AE18" i="11"/>
  <c r="AE28" i="10"/>
  <c r="BF72" i="11"/>
  <c r="BF73" i="11" s="1"/>
  <c r="BF54" i="11"/>
  <c r="BG53" i="11"/>
  <c r="AC76" i="11"/>
  <c r="AD56" i="11"/>
  <c r="AD40" i="11"/>
  <c r="AF27" i="10"/>
  <c r="T37" i="25" s="1"/>
  <c r="BI8" i="12"/>
  <c r="BI9" i="12" s="1"/>
  <c r="BH38" i="11"/>
  <c r="AR22" i="13" l="1"/>
  <c r="AQ23" i="13"/>
  <c r="AH16" i="13"/>
  <c r="AH17" i="13" s="1"/>
  <c r="AH17" i="11" s="1"/>
  <c r="Z36" i="25"/>
  <c r="Z48" i="25" s="1"/>
  <c r="Z49" i="25" s="1"/>
  <c r="AC26" i="25"/>
  <c r="AQ26" i="25" s="1"/>
  <c r="T39" i="25"/>
  <c r="Q66" i="24" s="1"/>
  <c r="AA41" i="11"/>
  <c r="AB41" i="11" s="1"/>
  <c r="AC41" i="11" s="1"/>
  <c r="P51" i="24" s="1"/>
  <c r="P49" i="24" s="1"/>
  <c r="O51" i="24"/>
  <c r="Z76" i="11"/>
  <c r="ES76" i="11" s="1"/>
  <c r="ES75" i="11"/>
  <c r="AT24" i="10"/>
  <c r="AT20" i="13" s="1"/>
  <c r="AX15" i="12"/>
  <c r="AX12" i="12"/>
  <c r="AY14" i="12"/>
  <c r="AY15" i="12" s="1"/>
  <c r="AX21" i="11" s="1"/>
  <c r="AX22" i="10" s="1"/>
  <c r="AX24" i="10" s="1"/>
  <c r="AX20" i="13" s="1"/>
  <c r="AY11" i="12"/>
  <c r="BK17" i="10"/>
  <c r="BC9" i="13"/>
  <c r="BI13" i="10"/>
  <c r="BI38" i="11"/>
  <c r="BJ8" i="12"/>
  <c r="BJ9" i="12" s="1"/>
  <c r="AF18" i="11"/>
  <c r="AF24" i="11" s="1"/>
  <c r="AF28" i="10"/>
  <c r="AG27" i="10"/>
  <c r="AD57" i="11"/>
  <c r="AD75" i="11"/>
  <c r="BH53" i="11"/>
  <c r="BG54" i="11"/>
  <c r="BG72" i="11"/>
  <c r="BG73" i="11" s="1"/>
  <c r="AE24" i="11"/>
  <c r="AS22" i="13" l="1"/>
  <c r="AR23" i="13"/>
  <c r="AI16" i="13"/>
  <c r="AI17" i="13" s="1"/>
  <c r="AI17" i="11" s="1"/>
  <c r="AD41" i="11"/>
  <c r="AC43" i="25"/>
  <c r="AQ43" i="25" s="1"/>
  <c r="AC61" i="25"/>
  <c r="AC28" i="25"/>
  <c r="AQ28" i="25" s="1"/>
  <c r="O49" i="24"/>
  <c r="AI51" i="24"/>
  <c r="P121" i="24"/>
  <c r="P120" i="24"/>
  <c r="P55" i="24"/>
  <c r="Q71" i="24"/>
  <c r="EV14" i="12"/>
  <c r="AZ11" i="12"/>
  <c r="AY12" i="12"/>
  <c r="AZ14" i="12"/>
  <c r="AZ15" i="12" s="1"/>
  <c r="AY21" i="11" s="1"/>
  <c r="AY22" i="10" s="1"/>
  <c r="AW21" i="11"/>
  <c r="EV15" i="12"/>
  <c r="BL17" i="10"/>
  <c r="BI14" i="10"/>
  <c r="BD9" i="13"/>
  <c r="BJ13" i="10"/>
  <c r="BJ14" i="10" s="1"/>
  <c r="BJ19" i="10" s="1"/>
  <c r="EV12" i="10"/>
  <c r="BJ38" i="11"/>
  <c r="BK8" i="12"/>
  <c r="EV37" i="11"/>
  <c r="BH54" i="11"/>
  <c r="BH72" i="11"/>
  <c r="BH73" i="11" s="1"/>
  <c r="AD76" i="11"/>
  <c r="AH27" i="10"/>
  <c r="BI53" i="11"/>
  <c r="AE56" i="11"/>
  <c r="AE40" i="11"/>
  <c r="AG18" i="11"/>
  <c r="AG24" i="11" s="1"/>
  <c r="AG28" i="10"/>
  <c r="AF56" i="11"/>
  <c r="AF40" i="11"/>
  <c r="AT22" i="13" l="1"/>
  <c r="AS23" i="13"/>
  <c r="R44" i="24"/>
  <c r="AJ16" i="13"/>
  <c r="AJ17" i="13" s="1"/>
  <c r="AJ17" i="11" s="1"/>
  <c r="AY24" i="10"/>
  <c r="AY20" i="13" s="1"/>
  <c r="AC47" i="25"/>
  <c r="AQ47" i="25" s="1"/>
  <c r="Q103" i="24"/>
  <c r="Q123" i="24"/>
  <c r="P119" i="24"/>
  <c r="P57" i="24"/>
  <c r="AI49" i="24"/>
  <c r="O121" i="24"/>
  <c r="O120" i="24"/>
  <c r="O55" i="24"/>
  <c r="AW22" i="10"/>
  <c r="AA32" i="25" s="1"/>
  <c r="EU21" i="11"/>
  <c r="BA11" i="12"/>
  <c r="AZ12" i="12"/>
  <c r="BA14" i="12"/>
  <c r="BA15" i="12" s="1"/>
  <c r="AZ21" i="11" s="1"/>
  <c r="AZ22" i="10" s="1"/>
  <c r="AZ24" i="10" s="1"/>
  <c r="AZ20" i="13" s="1"/>
  <c r="BM17" i="10"/>
  <c r="BE9" i="13"/>
  <c r="EV13" i="10"/>
  <c r="BK13" i="10"/>
  <c r="BK14" i="10" s="1"/>
  <c r="BK19" i="10" s="1"/>
  <c r="BI19" i="10"/>
  <c r="EV19" i="10" s="1"/>
  <c r="EV14" i="10"/>
  <c r="EW11" i="11"/>
  <c r="AE41" i="11"/>
  <c r="AF41" i="11" s="1"/>
  <c r="Q51" i="24" s="1"/>
  <c r="Q49" i="24" s="1"/>
  <c r="AI27" i="10"/>
  <c r="U37" i="25" s="1"/>
  <c r="BK9" i="12"/>
  <c r="EW9" i="12" s="1"/>
  <c r="EW12" i="12" s="1"/>
  <c r="EW8" i="12"/>
  <c r="EW11" i="12" s="1"/>
  <c r="AF57" i="11"/>
  <c r="AF75" i="11"/>
  <c r="AF76" i="11" s="1"/>
  <c r="AE75" i="11"/>
  <c r="AE57" i="11"/>
  <c r="AH18" i="11"/>
  <c r="AH24" i="11" s="1"/>
  <c r="AH28" i="10"/>
  <c r="BJ53" i="11"/>
  <c r="EV38" i="11"/>
  <c r="AG56" i="11"/>
  <c r="AG40" i="11"/>
  <c r="BI54" i="11"/>
  <c r="BI72" i="11"/>
  <c r="BI73" i="11" s="1"/>
  <c r="BK38" i="11"/>
  <c r="BL8" i="12"/>
  <c r="AU22" i="13" l="1"/>
  <c r="AT23" i="13"/>
  <c r="AK16" i="13"/>
  <c r="AK17" i="13" s="1"/>
  <c r="AK17" i="11" s="1"/>
  <c r="AA36" i="25"/>
  <c r="AA48" i="25" s="1"/>
  <c r="AA49" i="25" s="1"/>
  <c r="AB32" i="25"/>
  <c r="AP32" i="25" s="1"/>
  <c r="AC62" i="25"/>
  <c r="U39" i="25"/>
  <c r="R66" i="24" s="1"/>
  <c r="AI55" i="24"/>
  <c r="O119" i="24"/>
  <c r="O57" i="24"/>
  <c r="P105" i="24"/>
  <c r="P106" i="24" s="1"/>
  <c r="P122" i="24"/>
  <c r="Q120" i="24"/>
  <c r="Q121" i="24"/>
  <c r="Q55" i="24"/>
  <c r="BB14" i="12"/>
  <c r="BB15" i="12" s="1"/>
  <c r="BA21" i="11" s="1"/>
  <c r="BA22" i="10" s="1"/>
  <c r="BB11" i="12"/>
  <c r="BA12" i="12"/>
  <c r="AW24" i="10"/>
  <c r="AW20" i="13" s="1"/>
  <c r="EU22" i="10"/>
  <c r="BN17" i="10"/>
  <c r="AG41" i="11"/>
  <c r="BL13" i="10"/>
  <c r="BL14" i="10" s="1"/>
  <c r="BL19" i="10" s="1"/>
  <c r="BF9" i="13"/>
  <c r="BL9" i="12"/>
  <c r="AE76" i="11"/>
  <c r="AJ27" i="10"/>
  <c r="AG75" i="11"/>
  <c r="AG76" i="11" s="1"/>
  <c r="AG57" i="11"/>
  <c r="AH56" i="11"/>
  <c r="AH40" i="11"/>
  <c r="AI18" i="11"/>
  <c r="AI24" i="11" s="1"/>
  <c r="AI28" i="10"/>
  <c r="BK53" i="11"/>
  <c r="BJ72" i="11"/>
  <c r="BJ54" i="11"/>
  <c r="EV54" i="11" s="1"/>
  <c r="EV53" i="11"/>
  <c r="EV44" i="11"/>
  <c r="BM8" i="12"/>
  <c r="BM9" i="12" s="1"/>
  <c r="BL38" i="11"/>
  <c r="AL16" i="13" l="1"/>
  <c r="S44" i="24" s="1"/>
  <c r="AJ44" i="24" s="1"/>
  <c r="AV22" i="13"/>
  <c r="AU23" i="13"/>
  <c r="AB36" i="25"/>
  <c r="AP36" i="25" s="1"/>
  <c r="BA24" i="10"/>
  <c r="BA20" i="13" s="1"/>
  <c r="Q119" i="24"/>
  <c r="Q57" i="24"/>
  <c r="O105" i="24"/>
  <c r="O106" i="24" s="1"/>
  <c r="AI57" i="24"/>
  <c r="O122" i="24"/>
  <c r="R71" i="24"/>
  <c r="EU24" i="10"/>
  <c r="BC11" i="12"/>
  <c r="BC14" i="12"/>
  <c r="BC15" i="12" s="1"/>
  <c r="BB21" i="11" s="1"/>
  <c r="BB22" i="10" s="1"/>
  <c r="BB24" i="10" s="1"/>
  <c r="BB20" i="13" s="1"/>
  <c r="BB12" i="12"/>
  <c r="BO17" i="10"/>
  <c r="AH41" i="11"/>
  <c r="BG9" i="13"/>
  <c r="BM13" i="10"/>
  <c r="BM14" i="10" s="1"/>
  <c r="BM19" i="10" s="1"/>
  <c r="AK27" i="10"/>
  <c r="AH57" i="11"/>
  <c r="AH75" i="11"/>
  <c r="AH76" i="11" s="1"/>
  <c r="AJ18" i="11"/>
  <c r="AJ24" i="11" s="1"/>
  <c r="AJ28" i="10"/>
  <c r="AI56" i="11"/>
  <c r="AI40" i="11"/>
  <c r="BM38" i="11"/>
  <c r="BN8" i="12"/>
  <c r="BN9" i="12" s="1"/>
  <c r="EV31" i="10"/>
  <c r="BL53" i="11"/>
  <c r="BJ73" i="11"/>
  <c r="EV73" i="11" s="1"/>
  <c r="EV72" i="11"/>
  <c r="BK54" i="11"/>
  <c r="BK72" i="11"/>
  <c r="AL17" i="13" l="1"/>
  <c r="AM16" i="13" s="1"/>
  <c r="ET16" i="13"/>
  <c r="BB26" i="13"/>
  <c r="BB30" i="13" s="1"/>
  <c r="AW22" i="13"/>
  <c r="AV23" i="13"/>
  <c r="AB48" i="25"/>
  <c r="AB49" i="25" s="1"/>
  <c r="R103" i="24"/>
  <c r="R123" i="24"/>
  <c r="Q105" i="24"/>
  <c r="Q106" i="24" s="1"/>
  <c r="Q122" i="24"/>
  <c r="EU20" i="13"/>
  <c r="BD14" i="12"/>
  <c r="BD15" i="12" s="1"/>
  <c r="BC21" i="11" s="1"/>
  <c r="BC22" i="10" s="1"/>
  <c r="BC24" i="10" s="1"/>
  <c r="BC20" i="13" s="1"/>
  <c r="BD11" i="12"/>
  <c r="BC12" i="12"/>
  <c r="AI41" i="11"/>
  <c r="R51" i="24" s="1"/>
  <c r="R49" i="24" s="1"/>
  <c r="BP17" i="10"/>
  <c r="BN13" i="10"/>
  <c r="BN14" i="10" s="1"/>
  <c r="BN19" i="10" s="1"/>
  <c r="BH9" i="13"/>
  <c r="BK73" i="11"/>
  <c r="AI57" i="11"/>
  <c r="AI75" i="11"/>
  <c r="AI76" i="11" s="1"/>
  <c r="BM53" i="11"/>
  <c r="BL72" i="11"/>
  <c r="BL73" i="11" s="1"/>
  <c r="BL54" i="11"/>
  <c r="ET22" i="13"/>
  <c r="BO8" i="12"/>
  <c r="BO9" i="12" s="1"/>
  <c r="BN38" i="11"/>
  <c r="AJ56" i="11"/>
  <c r="AJ40" i="11"/>
  <c r="AK18" i="11"/>
  <c r="AK24" i="11" s="1"/>
  <c r="AK28" i="10"/>
  <c r="AL17" i="11" l="1"/>
  <c r="ET17" i="11" s="1"/>
  <c r="ET17" i="13"/>
  <c r="AX22" i="13"/>
  <c r="AW23" i="13"/>
  <c r="R120" i="24"/>
  <c r="R121" i="24"/>
  <c r="R55" i="24"/>
  <c r="BD12" i="12"/>
  <c r="BE14" i="12"/>
  <c r="BE15" i="12" s="1"/>
  <c r="BD21" i="11" s="1"/>
  <c r="BD22" i="10" s="1"/>
  <c r="BD24" i="10" s="1"/>
  <c r="BD20" i="13" s="1"/>
  <c r="BE11" i="12"/>
  <c r="AJ41" i="11"/>
  <c r="BQ17" i="10"/>
  <c r="BI9" i="13"/>
  <c r="EV8" i="13"/>
  <c r="BO13" i="10"/>
  <c r="BO14" i="10" s="1"/>
  <c r="BO19" i="10" s="1"/>
  <c r="AK56" i="11"/>
  <c r="AK40" i="11"/>
  <c r="BN53" i="11"/>
  <c r="BM54" i="11"/>
  <c r="BM72" i="11"/>
  <c r="BM73" i="11" s="1"/>
  <c r="AL27" i="10"/>
  <c r="V37" i="25" s="1"/>
  <c r="ET23" i="13"/>
  <c r="AM17" i="13"/>
  <c r="AJ57" i="11"/>
  <c r="AJ75" i="11"/>
  <c r="AJ76" i="11" s="1"/>
  <c r="BO38" i="11"/>
  <c r="BP8" i="12"/>
  <c r="BP9" i="12" s="1"/>
  <c r="AY22" i="13" l="1"/>
  <c r="AX23" i="13"/>
  <c r="V39" i="25"/>
  <c r="S66" i="24" s="1"/>
  <c r="W37" i="25"/>
  <c r="AO37" i="25" s="1"/>
  <c r="R119" i="24"/>
  <c r="R57" i="24"/>
  <c r="BE12" i="12"/>
  <c r="BF14" i="12"/>
  <c r="BF15" i="12" s="1"/>
  <c r="BE21" i="11" s="1"/>
  <c r="BE22" i="10" s="1"/>
  <c r="BE24" i="10" s="1"/>
  <c r="BE20" i="13" s="1"/>
  <c r="BF11" i="12"/>
  <c r="AK41" i="11"/>
  <c r="BR17" i="10"/>
  <c r="BJ9" i="13"/>
  <c r="EV9" i="13" s="1"/>
  <c r="BP13" i="10"/>
  <c r="BP14" i="10" s="1"/>
  <c r="BP19" i="10" s="1"/>
  <c r="BQ8" i="12"/>
  <c r="BQ9" i="12" s="1"/>
  <c r="BP38" i="11"/>
  <c r="BN72" i="11"/>
  <c r="BN54" i="11"/>
  <c r="AK57" i="11"/>
  <c r="AK75" i="11"/>
  <c r="AK76" i="11" s="1"/>
  <c r="BO53" i="11"/>
  <c r="AM17" i="11"/>
  <c r="AN16" i="13"/>
  <c r="AL18" i="11"/>
  <c r="AL28" i="10"/>
  <c r="ET28" i="10" s="1"/>
  <c r="ET27" i="10"/>
  <c r="AZ22" i="13" l="1"/>
  <c r="AY23" i="13"/>
  <c r="W39" i="25"/>
  <c r="AO39" i="25" s="1"/>
  <c r="S71" i="24"/>
  <c r="AJ66" i="24"/>
  <c r="R105" i="24"/>
  <c r="R106" i="24" s="1"/>
  <c r="R122" i="24"/>
  <c r="BF12" i="12"/>
  <c r="BG14" i="12"/>
  <c r="BG11" i="12"/>
  <c r="BS17" i="10"/>
  <c r="BQ13" i="10"/>
  <c r="BQ14" i="10" s="1"/>
  <c r="BQ19" i="10" s="1"/>
  <c r="BK9" i="13"/>
  <c r="BO72" i="11"/>
  <c r="BO73" i="11" s="1"/>
  <c r="BO54" i="11"/>
  <c r="BR8" i="12"/>
  <c r="BR9" i="12" s="1"/>
  <c r="BQ38" i="11"/>
  <c r="BP53" i="11"/>
  <c r="AM27" i="10"/>
  <c r="BN73" i="11"/>
  <c r="ET18" i="11"/>
  <c r="AL24" i="11"/>
  <c r="AN17" i="13"/>
  <c r="BA22" i="13" l="1"/>
  <c r="AZ23" i="13"/>
  <c r="AJ71" i="24"/>
  <c r="S123" i="24"/>
  <c r="S103" i="24"/>
  <c r="AJ103" i="24" s="1"/>
  <c r="BH14" i="12"/>
  <c r="BH15" i="12" s="1"/>
  <c r="BG21" i="11" s="1"/>
  <c r="BG22" i="10" s="1"/>
  <c r="BG24" i="10" s="1"/>
  <c r="BG20" i="13" s="1"/>
  <c r="BG12" i="12"/>
  <c r="BH11" i="12"/>
  <c r="BG15" i="12"/>
  <c r="BT17" i="10"/>
  <c r="BL9" i="13"/>
  <c r="BR13" i="10"/>
  <c r="BR14" i="10" s="1"/>
  <c r="BR19" i="10" s="1"/>
  <c r="AM18" i="11"/>
  <c r="AM28" i="10"/>
  <c r="BP54" i="11"/>
  <c r="BP72" i="11"/>
  <c r="AN17" i="11"/>
  <c r="AO16" i="13"/>
  <c r="T44" i="24" s="1"/>
  <c r="BR38" i="11"/>
  <c r="BS8" i="12"/>
  <c r="BS9" i="12" s="1"/>
  <c r="BQ53" i="11"/>
  <c r="AL56" i="11"/>
  <c r="AL40" i="11"/>
  <c r="ET24" i="11"/>
  <c r="BB22" i="13" l="1"/>
  <c r="BB28" i="13" s="1"/>
  <c r="BA23" i="13"/>
  <c r="BF21" i="11"/>
  <c r="BH12" i="12"/>
  <c r="BI14" i="12"/>
  <c r="BI11" i="12"/>
  <c r="BU17" i="10"/>
  <c r="BS13" i="10"/>
  <c r="BS14" i="10" s="1"/>
  <c r="BS19" i="10" s="1"/>
  <c r="BM9" i="13"/>
  <c r="AO17" i="13"/>
  <c r="AL41" i="11"/>
  <c r="S51" i="24" s="1"/>
  <c r="ET40" i="11"/>
  <c r="ET41" i="11" s="1"/>
  <c r="BQ54" i="11"/>
  <c r="BQ72" i="11"/>
  <c r="BQ73" i="11" s="1"/>
  <c r="BR53" i="11"/>
  <c r="AL75" i="11"/>
  <c r="AL57" i="11"/>
  <c r="ET57" i="11" s="1"/>
  <c r="ET56" i="11"/>
  <c r="AN27" i="10"/>
  <c r="BP73" i="11"/>
  <c r="AM24" i="11"/>
  <c r="BT8" i="12"/>
  <c r="BT9" i="12" s="1"/>
  <c r="BS38" i="11"/>
  <c r="BC22" i="13" l="1"/>
  <c r="BB23" i="13"/>
  <c r="BB29" i="13" s="1"/>
  <c r="S49" i="24"/>
  <c r="AJ51" i="24"/>
  <c r="BI15" i="12"/>
  <c r="BJ11" i="12"/>
  <c r="BI12" i="12"/>
  <c r="BJ14" i="12"/>
  <c r="BJ15" i="12" s="1"/>
  <c r="BI21" i="11" s="1"/>
  <c r="BI22" i="10" s="1"/>
  <c r="BI24" i="10" s="1"/>
  <c r="BI20" i="13" s="1"/>
  <c r="BF22" i="10"/>
  <c r="BV17" i="10"/>
  <c r="EW17" i="10" s="1"/>
  <c r="EW13" i="11"/>
  <c r="BN9" i="13"/>
  <c r="BT13" i="10"/>
  <c r="BT14" i="10" s="1"/>
  <c r="BT19" i="10" s="1"/>
  <c r="AM56" i="11"/>
  <c r="AM40" i="11"/>
  <c r="AN18" i="11"/>
  <c r="AN28" i="10"/>
  <c r="BR72" i="11"/>
  <c r="BR54" i="11"/>
  <c r="BT38" i="11"/>
  <c r="BU8" i="12"/>
  <c r="BU9" i="12" s="1"/>
  <c r="AL76" i="11"/>
  <c r="ET76" i="11" s="1"/>
  <c r="ET75" i="11"/>
  <c r="AO17" i="11"/>
  <c r="AP16" i="13"/>
  <c r="BS53" i="11"/>
  <c r="BD22" i="13" l="1"/>
  <c r="BC23" i="13"/>
  <c r="AD26" i="25"/>
  <c r="AR26" i="25" s="1"/>
  <c r="AJ49" i="24"/>
  <c r="S121" i="24"/>
  <c r="S120" i="24"/>
  <c r="S55" i="24"/>
  <c r="BK11" i="12"/>
  <c r="BK14" i="12"/>
  <c r="BJ12" i="12"/>
  <c r="BF24" i="10"/>
  <c r="BF20" i="13" s="1"/>
  <c r="BH21" i="11"/>
  <c r="BW17" i="10"/>
  <c r="EW12" i="10"/>
  <c r="BU13" i="10"/>
  <c r="BU14" i="10" s="1"/>
  <c r="BU19" i="10" s="1"/>
  <c r="BO9" i="13"/>
  <c r="BS54" i="11"/>
  <c r="BS72" i="11"/>
  <c r="BS73" i="11" s="1"/>
  <c r="AN24" i="11"/>
  <c r="BT53" i="11"/>
  <c r="BR73" i="11"/>
  <c r="AM41" i="11"/>
  <c r="AO27" i="10"/>
  <c r="X37" i="25" s="1"/>
  <c r="AP17" i="13"/>
  <c r="BU38" i="11"/>
  <c r="BV8" i="12"/>
  <c r="BV9" i="12" s="1"/>
  <c r="AM75" i="11"/>
  <c r="AM57" i="11"/>
  <c r="BE22" i="13" l="1"/>
  <c r="BD23" i="13"/>
  <c r="AD43" i="25"/>
  <c r="AR43" i="25" s="1"/>
  <c r="AD61" i="25"/>
  <c r="AD28" i="25"/>
  <c r="AR28" i="25" s="1"/>
  <c r="AJ55" i="24"/>
  <c r="S119" i="24"/>
  <c r="S57" i="24"/>
  <c r="X39" i="25"/>
  <c r="T66" i="24" s="1"/>
  <c r="T71" i="24" s="1"/>
  <c r="BH22" i="10"/>
  <c r="BK15" i="12"/>
  <c r="EW14" i="12"/>
  <c r="BL11" i="12"/>
  <c r="BK12" i="12"/>
  <c r="BL14" i="12"/>
  <c r="BL15" i="12" s="1"/>
  <c r="BK21" i="11" s="1"/>
  <c r="BK22" i="10" s="1"/>
  <c r="BX17" i="10"/>
  <c r="BP9" i="13"/>
  <c r="BV13" i="10"/>
  <c r="BV38" i="11"/>
  <c r="BW8" i="12"/>
  <c r="EW37" i="11"/>
  <c r="AN56" i="11"/>
  <c r="AN40" i="11"/>
  <c r="AM76" i="11"/>
  <c r="AO18" i="11"/>
  <c r="AO28" i="10"/>
  <c r="BU53" i="11"/>
  <c r="AP17" i="11"/>
  <c r="AQ16" i="13"/>
  <c r="BT72" i="11"/>
  <c r="BT73" i="11" s="1"/>
  <c r="BT54" i="11"/>
  <c r="BF22" i="13" l="1"/>
  <c r="BE23" i="13"/>
  <c r="AD47" i="25"/>
  <c r="AR47" i="25" s="1"/>
  <c r="BK24" i="10"/>
  <c r="BK20" i="13" s="1"/>
  <c r="AJ57" i="24"/>
  <c r="S105" i="24"/>
  <c r="S106" i="24" s="1"/>
  <c r="S122" i="24"/>
  <c r="T103" i="24"/>
  <c r="T123" i="24"/>
  <c r="BM14" i="12"/>
  <c r="BM15" i="12" s="1"/>
  <c r="BL21" i="11" s="1"/>
  <c r="BL22" i="10" s="1"/>
  <c r="BL24" i="10" s="1"/>
  <c r="BL20" i="13" s="1"/>
  <c r="BM11" i="12"/>
  <c r="BL12" i="12"/>
  <c r="BH24" i="10"/>
  <c r="BH20" i="13" s="1"/>
  <c r="BJ21" i="11"/>
  <c r="EW15" i="12"/>
  <c r="BY17" i="10"/>
  <c r="BW13" i="10"/>
  <c r="BW14" i="10" s="1"/>
  <c r="BW19" i="10" s="1"/>
  <c r="BQ9" i="13"/>
  <c r="BV14" i="10"/>
  <c r="EW13" i="10"/>
  <c r="BU72" i="11"/>
  <c r="BU73" i="11" s="1"/>
  <c r="BU54" i="11"/>
  <c r="AN57" i="11"/>
  <c r="AN75" i="11"/>
  <c r="AQ17" i="13"/>
  <c r="AO24" i="11"/>
  <c r="BX8" i="12"/>
  <c r="BW38" i="11"/>
  <c r="BW9" i="12"/>
  <c r="EX9" i="12" s="1"/>
  <c r="EX12" i="12" s="1"/>
  <c r="EX8" i="12"/>
  <c r="EX11" i="12" s="1"/>
  <c r="EX11" i="11"/>
  <c r="AN41" i="11"/>
  <c r="AP27" i="10"/>
  <c r="BV53" i="11"/>
  <c r="EW38" i="11"/>
  <c r="BG22" i="13" l="1"/>
  <c r="BF23" i="13"/>
  <c r="AD62" i="25"/>
  <c r="BJ22" i="10"/>
  <c r="AC32" i="25" s="1"/>
  <c r="AQ32" i="25" s="1"/>
  <c r="EV21" i="11"/>
  <c r="BM12" i="12"/>
  <c r="BN14" i="12"/>
  <c r="BN15" i="12" s="1"/>
  <c r="BM21" i="11" s="1"/>
  <c r="BM22" i="10" s="1"/>
  <c r="BM24" i="10" s="1"/>
  <c r="BM20" i="13" s="1"/>
  <c r="BN11" i="12"/>
  <c r="BZ17" i="10"/>
  <c r="BR9" i="13"/>
  <c r="BV19" i="10"/>
  <c r="EW19" i="10" s="1"/>
  <c r="EW14" i="10"/>
  <c r="BX13" i="10"/>
  <c r="BX14" i="10" s="1"/>
  <c r="BX19" i="10" s="1"/>
  <c r="BV72" i="11"/>
  <c r="BV54" i="11"/>
  <c r="EW54" i="11" s="1"/>
  <c r="EW53" i="11"/>
  <c r="BW53" i="11"/>
  <c r="AQ17" i="11"/>
  <c r="AR16" i="13"/>
  <c r="AP18" i="11"/>
  <c r="AP28" i="10"/>
  <c r="AO56" i="11"/>
  <c r="AO40" i="11"/>
  <c r="BX9" i="12"/>
  <c r="AN76" i="11"/>
  <c r="EW44" i="11"/>
  <c r="EW31" i="10" s="1"/>
  <c r="BY8" i="12"/>
  <c r="BY9" i="12" s="1"/>
  <c r="BX38" i="11"/>
  <c r="BH22" i="13" l="1"/>
  <c r="BG23" i="13"/>
  <c r="AC36" i="25"/>
  <c r="AQ36" i="25" s="1"/>
  <c r="AR17" i="13"/>
  <c r="AS16" i="13" s="1"/>
  <c r="AS17" i="13" s="1"/>
  <c r="U44" i="24"/>
  <c r="BO14" i="12"/>
  <c r="BO15" i="12" s="1"/>
  <c r="BN21" i="11" s="1"/>
  <c r="BN22" i="10" s="1"/>
  <c r="BN24" i="10" s="1"/>
  <c r="BN20" i="13" s="1"/>
  <c r="BN12" i="12"/>
  <c r="BO11" i="12"/>
  <c r="BJ24" i="10"/>
  <c r="BJ20" i="13" s="1"/>
  <c r="EV22" i="10"/>
  <c r="CA17" i="10"/>
  <c r="BS9" i="13"/>
  <c r="BY13" i="10"/>
  <c r="BY14" i="10" s="1"/>
  <c r="BY19" i="10" s="1"/>
  <c r="AO41" i="11"/>
  <c r="T51" i="24" s="1"/>
  <c r="T49" i="24" s="1"/>
  <c r="BW54" i="11"/>
  <c r="BW72" i="11"/>
  <c r="BY38" i="11"/>
  <c r="BZ8" i="12"/>
  <c r="BZ9" i="12" s="1"/>
  <c r="AO57" i="11"/>
  <c r="AO75" i="11"/>
  <c r="BV73" i="11"/>
  <c r="EW73" i="11" s="1"/>
  <c r="EW72" i="11"/>
  <c r="BX53" i="11"/>
  <c r="AQ27" i="10"/>
  <c r="AP24" i="11"/>
  <c r="BI22" i="13" l="1"/>
  <c r="BH23" i="13"/>
  <c r="AR17" i="11"/>
  <c r="AC48" i="25"/>
  <c r="AC49" i="25" s="1"/>
  <c r="T120" i="24"/>
  <c r="T121" i="24"/>
  <c r="T55" i="24"/>
  <c r="BO12" i="12"/>
  <c r="BP11" i="12"/>
  <c r="BP14" i="12"/>
  <c r="BP15" i="12" s="1"/>
  <c r="BO21" i="11" s="1"/>
  <c r="BO22" i="10" s="1"/>
  <c r="EV24" i="10"/>
  <c r="CB17" i="10"/>
  <c r="BZ13" i="10"/>
  <c r="BZ14" i="10" s="1"/>
  <c r="BZ19" i="10" s="1"/>
  <c r="BT9" i="13"/>
  <c r="AQ18" i="11"/>
  <c r="AQ28" i="10"/>
  <c r="BW73" i="11"/>
  <c r="CA8" i="12"/>
  <c r="BZ38" i="11"/>
  <c r="BX54" i="11"/>
  <c r="BX72" i="11"/>
  <c r="BX73" i="11" s="1"/>
  <c r="AO76" i="11"/>
  <c r="AP56" i="11"/>
  <c r="AP40" i="11"/>
  <c r="AR27" i="10"/>
  <c r="Y37" i="25" s="1"/>
  <c r="BY53" i="11"/>
  <c r="AS17" i="11"/>
  <c r="AT16" i="13"/>
  <c r="AT17" i="13" s="1"/>
  <c r="BJ22" i="13" l="1"/>
  <c r="BI23" i="13"/>
  <c r="BO24" i="10"/>
  <c r="BO20" i="13" s="1"/>
  <c r="Y39" i="25"/>
  <c r="U66" i="24" s="1"/>
  <c r="T119" i="24"/>
  <c r="T57" i="24"/>
  <c r="EV20" i="13"/>
  <c r="BP12" i="12"/>
  <c r="BQ11" i="12"/>
  <c r="BQ14" i="12"/>
  <c r="BQ15" i="12" s="1"/>
  <c r="BP21" i="11" s="1"/>
  <c r="BP22" i="10" s="1"/>
  <c r="BP24" i="10" s="1"/>
  <c r="BP20" i="13" s="1"/>
  <c r="CC17" i="10"/>
  <c r="BU9" i="13"/>
  <c r="EW8" i="13"/>
  <c r="CA13" i="10"/>
  <c r="CA14" i="10" s="1"/>
  <c r="CA19" i="10" s="1"/>
  <c r="BY72" i="11"/>
  <c r="BY73" i="11" s="1"/>
  <c r="BY54" i="11"/>
  <c r="AP41" i="11"/>
  <c r="AQ24" i="11"/>
  <c r="AS27" i="10"/>
  <c r="CA38" i="11"/>
  <c r="CB8" i="12"/>
  <c r="CB9" i="12" s="1"/>
  <c r="AT17" i="11"/>
  <c r="AU16" i="13"/>
  <c r="AP75" i="11"/>
  <c r="AP57" i="11"/>
  <c r="AR18" i="11"/>
  <c r="AR24" i="11" s="1"/>
  <c r="AR28" i="10"/>
  <c r="BZ53" i="11"/>
  <c r="CA9" i="12"/>
  <c r="BK22" i="13" l="1"/>
  <c r="BJ23" i="13"/>
  <c r="AU17" i="13"/>
  <c r="AU17" i="11" s="1"/>
  <c r="V44" i="24"/>
  <c r="T105" i="24"/>
  <c r="T106" i="24" s="1"/>
  <c r="T122" i="24"/>
  <c r="U71" i="24"/>
  <c r="BR14" i="12"/>
  <c r="BR15" i="12" s="1"/>
  <c r="BQ21" i="11" s="1"/>
  <c r="BQ22" i="10" s="1"/>
  <c r="BQ24" i="10" s="1"/>
  <c r="BQ20" i="13" s="1"/>
  <c r="BQ12" i="12"/>
  <c r="BR11" i="12"/>
  <c r="CD17" i="10"/>
  <c r="BV9" i="13"/>
  <c r="EW9" i="13" s="1"/>
  <c r="CB13" i="10"/>
  <c r="CB14" i="10" s="1"/>
  <c r="CB19" i="10" s="1"/>
  <c r="AQ56" i="11"/>
  <c r="AQ40" i="11"/>
  <c r="AR56" i="11"/>
  <c r="AR40" i="11"/>
  <c r="CB38" i="11"/>
  <c r="CC8" i="12"/>
  <c r="AT27" i="10"/>
  <c r="AP76" i="11"/>
  <c r="AS18" i="11"/>
  <c r="AS24" i="11" s="1"/>
  <c r="AS28" i="10"/>
  <c r="BZ72" i="11"/>
  <c r="BZ54" i="11"/>
  <c r="CA53" i="11"/>
  <c r="BL22" i="13" l="1"/>
  <c r="BK23" i="13"/>
  <c r="AV16" i="13"/>
  <c r="AV17" i="13" s="1"/>
  <c r="AV17" i="11" s="1"/>
  <c r="U103" i="24"/>
  <c r="U123" i="24"/>
  <c r="BS11" i="12"/>
  <c r="BR12" i="12"/>
  <c r="BS14" i="12"/>
  <c r="CE17" i="10"/>
  <c r="CC13" i="10"/>
  <c r="CC14" i="10" s="1"/>
  <c r="CC19" i="10" s="1"/>
  <c r="BW9" i="13"/>
  <c r="CA54" i="11"/>
  <c r="CA72" i="11"/>
  <c r="CA73" i="11" s="1"/>
  <c r="BZ73" i="11"/>
  <c r="AU27" i="10"/>
  <c r="Z37" i="25" s="1"/>
  <c r="CB53" i="11"/>
  <c r="AS56" i="11"/>
  <c r="AS40" i="11"/>
  <c r="AT18" i="11"/>
  <c r="AT24" i="11" s="1"/>
  <c r="AT28" i="10"/>
  <c r="CD8" i="12"/>
  <c r="CD9" i="12" s="1"/>
  <c r="CC38" i="11"/>
  <c r="AR75" i="11"/>
  <c r="AR76" i="11" s="1"/>
  <c r="AR57" i="11"/>
  <c r="AQ41" i="11"/>
  <c r="AR41" i="11" s="1"/>
  <c r="U51" i="24" s="1"/>
  <c r="U49" i="24" s="1"/>
  <c r="CC9" i="12"/>
  <c r="AQ75" i="11"/>
  <c r="AQ57" i="11"/>
  <c r="BM22" i="13" l="1"/>
  <c r="BL23" i="13"/>
  <c r="AW16" i="13"/>
  <c r="AW17" i="13" s="1"/>
  <c r="AW17" i="11" s="1"/>
  <c r="Z39" i="25"/>
  <c r="V66" i="24" s="1"/>
  <c r="U121" i="24"/>
  <c r="U120" i="24"/>
  <c r="U55" i="24"/>
  <c r="BS15" i="12"/>
  <c r="BT11" i="12"/>
  <c r="BS12" i="12"/>
  <c r="BT14" i="12"/>
  <c r="BT15" i="12" s="1"/>
  <c r="BS21" i="11" s="1"/>
  <c r="BS22" i="10" s="1"/>
  <c r="BS24" i="10" s="1"/>
  <c r="BS20" i="13" s="1"/>
  <c r="CF17" i="10"/>
  <c r="BX9" i="13"/>
  <c r="CD13" i="10"/>
  <c r="CD14" i="10" s="1"/>
  <c r="CD19" i="10" s="1"/>
  <c r="AQ76" i="11"/>
  <c r="CB72" i="11"/>
  <c r="CB54" i="11"/>
  <c r="AT56" i="11"/>
  <c r="AT40" i="11"/>
  <c r="AV27" i="10"/>
  <c r="CE8" i="12"/>
  <c r="CD38" i="11"/>
  <c r="AS41" i="11"/>
  <c r="AU18" i="11"/>
  <c r="AU24" i="11" s="1"/>
  <c r="AU28" i="10"/>
  <c r="CC53" i="11"/>
  <c r="AS75" i="11"/>
  <c r="AS76" i="11" s="1"/>
  <c r="AS57" i="11"/>
  <c r="BN22" i="13" l="1"/>
  <c r="BM23" i="13"/>
  <c r="AX16" i="13"/>
  <c r="W44" i="24" s="1"/>
  <c r="AK44" i="24" s="1"/>
  <c r="U119" i="24"/>
  <c r="U57" i="24"/>
  <c r="V71" i="24"/>
  <c r="BU11" i="12"/>
  <c r="BU14" i="12"/>
  <c r="BU15" i="12" s="1"/>
  <c r="BT21" i="11" s="1"/>
  <c r="BT22" i="10" s="1"/>
  <c r="BT24" i="10" s="1"/>
  <c r="BT20" i="13" s="1"/>
  <c r="BT12" i="12"/>
  <c r="BR21" i="11"/>
  <c r="CG17" i="10"/>
  <c r="CE13" i="10"/>
  <c r="CE14" i="10" s="1"/>
  <c r="CE19" i="10" s="1"/>
  <c r="BY9" i="13"/>
  <c r="AU56" i="11"/>
  <c r="AU40" i="11"/>
  <c r="CE38" i="11"/>
  <c r="CF8" i="12"/>
  <c r="CF9" i="12" s="1"/>
  <c r="AV18" i="11"/>
  <c r="AV24" i="11" s="1"/>
  <c r="AV28" i="10"/>
  <c r="AT75" i="11"/>
  <c r="AT76" i="11" s="1"/>
  <c r="AT57" i="11"/>
  <c r="CC54" i="11"/>
  <c r="CC72" i="11"/>
  <c r="CC73" i="11" s="1"/>
  <c r="CD53" i="11"/>
  <c r="CE9" i="12"/>
  <c r="CB73" i="11"/>
  <c r="AW27" i="10"/>
  <c r="AT41" i="11"/>
  <c r="AX17" i="13" l="1"/>
  <c r="EU17" i="13" s="1"/>
  <c r="BO22" i="13"/>
  <c r="BN23" i="13"/>
  <c r="EU16" i="13"/>
  <c r="U105" i="24"/>
  <c r="U106" i="24" s="1"/>
  <c r="U122" i="24"/>
  <c r="V103" i="24"/>
  <c r="V123" i="24"/>
  <c r="BR22" i="10"/>
  <c r="BV11" i="12"/>
  <c r="BU12" i="12"/>
  <c r="BV14" i="12"/>
  <c r="CH17" i="10"/>
  <c r="EX17" i="10" s="1"/>
  <c r="EX13" i="11"/>
  <c r="BZ9" i="13"/>
  <c r="CF13" i="10"/>
  <c r="CF14" i="10" s="1"/>
  <c r="CF19" i="10" s="1"/>
  <c r="CE53" i="11"/>
  <c r="EU22" i="13"/>
  <c r="AV56" i="11"/>
  <c r="AV40" i="11"/>
  <c r="AU41" i="11"/>
  <c r="V51" i="24" s="1"/>
  <c r="V49" i="24" s="1"/>
  <c r="AW18" i="11"/>
  <c r="AW24" i="11" s="1"/>
  <c r="AW28" i="10"/>
  <c r="CD54" i="11"/>
  <c r="CD72" i="11"/>
  <c r="CF38" i="11"/>
  <c r="CG8" i="12"/>
  <c r="CG9" i="12" s="1"/>
  <c r="AU75" i="11"/>
  <c r="AU76" i="11" s="1"/>
  <c r="AU57" i="11"/>
  <c r="AX17" i="11" l="1"/>
  <c r="EU17" i="11" s="1"/>
  <c r="AY16" i="13"/>
  <c r="AY17" i="13" s="1"/>
  <c r="BP22" i="13"/>
  <c r="BO23" i="13"/>
  <c r="AE26" i="25"/>
  <c r="AS26" i="25" s="1"/>
  <c r="V121" i="24"/>
  <c r="V120" i="24"/>
  <c r="V55" i="24"/>
  <c r="BW11" i="12"/>
  <c r="BW14" i="12"/>
  <c r="BW15" i="12" s="1"/>
  <c r="BV21" i="11" s="1"/>
  <c r="BV22" i="10" s="1"/>
  <c r="BV24" i="10" s="1"/>
  <c r="BV20" i="13" s="1"/>
  <c r="BV12" i="12"/>
  <c r="BV15" i="12"/>
  <c r="BR24" i="10"/>
  <c r="BR20" i="13" s="1"/>
  <c r="CI17" i="10"/>
  <c r="CG13" i="10"/>
  <c r="CG14" i="10" s="1"/>
  <c r="CG19" i="10" s="1"/>
  <c r="EX12" i="10"/>
  <c r="CA9" i="13"/>
  <c r="CH8" i="12"/>
  <c r="CH9" i="12" s="1"/>
  <c r="CG38" i="11"/>
  <c r="AV57" i="11"/>
  <c r="AV75" i="11"/>
  <c r="AV76" i="11" s="1"/>
  <c r="AW56" i="11"/>
  <c r="AW40" i="11"/>
  <c r="CE54" i="11"/>
  <c r="CE72" i="11"/>
  <c r="CE73" i="11" s="1"/>
  <c r="CF53" i="11"/>
  <c r="CD73" i="11"/>
  <c r="AV41" i="11"/>
  <c r="AX27" i="10"/>
  <c r="AA37" i="25" s="1"/>
  <c r="EU23" i="13"/>
  <c r="BQ22" i="13" l="1"/>
  <c r="BP23" i="13"/>
  <c r="AE43" i="25"/>
  <c r="AS43" i="25" s="1"/>
  <c r="AE61" i="25"/>
  <c r="AE28" i="25"/>
  <c r="AS28" i="25" s="1"/>
  <c r="AA39" i="25"/>
  <c r="W66" i="24" s="1"/>
  <c r="AB37" i="25"/>
  <c r="AP37" i="25" s="1"/>
  <c r="V119" i="24"/>
  <c r="V57" i="24"/>
  <c r="EX14" i="12"/>
  <c r="BU21" i="11"/>
  <c r="EX15" i="12"/>
  <c r="BW12" i="12"/>
  <c r="BX11" i="12"/>
  <c r="BX14" i="12"/>
  <c r="BX15" i="12" s="1"/>
  <c r="BW21" i="11" s="1"/>
  <c r="BW22" i="10" s="1"/>
  <c r="CJ17" i="10"/>
  <c r="CH13" i="10"/>
  <c r="CH14" i="10" s="1"/>
  <c r="CB9" i="13"/>
  <c r="AW75" i="11"/>
  <c r="AW76" i="11" s="1"/>
  <c r="AW57" i="11"/>
  <c r="CF54" i="11"/>
  <c r="CF72" i="11"/>
  <c r="CF73" i="11" s="1"/>
  <c r="CI8" i="12"/>
  <c r="CH38" i="11"/>
  <c r="EX37" i="11"/>
  <c r="AY17" i="11"/>
  <c r="AZ16" i="13"/>
  <c r="AX18" i="11"/>
  <c r="AX28" i="10"/>
  <c r="EU28" i="10" s="1"/>
  <c r="EU27" i="10"/>
  <c r="CG53" i="11"/>
  <c r="AW41" i="11"/>
  <c r="BR22" i="13" l="1"/>
  <c r="BQ23" i="13"/>
  <c r="BW24" i="10"/>
  <c r="BW20" i="13" s="1"/>
  <c r="AE47" i="25"/>
  <c r="AS47" i="25" s="1"/>
  <c r="V105" i="24"/>
  <c r="V106" i="24" s="1"/>
  <c r="V122" i="24"/>
  <c r="AB39" i="25"/>
  <c r="AP39" i="25" s="1"/>
  <c r="W71" i="24"/>
  <c r="AK66" i="24"/>
  <c r="BX12" i="12"/>
  <c r="BY14" i="12"/>
  <c r="BY15" i="12" s="1"/>
  <c r="BX21" i="11" s="1"/>
  <c r="BX22" i="10" s="1"/>
  <c r="BX24" i="10" s="1"/>
  <c r="BX20" i="13" s="1"/>
  <c r="BY11" i="12"/>
  <c r="BU22" i="10"/>
  <c r="AD32" i="25" s="1"/>
  <c r="AR32" i="25" s="1"/>
  <c r="EW21" i="11"/>
  <c r="CK17" i="10"/>
  <c r="EX13" i="10"/>
  <c r="CC9" i="13"/>
  <c r="CI13" i="10"/>
  <c r="CI14" i="10" s="1"/>
  <c r="CI19" i="10" s="1"/>
  <c r="EX14" i="10"/>
  <c r="CH19" i="10"/>
  <c r="EX19" i="10" s="1"/>
  <c r="CG54" i="11"/>
  <c r="CG72" i="11"/>
  <c r="CG73" i="11" s="1"/>
  <c r="CI9" i="12"/>
  <c r="EY9" i="12" s="1"/>
  <c r="EY12" i="12" s="1"/>
  <c r="EY8" i="12"/>
  <c r="EY11" i="12" s="1"/>
  <c r="EU18" i="11"/>
  <c r="AX24" i="11"/>
  <c r="AZ17" i="13"/>
  <c r="CI38" i="11"/>
  <c r="CJ8" i="12"/>
  <c r="AY27" i="10"/>
  <c r="CH53" i="11"/>
  <c r="EX38" i="11"/>
  <c r="EY11" i="11"/>
  <c r="BS22" i="13" l="1"/>
  <c r="BR23" i="13"/>
  <c r="AD36" i="25"/>
  <c r="AR36" i="25" s="1"/>
  <c r="AE62" i="25"/>
  <c r="W123" i="24"/>
  <c r="W103" i="24"/>
  <c r="AK103" i="24" s="1"/>
  <c r="AK71" i="24"/>
  <c r="BY12" i="12"/>
  <c r="BZ14" i="12"/>
  <c r="BZ15" i="12" s="1"/>
  <c r="BY21" i="11" s="1"/>
  <c r="BY22" i="10" s="1"/>
  <c r="BY24" i="10" s="1"/>
  <c r="BY20" i="13" s="1"/>
  <c r="BZ11" i="12"/>
  <c r="BU24" i="10"/>
  <c r="BU20" i="13" s="1"/>
  <c r="EW22" i="10"/>
  <c r="CL17" i="10"/>
  <c r="CJ13" i="10"/>
  <c r="CJ14" i="10" s="1"/>
  <c r="CJ19" i="10" s="1"/>
  <c r="CD9" i="13"/>
  <c r="AZ17" i="11"/>
  <c r="BA16" i="13"/>
  <c r="CH72" i="11"/>
  <c r="CH54" i="11"/>
  <c r="EX54" i="11" s="1"/>
  <c r="EX53" i="11"/>
  <c r="CJ9" i="12"/>
  <c r="AY18" i="11"/>
  <c r="AY28" i="10"/>
  <c r="CI53" i="11"/>
  <c r="EX44" i="11"/>
  <c r="EX31" i="10" s="1"/>
  <c r="CK8" i="12"/>
  <c r="CK9" i="12" s="1"/>
  <c r="CJ38" i="11"/>
  <c r="AX56" i="11"/>
  <c r="AX40" i="11"/>
  <c r="EU24" i="11"/>
  <c r="BT22" i="13" l="1"/>
  <c r="BS23" i="13"/>
  <c r="AD48" i="25"/>
  <c r="AD49" i="25" s="1"/>
  <c r="EW24" i="10"/>
  <c r="BZ12" i="12"/>
  <c r="CA11" i="12"/>
  <c r="CA14" i="12"/>
  <c r="CA15" i="12" s="1"/>
  <c r="BZ21" i="11" s="1"/>
  <c r="BZ22" i="10" s="1"/>
  <c r="BZ24" i="10" s="1"/>
  <c r="BZ20" i="13" s="1"/>
  <c r="CM17" i="10"/>
  <c r="CE9" i="13"/>
  <c r="CK13" i="10"/>
  <c r="CK14" i="10" s="1"/>
  <c r="CK19" i="10" s="1"/>
  <c r="AX57" i="11"/>
  <c r="EU57" i="11" s="1"/>
  <c r="AX75" i="11"/>
  <c r="EU56" i="11"/>
  <c r="CH73" i="11"/>
  <c r="EX73" i="11" s="1"/>
  <c r="EX72" i="11"/>
  <c r="CL8" i="12"/>
  <c r="CL9" i="12" s="1"/>
  <c r="CK38" i="11"/>
  <c r="AZ27" i="10"/>
  <c r="CJ53" i="11"/>
  <c r="BA17" i="13"/>
  <c r="AX41" i="11"/>
  <c r="W51" i="24" s="1"/>
  <c r="EU40" i="11"/>
  <c r="EU41" i="11" s="1"/>
  <c r="CI54" i="11"/>
  <c r="CI72" i="11"/>
  <c r="AY24" i="11"/>
  <c r="BU22" i="13" l="1"/>
  <c r="BT23" i="13"/>
  <c r="AK51" i="24"/>
  <c r="W49" i="24"/>
  <c r="EW20" i="13"/>
  <c r="CB14" i="12"/>
  <c r="CB15" i="12" s="1"/>
  <c r="CA21" i="11" s="1"/>
  <c r="CA22" i="10" s="1"/>
  <c r="CB11" i="12"/>
  <c r="CA12" i="12"/>
  <c r="CN17" i="10"/>
  <c r="CL13" i="10"/>
  <c r="CL14" i="10" s="1"/>
  <c r="CL19" i="10" s="1"/>
  <c r="CF9" i="13"/>
  <c r="CK53" i="11"/>
  <c r="CI73" i="11"/>
  <c r="CJ72" i="11"/>
  <c r="CJ73" i="11" s="1"/>
  <c r="CJ54" i="11"/>
  <c r="AY56" i="11"/>
  <c r="AY40" i="11"/>
  <c r="AX76" i="11"/>
  <c r="EU76" i="11" s="1"/>
  <c r="EU75" i="11"/>
  <c r="BA17" i="11"/>
  <c r="BB16" i="13"/>
  <c r="AZ18" i="11"/>
  <c r="AZ28" i="10"/>
  <c r="CL38" i="11"/>
  <c r="CM8" i="12"/>
  <c r="BV22" i="13" l="1"/>
  <c r="BU23" i="13"/>
  <c r="CA24" i="10"/>
  <c r="CA20" i="13" s="1"/>
  <c r="AK49" i="24"/>
  <c r="W121" i="24"/>
  <c r="W120" i="24"/>
  <c r="W55" i="24"/>
  <c r="CB12" i="12"/>
  <c r="CC14" i="12"/>
  <c r="CC15" i="12" s="1"/>
  <c r="CB21" i="11" s="1"/>
  <c r="CB22" i="10" s="1"/>
  <c r="CB24" i="10" s="1"/>
  <c r="CB20" i="13" s="1"/>
  <c r="CC11" i="12"/>
  <c r="CO17" i="10"/>
  <c r="CG9" i="13"/>
  <c r="EX8" i="13"/>
  <c r="CM13" i="10"/>
  <c r="CM14" i="10" s="1"/>
  <c r="CM19" i="10" s="1"/>
  <c r="CN8" i="12"/>
  <c r="CN9" i="12" s="1"/>
  <c r="CM38" i="11"/>
  <c r="AY41" i="11"/>
  <c r="CM9" i="12"/>
  <c r="AZ24" i="11"/>
  <c r="CL53" i="11"/>
  <c r="BB17" i="13"/>
  <c r="BA27" i="10"/>
  <c r="AY75" i="11"/>
  <c r="AY57" i="11"/>
  <c r="CK72" i="11"/>
  <c r="CK73" i="11" s="1"/>
  <c r="CK54" i="11"/>
  <c r="BW22" i="13" l="1"/>
  <c r="BV23" i="13"/>
  <c r="AK55" i="24"/>
  <c r="W119" i="24"/>
  <c r="W57" i="24"/>
  <c r="CD14" i="12"/>
  <c r="CD15" i="12" s="1"/>
  <c r="CC21" i="11" s="1"/>
  <c r="CC22" i="10" s="1"/>
  <c r="CC24" i="10" s="1"/>
  <c r="CC20" i="13" s="1"/>
  <c r="CC12" i="12"/>
  <c r="CD11" i="12"/>
  <c r="CP17" i="10"/>
  <c r="CH9" i="13"/>
  <c r="EX9" i="13" s="1"/>
  <c r="CN13" i="10"/>
  <c r="CN14" i="10" s="1"/>
  <c r="CN19" i="10" s="1"/>
  <c r="BA18" i="11"/>
  <c r="BA28" i="10"/>
  <c r="CL54" i="11"/>
  <c r="CL72" i="11"/>
  <c r="AZ56" i="11"/>
  <c r="AZ40" i="11"/>
  <c r="CO8" i="12"/>
  <c r="CN38" i="11"/>
  <c r="CM53" i="11"/>
  <c r="AY76" i="11"/>
  <c r="BB17" i="11"/>
  <c r="BC16" i="13"/>
  <c r="BX22" i="13" l="1"/>
  <c r="BW23" i="13"/>
  <c r="W105" i="24"/>
  <c r="W106" i="24" s="1"/>
  <c r="AK57" i="24"/>
  <c r="W122" i="24"/>
  <c r="CE11" i="12"/>
  <c r="CE14" i="12"/>
  <c r="CD12" i="12"/>
  <c r="CQ17" i="10"/>
  <c r="CO13" i="10"/>
  <c r="CO14" i="10" s="1"/>
  <c r="CO19" i="10" s="1"/>
  <c r="CI9" i="13"/>
  <c r="CN53" i="11"/>
  <c r="BB27" i="10"/>
  <c r="BC17" i="13"/>
  <c r="CM54" i="11"/>
  <c r="CM72" i="11"/>
  <c r="CM73" i="11" s="1"/>
  <c r="CO9" i="12"/>
  <c r="AZ41" i="11"/>
  <c r="BA24" i="11"/>
  <c r="AZ57" i="11"/>
  <c r="AZ75" i="11"/>
  <c r="CP8" i="12"/>
  <c r="CP9" i="12" s="1"/>
  <c r="CO38" i="11"/>
  <c r="CL73" i="11"/>
  <c r="BY22" i="13" l="1"/>
  <c r="BX23" i="13"/>
  <c r="CE15" i="12"/>
  <c r="CF14" i="12"/>
  <c r="CF15" i="12" s="1"/>
  <c r="CE21" i="11" s="1"/>
  <c r="CE22" i="10" s="1"/>
  <c r="CE24" i="10" s="1"/>
  <c r="CE20" i="13" s="1"/>
  <c r="CF11" i="12"/>
  <c r="CE12" i="12"/>
  <c r="CR17" i="10"/>
  <c r="CJ9" i="13"/>
  <c r="CP13" i="10"/>
  <c r="CP14" i="10" s="1"/>
  <c r="CP19" i="10" s="1"/>
  <c r="AZ76" i="11"/>
  <c r="BB18" i="11"/>
  <c r="BB28" i="10"/>
  <c r="CQ8" i="12"/>
  <c r="CQ9" i="12" s="1"/>
  <c r="CP38" i="11"/>
  <c r="BC17" i="11"/>
  <c r="BD16" i="13"/>
  <c r="BD17" i="13" s="1"/>
  <c r="CO53" i="11"/>
  <c r="BA56" i="11"/>
  <c r="BA40" i="11"/>
  <c r="CN72" i="11"/>
  <c r="CN54" i="11"/>
  <c r="BZ22" i="13" l="1"/>
  <c r="BY23" i="13"/>
  <c r="CF12" i="12"/>
  <c r="CG11" i="12"/>
  <c r="CG14" i="12"/>
  <c r="CD21" i="11"/>
  <c r="CS17" i="10"/>
  <c r="CQ13" i="10"/>
  <c r="CQ14" i="10" s="1"/>
  <c r="CQ19" i="10" s="1"/>
  <c r="CK9" i="13"/>
  <c r="CP53" i="11"/>
  <c r="BB24" i="11"/>
  <c r="CN73" i="11"/>
  <c r="BC27" i="10"/>
  <c r="BA75" i="11"/>
  <c r="BA57" i="11"/>
  <c r="BA41" i="11"/>
  <c r="CO72" i="11"/>
  <c r="CO73" i="11" s="1"/>
  <c r="CO54" i="11"/>
  <c r="BD17" i="11"/>
  <c r="BE16" i="13"/>
  <c r="BE17" i="13" s="1"/>
  <c r="CR8" i="12"/>
  <c r="CR9" i="12" s="1"/>
  <c r="CQ38" i="11"/>
  <c r="CA22" i="13" l="1"/>
  <c r="BZ23" i="13"/>
  <c r="CD22" i="10"/>
  <c r="CG15" i="12"/>
  <c r="CH14" i="12"/>
  <c r="CH15" i="12" s="1"/>
  <c r="CG21" i="11" s="1"/>
  <c r="CG22" i="10" s="1"/>
  <c r="CG24" i="10" s="1"/>
  <c r="CG20" i="13" s="1"/>
  <c r="CG12" i="12"/>
  <c r="CH11" i="12"/>
  <c r="CT17" i="10"/>
  <c r="EY17" i="10" s="1"/>
  <c r="EY13" i="11"/>
  <c r="CL9" i="13"/>
  <c r="CR13" i="10"/>
  <c r="CR14" i="10" s="1"/>
  <c r="CR19" i="10" s="1"/>
  <c r="BD27" i="10"/>
  <c r="CP72" i="11"/>
  <c r="CP73" i="11" s="1"/>
  <c r="CP54" i="11"/>
  <c r="BE17" i="11"/>
  <c r="BF16" i="13"/>
  <c r="BF17" i="13" s="1"/>
  <c r="BC18" i="11"/>
  <c r="BC28" i="10"/>
  <c r="CR38" i="11"/>
  <c r="CS8" i="12"/>
  <c r="CS9" i="12" s="1"/>
  <c r="CQ53" i="11"/>
  <c r="BA76" i="11"/>
  <c r="BB56" i="11"/>
  <c r="BB40" i="11"/>
  <c r="CB22" i="13" l="1"/>
  <c r="CA23" i="13"/>
  <c r="AF26" i="25"/>
  <c r="AT26" i="25" s="1"/>
  <c r="CH12" i="12"/>
  <c r="CI14" i="12"/>
  <c r="CI11" i="12"/>
  <c r="CF21" i="11"/>
  <c r="CD24" i="10"/>
  <c r="CD20" i="13" s="1"/>
  <c r="CU17" i="10"/>
  <c r="EY12" i="10"/>
  <c r="CS13" i="10"/>
  <c r="CS14" i="10" s="1"/>
  <c r="CS19" i="10" s="1"/>
  <c r="CM9" i="13"/>
  <c r="BC24" i="11"/>
  <c r="BD18" i="11"/>
  <c r="BD24" i="11" s="1"/>
  <c r="BD28" i="10"/>
  <c r="CR53" i="11"/>
  <c r="BB41" i="11"/>
  <c r="CQ72" i="11"/>
  <c r="CQ73" i="11" s="1"/>
  <c r="CQ54" i="11"/>
  <c r="BF17" i="11"/>
  <c r="BG16" i="13"/>
  <c r="BG17" i="13" s="1"/>
  <c r="BB57" i="11"/>
  <c r="BB75" i="11"/>
  <c r="CS38" i="11"/>
  <c r="CT8" i="12"/>
  <c r="CT9" i="12" s="1"/>
  <c r="BE27" i="10"/>
  <c r="CC22" i="13" l="1"/>
  <c r="CB23" i="13"/>
  <c r="AF43" i="25"/>
  <c r="AT43" i="25" s="1"/>
  <c r="AF61" i="25"/>
  <c r="AF28" i="25"/>
  <c r="AT28" i="25" s="1"/>
  <c r="CF22" i="10"/>
  <c r="CI12" i="12"/>
  <c r="CJ11" i="12"/>
  <c r="CJ14" i="12"/>
  <c r="CJ15" i="12" s="1"/>
  <c r="CI21" i="11" s="1"/>
  <c r="CI22" i="10" s="1"/>
  <c r="CI15" i="12"/>
  <c r="EY14" i="12"/>
  <c r="CV17" i="10"/>
  <c r="CN9" i="13"/>
  <c r="CT13" i="10"/>
  <c r="BG17" i="11"/>
  <c r="BH16" i="13"/>
  <c r="BH17" i="13" s="1"/>
  <c r="BD56" i="11"/>
  <c r="BD40" i="11"/>
  <c r="CT38" i="11"/>
  <c r="CU8" i="12"/>
  <c r="EY37" i="11"/>
  <c r="BB76" i="11"/>
  <c r="BF27" i="10"/>
  <c r="BE18" i="11"/>
  <c r="BE24" i="11" s="1"/>
  <c r="BE28" i="10"/>
  <c r="CS53" i="11"/>
  <c r="CR54" i="11"/>
  <c r="CR72" i="11"/>
  <c r="CR73" i="11" s="1"/>
  <c r="BC56" i="11"/>
  <c r="BC40" i="11"/>
  <c r="CD22" i="13" l="1"/>
  <c r="CC23" i="13"/>
  <c r="CI24" i="10"/>
  <c r="CI20" i="13" s="1"/>
  <c r="AF47" i="25"/>
  <c r="AT47" i="25" s="1"/>
  <c r="CH21" i="11"/>
  <c r="EY15" i="12"/>
  <c r="CK14" i="12"/>
  <c r="CK15" i="12" s="1"/>
  <c r="CJ21" i="11" s="1"/>
  <c r="CJ22" i="10" s="1"/>
  <c r="CJ24" i="10" s="1"/>
  <c r="CJ20" i="13" s="1"/>
  <c r="CJ12" i="12"/>
  <c r="CK11" i="12"/>
  <c r="CF24" i="10"/>
  <c r="CF20" i="13" s="1"/>
  <c r="CW17" i="10"/>
  <c r="CU13" i="10"/>
  <c r="CU14" i="10" s="1"/>
  <c r="CU19" i="10" s="1"/>
  <c r="CO9" i="13"/>
  <c r="CT14" i="10"/>
  <c r="EY13" i="10"/>
  <c r="BC57" i="11"/>
  <c r="BC75" i="11"/>
  <c r="CS54" i="11"/>
  <c r="CS72" i="11"/>
  <c r="CS73" i="11" s="1"/>
  <c r="BG27" i="10"/>
  <c r="EZ11" i="11"/>
  <c r="BF18" i="11"/>
  <c r="BF24" i="11" s="1"/>
  <c r="BF28" i="10"/>
  <c r="CU38" i="11"/>
  <c r="CV8" i="12"/>
  <c r="BD75" i="11"/>
  <c r="BD76" i="11" s="1"/>
  <c r="BD57" i="11"/>
  <c r="CU9" i="12"/>
  <c r="EZ9" i="12" s="1"/>
  <c r="EZ12" i="12" s="1"/>
  <c r="EY44" i="11" s="1"/>
  <c r="FD44" i="11" s="1"/>
  <c r="EZ8" i="12"/>
  <c r="EZ11" i="12" s="1"/>
  <c r="BH17" i="11"/>
  <c r="BI16" i="13"/>
  <c r="BI17" i="13" s="1"/>
  <c r="BC41" i="11"/>
  <c r="BD41" i="11" s="1"/>
  <c r="BE56" i="11"/>
  <c r="BE40" i="11"/>
  <c r="CT53" i="11"/>
  <c r="EY38" i="11"/>
  <c r="CE22" i="13" l="1"/>
  <c r="CD23" i="13"/>
  <c r="AF62" i="25"/>
  <c r="CL14" i="12"/>
  <c r="CL15" i="12" s="1"/>
  <c r="CK21" i="11" s="1"/>
  <c r="CK22" i="10" s="1"/>
  <c r="CK24" i="10" s="1"/>
  <c r="CK20" i="13" s="1"/>
  <c r="CK12" i="12"/>
  <c r="CL11" i="12"/>
  <c r="CH22" i="10"/>
  <c r="AE32" i="25" s="1"/>
  <c r="AS32" i="25" s="1"/>
  <c r="EX21" i="11"/>
  <c r="CX17" i="10"/>
  <c r="CP9" i="13"/>
  <c r="CT19" i="10"/>
  <c r="EY19" i="10" s="1"/>
  <c r="EY14" i="10"/>
  <c r="CV13" i="10"/>
  <c r="CV14" i="10" s="1"/>
  <c r="CV19" i="10" s="1"/>
  <c r="BE41" i="11"/>
  <c r="BI17" i="11"/>
  <c r="BJ16" i="13"/>
  <c r="X44" i="24" s="1"/>
  <c r="BF56" i="11"/>
  <c r="BF40" i="11"/>
  <c r="CT72" i="11"/>
  <c r="CT54" i="11"/>
  <c r="EY54" i="11" s="1"/>
  <c r="EY53" i="11"/>
  <c r="CV9" i="12"/>
  <c r="BH27" i="10"/>
  <c r="BE75" i="11"/>
  <c r="BE76" i="11" s="1"/>
  <c r="BE57" i="11"/>
  <c r="CU53" i="11"/>
  <c r="BG18" i="11"/>
  <c r="BG24" i="11" s="1"/>
  <c r="BG28" i="10"/>
  <c r="BC76" i="11"/>
  <c r="EY31" i="10"/>
  <c r="FD31" i="10" s="1"/>
  <c r="CV38" i="11"/>
  <c r="CW8" i="12"/>
  <c r="CW9" i="12" s="1"/>
  <c r="CF22" i="13" l="1"/>
  <c r="CE23" i="13"/>
  <c r="AE36" i="25"/>
  <c r="AS36" i="25" s="1"/>
  <c r="AL44" i="24"/>
  <c r="CH24" i="10"/>
  <c r="CH20" i="13" s="1"/>
  <c r="EX22" i="10"/>
  <c r="CM11" i="12"/>
  <c r="CL12" i="12"/>
  <c r="CM14" i="12"/>
  <c r="CM15" i="12" s="1"/>
  <c r="CL21" i="11" s="1"/>
  <c r="CL22" i="10" s="1"/>
  <c r="CL24" i="10" s="1"/>
  <c r="CL20" i="13" s="1"/>
  <c r="BF41" i="11"/>
  <c r="CY17" i="10"/>
  <c r="CW13" i="10"/>
  <c r="CW14" i="10" s="1"/>
  <c r="CW19" i="10" s="1"/>
  <c r="CQ9" i="13"/>
  <c r="CV53" i="11"/>
  <c r="CT73" i="11"/>
  <c r="EY73" i="11" s="1"/>
  <c r="EY72" i="11"/>
  <c r="BI27" i="10"/>
  <c r="BF57" i="11"/>
  <c r="BF75" i="11"/>
  <c r="BF76" i="11" s="1"/>
  <c r="CW38" i="11"/>
  <c r="CX8" i="12"/>
  <c r="CX9" i="12" s="1"/>
  <c r="BH18" i="11"/>
  <c r="BH24" i="11" s="1"/>
  <c r="BH28" i="10"/>
  <c r="BG56" i="11"/>
  <c r="BG40" i="11"/>
  <c r="CU72" i="11"/>
  <c r="CU54" i="11"/>
  <c r="BJ17" i="13"/>
  <c r="EV16" i="13"/>
  <c r="CG22" i="13" l="1"/>
  <c r="CF23" i="13"/>
  <c r="AE48" i="25"/>
  <c r="AE49" i="25" s="1"/>
  <c r="CM12" i="12"/>
  <c r="CN14" i="12"/>
  <c r="CN15" i="12" s="1"/>
  <c r="CM21" i="11" s="1"/>
  <c r="CM22" i="10" s="1"/>
  <c r="CM24" i="10" s="1"/>
  <c r="CM20" i="13" s="1"/>
  <c r="CN11" i="12"/>
  <c r="EX24" i="10"/>
  <c r="BG41" i="11"/>
  <c r="CZ17" i="10"/>
  <c r="CR9" i="13"/>
  <c r="CX13" i="10"/>
  <c r="CX14" i="10" s="1"/>
  <c r="CX19" i="10" s="1"/>
  <c r="CU73" i="11"/>
  <c r="EV22" i="13"/>
  <c r="CY8" i="12"/>
  <c r="CY9" i="12" s="1"/>
  <c r="CX38" i="11"/>
  <c r="BI18" i="11"/>
  <c r="BI24" i="11" s="1"/>
  <c r="BI28" i="10"/>
  <c r="BG57" i="11"/>
  <c r="BG75" i="11"/>
  <c r="BG76" i="11" s="1"/>
  <c r="BH56" i="11"/>
  <c r="BH40" i="11"/>
  <c r="CV54" i="11"/>
  <c r="CV72" i="11"/>
  <c r="CV73" i="11" s="1"/>
  <c r="BJ17" i="11"/>
  <c r="BK16" i="13"/>
  <c r="EV17" i="13"/>
  <c r="CW53" i="11"/>
  <c r="CH22" i="13" l="1"/>
  <c r="CG23" i="13"/>
  <c r="EX20" i="13"/>
  <c r="CN12" i="12"/>
  <c r="CO14" i="12"/>
  <c r="CO15" i="12" s="1"/>
  <c r="CN21" i="11" s="1"/>
  <c r="CN22" i="10" s="1"/>
  <c r="CN24" i="10" s="1"/>
  <c r="CN20" i="13" s="1"/>
  <c r="CO11" i="12"/>
  <c r="BH41" i="11"/>
  <c r="DA17" i="10"/>
  <c r="CY13" i="10"/>
  <c r="CY14" i="10" s="1"/>
  <c r="CY19" i="10" s="1"/>
  <c r="CS9" i="13"/>
  <c r="CW54" i="11"/>
  <c r="CW72" i="11"/>
  <c r="CW73" i="11" s="1"/>
  <c r="BK17" i="13"/>
  <c r="BJ27" i="10"/>
  <c r="AC37" i="25" s="1"/>
  <c r="AQ37" i="25" s="1"/>
  <c r="EV23" i="13"/>
  <c r="EV17" i="11"/>
  <c r="BH75" i="11"/>
  <c r="BH76" i="11" s="1"/>
  <c r="BH57" i="11"/>
  <c r="BI56" i="11"/>
  <c r="BI40" i="11"/>
  <c r="CZ8" i="12"/>
  <c r="CY38" i="11"/>
  <c r="CX53" i="11"/>
  <c r="CI22" i="13" l="1"/>
  <c r="CH23" i="13"/>
  <c r="AC39" i="25"/>
  <c r="AQ39" i="25" s="1"/>
  <c r="CP11" i="12"/>
  <c r="CP14" i="12"/>
  <c r="CP15" i="12" s="1"/>
  <c r="CO21" i="11" s="1"/>
  <c r="CO22" i="10" s="1"/>
  <c r="CO24" i="10" s="1"/>
  <c r="CO20" i="13" s="1"/>
  <c r="CO12" i="12"/>
  <c r="BI41" i="11"/>
  <c r="DB17" i="10"/>
  <c r="CT9" i="13"/>
  <c r="EY9" i="13" s="1"/>
  <c r="EY8" i="13"/>
  <c r="CZ13" i="10"/>
  <c r="CZ14" i="10" s="1"/>
  <c r="CZ19" i="10" s="1"/>
  <c r="CX72" i="11"/>
  <c r="CX54" i="11"/>
  <c r="CZ9" i="12"/>
  <c r="BI57" i="11"/>
  <c r="BI75" i="11"/>
  <c r="BI76" i="11" s="1"/>
  <c r="CZ38" i="11"/>
  <c r="DA8" i="12"/>
  <c r="DA9" i="12" s="1"/>
  <c r="CY53" i="11"/>
  <c r="BJ18" i="11"/>
  <c r="BJ28" i="10"/>
  <c r="EV28" i="10" s="1"/>
  <c r="EV27" i="10"/>
  <c r="BK17" i="11"/>
  <c r="BL16" i="13"/>
  <c r="CJ22" i="13" l="1"/>
  <c r="CI23" i="13"/>
  <c r="X66" i="24"/>
  <c r="CP12" i="12"/>
  <c r="CQ11" i="12"/>
  <c r="CQ14" i="12"/>
  <c r="DC17" i="10"/>
  <c r="CU9" i="13"/>
  <c r="DA13" i="10"/>
  <c r="DA14" i="10" s="1"/>
  <c r="DA19" i="10" s="1"/>
  <c r="DA38" i="11"/>
  <c r="DB8" i="12"/>
  <c r="DB9" i="12" s="1"/>
  <c r="EV18" i="11"/>
  <c r="BJ24" i="11"/>
  <c r="BK27" i="10"/>
  <c r="CZ53" i="11"/>
  <c r="CX73" i="11"/>
  <c r="BL17" i="13"/>
  <c r="CY54" i="11"/>
  <c r="CY72" i="11"/>
  <c r="CY73" i="11" s="1"/>
  <c r="CK22" i="13" l="1"/>
  <c r="CJ23" i="13"/>
  <c r="X71" i="24"/>
  <c r="AL66" i="24"/>
  <c r="CQ15" i="12"/>
  <c r="CR14" i="12"/>
  <c r="CR15" i="12" s="1"/>
  <c r="CQ21" i="11" s="1"/>
  <c r="CQ22" i="10" s="1"/>
  <c r="CQ24" i="10" s="1"/>
  <c r="CQ20" i="13" s="1"/>
  <c r="CR11" i="12"/>
  <c r="CQ12" i="12"/>
  <c r="DD17" i="10"/>
  <c r="DB13" i="10"/>
  <c r="DB14" i="10" s="1"/>
  <c r="DB19" i="10" s="1"/>
  <c r="CV9" i="13"/>
  <c r="BK18" i="11"/>
  <c r="BK28" i="10"/>
  <c r="DA53" i="11"/>
  <c r="CZ54" i="11"/>
  <c r="CZ72" i="11"/>
  <c r="CZ73" i="11" s="1"/>
  <c r="DB38" i="11"/>
  <c r="DC8" i="12"/>
  <c r="DC9" i="12" s="1"/>
  <c r="BL17" i="11"/>
  <c r="BM16" i="13"/>
  <c r="BJ56" i="11"/>
  <c r="BJ40" i="11"/>
  <c r="EV24" i="11"/>
  <c r="CL22" i="13" l="1"/>
  <c r="CK23" i="13"/>
  <c r="X123" i="24"/>
  <c r="X103" i="24"/>
  <c r="AL103" i="24" s="1"/>
  <c r="AL71" i="24"/>
  <c r="CS11" i="12"/>
  <c r="CS14" i="12"/>
  <c r="CR12" i="12"/>
  <c r="CP21" i="11"/>
  <c r="DE17" i="10"/>
  <c r="CW9" i="13"/>
  <c r="DC13" i="10"/>
  <c r="DC14" i="10" s="1"/>
  <c r="DC19" i="10" s="1"/>
  <c r="DC38" i="11"/>
  <c r="DD8" i="12"/>
  <c r="DD9" i="12" s="1"/>
  <c r="BJ41" i="11"/>
  <c r="X51" i="24" s="1"/>
  <c r="EV40" i="11"/>
  <c r="EV41" i="11" s="1"/>
  <c r="BM17" i="13"/>
  <c r="BL27" i="10"/>
  <c r="DA54" i="11"/>
  <c r="DA72" i="11"/>
  <c r="DA73" i="11" s="1"/>
  <c r="BJ75" i="11"/>
  <c r="BJ57" i="11"/>
  <c r="EV57" i="11" s="1"/>
  <c r="EV56" i="11"/>
  <c r="DB53" i="11"/>
  <c r="BK24" i="11"/>
  <c r="CM22" i="13" l="1"/>
  <c r="CL23" i="13"/>
  <c r="X49" i="24"/>
  <c r="AL51" i="24"/>
  <c r="CP22" i="10"/>
  <c r="CS15" i="12"/>
  <c r="CS12" i="12"/>
  <c r="CT14" i="12"/>
  <c r="CT15" i="12" s="1"/>
  <c r="CS21" i="11" s="1"/>
  <c r="CS22" i="10" s="1"/>
  <c r="CS24" i="10" s="1"/>
  <c r="CS20" i="13" s="1"/>
  <c r="CT11" i="12"/>
  <c r="DF17" i="10"/>
  <c r="EZ17" i="10" s="1"/>
  <c r="EZ13" i="11"/>
  <c r="DD13" i="10"/>
  <c r="DD14" i="10" s="1"/>
  <c r="DD19" i="10" s="1"/>
  <c r="CX9" i="13"/>
  <c r="DB54" i="11"/>
  <c r="DB72" i="11"/>
  <c r="DB73" i="11" s="1"/>
  <c r="BL18" i="11"/>
  <c r="BL28" i="10"/>
  <c r="DD38" i="11"/>
  <c r="DE8" i="12"/>
  <c r="DE9" i="12" s="1"/>
  <c r="BJ76" i="11"/>
  <c r="EV76" i="11" s="1"/>
  <c r="EV75" i="11"/>
  <c r="BK56" i="11"/>
  <c r="BK40" i="11"/>
  <c r="BM17" i="11"/>
  <c r="BN16" i="13"/>
  <c r="DC53" i="11"/>
  <c r="CN22" i="13" l="1"/>
  <c r="CM23" i="13"/>
  <c r="AG26" i="25"/>
  <c r="AU26" i="25" s="1"/>
  <c r="X120" i="24"/>
  <c r="X121" i="24"/>
  <c r="AL49" i="24"/>
  <c r="X55" i="24"/>
  <c r="CU14" i="12"/>
  <c r="CU11" i="12"/>
  <c r="CT12" i="12"/>
  <c r="CR21" i="11"/>
  <c r="CP24" i="10"/>
  <c r="CP20" i="13" s="1"/>
  <c r="DG17" i="10"/>
  <c r="DE13" i="10"/>
  <c r="CY9" i="13"/>
  <c r="DF8" i="12"/>
  <c r="DF9" i="12" s="1"/>
  <c r="DE38" i="11"/>
  <c r="DC54" i="11"/>
  <c r="DC72" i="11"/>
  <c r="DC73" i="11" s="1"/>
  <c r="BK75" i="11"/>
  <c r="BK57" i="11"/>
  <c r="BL24" i="11"/>
  <c r="BM27" i="10"/>
  <c r="DD53" i="11"/>
  <c r="BN17" i="13"/>
  <c r="BK41" i="11"/>
  <c r="CO22" i="13" l="1"/>
  <c r="CN23" i="13"/>
  <c r="AG43" i="25"/>
  <c r="AU43" i="25" s="1"/>
  <c r="AG61" i="25"/>
  <c r="AG28" i="25"/>
  <c r="AU28" i="25" s="1"/>
  <c r="AL55" i="24"/>
  <c r="X119" i="24"/>
  <c r="X57" i="24"/>
  <c r="CR22" i="10"/>
  <c r="CV14" i="12"/>
  <c r="CV15" i="12" s="1"/>
  <c r="CU21" i="11" s="1"/>
  <c r="CU22" i="10" s="1"/>
  <c r="CV11" i="12"/>
  <c r="CU12" i="12"/>
  <c r="CU15" i="12"/>
  <c r="EZ14" i="12"/>
  <c r="DH17" i="10"/>
  <c r="CZ9" i="13"/>
  <c r="DF13" i="10"/>
  <c r="DF14" i="10" s="1"/>
  <c r="DF19" i="10" s="1"/>
  <c r="DE14" i="10"/>
  <c r="EZ12" i="10"/>
  <c r="BK76" i="11"/>
  <c r="DG8" i="12"/>
  <c r="DF38" i="11"/>
  <c r="EZ37" i="11"/>
  <c r="BN17" i="11"/>
  <c r="BO16" i="13"/>
  <c r="DE53" i="11"/>
  <c r="DD54" i="11"/>
  <c r="DD72" i="11"/>
  <c r="DD73" i="11" s="1"/>
  <c r="BL56" i="11"/>
  <c r="BL40" i="11"/>
  <c r="BM18" i="11"/>
  <c r="BM28" i="10"/>
  <c r="CP22" i="13" l="1"/>
  <c r="CO23" i="13"/>
  <c r="CU24" i="10"/>
  <c r="CU20" i="13" s="1"/>
  <c r="AG47" i="25"/>
  <c r="AU47" i="25" s="1"/>
  <c r="X105" i="24"/>
  <c r="X106" i="24" s="1"/>
  <c r="AL57" i="24"/>
  <c r="X122" i="24"/>
  <c r="CT21" i="11"/>
  <c r="EZ15" i="12"/>
  <c r="CW14" i="12"/>
  <c r="CW15" i="12" s="1"/>
  <c r="CV21" i="11" s="1"/>
  <c r="CV22" i="10" s="1"/>
  <c r="CV24" i="10" s="1"/>
  <c r="CV20" i="13" s="1"/>
  <c r="CV12" i="12"/>
  <c r="CW11" i="12"/>
  <c r="CR24" i="10"/>
  <c r="CR20" i="13" s="1"/>
  <c r="DI17" i="10"/>
  <c r="EZ13" i="10"/>
  <c r="DG13" i="10"/>
  <c r="DG14" i="10" s="1"/>
  <c r="DG19" i="10" s="1"/>
  <c r="DE19" i="10"/>
  <c r="EZ19" i="10" s="1"/>
  <c r="EZ14" i="10"/>
  <c r="DA9" i="13"/>
  <c r="DF53" i="11"/>
  <c r="EZ38" i="11"/>
  <c r="BN27" i="10"/>
  <c r="DE54" i="11"/>
  <c r="DE72" i="11"/>
  <c r="DE73" i="11" s="1"/>
  <c r="DG9" i="12"/>
  <c r="FA9" i="12" s="1"/>
  <c r="FA8" i="12"/>
  <c r="BL41" i="11"/>
  <c r="BO17" i="13"/>
  <c r="BM24" i="11"/>
  <c r="BL75" i="11"/>
  <c r="BL57" i="11"/>
  <c r="FA11" i="11"/>
  <c r="DG38" i="11"/>
  <c r="DH8" i="12"/>
  <c r="CQ22" i="13" l="1"/>
  <c r="CP23" i="13"/>
  <c r="AG62" i="25"/>
  <c r="CX11" i="12"/>
  <c r="CX14" i="12"/>
  <c r="CX15" i="12" s="1"/>
  <c r="CW21" i="11" s="1"/>
  <c r="CW22" i="10" s="1"/>
  <c r="CW24" i="10" s="1"/>
  <c r="CW20" i="13" s="1"/>
  <c r="CW12" i="12"/>
  <c r="CT22" i="10"/>
  <c r="AF32" i="25" s="1"/>
  <c r="AT32" i="25" s="1"/>
  <c r="EY21" i="11"/>
  <c r="DJ17" i="10"/>
  <c r="DB9" i="13"/>
  <c r="DH13" i="10"/>
  <c r="DH14" i="10" s="1"/>
  <c r="DH19" i="10" s="1"/>
  <c r="DI8" i="12"/>
  <c r="DI9" i="12" s="1"/>
  <c r="DH38" i="11"/>
  <c r="BN18" i="11"/>
  <c r="BN28" i="10"/>
  <c r="DF54" i="11"/>
  <c r="EZ54" i="11" s="1"/>
  <c r="DF72" i="11"/>
  <c r="EZ53" i="11"/>
  <c r="DG53" i="11"/>
  <c r="BL76" i="11"/>
  <c r="BO17" i="11"/>
  <c r="BP16" i="13"/>
  <c r="BP17" i="13" s="1"/>
  <c r="DH9" i="12"/>
  <c r="BM56" i="11"/>
  <c r="BM40" i="11"/>
  <c r="CR22" i="13" l="1"/>
  <c r="CQ23" i="13"/>
  <c r="AF36" i="25"/>
  <c r="AT36" i="25" s="1"/>
  <c r="CX12" i="12"/>
  <c r="CY14" i="12"/>
  <c r="CY15" i="12" s="1"/>
  <c r="CX21" i="11" s="1"/>
  <c r="CX22" i="10" s="1"/>
  <c r="CX24" i="10" s="1"/>
  <c r="CX20" i="13" s="1"/>
  <c r="CY11" i="12"/>
  <c r="CT24" i="10"/>
  <c r="CT20" i="13" s="1"/>
  <c r="EY22" i="10"/>
  <c r="DK17" i="10"/>
  <c r="DI13" i="10"/>
  <c r="DI14" i="10" s="1"/>
  <c r="DI19" i="10" s="1"/>
  <c r="DC9" i="13"/>
  <c r="BM57" i="11"/>
  <c r="BM75" i="11"/>
  <c r="BN24" i="11"/>
  <c r="BP17" i="11"/>
  <c r="BQ16" i="13"/>
  <c r="BQ17" i="13" s="1"/>
  <c r="DJ8" i="12"/>
  <c r="DI38" i="11"/>
  <c r="DG72" i="11"/>
  <c r="DG54" i="11"/>
  <c r="DF73" i="11"/>
  <c r="EZ73" i="11" s="1"/>
  <c r="EZ72" i="11"/>
  <c r="DH53" i="11"/>
  <c r="BO27" i="10"/>
  <c r="BM41" i="11"/>
  <c r="CS22" i="13" l="1"/>
  <c r="CR23" i="13"/>
  <c r="AF48" i="25"/>
  <c r="AF49" i="25" s="1"/>
  <c r="EY24" i="10"/>
  <c r="CZ14" i="12"/>
  <c r="CZ15" i="12" s="1"/>
  <c r="CZ11" i="12"/>
  <c r="CY12" i="12"/>
  <c r="DL17" i="10"/>
  <c r="DD9" i="13"/>
  <c r="DJ13" i="10"/>
  <c r="DJ14" i="10" s="1"/>
  <c r="DJ19" i="10" s="1"/>
  <c r="DG73" i="11"/>
  <c r="DI53" i="11"/>
  <c r="BQ17" i="11"/>
  <c r="BR16" i="13"/>
  <c r="BR17" i="13" s="1"/>
  <c r="DH54" i="11"/>
  <c r="DH72" i="11"/>
  <c r="DH73" i="11" s="1"/>
  <c r="DJ9" i="12"/>
  <c r="BN56" i="11"/>
  <c r="BN40" i="11"/>
  <c r="BM76" i="11"/>
  <c r="BP27" i="10"/>
  <c r="BO18" i="11"/>
  <c r="BO28" i="10"/>
  <c r="DK8" i="12"/>
  <c r="DK9" i="12" s="1"/>
  <c r="DJ38" i="11"/>
  <c r="CT22" i="13" l="1"/>
  <c r="CS23" i="13"/>
  <c r="EY20" i="13"/>
  <c r="DA14" i="12"/>
  <c r="DA15" i="12" s="1"/>
  <c r="CZ21" i="11" s="1"/>
  <c r="CZ22" i="10" s="1"/>
  <c r="CZ24" i="10" s="1"/>
  <c r="CZ20" i="13" s="1"/>
  <c r="DA11" i="12"/>
  <c r="CZ12" i="12"/>
  <c r="CY21" i="11"/>
  <c r="CY22" i="10" s="1"/>
  <c r="DM17" i="10"/>
  <c r="DK13" i="10"/>
  <c r="DK14" i="10" s="1"/>
  <c r="DK19" i="10" s="1"/>
  <c r="DE9" i="13"/>
  <c r="DL8" i="12"/>
  <c r="DL9" i="12" s="1"/>
  <c r="DK38" i="11"/>
  <c r="BO24" i="11"/>
  <c r="BQ27" i="10"/>
  <c r="BN75" i="11"/>
  <c r="BN57" i="11"/>
  <c r="DJ53" i="11"/>
  <c r="BP18" i="11"/>
  <c r="BP24" i="11" s="1"/>
  <c r="BP28" i="10"/>
  <c r="BR17" i="11"/>
  <c r="BS16" i="13"/>
  <c r="BS17" i="13" s="1"/>
  <c r="DI54" i="11"/>
  <c r="DI72" i="11"/>
  <c r="DI73" i="11" s="1"/>
  <c r="BN41" i="11"/>
  <c r="CU22" i="13" l="1"/>
  <c r="CT23" i="13"/>
  <c r="CY24" i="10"/>
  <c r="CY20" i="13" s="1"/>
  <c r="DA12" i="12"/>
  <c r="DB14" i="12"/>
  <c r="DB15" i="12" s="1"/>
  <c r="DB11" i="12"/>
  <c r="DN17" i="10"/>
  <c r="DL13" i="10"/>
  <c r="DL14" i="10" s="1"/>
  <c r="DL19" i="10" s="1"/>
  <c r="DF9" i="13"/>
  <c r="EZ9" i="13" s="1"/>
  <c r="EZ8" i="13"/>
  <c r="DL38" i="11"/>
  <c r="DM8" i="12"/>
  <c r="BS17" i="11"/>
  <c r="BT16" i="13"/>
  <c r="BT17" i="13" s="1"/>
  <c r="DJ54" i="11"/>
  <c r="DJ72" i="11"/>
  <c r="DJ73" i="11" s="1"/>
  <c r="BN76" i="11"/>
  <c r="DK53" i="11"/>
  <c r="BP56" i="11"/>
  <c r="BP40" i="11"/>
  <c r="BR27" i="10"/>
  <c r="BQ18" i="11"/>
  <c r="BQ24" i="11" s="1"/>
  <c r="BQ28" i="10"/>
  <c r="BO56" i="11"/>
  <c r="BO40" i="11"/>
  <c r="CV22" i="13" l="1"/>
  <c r="CU23" i="13"/>
  <c r="DC14" i="12"/>
  <c r="DB12" i="12"/>
  <c r="DC11" i="12"/>
  <c r="DA21" i="11"/>
  <c r="DA22" i="10" s="1"/>
  <c r="DO17" i="10"/>
  <c r="DG9" i="13"/>
  <c r="DM13" i="10"/>
  <c r="DM14" i="10" s="1"/>
  <c r="DM19" i="10" s="1"/>
  <c r="BO57" i="11"/>
  <c r="BO75" i="11"/>
  <c r="BR18" i="11"/>
  <c r="BR24" i="11" s="1"/>
  <c r="BR28" i="10"/>
  <c r="DL53" i="11"/>
  <c r="BT17" i="11"/>
  <c r="BU16" i="13"/>
  <c r="BU17" i="13" s="1"/>
  <c r="BQ56" i="11"/>
  <c r="BQ40" i="11"/>
  <c r="DM38" i="11"/>
  <c r="DN8" i="12"/>
  <c r="DN9" i="12" s="1"/>
  <c r="BO41" i="11"/>
  <c r="BP41" i="11" s="1"/>
  <c r="BS27" i="10"/>
  <c r="BP75" i="11"/>
  <c r="BP76" i="11" s="1"/>
  <c r="BP57" i="11"/>
  <c r="DK72" i="11"/>
  <c r="DK54" i="11"/>
  <c r="DM9" i="12"/>
  <c r="CW22" i="13" l="1"/>
  <c r="CV23" i="13"/>
  <c r="DA24" i="10"/>
  <c r="DA20" i="13" s="1"/>
  <c r="DD11" i="12"/>
  <c r="DC12" i="12"/>
  <c r="DD14" i="12"/>
  <c r="DD15" i="12" s="1"/>
  <c r="DC21" i="11" s="1"/>
  <c r="DC22" i="10" s="1"/>
  <c r="DC24" i="10" s="1"/>
  <c r="DC20" i="13" s="1"/>
  <c r="DC15" i="12"/>
  <c r="DP17" i="10"/>
  <c r="DN13" i="10"/>
  <c r="DN14" i="10" s="1"/>
  <c r="DN19" i="10" s="1"/>
  <c r="DH9" i="13"/>
  <c r="BS18" i="11"/>
  <c r="BS24" i="11" s="1"/>
  <c r="BS28" i="10"/>
  <c r="BR56" i="11"/>
  <c r="BR40" i="11"/>
  <c r="BO76" i="11"/>
  <c r="DK73" i="11"/>
  <c r="DM53" i="11"/>
  <c r="BQ41" i="11"/>
  <c r="BU17" i="11"/>
  <c r="BV16" i="13"/>
  <c r="Y44" i="24" s="1"/>
  <c r="BT27" i="10"/>
  <c r="DN38" i="11"/>
  <c r="DO8" i="12"/>
  <c r="DO9" i="12" s="1"/>
  <c r="BQ75" i="11"/>
  <c r="BQ76" i="11" s="1"/>
  <c r="BQ57" i="11"/>
  <c r="DL54" i="11"/>
  <c r="DL72" i="11"/>
  <c r="DL73" i="11" s="1"/>
  <c r="CX22" i="13" l="1"/>
  <c r="CW23" i="13"/>
  <c r="AM44" i="24"/>
  <c r="DB21" i="11"/>
  <c r="DE11" i="12"/>
  <c r="DE14" i="12"/>
  <c r="DD12" i="12"/>
  <c r="DQ17" i="10"/>
  <c r="DI9" i="13"/>
  <c r="DO13" i="10"/>
  <c r="DO14" i="10" s="1"/>
  <c r="DO19" i="10" s="1"/>
  <c r="DP8" i="12"/>
  <c r="DP9" i="12" s="1"/>
  <c r="DO38" i="11"/>
  <c r="BT18" i="11"/>
  <c r="BT24" i="11" s="1"/>
  <c r="BT28" i="10"/>
  <c r="BV17" i="13"/>
  <c r="EW16" i="13"/>
  <c r="DM72" i="11"/>
  <c r="DM73" i="11" s="1"/>
  <c r="DM54" i="11"/>
  <c r="DN53" i="11"/>
  <c r="BR41" i="11"/>
  <c r="BS56" i="11"/>
  <c r="BS40" i="11"/>
  <c r="BU27" i="10"/>
  <c r="BR75" i="11"/>
  <c r="BR76" i="11" s="1"/>
  <c r="BR57" i="11"/>
  <c r="CY22" i="13" l="1"/>
  <c r="CX23" i="13"/>
  <c r="DE15" i="12"/>
  <c r="DE12" i="12"/>
  <c r="DF11" i="12"/>
  <c r="DF14" i="12"/>
  <c r="DF15" i="12" s="1"/>
  <c r="DE21" i="11" s="1"/>
  <c r="DE22" i="10" s="1"/>
  <c r="DE24" i="10" s="1"/>
  <c r="DE20" i="13" s="1"/>
  <c r="DB22" i="10"/>
  <c r="DR17" i="10"/>
  <c r="FA17" i="10" s="1"/>
  <c r="FA13" i="11"/>
  <c r="BS41" i="11"/>
  <c r="DP13" i="10"/>
  <c r="DP14" i="10" s="1"/>
  <c r="DP19" i="10" s="1"/>
  <c r="DJ9" i="13"/>
  <c r="DQ8" i="12"/>
  <c r="DQ9" i="12" s="1"/>
  <c r="DP38" i="11"/>
  <c r="BU18" i="11"/>
  <c r="BU24" i="11" s="1"/>
  <c r="BU28" i="10"/>
  <c r="DN54" i="11"/>
  <c r="DN72" i="11"/>
  <c r="DN73" i="11" s="1"/>
  <c r="BV17" i="11"/>
  <c r="BW16" i="13"/>
  <c r="EW17" i="13"/>
  <c r="DO53" i="11"/>
  <c r="BS75" i="11"/>
  <c r="BS76" i="11" s="1"/>
  <c r="BS57" i="11"/>
  <c r="EW22" i="13"/>
  <c r="BT56" i="11"/>
  <c r="BT40" i="11"/>
  <c r="CZ22" i="13" l="1"/>
  <c r="CY23" i="13"/>
  <c r="AH26" i="25"/>
  <c r="AV26" i="25" s="1"/>
  <c r="DF12" i="12"/>
  <c r="DG14" i="12"/>
  <c r="DG11" i="12"/>
  <c r="FA11" i="12" s="1"/>
  <c r="DB24" i="10"/>
  <c r="DB20" i="13" s="1"/>
  <c r="DD21" i="11"/>
  <c r="DS17" i="10"/>
  <c r="BT41" i="11"/>
  <c r="DK9" i="13"/>
  <c r="DQ13" i="10"/>
  <c r="BT75" i="11"/>
  <c r="BT76" i="11" s="1"/>
  <c r="BT57" i="11"/>
  <c r="DO54" i="11"/>
  <c r="DO72" i="11"/>
  <c r="DO73" i="11" s="1"/>
  <c r="DP53" i="11"/>
  <c r="BV27" i="10"/>
  <c r="AD37" i="25" s="1"/>
  <c r="AR37" i="25" s="1"/>
  <c r="EW23" i="13"/>
  <c r="BW17" i="13"/>
  <c r="BU56" i="11"/>
  <c r="BU40" i="11"/>
  <c r="EW17" i="11"/>
  <c r="DQ38" i="11"/>
  <c r="DR8" i="12"/>
  <c r="DR9" i="12" s="1"/>
  <c r="DA22" i="13" l="1"/>
  <c r="CZ23" i="13"/>
  <c r="AH43" i="25"/>
  <c r="AV43" i="25" s="1"/>
  <c r="AH61" i="25"/>
  <c r="AH28" i="25"/>
  <c r="AV28" i="25" s="1"/>
  <c r="AD39" i="25"/>
  <c r="AR39" i="25" s="1"/>
  <c r="DD22" i="10"/>
  <c r="DH14" i="12"/>
  <c r="DH15" i="12" s="1"/>
  <c r="DG21" i="11" s="1"/>
  <c r="DG22" i="10" s="1"/>
  <c r="DG12" i="12"/>
  <c r="FA12" i="12" s="1"/>
  <c r="DH11" i="12"/>
  <c r="DG15" i="12"/>
  <c r="FA14" i="12"/>
  <c r="DT17" i="10"/>
  <c r="BU41" i="11"/>
  <c r="DQ14" i="10"/>
  <c r="DR13" i="10"/>
  <c r="DR14" i="10" s="1"/>
  <c r="DR19" i="10" s="1"/>
  <c r="FA12" i="10"/>
  <c r="DL9" i="13"/>
  <c r="DR38" i="11"/>
  <c r="DS8" i="12"/>
  <c r="FA37" i="11"/>
  <c r="BV18" i="11"/>
  <c r="BV28" i="10"/>
  <c r="EW28" i="10" s="1"/>
  <c r="EW27" i="10"/>
  <c r="DQ53" i="11"/>
  <c r="BU75" i="11"/>
  <c r="BU76" i="11" s="1"/>
  <c r="BU57" i="11"/>
  <c r="BW17" i="11"/>
  <c r="BX16" i="13"/>
  <c r="DP54" i="11"/>
  <c r="DP72" i="11"/>
  <c r="DP73" i="11" s="1"/>
  <c r="DB22" i="13" l="1"/>
  <c r="DA23" i="13"/>
  <c r="DG24" i="10"/>
  <c r="DG20" i="13" s="1"/>
  <c r="AH47" i="25"/>
  <c r="AV47" i="25" s="1"/>
  <c r="Y66" i="24"/>
  <c r="DF21" i="11"/>
  <c r="FA15" i="12"/>
  <c r="DH12" i="12"/>
  <c r="DI14" i="12"/>
  <c r="DI15" i="12" s="1"/>
  <c r="DH21" i="11" s="1"/>
  <c r="DH22" i="10" s="1"/>
  <c r="DH24" i="10" s="1"/>
  <c r="DH20" i="13" s="1"/>
  <c r="DI11" i="12"/>
  <c r="DD24" i="10"/>
  <c r="DD20" i="13" s="1"/>
  <c r="DU17" i="10"/>
  <c r="FA13" i="10"/>
  <c r="DQ19" i="10"/>
  <c r="FA19" i="10" s="1"/>
  <c r="FA14" i="10"/>
  <c r="DS13" i="10"/>
  <c r="DS14" i="10" s="1"/>
  <c r="DS19" i="10" s="1"/>
  <c r="DM9" i="13"/>
  <c r="EW18" i="11"/>
  <c r="BV24" i="11"/>
  <c r="BW27" i="10"/>
  <c r="BX17" i="13"/>
  <c r="FB11" i="11"/>
  <c r="DT8" i="12"/>
  <c r="DS38" i="11"/>
  <c r="DS9" i="12"/>
  <c r="FB9" i="12" s="1"/>
  <c r="FB8" i="12"/>
  <c r="DQ54" i="11"/>
  <c r="DQ72" i="11"/>
  <c r="DQ73" i="11" s="1"/>
  <c r="DR53" i="11"/>
  <c r="FA38" i="11"/>
  <c r="DC22" i="13" l="1"/>
  <c r="DB23" i="13"/>
  <c r="AH62" i="25"/>
  <c r="Y71" i="24"/>
  <c r="AM66" i="24"/>
  <c r="DJ14" i="12"/>
  <c r="DJ15" i="12" s="1"/>
  <c r="DI21" i="11" s="1"/>
  <c r="DI22" i="10" s="1"/>
  <c r="DI24" i="10" s="1"/>
  <c r="DI20" i="13" s="1"/>
  <c r="DJ11" i="12"/>
  <c r="DI12" i="12"/>
  <c r="DF22" i="10"/>
  <c r="AG32" i="25" s="1"/>
  <c r="AU32" i="25" s="1"/>
  <c r="EZ21" i="11"/>
  <c r="DV17" i="10"/>
  <c r="DT13" i="10"/>
  <c r="DT14" i="10" s="1"/>
  <c r="DT19" i="10" s="1"/>
  <c r="DN9" i="13"/>
  <c r="DT9" i="12"/>
  <c r="BW18" i="11"/>
  <c r="BW28" i="10"/>
  <c r="DU8" i="12"/>
  <c r="DU9" i="12" s="1"/>
  <c r="DT38" i="11"/>
  <c r="BX17" i="11"/>
  <c r="BY16" i="13"/>
  <c r="DR54" i="11"/>
  <c r="FA54" i="11" s="1"/>
  <c r="DR72" i="11"/>
  <c r="FA53" i="11"/>
  <c r="DS53" i="11"/>
  <c r="BV56" i="11"/>
  <c r="BV40" i="11"/>
  <c r="EW24" i="11"/>
  <c r="DD22" i="13" l="1"/>
  <c r="DC23" i="13"/>
  <c r="AG36" i="25"/>
  <c r="AU36" i="25" s="1"/>
  <c r="Y123" i="24"/>
  <c r="Y103" i="24"/>
  <c r="AM103" i="24" s="1"/>
  <c r="AM71" i="24"/>
  <c r="DK14" i="12"/>
  <c r="DK15" i="12" s="1"/>
  <c r="DJ21" i="11" s="1"/>
  <c r="DJ22" i="10" s="1"/>
  <c r="DJ12" i="12"/>
  <c r="DK11" i="12"/>
  <c r="DF24" i="10"/>
  <c r="DF20" i="13" s="1"/>
  <c r="EZ22" i="10"/>
  <c r="DW17" i="10"/>
  <c r="DO9" i="13"/>
  <c r="DU13" i="10"/>
  <c r="DU14" i="10" s="1"/>
  <c r="DU19" i="10" s="1"/>
  <c r="DV8" i="12"/>
  <c r="DV9" i="12" s="1"/>
  <c r="DU38" i="11"/>
  <c r="DS72" i="11"/>
  <c r="DS54" i="11"/>
  <c r="BY17" i="13"/>
  <c r="DT53" i="11"/>
  <c r="BW24" i="11"/>
  <c r="BX27" i="10"/>
  <c r="DR73" i="11"/>
  <c r="FA73" i="11" s="1"/>
  <c r="FA72" i="11"/>
  <c r="BV57" i="11"/>
  <c r="EW57" i="11" s="1"/>
  <c r="BV75" i="11"/>
  <c r="EW56" i="11"/>
  <c r="BV41" i="11"/>
  <c r="Y51" i="24" s="1"/>
  <c r="EW40" i="11"/>
  <c r="EW41" i="11" s="1"/>
  <c r="DE22" i="13" l="1"/>
  <c r="DD23" i="13"/>
  <c r="AG48" i="25"/>
  <c r="AG49" i="25" s="1"/>
  <c r="DJ24" i="10"/>
  <c r="DJ20" i="13" s="1"/>
  <c r="AM51" i="24"/>
  <c r="Y49" i="24"/>
  <c r="EZ24" i="10"/>
  <c r="DL14" i="12"/>
  <c r="DL15" i="12" s="1"/>
  <c r="DK21" i="11" s="1"/>
  <c r="DK22" i="10" s="1"/>
  <c r="DK24" i="10" s="1"/>
  <c r="DK20" i="13" s="1"/>
  <c r="DL11" i="12"/>
  <c r="DK12" i="12"/>
  <c r="DX17" i="10"/>
  <c r="DV13" i="10"/>
  <c r="DV14" i="10" s="1"/>
  <c r="DV19" i="10" s="1"/>
  <c r="DP9" i="13"/>
  <c r="BX18" i="11"/>
  <c r="BX28" i="10"/>
  <c r="BW56" i="11"/>
  <c r="BW40" i="11"/>
  <c r="BY17" i="11"/>
  <c r="BZ16" i="13"/>
  <c r="DV38" i="11"/>
  <c r="DW8" i="12"/>
  <c r="BV76" i="11"/>
  <c r="EW76" i="11" s="1"/>
  <c r="EW75" i="11"/>
  <c r="DU53" i="11"/>
  <c r="DT54" i="11"/>
  <c r="DT72" i="11"/>
  <c r="DT73" i="11" s="1"/>
  <c r="DS73" i="11"/>
  <c r="DF22" i="13" l="1"/>
  <c r="DE23" i="13"/>
  <c r="AM49" i="24"/>
  <c r="Y120" i="24"/>
  <c r="Y121" i="24"/>
  <c r="Y55" i="24"/>
  <c r="EZ20" i="13"/>
  <c r="DL12" i="12"/>
  <c r="DM11" i="12"/>
  <c r="DM14" i="12"/>
  <c r="DM15" i="12" s="1"/>
  <c r="DL21" i="11" s="1"/>
  <c r="DL22" i="10" s="1"/>
  <c r="DL24" i="10" s="1"/>
  <c r="DL20" i="13" s="1"/>
  <c r="DY17" i="10"/>
  <c r="DW13" i="10"/>
  <c r="DW14" i="10" s="1"/>
  <c r="DW19" i="10" s="1"/>
  <c r="DQ9" i="13"/>
  <c r="FA8" i="13"/>
  <c r="DX8" i="12"/>
  <c r="DX9" i="12" s="1"/>
  <c r="DW38" i="11"/>
  <c r="BZ17" i="13"/>
  <c r="BW75" i="11"/>
  <c r="BW57" i="11"/>
  <c r="BY27" i="10"/>
  <c r="DW9" i="12"/>
  <c r="DU54" i="11"/>
  <c r="DU72" i="11"/>
  <c r="DU73" i="11" s="1"/>
  <c r="DV53" i="11"/>
  <c r="BW41" i="11"/>
  <c r="BX24" i="11"/>
  <c r="DG22" i="13" l="1"/>
  <c r="DF23" i="13"/>
  <c r="AM55" i="24"/>
  <c r="Y119" i="24"/>
  <c r="Y57" i="24"/>
  <c r="DM12" i="12"/>
  <c r="DN14" i="12"/>
  <c r="DN15" i="12" s="1"/>
  <c r="DM21" i="11" s="1"/>
  <c r="DM22" i="10" s="1"/>
  <c r="DM24" i="10" s="1"/>
  <c r="DM20" i="13" s="1"/>
  <c r="DN11" i="12"/>
  <c r="DZ17" i="10"/>
  <c r="DR9" i="13"/>
  <c r="FA9" i="13" s="1"/>
  <c r="DX13" i="10"/>
  <c r="DX14" i="10" s="1"/>
  <c r="DX19" i="10" s="1"/>
  <c r="DV72" i="11"/>
  <c r="DV54" i="11"/>
  <c r="DX38" i="11"/>
  <c r="DY8" i="12"/>
  <c r="BW76" i="11"/>
  <c r="DW53" i="11"/>
  <c r="BY18" i="11"/>
  <c r="BY28" i="10"/>
  <c r="BX56" i="11"/>
  <c r="BX40" i="11"/>
  <c r="BZ17" i="11"/>
  <c r="CA16" i="13"/>
  <c r="DH22" i="13" l="1"/>
  <c r="DG23" i="13"/>
  <c r="AM57" i="24"/>
  <c r="Y105" i="24"/>
  <c r="Y106" i="24" s="1"/>
  <c r="Y122" i="24"/>
  <c r="DO11" i="12"/>
  <c r="DO14" i="12"/>
  <c r="DN12" i="12"/>
  <c r="EA17" i="10"/>
  <c r="DY13" i="10"/>
  <c r="DY14" i="10" s="1"/>
  <c r="DY19" i="10" s="1"/>
  <c r="DS9" i="13"/>
  <c r="DY38" i="11"/>
  <c r="DZ8" i="12"/>
  <c r="DZ9" i="12" s="1"/>
  <c r="DY9" i="12"/>
  <c r="BX41" i="11"/>
  <c r="BY24" i="11"/>
  <c r="DW72" i="11"/>
  <c r="DW73" i="11" s="1"/>
  <c r="DW54" i="11"/>
  <c r="DX53" i="11"/>
  <c r="DV73" i="11"/>
  <c r="CA17" i="13"/>
  <c r="BX57" i="11"/>
  <c r="BX75" i="11"/>
  <c r="BZ27" i="10"/>
  <c r="DI22" i="13" l="1"/>
  <c r="DH23" i="13"/>
  <c r="DO15" i="12"/>
  <c r="DP14" i="12"/>
  <c r="DP15" i="12" s="1"/>
  <c r="DO21" i="11" s="1"/>
  <c r="DO22" i="10" s="1"/>
  <c r="DO24" i="10" s="1"/>
  <c r="DO20" i="13" s="1"/>
  <c r="DP11" i="12"/>
  <c r="DO12" i="12"/>
  <c r="EB17" i="10"/>
  <c r="DT9" i="13"/>
  <c r="DZ13" i="10"/>
  <c r="DZ14" i="10" s="1"/>
  <c r="DZ19" i="10" s="1"/>
  <c r="DX72" i="11"/>
  <c r="DX73" i="11" s="1"/>
  <c r="DX54" i="11"/>
  <c r="BX76" i="11"/>
  <c r="DY53" i="11"/>
  <c r="BZ18" i="11"/>
  <c r="BZ28" i="10"/>
  <c r="CA17" i="11"/>
  <c r="CB16" i="13"/>
  <c r="CB17" i="13" s="1"/>
  <c r="BY56" i="11"/>
  <c r="BY40" i="11"/>
  <c r="DZ38" i="11"/>
  <c r="EA8" i="12"/>
  <c r="DJ22" i="13" l="1"/>
  <c r="DI23" i="13"/>
  <c r="DQ11" i="12"/>
  <c r="DP12" i="12"/>
  <c r="DQ14" i="12"/>
  <c r="DQ15" i="12" s="1"/>
  <c r="DP21" i="11" s="1"/>
  <c r="DP22" i="10" s="1"/>
  <c r="DP24" i="10" s="1"/>
  <c r="DP20" i="13" s="1"/>
  <c r="DN21" i="11"/>
  <c r="EC17" i="10"/>
  <c r="EA13" i="10"/>
  <c r="EA14" i="10" s="1"/>
  <c r="EA19" i="10" s="1"/>
  <c r="DU9" i="13"/>
  <c r="DZ53" i="11"/>
  <c r="BY57" i="11"/>
  <c r="BY75" i="11"/>
  <c r="CA27" i="10"/>
  <c r="EA38" i="11"/>
  <c r="EB8" i="12"/>
  <c r="EB9" i="12" s="1"/>
  <c r="CB17" i="11"/>
  <c r="CC16" i="13"/>
  <c r="CC17" i="13" s="1"/>
  <c r="BZ24" i="11"/>
  <c r="EA9" i="12"/>
  <c r="BY41" i="11"/>
  <c r="DY54" i="11"/>
  <c r="DY72" i="11"/>
  <c r="DK22" i="13" l="1"/>
  <c r="DJ23" i="13"/>
  <c r="DN22" i="10"/>
  <c r="DQ12" i="12"/>
  <c r="DR14" i="12"/>
  <c r="DR15" i="12" s="1"/>
  <c r="DR11" i="12"/>
  <c r="ED17" i="10"/>
  <c r="FB17" i="10" s="1"/>
  <c r="FB13" i="11"/>
  <c r="EB13" i="10"/>
  <c r="EB14" i="10" s="1"/>
  <c r="EB19" i="10" s="1"/>
  <c r="DV9" i="13"/>
  <c r="CC17" i="11"/>
  <c r="CD16" i="13"/>
  <c r="CD17" i="13" s="1"/>
  <c r="EA53" i="11"/>
  <c r="CB27" i="10"/>
  <c r="EC8" i="12"/>
  <c r="EC9" i="12" s="1"/>
  <c r="EB38" i="11"/>
  <c r="CA18" i="11"/>
  <c r="CA28" i="10"/>
  <c r="DZ54" i="11"/>
  <c r="DZ72" i="11"/>
  <c r="DZ73" i="11" s="1"/>
  <c r="DY73" i="11"/>
  <c r="BZ56" i="11"/>
  <c r="BZ40" i="11"/>
  <c r="BY76" i="11"/>
  <c r="DL22" i="13" l="1"/>
  <c r="DK23" i="13"/>
  <c r="AI26" i="25"/>
  <c r="AW26" i="25" s="1"/>
  <c r="DS11" i="12"/>
  <c r="FB11" i="12" s="1"/>
  <c r="DR12" i="12"/>
  <c r="DS14" i="12"/>
  <c r="DQ21" i="11"/>
  <c r="DN24" i="10"/>
  <c r="DN20" i="13" s="1"/>
  <c r="EE17" i="10"/>
  <c r="DW9" i="13"/>
  <c r="EC13" i="10"/>
  <c r="BZ41" i="11"/>
  <c r="CA24" i="11"/>
  <c r="ED8" i="12"/>
  <c r="ED9" i="12" s="1"/>
  <c r="EC38" i="11"/>
  <c r="EA72" i="11"/>
  <c r="EA73" i="11" s="1"/>
  <c r="EA54" i="11"/>
  <c r="BZ57" i="11"/>
  <c r="BZ75" i="11"/>
  <c r="EB53" i="11"/>
  <c r="CC27" i="10"/>
  <c r="CD17" i="11"/>
  <c r="CE16" i="13"/>
  <c r="CE17" i="13" s="1"/>
  <c r="CB18" i="11"/>
  <c r="CB24" i="11" s="1"/>
  <c r="CB28" i="10"/>
  <c r="DM22" i="13" l="1"/>
  <c r="DL23" i="13"/>
  <c r="AI43" i="25"/>
  <c r="AW43" i="25" s="1"/>
  <c r="AI61" i="25"/>
  <c r="AI28" i="25"/>
  <c r="AW28" i="25" s="1"/>
  <c r="DQ22" i="10"/>
  <c r="DT14" i="12"/>
  <c r="DT15" i="12" s="1"/>
  <c r="DS21" i="11" s="1"/>
  <c r="DS22" i="10" s="1"/>
  <c r="DT11" i="12"/>
  <c r="DS12" i="12"/>
  <c r="FB12" i="12" s="1"/>
  <c r="DS15" i="12"/>
  <c r="FB14" i="12"/>
  <c r="EF17" i="10"/>
  <c r="ED13" i="10"/>
  <c r="ED14" i="10" s="1"/>
  <c r="ED19" i="10" s="1"/>
  <c r="EC14" i="10"/>
  <c r="FB12" i="10"/>
  <c r="DX9" i="13"/>
  <c r="CB56" i="11"/>
  <c r="CB40" i="11"/>
  <c r="CA56" i="11"/>
  <c r="CA40" i="11"/>
  <c r="CE17" i="11"/>
  <c r="CF16" i="13"/>
  <c r="CF17" i="13" s="1"/>
  <c r="CD27" i="10"/>
  <c r="CC18" i="11"/>
  <c r="CC24" i="11" s="1"/>
  <c r="CC28" i="10"/>
  <c r="EB54" i="11"/>
  <c r="EB72" i="11"/>
  <c r="EB73" i="11" s="1"/>
  <c r="BZ76" i="11"/>
  <c r="EE8" i="12"/>
  <c r="ED38" i="11"/>
  <c r="FB37" i="11"/>
  <c r="EC53" i="11"/>
  <c r="DN22" i="13" l="1"/>
  <c r="DM23" i="13"/>
  <c r="AI47" i="25"/>
  <c r="AW47" i="25" s="1"/>
  <c r="DS24" i="10"/>
  <c r="DS20" i="13" s="1"/>
  <c r="DR21" i="11"/>
  <c r="FB15" i="12"/>
  <c r="DT12" i="12"/>
  <c r="DU14" i="12"/>
  <c r="DU15" i="12" s="1"/>
  <c r="DT21" i="11" s="1"/>
  <c r="DT22" i="10" s="1"/>
  <c r="DT24" i="10" s="1"/>
  <c r="DT20" i="13" s="1"/>
  <c r="DU11" i="12"/>
  <c r="DQ24" i="10"/>
  <c r="DQ20" i="13" s="1"/>
  <c r="EG17" i="10"/>
  <c r="FB13" i="10"/>
  <c r="DY9" i="13"/>
  <c r="EC19" i="10"/>
  <c r="FB19" i="10" s="1"/>
  <c r="FB14" i="10"/>
  <c r="EE13" i="10"/>
  <c r="EE14" i="10" s="1"/>
  <c r="EE19" i="10" s="1"/>
  <c r="EE38" i="11"/>
  <c r="EF8" i="12"/>
  <c r="CC56" i="11"/>
  <c r="CC40" i="11"/>
  <c r="CD18" i="11"/>
  <c r="CD24" i="11" s="1"/>
  <c r="CD28" i="10"/>
  <c r="CA41" i="11"/>
  <c r="CB41" i="11" s="1"/>
  <c r="CF17" i="11"/>
  <c r="CG16" i="13"/>
  <c r="CG17" i="13" s="1"/>
  <c r="CA75" i="11"/>
  <c r="CA57" i="11"/>
  <c r="ED53" i="11"/>
  <c r="FB38" i="11"/>
  <c r="EE9" i="12"/>
  <c r="FC9" i="12" s="1"/>
  <c r="FC8" i="12"/>
  <c r="EC54" i="11"/>
  <c r="EC72" i="11"/>
  <c r="EC73" i="11" s="1"/>
  <c r="CE27" i="10"/>
  <c r="FD11" i="11"/>
  <c r="FC11" i="11"/>
  <c r="CB57" i="11"/>
  <c r="CB75" i="11"/>
  <c r="CB76" i="11" s="1"/>
  <c r="DO22" i="13" l="1"/>
  <c r="DN23" i="13"/>
  <c r="AI62" i="25"/>
  <c r="DU12" i="12"/>
  <c r="DV14" i="12"/>
  <c r="DV15" i="12" s="1"/>
  <c r="DU21" i="11" s="1"/>
  <c r="DU22" i="10" s="1"/>
  <c r="DU24" i="10" s="1"/>
  <c r="DU20" i="13" s="1"/>
  <c r="DV11" i="12"/>
  <c r="DR22" i="10"/>
  <c r="AH32" i="25" s="1"/>
  <c r="AV32" i="25" s="1"/>
  <c r="FA21" i="11"/>
  <c r="EH17" i="10"/>
  <c r="DZ9" i="13"/>
  <c r="EF13" i="10"/>
  <c r="EF14" i="10" s="1"/>
  <c r="EF19" i="10" s="1"/>
  <c r="CA76" i="11"/>
  <c r="CC41" i="11"/>
  <c r="EF9" i="12"/>
  <c r="ED72" i="11"/>
  <c r="ED54" i="11"/>
  <c r="FB54" i="11" s="1"/>
  <c r="FB53" i="11"/>
  <c r="CG17" i="11"/>
  <c r="CH16" i="13"/>
  <c r="Z44" i="24" s="1"/>
  <c r="CC57" i="11"/>
  <c r="CC75" i="11"/>
  <c r="CC76" i="11" s="1"/>
  <c r="EE53" i="11"/>
  <c r="CE18" i="11"/>
  <c r="CE24" i="11" s="1"/>
  <c r="CE28" i="10"/>
  <c r="EF38" i="11"/>
  <c r="EG8" i="12"/>
  <c r="EG9" i="12" s="1"/>
  <c r="CF27" i="10"/>
  <c r="CD56" i="11"/>
  <c r="CD40" i="11"/>
  <c r="DP22" i="13" l="1"/>
  <c r="DO23" i="13"/>
  <c r="AH36" i="25"/>
  <c r="AV36" i="25" s="1"/>
  <c r="AN44" i="24"/>
  <c r="DR24" i="10"/>
  <c r="DR20" i="13" s="1"/>
  <c r="FA22" i="10"/>
  <c r="DV12" i="12"/>
  <c r="DW14" i="12"/>
  <c r="DW15" i="12" s="1"/>
  <c r="DV21" i="11" s="1"/>
  <c r="DV22" i="10" s="1"/>
  <c r="DV24" i="10" s="1"/>
  <c r="DV20" i="13" s="1"/>
  <c r="DW11" i="12"/>
  <c r="EI17" i="10"/>
  <c r="EG13" i="10"/>
  <c r="EG14" i="10" s="1"/>
  <c r="EG19" i="10" s="1"/>
  <c r="EA9" i="13"/>
  <c r="EG38" i="11"/>
  <c r="EH8" i="12"/>
  <c r="EH9" i="12" s="1"/>
  <c r="EE54" i="11"/>
  <c r="EE72" i="11"/>
  <c r="ED73" i="11"/>
  <c r="FB73" i="11" s="1"/>
  <c r="FB72" i="11"/>
  <c r="CD75" i="11"/>
  <c r="CD76" i="11" s="1"/>
  <c r="CD57" i="11"/>
  <c r="CE56" i="11"/>
  <c r="CE40" i="11"/>
  <c r="CH17" i="13"/>
  <c r="EX16" i="13"/>
  <c r="CG27" i="10"/>
  <c r="EF53" i="11"/>
  <c r="CD41" i="11"/>
  <c r="CF18" i="11"/>
  <c r="CF24" i="11" s="1"/>
  <c r="CF28" i="10"/>
  <c r="DQ22" i="13" l="1"/>
  <c r="DP23" i="13"/>
  <c r="AH48" i="25"/>
  <c r="AH49" i="25" s="1"/>
  <c r="DX11" i="12"/>
  <c r="DW12" i="12"/>
  <c r="DX14" i="12"/>
  <c r="DX15" i="12" s="1"/>
  <c r="DW21" i="11" s="1"/>
  <c r="DW22" i="10" s="1"/>
  <c r="DW24" i="10" s="1"/>
  <c r="DW20" i="13" s="1"/>
  <c r="FA24" i="10"/>
  <c r="EJ17" i="10"/>
  <c r="EB9" i="13"/>
  <c r="EH13" i="10"/>
  <c r="EH14" i="10" s="1"/>
  <c r="EH19" i="10" s="1"/>
  <c r="CE41" i="11"/>
  <c r="CF56" i="11"/>
  <c r="CF40" i="11"/>
  <c r="EF54" i="11"/>
  <c r="EF72" i="11"/>
  <c r="EF73" i="11" s="1"/>
  <c r="EX22" i="13"/>
  <c r="CH17" i="11"/>
  <c r="CI16" i="13"/>
  <c r="EX17" i="13"/>
  <c r="EE73" i="11"/>
  <c r="EG53" i="11"/>
  <c r="CG18" i="11"/>
  <c r="CG24" i="11" s="1"/>
  <c r="CG28" i="10"/>
  <c r="CE75" i="11"/>
  <c r="CE76" i="11" s="1"/>
  <c r="CE57" i="11"/>
  <c r="EI8" i="12"/>
  <c r="EI9" i="12" s="1"/>
  <c r="EH38" i="11"/>
  <c r="DR22" i="13" l="1"/>
  <c r="DQ23" i="13"/>
  <c r="FA20" i="13"/>
  <c r="DY14" i="12"/>
  <c r="DY15" i="12" s="1"/>
  <c r="DX21" i="11" s="1"/>
  <c r="DX22" i="10" s="1"/>
  <c r="DX24" i="10" s="1"/>
  <c r="DX20" i="13" s="1"/>
  <c r="DX12" i="12"/>
  <c r="DY11" i="12"/>
  <c r="EK17" i="10"/>
  <c r="CF41" i="11"/>
  <c r="EI13" i="10"/>
  <c r="EI14" i="10" s="1"/>
  <c r="EI19" i="10" s="1"/>
  <c r="EC9" i="13"/>
  <c r="FB8" i="13"/>
  <c r="CI17" i="13"/>
  <c r="EX17" i="11"/>
  <c r="CF75" i="11"/>
  <c r="CF76" i="11" s="1"/>
  <c r="CF57" i="11"/>
  <c r="EH53" i="11"/>
  <c r="EG72" i="11"/>
  <c r="EG54" i="11"/>
  <c r="EI38" i="11"/>
  <c r="EJ8" i="12"/>
  <c r="EJ9" i="12" s="1"/>
  <c r="CG56" i="11"/>
  <c r="CG40" i="11"/>
  <c r="CH27" i="10"/>
  <c r="AE37" i="25" s="1"/>
  <c r="AS37" i="25" s="1"/>
  <c r="EX23" i="13"/>
  <c r="DS22" i="13" l="1"/>
  <c r="DR23" i="13"/>
  <c r="AE39" i="25"/>
  <c r="AS39" i="25" s="1"/>
  <c r="DZ14" i="12"/>
  <c r="DZ15" i="12" s="1"/>
  <c r="DY21" i="11" s="1"/>
  <c r="DY22" i="10" s="1"/>
  <c r="DY24" i="10" s="1"/>
  <c r="DY20" i="13" s="1"/>
  <c r="DZ11" i="12"/>
  <c r="DY12" i="12"/>
  <c r="EL17" i="10"/>
  <c r="CG41" i="11"/>
  <c r="ED9" i="13"/>
  <c r="FB9" i="13" s="1"/>
  <c r="EJ13" i="10"/>
  <c r="EJ14" i="10" s="1"/>
  <c r="EJ19" i="10" s="1"/>
  <c r="EI53" i="11"/>
  <c r="EH54" i="11"/>
  <c r="EH72" i="11"/>
  <c r="EH73" i="11" s="1"/>
  <c r="CG75" i="11"/>
  <c r="CG76" i="11" s="1"/>
  <c r="CG57" i="11"/>
  <c r="CI17" i="11"/>
  <c r="CJ16" i="13"/>
  <c r="CH18" i="11"/>
  <c r="CH28" i="10"/>
  <c r="EX28" i="10" s="1"/>
  <c r="EX27" i="10"/>
  <c r="EJ38" i="11"/>
  <c r="EK8" i="12"/>
  <c r="EK9" i="12" s="1"/>
  <c r="EG73" i="11"/>
  <c r="DT22" i="13" l="1"/>
  <c r="DS23" i="13"/>
  <c r="Z66" i="24"/>
  <c r="DZ12" i="12"/>
  <c r="EA14" i="12"/>
  <c r="EA15" i="12" s="1"/>
  <c r="DZ21" i="11" s="1"/>
  <c r="DZ22" i="10" s="1"/>
  <c r="DZ24" i="10" s="1"/>
  <c r="DZ20" i="13" s="1"/>
  <c r="EA11" i="12"/>
  <c r="EM17" i="10"/>
  <c r="EK13" i="10"/>
  <c r="EK14" i="10" s="1"/>
  <c r="EK19" i="10" s="1"/>
  <c r="EE9" i="13"/>
  <c r="EX18" i="11"/>
  <c r="CH24" i="11"/>
  <c r="EJ53" i="11"/>
  <c r="EI54" i="11"/>
  <c r="EI72" i="11"/>
  <c r="CI27" i="10"/>
  <c r="CJ17" i="13"/>
  <c r="EK38" i="11"/>
  <c r="EL8" i="12"/>
  <c r="EL9" i="12" s="1"/>
  <c r="DU22" i="13" l="1"/>
  <c r="DT23" i="13"/>
  <c r="AN66" i="24"/>
  <c r="Z71" i="24"/>
  <c r="EA12" i="12"/>
  <c r="EB14" i="12"/>
  <c r="EB15" i="12" s="1"/>
  <c r="EB11" i="12"/>
  <c r="EN17" i="10"/>
  <c r="EL13" i="10"/>
  <c r="EL14" i="10" s="1"/>
  <c r="EL19" i="10" s="1"/>
  <c r="EF9" i="13"/>
  <c r="CI18" i="11"/>
  <c r="CI28" i="10"/>
  <c r="EJ54" i="11"/>
  <c r="EJ72" i="11"/>
  <c r="EJ73" i="11" s="1"/>
  <c r="CH56" i="11"/>
  <c r="CH40" i="11"/>
  <c r="EX24" i="11"/>
  <c r="EK53" i="11"/>
  <c r="EM8" i="12"/>
  <c r="EM9" i="12" s="1"/>
  <c r="EL38" i="11"/>
  <c r="CJ17" i="11"/>
  <c r="CK16" i="13"/>
  <c r="EI73" i="11"/>
  <c r="DV22" i="13" l="1"/>
  <c r="DU23" i="13"/>
  <c r="Z123" i="24"/>
  <c r="Z103" i="24"/>
  <c r="AN103" i="24" s="1"/>
  <c r="AN71" i="24"/>
  <c r="EA21" i="11"/>
  <c r="EB12" i="12"/>
  <c r="EC14" i="12"/>
  <c r="EC11" i="12"/>
  <c r="EO17" i="10"/>
  <c r="EG9" i="13"/>
  <c r="EM13" i="10"/>
  <c r="EM14" i="10" s="1"/>
  <c r="EM19" i="10" s="1"/>
  <c r="CK17" i="13"/>
  <c r="CH41" i="11"/>
  <c r="Z51" i="24" s="1"/>
  <c r="EX40" i="11"/>
  <c r="EX41" i="11" s="1"/>
  <c r="CH57" i="11"/>
  <c r="EX57" i="11" s="1"/>
  <c r="CH75" i="11"/>
  <c r="EX56" i="11"/>
  <c r="CJ27" i="10"/>
  <c r="EK54" i="11"/>
  <c r="EK72" i="11"/>
  <c r="EM38" i="11"/>
  <c r="EN8" i="12"/>
  <c r="EN9" i="12" s="1"/>
  <c r="EL53" i="11"/>
  <c r="CI24" i="11"/>
  <c r="DW22" i="13" l="1"/>
  <c r="DV23" i="13"/>
  <c r="AN51" i="24"/>
  <c r="Z49" i="24"/>
  <c r="ED14" i="12"/>
  <c r="ED15" i="12" s="1"/>
  <c r="EC21" i="11" s="1"/>
  <c r="EC22" i="10" s="1"/>
  <c r="EC24" i="10" s="1"/>
  <c r="EC20" i="13" s="1"/>
  <c r="EC12" i="12"/>
  <c r="ED11" i="12"/>
  <c r="EC15" i="12"/>
  <c r="EA22" i="10"/>
  <c r="EP17" i="10"/>
  <c r="AJ26" i="25" s="1"/>
  <c r="AX26" i="25" s="1"/>
  <c r="FD13" i="11"/>
  <c r="FC13" i="11"/>
  <c r="EN13" i="10"/>
  <c r="EN14" i="10" s="1"/>
  <c r="EN19" i="10" s="1"/>
  <c r="EH9" i="13"/>
  <c r="EN38" i="11"/>
  <c r="EO8" i="12"/>
  <c r="EO9" i="12" s="1"/>
  <c r="EK73" i="11"/>
  <c r="CI56" i="11"/>
  <c r="CI40" i="11"/>
  <c r="CJ18" i="11"/>
  <c r="CJ28" i="10"/>
  <c r="CK17" i="11"/>
  <c r="CL16" i="13"/>
  <c r="EL54" i="11"/>
  <c r="EL72" i="11"/>
  <c r="EL73" i="11" s="1"/>
  <c r="EM53" i="11"/>
  <c r="CH76" i="11"/>
  <c r="EX76" i="11" s="1"/>
  <c r="EX75" i="11"/>
  <c r="DX22" i="13" l="1"/>
  <c r="DW23" i="13"/>
  <c r="AJ43" i="25"/>
  <c r="AX43" i="25" s="1"/>
  <c r="AJ61" i="25"/>
  <c r="AJ28" i="25"/>
  <c r="AX28" i="25" s="1"/>
  <c r="AN49" i="24"/>
  <c r="Z120" i="24"/>
  <c r="Z121" i="24"/>
  <c r="Z55" i="24"/>
  <c r="EA24" i="10"/>
  <c r="EA20" i="13" s="1"/>
  <c r="EB21" i="11"/>
  <c r="EE11" i="12"/>
  <c r="ED12" i="12"/>
  <c r="EE14" i="12"/>
  <c r="FD17" i="10"/>
  <c r="FC17" i="10"/>
  <c r="FD12" i="10"/>
  <c r="EO13" i="10"/>
  <c r="EI9" i="13"/>
  <c r="CK27" i="10"/>
  <c r="CI41" i="11"/>
  <c r="EN53" i="11"/>
  <c r="CJ24" i="11"/>
  <c r="EM54" i="11"/>
  <c r="EM72" i="11"/>
  <c r="EM73" i="11" s="1"/>
  <c r="CL17" i="13"/>
  <c r="CI75" i="11"/>
  <c r="CI57" i="11"/>
  <c r="EP8" i="12"/>
  <c r="EP9" i="12" s="1"/>
  <c r="EO38" i="11"/>
  <c r="DY22" i="13" l="1"/>
  <c r="DX23" i="13"/>
  <c r="AJ47" i="25"/>
  <c r="AX47" i="25" s="1"/>
  <c r="AN55" i="24"/>
  <c r="Z119" i="24"/>
  <c r="Z57" i="24"/>
  <c r="EF14" i="12"/>
  <c r="EF15" i="12" s="1"/>
  <c r="EE21" i="11" s="1"/>
  <c r="EE22" i="10" s="1"/>
  <c r="EF11" i="12"/>
  <c r="EE12" i="12"/>
  <c r="FC12" i="12" s="1"/>
  <c r="FC11" i="12"/>
  <c r="EE15" i="12"/>
  <c r="FC14" i="12"/>
  <c r="EB22" i="10"/>
  <c r="EJ9" i="13"/>
  <c r="EO14" i="10"/>
  <c r="EP13" i="10"/>
  <c r="FC12" i="10"/>
  <c r="EP38" i="11"/>
  <c r="FD38" i="11" s="1"/>
  <c r="EQ8" i="12"/>
  <c r="FD37" i="11"/>
  <c r="FF47" i="11" s="1"/>
  <c r="FC37" i="11"/>
  <c r="CK18" i="11"/>
  <c r="CK28" i="10"/>
  <c r="EO53" i="11"/>
  <c r="CJ56" i="11"/>
  <c r="CJ40" i="11"/>
  <c r="CL17" i="11"/>
  <c r="CM16" i="13"/>
  <c r="EN72" i="11"/>
  <c r="EN73" i="11" s="1"/>
  <c r="EN54" i="11"/>
  <c r="CI76" i="11"/>
  <c r="DZ22" i="13" l="1"/>
  <c r="DY23" i="13"/>
  <c r="AJ62" i="25"/>
  <c r="EE24" i="10"/>
  <c r="EE20" i="13" s="1"/>
  <c r="Z105" i="24"/>
  <c r="Z106" i="24" s="1"/>
  <c r="AN57" i="24"/>
  <c r="Z122" i="24"/>
  <c r="EB24" i="10"/>
  <c r="EB20" i="13" s="1"/>
  <c r="ED21" i="11"/>
  <c r="FC15" i="12"/>
  <c r="EG11" i="12"/>
  <c r="EF12" i="12"/>
  <c r="EG14" i="12"/>
  <c r="EG15" i="12" s="1"/>
  <c r="EF21" i="11" s="1"/>
  <c r="EF22" i="10" s="1"/>
  <c r="EF24" i="10" s="1"/>
  <c r="EF20" i="13" s="1"/>
  <c r="EP14" i="10"/>
  <c r="EP19" i="10" s="1"/>
  <c r="FD13" i="10"/>
  <c r="EK9" i="13"/>
  <c r="FC13" i="10"/>
  <c r="EO19" i="10"/>
  <c r="CM17" i="13"/>
  <c r="CJ57" i="11"/>
  <c r="CJ75" i="11"/>
  <c r="EO54" i="11"/>
  <c r="EO72" i="11"/>
  <c r="EO73" i="11" s="1"/>
  <c r="EQ9" i="12"/>
  <c r="FE8" i="12"/>
  <c r="FD8" i="12"/>
  <c r="CL27" i="10"/>
  <c r="CJ41" i="11"/>
  <c r="CK24" i="11"/>
  <c r="EP53" i="11"/>
  <c r="FC38" i="11"/>
  <c r="EA22" i="13" l="1"/>
  <c r="DZ23" i="13"/>
  <c r="EH11" i="12"/>
  <c r="EG12" i="12"/>
  <c r="EH14" i="12"/>
  <c r="EH15" i="12" s="1"/>
  <c r="EG21" i="11" s="1"/>
  <c r="EG22" i="10" s="1"/>
  <c r="EG24" i="10" s="1"/>
  <c r="EG20" i="13" s="1"/>
  <c r="ED22" i="10"/>
  <c r="AI32" i="25" s="1"/>
  <c r="AW32" i="25" s="1"/>
  <c r="FB21" i="11"/>
  <c r="FD14" i="10"/>
  <c r="FC14" i="10"/>
  <c r="EL9" i="13"/>
  <c r="FD19" i="10"/>
  <c r="FC19" i="10"/>
  <c r="CJ76" i="11"/>
  <c r="CK56" i="11"/>
  <c r="CK40" i="11"/>
  <c r="FE9" i="12"/>
  <c r="FD9" i="12"/>
  <c r="CM17" i="11"/>
  <c r="CN16" i="13"/>
  <c r="CN17" i="13" s="1"/>
  <c r="EP54" i="11"/>
  <c r="B55" i="11" s="1"/>
  <c r="EP72" i="11"/>
  <c r="FD53" i="11"/>
  <c r="FC53" i="11"/>
  <c r="CL18" i="11"/>
  <c r="CL28" i="10"/>
  <c r="EB22" i="13" l="1"/>
  <c r="EA23" i="13"/>
  <c r="AI36" i="25"/>
  <c r="AW36" i="25" s="1"/>
  <c r="ED24" i="10"/>
  <c r="ED20" i="13" s="1"/>
  <c r="FB22" i="10"/>
  <c r="EI14" i="12"/>
  <c r="EI15" i="12" s="1"/>
  <c r="EH21" i="11" s="1"/>
  <c r="EH22" i="10" s="1"/>
  <c r="EH24" i="10" s="1"/>
  <c r="EH20" i="13" s="1"/>
  <c r="EH12" i="12"/>
  <c r="EI11" i="12"/>
  <c r="EM9" i="13"/>
  <c r="FD54" i="11"/>
  <c r="FC54" i="11"/>
  <c r="CM27" i="10"/>
  <c r="CK41" i="11"/>
  <c r="CN17" i="11"/>
  <c r="CO16" i="13"/>
  <c r="CO17" i="13" s="1"/>
  <c r="CL24" i="11"/>
  <c r="EP73" i="11"/>
  <c r="FD72" i="11"/>
  <c r="FC72" i="11"/>
  <c r="CK75" i="11"/>
  <c r="CK57" i="11"/>
  <c r="EC22" i="13" l="1"/>
  <c r="EB23" i="13"/>
  <c r="AI48" i="25"/>
  <c r="AI49" i="25" s="1"/>
  <c r="EJ14" i="12"/>
  <c r="EJ15" i="12" s="1"/>
  <c r="EI21" i="11" s="1"/>
  <c r="EI22" i="10" s="1"/>
  <c r="EI24" i="10" s="1"/>
  <c r="EI20" i="13" s="1"/>
  <c r="EI12" i="12"/>
  <c r="EJ11" i="12"/>
  <c r="FB24" i="10"/>
  <c r="EN9" i="13"/>
  <c r="CN27" i="10"/>
  <c r="CL56" i="11"/>
  <c r="CL40" i="11"/>
  <c r="CM18" i="11"/>
  <c r="CM28" i="10"/>
  <c r="CO17" i="11"/>
  <c r="CP16" i="13"/>
  <c r="CP17" i="13" s="1"/>
  <c r="CK76" i="11"/>
  <c r="FD73" i="11"/>
  <c r="B74" i="11"/>
  <c r="FC73" i="11"/>
  <c r="ED22" i="13" l="1"/>
  <c r="EC23" i="13"/>
  <c r="FB20" i="13"/>
  <c r="EK11" i="12"/>
  <c r="EJ12" i="12"/>
  <c r="EK14" i="12"/>
  <c r="EK15" i="12" s="1"/>
  <c r="EJ21" i="11" s="1"/>
  <c r="EJ22" i="10" s="1"/>
  <c r="EJ24" i="10" s="1"/>
  <c r="EJ20" i="13" s="1"/>
  <c r="EO9" i="13"/>
  <c r="EP9" i="13"/>
  <c r="CO27" i="10"/>
  <c r="CL57" i="11"/>
  <c r="CL75" i="11"/>
  <c r="CP17" i="11"/>
  <c r="CQ16" i="13"/>
  <c r="CQ17" i="13" s="1"/>
  <c r="CM24" i="11"/>
  <c r="CL41" i="11"/>
  <c r="CN18" i="11"/>
  <c r="CN24" i="11" s="1"/>
  <c r="CN28" i="10"/>
  <c r="EE22" i="13" l="1"/>
  <c r="ED23" i="13"/>
  <c r="EL14" i="12"/>
  <c r="EL15" i="12" s="1"/>
  <c r="EK21" i="11" s="1"/>
  <c r="EK22" i="10" s="1"/>
  <c r="EK12" i="12"/>
  <c r="EL11" i="12"/>
  <c r="FD8" i="13"/>
  <c r="FD9" i="13"/>
  <c r="FC9" i="13"/>
  <c r="FC8" i="13"/>
  <c r="CN56" i="11"/>
  <c r="CN40" i="11"/>
  <c r="CP27" i="10"/>
  <c r="CQ17" i="11"/>
  <c r="CR16" i="13"/>
  <c r="CR17" i="13" s="1"/>
  <c r="CL76" i="11"/>
  <c r="CO18" i="11"/>
  <c r="CO24" i="11" s="1"/>
  <c r="CO28" i="10"/>
  <c r="CM56" i="11"/>
  <c r="CM40" i="11"/>
  <c r="EF22" i="13" l="1"/>
  <c r="EE23" i="13"/>
  <c r="EK24" i="10"/>
  <c r="EK20" i="13" s="1"/>
  <c r="EL12" i="12"/>
  <c r="EM14" i="12"/>
  <c r="EM11" i="12"/>
  <c r="CR17" i="11"/>
  <c r="CS16" i="13"/>
  <c r="CS17" i="13" s="1"/>
  <c r="CM75" i="11"/>
  <c r="CM57" i="11"/>
  <c r="CQ27" i="10"/>
  <c r="CO56" i="11"/>
  <c r="CO40" i="11"/>
  <c r="CP18" i="11"/>
  <c r="CP24" i="11" s="1"/>
  <c r="CP28" i="10"/>
  <c r="CM41" i="11"/>
  <c r="CN41" i="11" s="1"/>
  <c r="CN75" i="11"/>
  <c r="CN76" i="11" s="1"/>
  <c r="CN57" i="11"/>
  <c r="EG22" i="13" l="1"/>
  <c r="EF23" i="13"/>
  <c r="EN14" i="12"/>
  <c r="EN15" i="12" s="1"/>
  <c r="EM21" i="11" s="1"/>
  <c r="EM22" i="10" s="1"/>
  <c r="EM24" i="10" s="1"/>
  <c r="EM20" i="13" s="1"/>
  <c r="EN11" i="12"/>
  <c r="EM12" i="12"/>
  <c r="EM15" i="12"/>
  <c r="CR27" i="10"/>
  <c r="CM76" i="11"/>
  <c r="CQ18" i="11"/>
  <c r="CQ24" i="11" s="1"/>
  <c r="CQ28" i="10"/>
  <c r="CP56" i="11"/>
  <c r="CP40" i="11"/>
  <c r="CS17" i="11"/>
  <c r="CT16" i="13"/>
  <c r="CO57" i="11"/>
  <c r="CO75" i="11"/>
  <c r="CO76" i="11" s="1"/>
  <c r="CO41" i="11"/>
  <c r="EH22" i="13" l="1"/>
  <c r="EG23" i="13"/>
  <c r="EO14" i="12"/>
  <c r="EO11" i="12"/>
  <c r="EN12" i="12"/>
  <c r="EL21" i="11"/>
  <c r="CP41" i="11"/>
  <c r="CS27" i="10"/>
  <c r="CT17" i="13"/>
  <c r="EY16" i="13"/>
  <c r="CP57" i="11"/>
  <c r="CP75" i="11"/>
  <c r="CP76" i="11" s="1"/>
  <c r="CQ56" i="11"/>
  <c r="CQ40" i="11"/>
  <c r="CR18" i="11"/>
  <c r="CR24" i="11" s="1"/>
  <c r="CR28" i="10"/>
  <c r="EI22" i="13" l="1"/>
  <c r="EH23" i="13"/>
  <c r="EP14" i="12"/>
  <c r="EP15" i="12" s="1"/>
  <c r="EO21" i="11" s="1"/>
  <c r="EO22" i="10" s="1"/>
  <c r="EO24" i="10" s="1"/>
  <c r="EO20" i="13" s="1"/>
  <c r="EO12" i="12"/>
  <c r="EP11" i="12"/>
  <c r="EO15" i="12"/>
  <c r="EL22" i="10"/>
  <c r="CQ41" i="11"/>
  <c r="CT17" i="11"/>
  <c r="CU16" i="13"/>
  <c r="AA44" i="24" s="1"/>
  <c r="EY17" i="13"/>
  <c r="CR56" i="11"/>
  <c r="CR40" i="11"/>
  <c r="CS18" i="11"/>
  <c r="CS24" i="11" s="1"/>
  <c r="CS28" i="10"/>
  <c r="CQ57" i="11"/>
  <c r="CQ75" i="11"/>
  <c r="CQ76" i="11" s="1"/>
  <c r="EY22" i="13"/>
  <c r="EJ22" i="13" l="1"/>
  <c r="EI23" i="13"/>
  <c r="AO44" i="24"/>
  <c r="EN21" i="11"/>
  <c r="EP12" i="12"/>
  <c r="EQ11" i="12"/>
  <c r="EQ14" i="12"/>
  <c r="EL24" i="10"/>
  <c r="EL20" i="13" s="1"/>
  <c r="CR41" i="11"/>
  <c r="CS56" i="11"/>
  <c r="CS40" i="11"/>
  <c r="CU17" i="13"/>
  <c r="CR75" i="11"/>
  <c r="CR76" i="11" s="1"/>
  <c r="CR57" i="11"/>
  <c r="CT27" i="10"/>
  <c r="AF37" i="25" s="1"/>
  <c r="AT37" i="25" s="1"/>
  <c r="EY23" i="13"/>
  <c r="EY17" i="11"/>
  <c r="EK22" i="13" l="1"/>
  <c r="EJ23" i="13"/>
  <c r="AF39" i="25"/>
  <c r="AT39" i="25" s="1"/>
  <c r="EQ15" i="12"/>
  <c r="FD14" i="12"/>
  <c r="EN22" i="10"/>
  <c r="EQ12" i="12"/>
  <c r="FD12" i="12" s="1"/>
  <c r="FD11" i="12"/>
  <c r="CS41" i="11"/>
  <c r="CT18" i="11"/>
  <c r="CT28" i="10"/>
  <c r="EY28" i="10" s="1"/>
  <c r="EY27" i="10"/>
  <c r="CU17" i="11"/>
  <c r="CV16" i="13"/>
  <c r="CS57" i="11"/>
  <c r="CS75" i="11"/>
  <c r="CS76" i="11" s="1"/>
  <c r="EL22" i="13" l="1"/>
  <c r="EK23" i="13"/>
  <c r="AA66" i="24"/>
  <c r="EP21" i="11"/>
  <c r="FD15" i="12"/>
  <c r="EN24" i="10"/>
  <c r="EN20" i="13" s="1"/>
  <c r="EY18" i="11"/>
  <c r="CT24" i="11"/>
  <c r="CV17" i="13"/>
  <c r="CU27" i="10"/>
  <c r="EM22" i="13" l="1"/>
  <c r="EL23" i="13"/>
  <c r="AA71" i="24"/>
  <c r="AO66" i="24"/>
  <c r="EP22" i="10"/>
  <c r="AJ32" i="25" s="1"/>
  <c r="AX32" i="25" s="1"/>
  <c r="FD21" i="11"/>
  <c r="FC21" i="11"/>
  <c r="CV17" i="11"/>
  <c r="CW16" i="13"/>
  <c r="CU18" i="11"/>
  <c r="CU28" i="10"/>
  <c r="CT56" i="11"/>
  <c r="CT40" i="11"/>
  <c r="EY24" i="11"/>
  <c r="EN22" i="13" l="1"/>
  <c r="EM23" i="13"/>
  <c r="AJ36" i="25"/>
  <c r="AX36" i="25" s="1"/>
  <c r="AA103" i="24"/>
  <c r="AO103" i="24" s="1"/>
  <c r="AA123" i="24"/>
  <c r="AO71" i="24"/>
  <c r="EP24" i="10"/>
  <c r="EP20" i="13" s="1"/>
  <c r="FC22" i="10"/>
  <c r="FD22" i="10"/>
  <c r="CW17" i="13"/>
  <c r="CU24" i="11"/>
  <c r="CT41" i="11"/>
  <c r="AA51" i="24" s="1"/>
  <c r="EY40" i="11"/>
  <c r="EY41" i="11" s="1"/>
  <c r="CT57" i="11"/>
  <c r="EY57" i="11" s="1"/>
  <c r="CT75" i="11"/>
  <c r="EY56" i="11"/>
  <c r="CV27" i="10"/>
  <c r="EO22" i="13" l="1"/>
  <c r="EN23" i="13"/>
  <c r="AJ48" i="25"/>
  <c r="AJ49" i="25" s="1"/>
  <c r="AO51" i="24"/>
  <c r="AA49" i="24"/>
  <c r="FC24" i="10"/>
  <c r="FD24" i="10"/>
  <c r="CV18" i="11"/>
  <c r="CV28" i="10"/>
  <c r="CT76" i="11"/>
  <c r="EY76" i="11" s="1"/>
  <c r="EY75" i="11"/>
  <c r="CU56" i="11"/>
  <c r="CU40" i="11"/>
  <c r="CW17" i="11"/>
  <c r="CX16" i="13"/>
  <c r="EP22" i="13" l="1"/>
  <c r="EP23" i="13" s="1"/>
  <c r="EO23" i="13"/>
  <c r="AO49" i="24"/>
  <c r="AA120" i="24"/>
  <c r="AA121" i="24"/>
  <c r="AA55" i="24"/>
  <c r="FD20" i="13"/>
  <c r="FC20" i="13"/>
  <c r="CU41" i="11"/>
  <c r="CX17" i="13"/>
  <c r="CU57" i="11"/>
  <c r="CU75" i="11"/>
  <c r="CW27" i="10"/>
  <c r="CV24" i="11"/>
  <c r="AA119" i="24" l="1"/>
  <c r="AO55" i="24"/>
  <c r="AA57" i="24"/>
  <c r="CU76" i="11"/>
  <c r="CX17" i="11"/>
  <c r="CY16" i="13"/>
  <c r="CV56" i="11"/>
  <c r="CV40" i="11"/>
  <c r="CW18" i="11"/>
  <c r="CW28" i="10"/>
  <c r="AA105" i="24" l="1"/>
  <c r="AA106" i="24" s="1"/>
  <c r="AO57" i="24"/>
  <c r="AA122" i="24"/>
  <c r="CY17" i="13"/>
  <c r="CV57" i="11"/>
  <c r="CV75" i="11"/>
  <c r="CW24" i="11"/>
  <c r="CV41" i="11"/>
  <c r="CX27" i="10"/>
  <c r="CX18" i="11" l="1"/>
  <c r="CX28" i="10"/>
  <c r="CY17" i="11"/>
  <c r="CZ16" i="13"/>
  <c r="CZ17" i="13" s="1"/>
  <c r="CW56" i="11"/>
  <c r="CW40" i="11"/>
  <c r="CV76" i="11"/>
  <c r="CW41" i="11" l="1"/>
  <c r="CY27" i="10"/>
  <c r="CW57" i="11"/>
  <c r="CW75" i="11"/>
  <c r="CZ17" i="11"/>
  <c r="DA16" i="13"/>
  <c r="DA17" i="13" s="1"/>
  <c r="CX24" i="11"/>
  <c r="CW76" i="11" l="1"/>
  <c r="CY18" i="11"/>
  <c r="CY28" i="10"/>
  <c r="DA17" i="11"/>
  <c r="DB16" i="13"/>
  <c r="DB17" i="13" s="1"/>
  <c r="CX56" i="11"/>
  <c r="CX40" i="11"/>
  <c r="CZ27" i="10"/>
  <c r="DB17" i="11" l="1"/>
  <c r="DC16" i="13"/>
  <c r="DC17" i="13" s="1"/>
  <c r="CY24" i="11"/>
  <c r="CX41" i="11"/>
  <c r="CZ18" i="11"/>
  <c r="CZ24" i="11" s="1"/>
  <c r="CZ28" i="10"/>
  <c r="DA27" i="10"/>
  <c r="CX57" i="11"/>
  <c r="CX75" i="11"/>
  <c r="CZ56" i="11" l="1"/>
  <c r="CZ40" i="11"/>
  <c r="DB27" i="10"/>
  <c r="CY56" i="11"/>
  <c r="CY40" i="11"/>
  <c r="CX76" i="11"/>
  <c r="DA18" i="11"/>
  <c r="DA24" i="11" s="1"/>
  <c r="DA28" i="10"/>
  <c r="DC17" i="11"/>
  <c r="DD16" i="13"/>
  <c r="DD17" i="13" s="1"/>
  <c r="DB18" i="11" l="1"/>
  <c r="DB24" i="11" s="1"/>
  <c r="DB28" i="10"/>
  <c r="DA56" i="11"/>
  <c r="DA40" i="11"/>
  <c r="CY75" i="11"/>
  <c r="CY57" i="11"/>
  <c r="CZ57" i="11"/>
  <c r="CZ75" i="11"/>
  <c r="CZ76" i="11" s="1"/>
  <c r="CY41" i="11"/>
  <c r="CZ41" i="11" s="1"/>
  <c r="DD17" i="11"/>
  <c r="DE16" i="13"/>
  <c r="DE17" i="13" s="1"/>
  <c r="DC27" i="10"/>
  <c r="DD27" i="10" l="1"/>
  <c r="DA57" i="11"/>
  <c r="DA75" i="11"/>
  <c r="DA76" i="11" s="1"/>
  <c r="DC18" i="11"/>
  <c r="DC24" i="11" s="1"/>
  <c r="DC28" i="10"/>
  <c r="DE17" i="11"/>
  <c r="DF16" i="13"/>
  <c r="AB44" i="24" s="1"/>
  <c r="CY76" i="11"/>
  <c r="DB56" i="11"/>
  <c r="DB40" i="11"/>
  <c r="DA41" i="11"/>
  <c r="DF17" i="13" l="1"/>
  <c r="EZ16" i="13"/>
  <c r="DE27" i="10"/>
  <c r="DB57" i="11"/>
  <c r="DB75" i="11"/>
  <c r="DB76" i="11" s="1"/>
  <c r="DB41" i="11"/>
  <c r="DC56" i="11"/>
  <c r="DC40" i="11"/>
  <c r="DD18" i="11"/>
  <c r="DD24" i="11" s="1"/>
  <c r="DD28" i="10"/>
  <c r="DC41" i="11" l="1"/>
  <c r="DC57" i="11"/>
  <c r="DC75" i="11"/>
  <c r="DC76" i="11" s="1"/>
  <c r="EZ22" i="13"/>
  <c r="DE18" i="11"/>
  <c r="DE24" i="11" s="1"/>
  <c r="DE28" i="10"/>
  <c r="DD56" i="11"/>
  <c r="DD40" i="11"/>
  <c r="DF17" i="11"/>
  <c r="DG16" i="13"/>
  <c r="EZ17" i="13"/>
  <c r="DD41" i="11" l="1"/>
  <c r="EZ17" i="11"/>
  <c r="DD57" i="11"/>
  <c r="DD75" i="11"/>
  <c r="DD76" i="11" s="1"/>
  <c r="DF27" i="10"/>
  <c r="AG37" i="25" s="1"/>
  <c r="AU37" i="25" s="1"/>
  <c r="EZ23" i="13"/>
  <c r="DG17" i="13"/>
  <c r="DE56" i="11"/>
  <c r="DE40" i="11"/>
  <c r="AG39" i="25" l="1"/>
  <c r="AU39" i="25" s="1"/>
  <c r="DE41" i="11"/>
  <c r="DF18" i="11"/>
  <c r="DF28" i="10"/>
  <c r="EZ28" i="10" s="1"/>
  <c r="EZ27" i="10"/>
  <c r="DG17" i="11"/>
  <c r="DH16" i="13"/>
  <c r="DE57" i="11"/>
  <c r="DE75" i="11"/>
  <c r="DE76" i="11" s="1"/>
  <c r="AB66" i="24" l="1"/>
  <c r="DH17" i="13"/>
  <c r="DG27" i="10"/>
  <c r="EZ18" i="11"/>
  <c r="DF24" i="11"/>
  <c r="AB71" i="24" l="1"/>
  <c r="DF56" i="11"/>
  <c r="DF40" i="11"/>
  <c r="EZ24" i="11"/>
  <c r="DG18" i="11"/>
  <c r="DG28" i="10"/>
  <c r="DH17" i="11"/>
  <c r="DI16" i="13"/>
  <c r="AB123" i="24" l="1"/>
  <c r="AB103" i="24"/>
  <c r="DG24" i="11"/>
  <c r="DH27" i="10"/>
  <c r="DF41" i="11"/>
  <c r="AB51" i="24" s="1"/>
  <c r="AB49" i="24" s="1"/>
  <c r="EZ40" i="11"/>
  <c r="EZ41" i="11" s="1"/>
  <c r="DI17" i="13"/>
  <c r="DF75" i="11"/>
  <c r="DF57" i="11"/>
  <c r="EZ57" i="11" s="1"/>
  <c r="EZ56" i="11"/>
  <c r="AB121" i="24" l="1"/>
  <c r="AB120" i="24"/>
  <c r="AB55" i="24"/>
  <c r="DG56" i="11"/>
  <c r="DG40" i="11"/>
  <c r="DF76" i="11"/>
  <c r="EZ76" i="11" s="1"/>
  <c r="EZ75" i="11"/>
  <c r="DH18" i="11"/>
  <c r="DH28" i="10"/>
  <c r="DI17" i="11"/>
  <c r="DJ16" i="13"/>
  <c r="AB119" i="24" l="1"/>
  <c r="AB57" i="24"/>
  <c r="DH24" i="11"/>
  <c r="DI27" i="10"/>
  <c r="DJ17" i="13"/>
  <c r="DG57" i="11"/>
  <c r="DG75" i="11"/>
  <c r="DG41" i="11"/>
  <c r="AB122" i="24" l="1"/>
  <c r="AB105" i="24"/>
  <c r="AB106" i="24" s="1"/>
  <c r="DJ17" i="11"/>
  <c r="DK16" i="13"/>
  <c r="DI18" i="11"/>
  <c r="DI28" i="10"/>
  <c r="DH56" i="11"/>
  <c r="DH40" i="11"/>
  <c r="DG76" i="11"/>
  <c r="DJ27" i="10" l="1"/>
  <c r="DH75" i="11"/>
  <c r="DH57" i="11"/>
  <c r="DK17" i="13"/>
  <c r="DH41" i="11"/>
  <c r="DI24" i="11"/>
  <c r="DI56" i="11" l="1"/>
  <c r="DI40" i="11"/>
  <c r="DK17" i="11"/>
  <c r="DL16" i="13"/>
  <c r="DL17" i="13" s="1"/>
  <c r="DH76" i="11"/>
  <c r="DJ18" i="11"/>
  <c r="DJ28" i="10"/>
  <c r="DL17" i="11" l="1"/>
  <c r="DM16" i="13"/>
  <c r="DM17" i="13" s="1"/>
  <c r="DI57" i="11"/>
  <c r="DI75" i="11"/>
  <c r="DK27" i="10"/>
  <c r="DJ24" i="11"/>
  <c r="DI41" i="11"/>
  <c r="DJ56" i="11" l="1"/>
  <c r="DJ40" i="11"/>
  <c r="DK18" i="11"/>
  <c r="DK28" i="10"/>
  <c r="DI76" i="11"/>
  <c r="DL27" i="10"/>
  <c r="DM17" i="11"/>
  <c r="DN16" i="13"/>
  <c r="DN17" i="13" s="1"/>
  <c r="DK24" i="11" l="1"/>
  <c r="DM27" i="10"/>
  <c r="DJ41" i="11"/>
  <c r="DN17" i="11"/>
  <c r="DO16" i="13"/>
  <c r="DO17" i="13" s="1"/>
  <c r="DL18" i="11"/>
  <c r="DL24" i="11" s="1"/>
  <c r="DL28" i="10"/>
  <c r="DJ75" i="11"/>
  <c r="DJ57" i="11"/>
  <c r="DM18" i="11" l="1"/>
  <c r="DM24" i="11" s="1"/>
  <c r="DM28" i="10"/>
  <c r="FE14" i="12"/>
  <c r="DK56" i="11"/>
  <c r="DK40" i="11"/>
  <c r="DJ76" i="11"/>
  <c r="DL56" i="11"/>
  <c r="DL40" i="11"/>
  <c r="DO17" i="11"/>
  <c r="DP16" i="13"/>
  <c r="DP17" i="13" s="1"/>
  <c r="DN27" i="10"/>
  <c r="DN18" i="11" l="1"/>
  <c r="DN24" i="11" s="1"/>
  <c r="DN28" i="10"/>
  <c r="DL57" i="11"/>
  <c r="DL75" i="11"/>
  <c r="DL76" i="11" s="1"/>
  <c r="DK41" i="11"/>
  <c r="DL41" i="11" s="1"/>
  <c r="DO27" i="10"/>
  <c r="DP17" i="11"/>
  <c r="DQ16" i="13"/>
  <c r="DQ17" i="13" s="1"/>
  <c r="DK75" i="11"/>
  <c r="DK57" i="11"/>
  <c r="DM56" i="11"/>
  <c r="DM40" i="11"/>
  <c r="DM41" i="11" l="1"/>
  <c r="DK76" i="11"/>
  <c r="DM75" i="11"/>
  <c r="DM76" i="11" s="1"/>
  <c r="DM57" i="11"/>
  <c r="DQ17" i="11"/>
  <c r="DR16" i="13"/>
  <c r="AC44" i="24" s="1"/>
  <c r="DO18" i="11"/>
  <c r="DO24" i="11" s="1"/>
  <c r="DO28" i="10"/>
  <c r="DP27" i="10"/>
  <c r="DN56" i="11"/>
  <c r="DN40" i="11"/>
  <c r="DN41" i="11" l="1"/>
  <c r="DO56" i="11"/>
  <c r="DO40" i="11"/>
  <c r="DR17" i="13"/>
  <c r="FA16" i="13"/>
  <c r="DN75" i="11"/>
  <c r="DN76" i="11" s="1"/>
  <c r="DN57" i="11"/>
  <c r="DQ27" i="10"/>
  <c r="DP18" i="11"/>
  <c r="DP24" i="11" s="1"/>
  <c r="DP28" i="10"/>
  <c r="DO41" i="11" l="1"/>
  <c r="DQ18" i="11"/>
  <c r="DQ24" i="11" s="1"/>
  <c r="DQ28" i="10"/>
  <c r="DR17" i="11"/>
  <c r="DS16" i="13"/>
  <c r="FA17" i="13"/>
  <c r="FA22" i="13"/>
  <c r="DP56" i="11"/>
  <c r="DP40" i="11"/>
  <c r="DO57" i="11"/>
  <c r="DO75" i="11"/>
  <c r="DO76" i="11" s="1"/>
  <c r="FE15" i="12" l="1"/>
  <c r="DP41" i="11"/>
  <c r="DP75" i="11"/>
  <c r="DP76" i="11" s="1"/>
  <c r="DP57" i="11"/>
  <c r="FA17" i="11"/>
  <c r="DR27" i="10"/>
  <c r="AH37" i="25" s="1"/>
  <c r="AV37" i="25" s="1"/>
  <c r="FA23" i="13"/>
  <c r="DS17" i="13"/>
  <c r="DQ56" i="11"/>
  <c r="DQ40" i="11"/>
  <c r="AH39" i="25" l="1"/>
  <c r="AV39" i="25" s="1"/>
  <c r="DQ41" i="11"/>
  <c r="DS17" i="11"/>
  <c r="DT16" i="13"/>
  <c r="DQ75" i="11"/>
  <c r="DQ76" i="11" s="1"/>
  <c r="DQ57" i="11"/>
  <c r="DR18" i="11"/>
  <c r="DR28" i="10"/>
  <c r="FA28" i="10" s="1"/>
  <c r="FA27" i="10"/>
  <c r="AC66" i="24" l="1"/>
  <c r="FA18" i="11"/>
  <c r="DR24" i="11"/>
  <c r="DT17" i="13"/>
  <c r="DS27" i="10"/>
  <c r="AC71" i="24" l="1"/>
  <c r="DS18" i="11"/>
  <c r="DS28" i="10"/>
  <c r="DT17" i="11"/>
  <c r="DU16" i="13"/>
  <c r="DR56" i="11"/>
  <c r="DR40" i="11"/>
  <c r="FA24" i="11"/>
  <c r="AC123" i="24" l="1"/>
  <c r="AC103" i="24"/>
  <c r="DR57" i="11"/>
  <c r="FA57" i="11" s="1"/>
  <c r="DR75" i="11"/>
  <c r="FA56" i="11"/>
  <c r="DR41" i="11"/>
  <c r="AC51" i="24" s="1"/>
  <c r="AC49" i="24" s="1"/>
  <c r="FA40" i="11"/>
  <c r="FA41" i="11" s="1"/>
  <c r="DT27" i="10"/>
  <c r="DU17" i="13"/>
  <c r="DS24" i="11"/>
  <c r="AC120" i="24" l="1"/>
  <c r="AC121" i="24"/>
  <c r="AC55" i="24"/>
  <c r="DS56" i="11"/>
  <c r="DS40" i="11"/>
  <c r="DU17" i="11"/>
  <c r="DV16" i="13"/>
  <c r="DR76" i="11"/>
  <c r="FA76" i="11" s="1"/>
  <c r="FA75" i="11"/>
  <c r="DT18" i="11"/>
  <c r="DT28" i="10"/>
  <c r="AC119" i="24" l="1"/>
  <c r="AC57" i="24"/>
  <c r="DU27" i="10"/>
  <c r="DS41" i="11"/>
  <c r="DV17" i="13"/>
  <c r="DS75" i="11"/>
  <c r="DS57" i="11"/>
  <c r="DT24" i="11"/>
  <c r="AC122" i="24" l="1"/>
  <c r="AC105" i="24"/>
  <c r="AC106" i="24" s="1"/>
  <c r="DT56" i="11"/>
  <c r="DT40" i="11"/>
  <c r="DS76" i="11"/>
  <c r="DV17" i="11"/>
  <c r="DW16" i="13"/>
  <c r="DU18" i="11"/>
  <c r="DU28" i="10"/>
  <c r="DU24" i="11" l="1"/>
  <c r="DV27" i="10"/>
  <c r="DT41" i="11"/>
  <c r="DW17" i="13"/>
  <c r="DT75" i="11"/>
  <c r="DT57" i="11"/>
  <c r="DU56" i="11" l="1"/>
  <c r="DU40" i="11"/>
  <c r="DW17" i="11"/>
  <c r="DX16" i="13"/>
  <c r="DX17" i="13" s="1"/>
  <c r="DT76" i="11"/>
  <c r="DV18" i="11"/>
  <c r="DV28" i="10"/>
  <c r="DW27" i="10" l="1"/>
  <c r="DX17" i="11"/>
  <c r="DY16" i="13"/>
  <c r="DY17" i="13" s="1"/>
  <c r="DU41" i="11"/>
  <c r="DV24" i="11"/>
  <c r="DU75" i="11"/>
  <c r="DU57" i="11"/>
  <c r="DX27" i="10" l="1"/>
  <c r="DU76" i="11"/>
  <c r="DV56" i="11"/>
  <c r="DV40" i="11"/>
  <c r="DY17" i="11"/>
  <c r="DZ16" i="13"/>
  <c r="DZ17" i="13" s="1"/>
  <c r="DW18" i="11"/>
  <c r="DW28" i="10"/>
  <c r="DZ17" i="11" l="1"/>
  <c r="EA16" i="13"/>
  <c r="EA17" i="13" s="1"/>
  <c r="DV57" i="11"/>
  <c r="DV75" i="11"/>
  <c r="DY27" i="10"/>
  <c r="DW24" i="11"/>
  <c r="DX18" i="11"/>
  <c r="DX24" i="11" s="1"/>
  <c r="DX28" i="10"/>
  <c r="DV41" i="11"/>
  <c r="DV76" i="11" l="1"/>
  <c r="DZ27" i="10"/>
  <c r="EA17" i="11"/>
  <c r="EB16" i="13"/>
  <c r="EB17" i="13" s="1"/>
  <c r="DW56" i="11"/>
  <c r="DW40" i="11"/>
  <c r="DX56" i="11"/>
  <c r="DX40" i="11"/>
  <c r="DY18" i="11"/>
  <c r="DY24" i="11" s="1"/>
  <c r="DY28" i="10"/>
  <c r="EA27" i="10" l="1"/>
  <c r="DW75" i="11"/>
  <c r="DW57" i="11"/>
  <c r="DZ18" i="11"/>
  <c r="DZ24" i="11" s="1"/>
  <c r="DZ28" i="10"/>
  <c r="DW41" i="11"/>
  <c r="DX41" i="11" s="1"/>
  <c r="EB17" i="11"/>
  <c r="EC16" i="13"/>
  <c r="EC17" i="13" s="1"/>
  <c r="DY56" i="11"/>
  <c r="DY40" i="11"/>
  <c r="DX57" i="11"/>
  <c r="DX75" i="11"/>
  <c r="DX76" i="11" s="1"/>
  <c r="DY41" i="11" l="1"/>
  <c r="EC17" i="11"/>
  <c r="ED16" i="13"/>
  <c r="AD44" i="24" s="1"/>
  <c r="DW76" i="11"/>
  <c r="DZ56" i="11"/>
  <c r="DZ40" i="11"/>
  <c r="EB27" i="10"/>
  <c r="DY75" i="11"/>
  <c r="DY76" i="11" s="1"/>
  <c r="DY57" i="11"/>
  <c r="EA18" i="11"/>
  <c r="EA24" i="11" s="1"/>
  <c r="EA28" i="10"/>
  <c r="DZ41" i="11" l="1"/>
  <c r="EB18" i="11"/>
  <c r="EB24" i="11" s="1"/>
  <c r="EB28" i="10"/>
  <c r="EA56" i="11"/>
  <c r="EA40" i="11"/>
  <c r="DZ57" i="11"/>
  <c r="DZ75" i="11"/>
  <c r="DZ76" i="11" s="1"/>
  <c r="ED17" i="13"/>
  <c r="FB16" i="13"/>
  <c r="EC27" i="10"/>
  <c r="EA41" i="11" l="1"/>
  <c r="ED17" i="11"/>
  <c r="EE16" i="13"/>
  <c r="FB17" i="13"/>
  <c r="EA75" i="11"/>
  <c r="EA76" i="11" s="1"/>
  <c r="EA57" i="11"/>
  <c r="FB22" i="13"/>
  <c r="EC18" i="11"/>
  <c r="EC24" i="11" s="1"/>
  <c r="EC28" i="10"/>
  <c r="EB56" i="11"/>
  <c r="EB40" i="11"/>
  <c r="EB41" i="11" l="1"/>
  <c r="EC56" i="11"/>
  <c r="EC40" i="11"/>
  <c r="EE17" i="13"/>
  <c r="EB75" i="11"/>
  <c r="EB76" i="11" s="1"/>
  <c r="EB57" i="11"/>
  <c r="ED27" i="10"/>
  <c r="AI37" i="25" s="1"/>
  <c r="AW37" i="25" s="1"/>
  <c r="FB23" i="13"/>
  <c r="FB17" i="11"/>
  <c r="AI39" i="25" l="1"/>
  <c r="AW39" i="25" s="1"/>
  <c r="EC41" i="11"/>
  <c r="ED18" i="11"/>
  <c r="ED28" i="10"/>
  <c r="FB28" i="10" s="1"/>
  <c r="FB27" i="10"/>
  <c r="EE17" i="11"/>
  <c r="EF16" i="13"/>
  <c r="EC75" i="11"/>
  <c r="EC76" i="11" s="1"/>
  <c r="EC57" i="11"/>
  <c r="AD66" i="24" l="1"/>
  <c r="EE27" i="10"/>
  <c r="EF17" i="13"/>
  <c r="FB18" i="11"/>
  <c r="ED24" i="11"/>
  <c r="AD71" i="24" l="1"/>
  <c r="EE18" i="11"/>
  <c r="EE28" i="10"/>
  <c r="EF17" i="11"/>
  <c r="EG16" i="13"/>
  <c r="ED56" i="11"/>
  <c r="ED40" i="11"/>
  <c r="FB24" i="11"/>
  <c r="AD103" i="24" l="1"/>
  <c r="AD123" i="24"/>
  <c r="EF27" i="10"/>
  <c r="EE24" i="11"/>
  <c r="ED41" i="11"/>
  <c r="AD51" i="24" s="1"/>
  <c r="AD49" i="24" s="1"/>
  <c r="FB40" i="11"/>
  <c r="FB41" i="11" s="1"/>
  <c r="ED75" i="11"/>
  <c r="ED57" i="11"/>
  <c r="FB57" i="11" s="1"/>
  <c r="FB56" i="11"/>
  <c r="EG17" i="13"/>
  <c r="AD121" i="24" l="1"/>
  <c r="AD120" i="24"/>
  <c r="AD55" i="24"/>
  <c r="EF18" i="11"/>
  <c r="EF28" i="10"/>
  <c r="EG17" i="11"/>
  <c r="EH16" i="13"/>
  <c r="EE56" i="11"/>
  <c r="EE40" i="11"/>
  <c r="ED76" i="11"/>
  <c r="FB76" i="11" s="1"/>
  <c r="FB75" i="11"/>
  <c r="AD119" i="24" l="1"/>
  <c r="AD57" i="24"/>
  <c r="EE41" i="11"/>
  <c r="EG27" i="10"/>
  <c r="EE57" i="11"/>
  <c r="EE75" i="11"/>
  <c r="EH17" i="13"/>
  <c r="EF24" i="11"/>
  <c r="AD122" i="24" l="1"/>
  <c r="AD105" i="24"/>
  <c r="AD106" i="24" s="1"/>
  <c r="EE76" i="11"/>
  <c r="EH17" i="11"/>
  <c r="EI16" i="13"/>
  <c r="EF56" i="11"/>
  <c r="EF40" i="11"/>
  <c r="EG18" i="11"/>
  <c r="EG28" i="10"/>
  <c r="EG24" i="11" l="1"/>
  <c r="EF75" i="11"/>
  <c r="EF57" i="11"/>
  <c r="EI17" i="13"/>
  <c r="EF41" i="11"/>
  <c r="EH27" i="10"/>
  <c r="EI17" i="11" l="1"/>
  <c r="EJ16" i="13"/>
  <c r="EJ17" i="13" s="1"/>
  <c r="EG56" i="11"/>
  <c r="EG40" i="11"/>
  <c r="EH18" i="11"/>
  <c r="EH28" i="10"/>
  <c r="EF76" i="11"/>
  <c r="EI27" i="10" l="1"/>
  <c r="EG41" i="11"/>
  <c r="EJ17" i="11"/>
  <c r="EK16" i="13"/>
  <c r="EK17" i="13" s="1"/>
  <c r="EH24" i="11"/>
  <c r="EG57" i="11"/>
  <c r="EG75" i="11"/>
  <c r="EK17" i="11" l="1"/>
  <c r="EL16" i="13"/>
  <c r="EL17" i="13" s="1"/>
  <c r="EJ27" i="10"/>
  <c r="EH56" i="11"/>
  <c r="EH40" i="11"/>
  <c r="EG76" i="11"/>
  <c r="EI18" i="11"/>
  <c r="EI28" i="10"/>
  <c r="EH57" i="11" l="1"/>
  <c r="EH75" i="11"/>
  <c r="EI24" i="11"/>
  <c r="EK27" i="10"/>
  <c r="EJ18" i="11"/>
  <c r="EJ24" i="11" s="1"/>
  <c r="EJ28" i="10"/>
  <c r="EH41" i="11"/>
  <c r="EL17" i="11"/>
  <c r="EM16" i="13"/>
  <c r="EM17" i="13" s="1"/>
  <c r="EL27" i="10" l="1"/>
  <c r="EK18" i="11"/>
  <c r="EK24" i="11" s="1"/>
  <c r="EK28" i="10"/>
  <c r="EM17" i="11"/>
  <c r="EN16" i="13"/>
  <c r="EN17" i="13" s="1"/>
  <c r="EJ56" i="11"/>
  <c r="EJ40" i="11"/>
  <c r="EI56" i="11"/>
  <c r="EI40" i="11"/>
  <c r="EH76" i="11"/>
  <c r="EJ75" i="11" l="1"/>
  <c r="EJ76" i="11" s="1"/>
  <c r="EJ57" i="11"/>
  <c r="EK56" i="11"/>
  <c r="EK40" i="11"/>
  <c r="EI41" i="11"/>
  <c r="EJ41" i="11" s="1"/>
  <c r="EI75" i="11"/>
  <c r="EI57" i="11"/>
  <c r="EN17" i="11"/>
  <c r="EO16" i="13"/>
  <c r="EO17" i="13" s="1"/>
  <c r="EM27" i="10"/>
  <c r="EL18" i="11"/>
  <c r="EL24" i="11" s="1"/>
  <c r="EL28" i="10"/>
  <c r="EL56" i="11" l="1"/>
  <c r="EL40" i="11"/>
  <c r="EM18" i="11"/>
  <c r="EM24" i="11" s="1"/>
  <c r="EM28" i="10"/>
  <c r="EK41" i="11"/>
  <c r="EO17" i="11"/>
  <c r="EP16" i="13"/>
  <c r="AE44" i="24" s="1"/>
  <c r="EI76" i="11"/>
  <c r="EK57" i="11"/>
  <c r="EK75" i="11"/>
  <c r="EK76" i="11" s="1"/>
  <c r="EN27" i="10"/>
  <c r="EN18" i="11" l="1"/>
  <c r="EN24" i="11" s="1"/>
  <c r="EN28" i="10"/>
  <c r="EL57" i="11"/>
  <c r="EL75" i="11"/>
  <c r="EL76" i="11" s="1"/>
  <c r="EP17" i="13"/>
  <c r="FC16" i="13"/>
  <c r="EM56" i="11"/>
  <c r="EM40" i="11"/>
  <c r="EO27" i="10"/>
  <c r="EL41" i="11"/>
  <c r="EO18" i="11" l="1"/>
  <c r="EO24" i="11" s="1"/>
  <c r="EO28" i="10"/>
  <c r="EP17" i="11"/>
  <c r="FD17" i="13"/>
  <c r="FC17" i="13"/>
  <c r="EN56" i="11"/>
  <c r="EN40" i="11"/>
  <c r="EM41" i="11"/>
  <c r="EM75" i="11"/>
  <c r="EM76" i="11" s="1"/>
  <c r="EM57" i="11"/>
  <c r="FC22" i="13"/>
  <c r="EN41" i="11" l="1"/>
  <c r="EP27" i="10"/>
  <c r="AJ37" i="25" s="1"/>
  <c r="AX37" i="25" s="1"/>
  <c r="FD23" i="13"/>
  <c r="FC23" i="13"/>
  <c r="FD17" i="11"/>
  <c r="FC17" i="11"/>
  <c r="EN75" i="11"/>
  <c r="EN76" i="11" s="1"/>
  <c r="EN57" i="11"/>
  <c r="EO56" i="11"/>
  <c r="EO40" i="11"/>
  <c r="AJ39" i="25" l="1"/>
  <c r="AX39" i="25" s="1"/>
  <c r="EO41" i="11"/>
  <c r="EO57" i="11"/>
  <c r="EO75" i="11"/>
  <c r="EO76" i="11" s="1"/>
  <c r="EP18" i="11"/>
  <c r="FD27" i="10"/>
  <c r="EP28" i="10"/>
  <c r="FC27" i="10"/>
  <c r="AE66" i="24" l="1"/>
  <c r="AE71" i="24" s="1"/>
  <c r="FD18" i="11"/>
  <c r="FC18" i="11"/>
  <c r="EP24" i="11"/>
  <c r="FD28" i="10"/>
  <c r="FD32" i="10" s="1"/>
  <c r="FC28" i="10"/>
  <c r="AE123" i="24" l="1"/>
  <c r="AE103" i="24"/>
  <c r="EP56" i="11"/>
  <c r="FD24" i="11"/>
  <c r="EP40" i="11"/>
  <c r="FC24" i="11"/>
  <c r="EP41" i="11" l="1"/>
  <c r="AE51" i="24" s="1"/>
  <c r="AE49" i="24" s="1"/>
  <c r="FD40" i="11"/>
  <c r="FD49" i="11" s="1"/>
  <c r="FC40" i="11"/>
  <c r="FC41" i="11" s="1"/>
  <c r="EP75" i="11"/>
  <c r="EP57" i="11"/>
  <c r="FD56" i="11"/>
  <c r="FC56" i="11"/>
  <c r="AE120" i="24" l="1"/>
  <c r="AE121" i="24"/>
  <c r="AE55" i="24"/>
  <c r="EP76" i="11"/>
  <c r="FD75" i="11"/>
  <c r="FC75" i="11"/>
  <c r="FD45" i="11"/>
  <c r="FD57" i="11"/>
  <c r="B58" i="11"/>
  <c r="B61" i="11" s="1"/>
  <c r="FC57" i="11"/>
  <c r="AE119" i="24" l="1"/>
  <c r="AE57" i="24"/>
  <c r="FD61" i="11"/>
  <c r="FD76" i="11"/>
  <c r="FD80" i="11" s="1"/>
  <c r="B77" i="11"/>
  <c r="B80" i="11" s="1"/>
  <c r="C83" i="11" s="1"/>
  <c r="C82" i="11" s="1"/>
  <c r="FD82" i="11" s="1"/>
  <c r="FC76" i="11"/>
  <c r="AE122" i="24" l="1"/>
  <c r="AE105" i="24"/>
  <c r="AE106" i="24" s="1"/>
</calcChain>
</file>

<file path=xl/comments1.xml><?xml version="1.0" encoding="utf-8"?>
<comments xmlns="http://schemas.openxmlformats.org/spreadsheetml/2006/main">
  <authors>
    <author>Автор</author>
  </authors>
  <commentList>
    <comment ref="B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Спецификация
</t>
        </r>
      </text>
    </comment>
    <comment ref="B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Бюджет операционных расходов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кол-во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месяц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год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з/плата с налогами</t>
        </r>
      </text>
    </comment>
    <comment ref="A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Директор
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Бухгалтер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Инженер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Охрана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Аренда офиса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Командир.расходы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Прочие расходы</t>
        </r>
      </text>
    </comment>
    <comment ref="A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Аренда/налог на землю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Бюджет 1-го года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Бюджет 2-го года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Расходы по проекту</t>
        </r>
      </text>
    </comment>
    <comment ref="A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Страховка</t>
        </r>
      </text>
    </comment>
    <comment ref="C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месяц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год</t>
        </r>
      </text>
    </comment>
    <comment ref="A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Сервисное обслуживание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Итого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НДС на админ.расходы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НДС на расходы по проекту</t>
        </r>
      </text>
    </comment>
  </commentList>
</comments>
</file>

<file path=xl/sharedStrings.xml><?xml version="1.0" encoding="utf-8"?>
<sst xmlns="http://schemas.openxmlformats.org/spreadsheetml/2006/main" count="715" uniqueCount="454">
  <si>
    <t>год 1</t>
  </si>
  <si>
    <t>год 2</t>
  </si>
  <si>
    <t>год 3</t>
  </si>
  <si>
    <t>год 4</t>
  </si>
  <si>
    <t>год 5</t>
  </si>
  <si>
    <t>год 6</t>
  </si>
  <si>
    <t>год 7</t>
  </si>
  <si>
    <t>год 8</t>
  </si>
  <si>
    <t>лет</t>
  </si>
  <si>
    <t>ВАЛОВАЯ ПРИБЫЛЬ (Gross Profit)</t>
  </si>
  <si>
    <t>Прибыль до %, налогов, амортизации (EBITDA)</t>
  </si>
  <si>
    <t>Чистая прибыль после налогов (Net profit)</t>
  </si>
  <si>
    <t>NPV</t>
  </si>
  <si>
    <t>год 9</t>
  </si>
  <si>
    <t>год 10</t>
  </si>
  <si>
    <t>год 11</t>
  </si>
  <si>
    <t>год 12</t>
  </si>
  <si>
    <t>в месяц/per month</t>
  </si>
  <si>
    <t>Производительность/Productivity</t>
  </si>
  <si>
    <t>Акционер 1/Shareholder 1</t>
  </si>
  <si>
    <t>Итого/Total</t>
  </si>
  <si>
    <t>в год/per year</t>
  </si>
  <si>
    <t>Выработка/Production</t>
  </si>
  <si>
    <t>ежегодное снижение/annual diminution</t>
  </si>
  <si>
    <t>ВЫРУЧКА/REVENUE</t>
  </si>
  <si>
    <t>год 1/year 1</t>
  </si>
  <si>
    <t>Штат/Staff</t>
  </si>
  <si>
    <t>Директор/Manager</t>
  </si>
  <si>
    <t>Бухгалтер/Accountant</t>
  </si>
  <si>
    <t>охранники/Guards</t>
  </si>
  <si>
    <t>зарплата с налогами/salary with taxes</t>
  </si>
  <si>
    <t>Итого бюджет 1-го года/Total budget for the 1st year</t>
  </si>
  <si>
    <t>Итого бюджет 2-го года/Total budget for the 2 nd year</t>
  </si>
  <si>
    <t>Расходы по проекту/Project costs</t>
  </si>
  <si>
    <t>НДС/VAT</t>
  </si>
  <si>
    <t>НДС/ VAT</t>
  </si>
  <si>
    <t>Наименование статьи/Denomination</t>
  </si>
  <si>
    <t>Налоговый кредит от/Tax credit from:</t>
  </si>
  <si>
    <t>Стартовых инвестиций/start investment</t>
  </si>
  <si>
    <t>Признания расходов по проету/Acceptance of project costs:</t>
  </si>
  <si>
    <t>Налоговые обязательства от/Tax liabilities of:</t>
  </si>
  <si>
    <t>Итого налоговый кредит/Total tax credit</t>
  </si>
  <si>
    <t>Зелёный тариф/Feed-in tariff</t>
  </si>
  <si>
    <t>Итого налоговые обязательства/Total tax liability</t>
  </si>
  <si>
    <t>Итого оплата НДС/Total payment of VAT</t>
  </si>
  <si>
    <t>Налог на прибыль/Tax on profits</t>
  </si>
  <si>
    <t>Итого оплата налога/Total tax charge</t>
  </si>
  <si>
    <t>год 2/year 2</t>
  </si>
  <si>
    <t>год 3/year 3</t>
  </si>
  <si>
    <t>год 4/year  4</t>
  </si>
  <si>
    <t>год 5/year  5</t>
  </si>
  <si>
    <t>год 6/ year 6</t>
  </si>
  <si>
    <t>год 7/ year 7</t>
  </si>
  <si>
    <t>год 8/ year  8</t>
  </si>
  <si>
    <t>год 9/ year 9</t>
  </si>
  <si>
    <t>год 10// year 10</t>
  </si>
  <si>
    <t>год 11/ year 11</t>
  </si>
  <si>
    <t>год 12// year 12</t>
  </si>
  <si>
    <t>год 2/ year  2</t>
  </si>
  <si>
    <t>год 3/ year 3</t>
  </si>
  <si>
    <t>год 4// year  4</t>
  </si>
  <si>
    <t>год 5/ year  5</t>
  </si>
  <si>
    <t>год 8/ year 8</t>
  </si>
  <si>
    <t xml:space="preserve">год 10/ year  10 </t>
  </si>
  <si>
    <t>год 12/ year  12</t>
  </si>
  <si>
    <t>ИТОГО/TOTAL</t>
  </si>
  <si>
    <t>Валюта/Currency: EUR</t>
  </si>
  <si>
    <t>График финансирования/Financing schedule</t>
  </si>
  <si>
    <t>Остаток задолженности на конец периода/The amount outstanding at end of period</t>
  </si>
  <si>
    <t>Начисленные %%/Accrued %%</t>
  </si>
  <si>
    <t>Комиссия/Commission</t>
  </si>
  <si>
    <t xml:space="preserve">год 1/year 1 </t>
  </si>
  <si>
    <t xml:space="preserve">год 2/year 2 </t>
  </si>
  <si>
    <t>год 4//year 4</t>
  </si>
  <si>
    <t>год 5/year 5</t>
  </si>
  <si>
    <t>год 6/year 6</t>
  </si>
  <si>
    <t>год 7/year 7</t>
  </si>
  <si>
    <t>год 8/year 8</t>
  </si>
  <si>
    <t>год 9/year 9</t>
  </si>
  <si>
    <t>год 10/year 10</t>
  </si>
  <si>
    <t>год 11/year 11</t>
  </si>
  <si>
    <t>год 12/year 12</t>
  </si>
  <si>
    <t>год 4/year 4</t>
  </si>
  <si>
    <t>ОТЧЕТ О СОВОКУПНОМ ДОХОДЕ/STATEMENT OF COMPREHENSIVE INCOME</t>
  </si>
  <si>
    <t>Наименование статьи/ Denomination</t>
  </si>
  <si>
    <t>Амортизация/Amortization</t>
  </si>
  <si>
    <t>Финансовые расходы/Financial expenses</t>
  </si>
  <si>
    <t>%% по кредитам/%% Loan</t>
  </si>
  <si>
    <t>Чистая прибыль до налогообложения /Net profit before tax (EBT)</t>
  </si>
  <si>
    <t>Среднегодовая сумма инвестиций/The average annual amount of investment</t>
  </si>
  <si>
    <t>Чистая прибыль на инвестиции/Net profit on investments:</t>
  </si>
  <si>
    <t>Прогноз движения денежных средств/Cash flow forecast</t>
  </si>
  <si>
    <t>1. Движение денежных средств от операционной деятельности/Cash flows from operating activities</t>
  </si>
  <si>
    <t>ДОХОДЫ/INCOME:</t>
  </si>
  <si>
    <t>РАСХОДЫ/EXPENCES:</t>
  </si>
  <si>
    <t>Расходы по проекту/Project costs:</t>
  </si>
  <si>
    <t>Операционные расходы/operating costs:</t>
  </si>
  <si>
    <t>Расходы на персонал/Staff costs</t>
  </si>
  <si>
    <t>Административные расходы/administrative expenses</t>
  </si>
  <si>
    <t>Оплата налогов/Payment of taxes:</t>
  </si>
  <si>
    <t>Итого движение денежных средств от операционной деятельности/Total cash flows from operating activities</t>
  </si>
  <si>
    <t>Стартовые инвестиции/Start invetment</t>
  </si>
  <si>
    <t>2. Движение денежных средств от инвестиционной деятельности/Cash flows from investing activities</t>
  </si>
  <si>
    <t>Итого движение денежных средств от инвестиционной деятельности/Total cash flows from investing activities</t>
  </si>
  <si>
    <t>3. Движение денежных средств от финансовой деятельности/Cash flows from financing activities</t>
  </si>
  <si>
    <t>Акционерный капитал/Share capital:</t>
  </si>
  <si>
    <t>Выплата дивидендов/Payment of dividends</t>
  </si>
  <si>
    <t>Итого движение денежных средств от финансовой деятельности/Total cash flows from financing activities</t>
  </si>
  <si>
    <t>Итого движение денежных средств/Total cash flows</t>
  </si>
  <si>
    <t>Движение денежных средств накопительно/Cash flow accumulative</t>
  </si>
  <si>
    <t>Среднегодовая сумма инвестиций/The annual average  amount of investment</t>
  </si>
  <si>
    <t>Кэш-фло на инвестиции/Cash-flow investment:</t>
  </si>
  <si>
    <t>Бюджет операционных расходов/The budget for operating expenses OPEX</t>
  </si>
  <si>
    <t>Project</t>
  </si>
  <si>
    <t>Погашение кредитa/repayment of loan:</t>
  </si>
  <si>
    <t xml:space="preserve"> Проект/Project</t>
  </si>
  <si>
    <t>Проект/Project</t>
  </si>
  <si>
    <t>Получение кредитa/Getting Loan:</t>
  </si>
  <si>
    <t>Погашение кредитa/repayment of Loan:</t>
  </si>
  <si>
    <t>в год</t>
  </si>
  <si>
    <t>в месяц</t>
  </si>
  <si>
    <t>Коэффициент дисконтирования</t>
  </si>
  <si>
    <t>Первоначальные инвестиции</t>
  </si>
  <si>
    <t>Дисконтированная сумма первоначальных инвестиций</t>
  </si>
  <si>
    <t>Операционный денежный поток без учёта расходов по финансированию</t>
  </si>
  <si>
    <t>Дисконтированный операционный поток</t>
  </si>
  <si>
    <t>Высокая ставка дисконтирования:</t>
  </si>
  <si>
    <t>NPV при высокой ставке</t>
  </si>
  <si>
    <t>РАСХОДЫ/COSTS:</t>
  </si>
  <si>
    <t>Операционные расходы/operating expenses:</t>
  </si>
  <si>
    <t>Расходы на персонал/Personnel costs</t>
  </si>
  <si>
    <t>ВЫРУЧКА от реализации/Revenues from sales:</t>
  </si>
  <si>
    <t>Итого выручка от реализации/Total revenues</t>
  </si>
  <si>
    <t>СЕБЕСТОИМОСТЬ реализации/Cost of sales:</t>
  </si>
  <si>
    <t>Итого себестоимость реализации/Total cost of sales</t>
  </si>
  <si>
    <t>Кредит /Credit 1</t>
  </si>
  <si>
    <t>Кредит/Credit 1</t>
  </si>
  <si>
    <t>Раcчёт инвестиционных показателей проекта/Calcul investment performance of the projet:</t>
  </si>
  <si>
    <t>Ставка дисконтирования/discount rate</t>
  </si>
  <si>
    <t>в год/per an</t>
  </si>
  <si>
    <t>Коэффициент дисконтирования/discount coefficient</t>
  </si>
  <si>
    <t>Первоначальные инвестиции/initial investment</t>
  </si>
  <si>
    <t>Дисконтированная сумма первоначальных инвестиций/The discounted sum of the initial investment</t>
  </si>
  <si>
    <t>Операционный денежный поток без учёта расходов по финансированию/Operating cash flow excluding finance costs</t>
  </si>
  <si>
    <t>Расчёт показателя IRR/Calculation of the index IRR</t>
  </si>
  <si>
    <t>Дисконтированный операционный поток/Discounted operational flow</t>
  </si>
  <si>
    <t>ИТОГО/Total</t>
  </si>
  <si>
    <t>Доход</t>
  </si>
  <si>
    <t>страховка/insurance</t>
  </si>
  <si>
    <t>с 1-месяца</t>
  </si>
  <si>
    <t>Кредит</t>
  </si>
  <si>
    <t>Себест. реализ. ежем.по проекту  мес.</t>
  </si>
  <si>
    <t>НДС-20%</t>
  </si>
  <si>
    <t>другие расходы/other expenses</t>
  </si>
  <si>
    <t xml:space="preserve">год1/year 1 </t>
  </si>
  <si>
    <t>год 1/ year 1</t>
  </si>
  <si>
    <t>Тариф с НДС-20%</t>
  </si>
  <si>
    <t xml:space="preserve">Итого с НДС/Total </t>
  </si>
  <si>
    <t>Инженер</t>
  </si>
  <si>
    <t>АСКУЕ</t>
  </si>
  <si>
    <t>Сервисное обслуживание</t>
  </si>
  <si>
    <t>Админ.расходы б/НДС с 1 мес.</t>
  </si>
  <si>
    <t>НДС на админ.расходы/VAT</t>
  </si>
  <si>
    <t>НДС на расходы по проекту/VAT</t>
  </si>
  <si>
    <t>с 11-месяца</t>
  </si>
  <si>
    <t>Административных расходов и расходов по проекту</t>
  </si>
  <si>
    <t>-</t>
  </si>
  <si>
    <t>кВт*ч/год</t>
  </si>
  <si>
    <t>Привлечение своих средств</t>
  </si>
  <si>
    <t>Привлечение своих средств/Attraction of funds</t>
  </si>
  <si>
    <t>% по займу/% For a loan</t>
  </si>
  <si>
    <t>Налог на прибыль/Profit</t>
  </si>
  <si>
    <t>Аренда офиса/office rental</t>
  </si>
  <si>
    <t>Командировочные/traveling expenses</t>
  </si>
  <si>
    <t>Валюта/Currency:EUR</t>
  </si>
  <si>
    <t>Фотогальванический модуль</t>
  </si>
  <si>
    <t>Распределительные щиты</t>
  </si>
  <si>
    <t>Трансформаторная подстанция</t>
  </si>
  <si>
    <t>Комплект крепления</t>
  </si>
  <si>
    <t>Кабельно-проводниковая продукция</t>
  </si>
  <si>
    <t>Спецификация</t>
  </si>
  <si>
    <t>Наименование</t>
  </si>
  <si>
    <t>Кол-во</t>
  </si>
  <si>
    <t>Амортизация</t>
  </si>
  <si>
    <t>месяцев</t>
  </si>
  <si>
    <t>Преобразователь тока инвертор</t>
  </si>
  <si>
    <t>Система охранной, пожарной сигнализации и видеонаблюдения</t>
  </si>
  <si>
    <t>Проектные работы по строительству СЭС</t>
  </si>
  <si>
    <t>Электромонтажные работы на СЭС до 1000 В</t>
  </si>
  <si>
    <t>Электромонтажные работы на СЭС свыше 1000 В</t>
  </si>
  <si>
    <t>Монтажные работы</t>
  </si>
  <si>
    <t>Земляные работы</t>
  </si>
  <si>
    <t>Система АСКУЭ</t>
  </si>
  <si>
    <t>Мощность</t>
  </si>
  <si>
    <t>Система телемеханизации</t>
  </si>
  <si>
    <t>Система мониторинга</t>
  </si>
  <si>
    <t>Здание</t>
  </si>
  <si>
    <t>Ограждение</t>
  </si>
  <si>
    <t>Всего</t>
  </si>
  <si>
    <t>Тариф за электроэнергию, с НДС</t>
  </si>
  <si>
    <t>Ежегодное снижение выработки</t>
  </si>
  <si>
    <t>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</si>
  <si>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</si>
  <si>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</si>
  <si>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</si>
  <si>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</si>
  <si>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</si>
  <si>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</si>
  <si>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</si>
  <si>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</si>
  <si>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</si>
  <si>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</si>
  <si>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</si>
  <si>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</si>
  <si>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Динамика выработки СЭС</t>
  </si>
  <si>
    <t>Дата начала строительства</t>
  </si>
  <si>
    <t>Аренда земли/</t>
  </si>
  <si>
    <t>Дата начала работы СЭС</t>
  </si>
  <si>
    <t>Страховка</t>
  </si>
  <si>
    <t>Процент</t>
  </si>
  <si>
    <t>Период кредита</t>
  </si>
  <si>
    <t>Цена за Вт</t>
  </si>
  <si>
    <t>Форма прогнозу балансу</t>
  </si>
  <si>
    <t>Форма подається на паперовому носії та в електронному виді у форматі EXCEL із збереженням формул розрахунку*</t>
  </si>
  <si>
    <t xml:space="preserve">Назва підприємства: </t>
  </si>
  <si>
    <t>USD</t>
  </si>
  <si>
    <t>Факт</t>
  </si>
  <si>
    <t>Прогноз</t>
  </si>
  <si>
    <t>Код  рядка</t>
  </si>
  <si>
    <t>АКТИВ</t>
  </si>
  <si>
    <t>2018 рік</t>
  </si>
  <si>
    <t>2019 рік</t>
  </si>
  <si>
    <t>2020 рік</t>
  </si>
  <si>
    <t>2021 рік</t>
  </si>
  <si>
    <t xml:space="preserve">2022 рік </t>
  </si>
  <si>
    <t>2023 рік</t>
  </si>
  <si>
    <t>2024 рік</t>
  </si>
  <si>
    <t>2025 рік</t>
  </si>
  <si>
    <t>Введіть дати звіту:</t>
  </si>
  <si>
    <t xml:space="preserve">І квартал </t>
  </si>
  <si>
    <t xml:space="preserve">ІІ квартал </t>
  </si>
  <si>
    <t xml:space="preserve">ІІІ квартал </t>
  </si>
  <si>
    <t xml:space="preserve">ІV квартал </t>
  </si>
  <si>
    <t>Одиниця виміру:</t>
  </si>
  <si>
    <t>тис.грн.</t>
  </si>
  <si>
    <t>І. НЕОБОРОТНІ АКТИВИ</t>
  </si>
  <si>
    <t>Нематеріальні активи: залишкова вартість</t>
  </si>
  <si>
    <r>
      <t xml:space="preserve">Нематеріальні активи: первісна вартість </t>
    </r>
    <r>
      <rPr>
        <vertAlign val="superscript"/>
        <sz val="9"/>
        <rFont val="Arial Cyr"/>
        <family val="2"/>
        <charset val="204"/>
      </rPr>
      <t>1</t>
    </r>
  </si>
  <si>
    <r>
      <t xml:space="preserve">Нематеріальні активи: знос </t>
    </r>
    <r>
      <rPr>
        <vertAlign val="superscript"/>
        <sz val="9"/>
        <rFont val="Arial Cyr"/>
        <family val="2"/>
        <charset val="204"/>
      </rPr>
      <t>1; 2</t>
    </r>
  </si>
  <si>
    <t>Незавершені капітальні інвестиції</t>
  </si>
  <si>
    <t>Основні засоби: залишкова вартість</t>
  </si>
  <si>
    <r>
      <t xml:space="preserve">Основні засоби: первісна вартість </t>
    </r>
    <r>
      <rPr>
        <vertAlign val="superscript"/>
        <sz val="9"/>
        <rFont val="Arial Cyr"/>
        <family val="2"/>
        <charset val="204"/>
      </rPr>
      <t>1</t>
    </r>
  </si>
  <si>
    <r>
      <t xml:space="preserve">Основні засоби: знос </t>
    </r>
    <r>
      <rPr>
        <vertAlign val="superscript"/>
        <sz val="9"/>
        <rFont val="Arial Cyr"/>
        <family val="2"/>
        <charset val="204"/>
      </rPr>
      <t>1; 2</t>
    </r>
  </si>
  <si>
    <t>Інвестиційна нерухомість</t>
  </si>
  <si>
    <r>
      <t>Первісна вартість</t>
    </r>
    <r>
      <rPr>
        <sz val="9"/>
        <color rgb="FF000000"/>
        <rFont val="Arial Cyr"/>
        <family val="2"/>
        <charset val="204"/>
      </rPr>
      <t xml:space="preserve"> інвестиційної нерухомості </t>
    </r>
    <r>
      <rPr>
        <vertAlign val="superscript"/>
        <sz val="9"/>
        <color rgb="FF000000"/>
        <rFont val="Arial Cyr"/>
        <family val="2"/>
        <charset val="204"/>
      </rPr>
      <t>1</t>
    </r>
  </si>
  <si>
    <r>
      <t xml:space="preserve">Знос інвестиційної нерухомості </t>
    </r>
    <r>
      <rPr>
        <vertAlign val="superscript"/>
        <sz val="9"/>
        <rFont val="Arial Cyr"/>
        <family val="2"/>
        <charset val="204"/>
      </rPr>
      <t>1; 2</t>
    </r>
  </si>
  <si>
    <t>Довгострокові біологічні активи</t>
  </si>
  <si>
    <r>
      <t>Первісна вартість д</t>
    </r>
    <r>
      <rPr>
        <sz val="9"/>
        <color rgb="FF000000"/>
        <rFont val="Arial Cyr"/>
        <family val="2"/>
        <charset val="204"/>
      </rPr>
      <t xml:space="preserve">овгострокових біологічних активів </t>
    </r>
    <r>
      <rPr>
        <vertAlign val="superscript"/>
        <sz val="9"/>
        <color rgb="FF000000"/>
        <rFont val="Arial Cyr"/>
        <family val="2"/>
        <charset val="204"/>
      </rPr>
      <t>1</t>
    </r>
  </si>
  <si>
    <r>
      <t>Накопичена амортизація д</t>
    </r>
    <r>
      <rPr>
        <sz val="9"/>
        <color rgb="FF000000"/>
        <rFont val="Arial Cyr"/>
        <family val="2"/>
        <charset val="204"/>
      </rPr>
      <t>овгострокових біологічних активів</t>
    </r>
    <r>
      <rPr>
        <vertAlign val="superscript"/>
        <sz val="9"/>
        <color rgb="FF000000"/>
        <rFont val="Arial Cyr"/>
        <family val="2"/>
        <charset val="204"/>
      </rPr>
      <t xml:space="preserve"> 1; 2</t>
    </r>
  </si>
  <si>
    <t>Довгострокові фінансові інвестиції, які обліковуються за методом участі в капіталі інших підприємств</t>
  </si>
  <si>
    <t>Інші довгострокові фінансові інвестиції</t>
  </si>
  <si>
    <t>Довгострокова дебіторська заборгованість</t>
  </si>
  <si>
    <t>Відстрочені податкові активи</t>
  </si>
  <si>
    <t>Гудвіл</t>
  </si>
  <si>
    <t>Гудвіл при консолідації</t>
  </si>
  <si>
    <t>Відстрочені аквізиційні витрати</t>
  </si>
  <si>
    <t>Залишок коштів у централізованих страхових резервних фондах</t>
  </si>
  <si>
    <t>Інші необоротні активи</t>
  </si>
  <si>
    <t>Усього за розділом І</t>
  </si>
  <si>
    <t>ІІ. ОБОРОТНІ АКТИВИ</t>
  </si>
  <si>
    <t>Запаси, у т.ч.:</t>
  </si>
  <si>
    <r>
      <t xml:space="preserve">Виробничі запаси </t>
    </r>
    <r>
      <rPr>
        <vertAlign val="superscript"/>
        <sz val="9"/>
        <rFont val="Arial Cyr"/>
        <family val="2"/>
        <charset val="204"/>
      </rPr>
      <t>1</t>
    </r>
  </si>
  <si>
    <r>
      <t xml:space="preserve">Незавершене виробництво </t>
    </r>
    <r>
      <rPr>
        <vertAlign val="superscript"/>
        <sz val="9"/>
        <rFont val="Arial Cyr"/>
        <family val="2"/>
        <charset val="204"/>
      </rPr>
      <t>1</t>
    </r>
  </si>
  <si>
    <r>
      <t xml:space="preserve">Готова продукція </t>
    </r>
    <r>
      <rPr>
        <vertAlign val="superscript"/>
        <sz val="9"/>
        <rFont val="Arial Cyr"/>
        <family val="2"/>
        <charset val="204"/>
      </rPr>
      <t>1</t>
    </r>
  </si>
  <si>
    <r>
      <t>Товари</t>
    </r>
    <r>
      <rPr>
        <vertAlign val="superscript"/>
        <sz val="9"/>
        <rFont val="Arial Cyr"/>
        <family val="2"/>
        <charset val="204"/>
      </rPr>
      <t xml:space="preserve"> 1</t>
    </r>
  </si>
  <si>
    <t>Поточні біологічні активи</t>
  </si>
  <si>
    <t>Депозити перестрахування</t>
  </si>
  <si>
    <t>Векселі одержані</t>
  </si>
  <si>
    <t>Дебіторська заборгованість за товари, роботи, послуги: чиста реалізаційна вартість</t>
  </si>
  <si>
    <t>Дебіторська заборгованість за розрахунками за виданими авансами</t>
  </si>
  <si>
    <t>Дебіторська заборгованість за розрахунками з бюджетом</t>
  </si>
  <si>
    <t>Дебіторська заборгованість за розрахунками з нарахованих доходів</t>
  </si>
  <si>
    <t>Дебіторська заборгованість із внутрішніх розрахунків</t>
  </si>
  <si>
    <t>Інша поточна дебіторська заборгованість</t>
  </si>
  <si>
    <t>Поточні фінансові інвестиції</t>
  </si>
  <si>
    <t xml:space="preserve">Гроші та їх еквіваленти </t>
  </si>
  <si>
    <r>
      <t xml:space="preserve">Готівка </t>
    </r>
    <r>
      <rPr>
        <vertAlign val="superscript"/>
        <sz val="9"/>
        <rFont val="Arial Cyr"/>
        <family val="2"/>
        <charset val="204"/>
      </rPr>
      <t>1</t>
    </r>
  </si>
  <si>
    <r>
      <t xml:space="preserve">Рахунки в банках </t>
    </r>
    <r>
      <rPr>
        <vertAlign val="superscript"/>
        <sz val="9"/>
        <rFont val="Arial Cyr"/>
        <family val="2"/>
        <charset val="204"/>
      </rPr>
      <t>1</t>
    </r>
  </si>
  <si>
    <t>Витрати майбутніх періодів</t>
  </si>
  <si>
    <t>Частка перестраховика у страхових резервах</t>
  </si>
  <si>
    <t>Інші оборотні активи</t>
  </si>
  <si>
    <t>Усього за розділом ІІ</t>
  </si>
  <si>
    <t>ІІІ.  Необоротні активи та групи вибуття</t>
  </si>
  <si>
    <t>БАЛАНС</t>
  </si>
  <si>
    <t>ПАСИВ</t>
  </si>
  <si>
    <t xml:space="preserve"> </t>
  </si>
  <si>
    <t>І. ВЛАСНИЙ КАПІТАЛ</t>
  </si>
  <si>
    <t>Зареєстрований капітал </t>
  </si>
  <si>
    <t>Капітал у дооцінках</t>
  </si>
  <si>
    <t>Додатковий капітал </t>
  </si>
  <si>
    <t>Резервний капітал </t>
  </si>
  <si>
    <t>Нерозподілений прибуток (непокритий збиток) </t>
  </si>
  <si>
    <t>Неоплачений капітал </t>
  </si>
  <si>
    <t>Вилучений капітал </t>
  </si>
  <si>
    <t>Інші резерви</t>
  </si>
  <si>
    <t>Неконтрольована частка</t>
  </si>
  <si>
    <t>1495</t>
  </si>
  <si>
    <t>ІІ. ДОВГОСТРОКОВІ ЗОБОВ'ЯЗАННЯ І ЗАБЕЗПЕЧЕННЯ</t>
  </si>
  <si>
    <t>Відстрочені податкові зобов’язання</t>
  </si>
  <si>
    <t>Пенсійні зобов’язання</t>
  </si>
  <si>
    <t>Довгострокові кредити банків</t>
  </si>
  <si>
    <t>Інші довгострокові зобов’язання</t>
  </si>
  <si>
    <t>Довгострокові забезпечення</t>
  </si>
  <si>
    <t>Цільове фінансування </t>
  </si>
  <si>
    <t>Страхові резерви</t>
  </si>
  <si>
    <t>Інвестиційні контракти</t>
  </si>
  <si>
    <t>Призовий фонд</t>
  </si>
  <si>
    <t>Резерв на виплату джек-поту</t>
  </si>
  <si>
    <t>Усього за розділом II</t>
  </si>
  <si>
    <t>ІV. ПОТОЧНІ ЗОБОВ'ЯЗАННЯ</t>
  </si>
  <si>
    <t>Короткострокові кредити банків</t>
  </si>
  <si>
    <t>Векселі видані</t>
  </si>
  <si>
    <t>Поточна заборгованість за довгостроковими зобов'язаннями</t>
  </si>
  <si>
    <t>Поточна заборгованість за товари, роботи, послуги </t>
  </si>
  <si>
    <t>Поточна заборгованість за розрахунками з бюджетом</t>
  </si>
  <si>
    <t>Поточна заборгованість за розрахунками зі страхування</t>
  </si>
  <si>
    <t>Поточна заборгованість за розрахунками з оплати праці</t>
  </si>
  <si>
    <t>Поточна кредиторська заборгованість за одержаними авансами</t>
  </si>
  <si>
    <t>Поточна кредиторська заборгованість за розрахунками з учасниками</t>
  </si>
  <si>
    <t>Поточна кредиторська заборгованість із внутрішніх розрахунків</t>
  </si>
  <si>
    <t xml:space="preserve">Поточна кредиторська заборгованість за страховою діяльністю </t>
  </si>
  <si>
    <t>Поточні забезпечення</t>
  </si>
  <si>
    <t>Доходи майбутніх періодів</t>
  </si>
  <si>
    <t>Відстрочені комісійні доходи від перестраховиків</t>
  </si>
  <si>
    <t>Інші поточні зобов’язання</t>
  </si>
  <si>
    <t>Усього за розділом IІІ</t>
  </si>
  <si>
    <t>ІV. Зобов’язання, пов’язані з необоротними активами, утримуваними для продажу, та групами вибуття</t>
  </si>
  <si>
    <t>V. Чиста вартість активів недержавного пенсійного фонду</t>
  </si>
  <si>
    <t>1900</t>
  </si>
  <si>
    <t>Контроль: активи мінус пасиви</t>
  </si>
  <si>
    <t>______________________________________________________</t>
  </si>
  <si>
    <r>
      <t>Похибка</t>
    </r>
    <r>
      <rPr>
        <vertAlign val="superscript"/>
        <sz val="11"/>
        <color indexed="10"/>
        <rFont val="Times New Roman"/>
        <family val="1"/>
        <charset val="204"/>
      </rPr>
      <t>3</t>
    </r>
    <r>
      <rPr>
        <sz val="11"/>
        <color indexed="10"/>
        <rFont val="Times New Roman"/>
        <family val="1"/>
        <charset val="204"/>
      </rPr>
      <t>:</t>
    </r>
  </si>
  <si>
    <t xml:space="preserve">Примітки: </t>
  </si>
  <si>
    <t>* прогнози/ розрахунки надаються поквартально за повні календарні роки. Прогноз надається з року надання кредиту по рік погашення кредиту.</t>
  </si>
  <si>
    <t xml:space="preserve">Факт наводиться поквартально за попередній до року надання кредиту  рік та без квартальної розбивки за ще один попередній рік. </t>
  </si>
  <si>
    <t>1</t>
  </si>
  <si>
    <t>Дані по цих рядках у валюту балансу не входять</t>
  </si>
  <si>
    <t>2</t>
  </si>
  <si>
    <t>Амортизація розраховується за групами основних засобів та інших необоротних активів із застосуванням методу нарахування, визначеного Обліковою політикою підприємства</t>
  </si>
  <si>
    <t>3</t>
  </si>
  <si>
    <t>Прийнятна похибка не більше 1%</t>
  </si>
  <si>
    <r>
      <t xml:space="preserve">Примітка: </t>
    </r>
    <r>
      <rPr>
        <sz val="10"/>
        <rFont val="Arial Cyr"/>
        <family val="2"/>
        <charset val="204"/>
      </rPr>
      <t xml:space="preserve">згідно з вимогами Національного стандарту бухгалтерського обліку 1 "Загальні вимоги до фінансової звітності" у відповідні строки дані вносяться </t>
    </r>
    <r>
      <rPr>
        <b/>
        <sz val="10"/>
        <rFont val="Arial Cyr"/>
        <family val="2"/>
        <charset val="204"/>
      </rPr>
      <t xml:space="preserve">зі знаком "-" </t>
    </r>
  </si>
  <si>
    <t>Коефіцієнти</t>
  </si>
  <si>
    <t>Критерій для оцінки**</t>
  </si>
  <si>
    <t>Показник загальної ліквідності (К10)</t>
  </si>
  <si>
    <t xml:space="preserve">≥ 1,0 (для підприємств торгівлі та послуг), ≥ 1,1 (для підприємств АПК та підприємств інших галузей) </t>
  </si>
  <si>
    <r>
      <t xml:space="preserve">Проміжний коефіцієнт покриття </t>
    </r>
    <r>
      <rPr>
        <i/>
        <sz val="11"/>
        <color indexed="8"/>
        <rFont val="Times New Roman"/>
        <family val="1"/>
        <charset val="204"/>
      </rPr>
      <t>(ліквідність 2-го ступеня)</t>
    </r>
  </si>
  <si>
    <t>&gt; 0,6 – 0,8</t>
  </si>
  <si>
    <r>
      <t>Коефіцієнт абсолютного покриття</t>
    </r>
    <r>
      <rPr>
        <sz val="11"/>
        <color indexed="30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(ліквідність 1-го ступеня)</t>
    </r>
  </si>
  <si>
    <t>&gt; 0, збільшення</t>
  </si>
  <si>
    <t xml:space="preserve">Показник капіталу (К4) </t>
  </si>
  <si>
    <t>&gt; 0,5</t>
  </si>
  <si>
    <t>Кредити (всі процентні зобов'язання) / Капітал</t>
  </si>
  <si>
    <t>≤ 4,0 (для підприємств торгівлі та послуг),   ≤ 1,5 (для підприємств АПК та підприємств інших галузей)</t>
  </si>
  <si>
    <t>Кредити (всі процентні зобов'язання) / EBITDA</t>
  </si>
  <si>
    <t>x</t>
  </si>
  <si>
    <t>≤ 4,5 (для підприємств торгівлі та послуг),   ≤ 4,0 (для підприємств АПК та підприємств інших галузей)</t>
  </si>
  <si>
    <r>
      <rPr>
        <b/>
        <sz val="10"/>
        <rFont val="Arial Cyr"/>
        <family val="2"/>
        <charset val="204"/>
      </rPr>
      <t xml:space="preserve">** </t>
    </r>
    <r>
      <rPr>
        <sz val="10"/>
        <rFont val="Arial Cyr"/>
        <family val="2"/>
        <charset val="204"/>
      </rPr>
      <t xml:space="preserve">Якщо розрахунковий розмір коефіцієнту відрізняється від розміру, зазначеного в критеріях оцінки, кредитний аналітик має обгрунтувати/пояснити причини відхилення розрахункового значення коефіцієнту, повязані з сезонною діяльністю підприємства/ галузевою специфікою діяльності підприємства/ іншими факторами </t>
    </r>
    <r>
      <rPr>
        <i/>
        <sz val="10"/>
        <rFont val="Arial Cyr"/>
        <family val="2"/>
        <charset val="204"/>
      </rPr>
      <t>(навести перелік факторів)</t>
    </r>
    <r>
      <rPr>
        <sz val="10"/>
        <rFont val="Arial Cyr"/>
        <family val="2"/>
        <charset val="204"/>
      </rPr>
      <t xml:space="preserve"> від середнього значення коефіцієнту, зазначеного в критерії оцінки.</t>
    </r>
  </si>
  <si>
    <t>Валюта</t>
  </si>
  <si>
    <t>Валюта для расчета баланса</t>
  </si>
  <si>
    <t>Курс евро</t>
  </si>
  <si>
    <t>Курс для расчета баланса</t>
  </si>
  <si>
    <t xml:space="preserve">2026 рік </t>
  </si>
  <si>
    <t>2027 рік</t>
  </si>
  <si>
    <t>2028 рік</t>
  </si>
  <si>
    <t>2029 рік</t>
  </si>
  <si>
    <r>
      <rPr>
        <sz val="12"/>
        <color rgb="FFFF0000"/>
        <rFont val="Calibri"/>
        <family val="2"/>
        <charset val="204"/>
      </rPr>
      <t>←</t>
    </r>
    <r>
      <rPr>
        <sz val="12"/>
        <color rgb="FFFF0000"/>
        <rFont val="Arial Cyr"/>
        <family val="2"/>
        <charset val="204"/>
      </rPr>
      <t xml:space="preserve"> введіть дати наявного звіту про фінансові результати Ф2 (факт)</t>
    </r>
  </si>
  <si>
    <t xml:space="preserve">Форма прогнозу фінансових результатів від господарської діяльності </t>
  </si>
  <si>
    <t xml:space="preserve">позичальника на період реалізації кредитного проекту </t>
  </si>
  <si>
    <t>Приріст (%)</t>
  </si>
  <si>
    <t>Код рядка</t>
  </si>
  <si>
    <t>Найменування показників</t>
  </si>
  <si>
    <t xml:space="preserve">Разом за  </t>
  </si>
  <si>
    <t>Чистий доход (виручка) від реалізації продукції (товарів, робіт, послуг), з розбивкою за напрямами діяльності</t>
  </si>
  <si>
    <t>Чисті зароблені страхові премії</t>
  </si>
  <si>
    <r>
      <t xml:space="preserve">Премії підписані, валова сума </t>
    </r>
    <r>
      <rPr>
        <vertAlign val="superscript"/>
        <sz val="10"/>
        <color rgb="FF000000"/>
        <rFont val="Times New Roman"/>
        <family val="1"/>
        <charset val="204"/>
      </rPr>
      <t>1</t>
    </r>
  </si>
  <si>
    <r>
      <t xml:space="preserve">Премії, передані у перестрахування </t>
    </r>
    <r>
      <rPr>
        <vertAlign val="superscript"/>
        <sz val="10"/>
        <color rgb="FF000000"/>
        <rFont val="Times New Roman"/>
        <family val="1"/>
        <charset val="204"/>
      </rPr>
      <t>1</t>
    </r>
  </si>
  <si>
    <r>
      <t xml:space="preserve">Зміна резерву незароблених премій, валова сума </t>
    </r>
    <r>
      <rPr>
        <vertAlign val="superscript"/>
        <sz val="10"/>
        <color rgb="FF000000"/>
        <rFont val="Times New Roman"/>
        <family val="1"/>
        <charset val="204"/>
      </rPr>
      <t>1</t>
    </r>
  </si>
  <si>
    <r>
      <t xml:space="preserve">Зміна частки перестраховиків у резерві незароблених премій </t>
    </r>
    <r>
      <rPr>
        <vertAlign val="superscript"/>
        <sz val="10"/>
        <color rgb="FF000000"/>
        <rFont val="Times New Roman"/>
        <family val="1"/>
        <charset val="204"/>
      </rPr>
      <t>1</t>
    </r>
  </si>
  <si>
    <r>
      <t>Собівартість реалізованої продукції (товарів, робіт, послуг) 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</si>
  <si>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 xml:space="preserve">Чисті понесені збитки за страховими виплатами </t>
    </r>
    <r>
      <rPr>
        <vertAlign val="superscript"/>
        <sz val="10"/>
        <color rgb="FF000000"/>
        <rFont val="Times New Roman"/>
        <family val="1"/>
        <charset val="204"/>
      </rPr>
      <t>2</t>
    </r>
  </si>
  <si>
    <t>2090/2095</t>
  </si>
  <si>
    <t>Валовий прибуток (збиток)</t>
  </si>
  <si>
    <t xml:space="preserve">Дохід (витрати) від зміни у резервах довгострокових зобов’язань </t>
  </si>
  <si>
    <t>Дохід (витрати) від зміни інших страхових резервів</t>
  </si>
  <si>
    <t>Зміна інших страхових резервів, валова сума</t>
  </si>
  <si>
    <t>Зміна частки перестраховиків в інших страхових резервах</t>
  </si>
  <si>
    <t>Інші операційні доходи</t>
  </si>
  <si>
    <r>
      <t xml:space="preserve">Адміністративні витрати 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</si>
  <si>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>Витрати на збут</t>
    </r>
    <r>
      <rPr>
        <vertAlign val="superscript"/>
        <sz val="10"/>
        <color rgb="FF000000"/>
        <rFont val="Times New Roman"/>
        <family val="1"/>
        <charset val="204"/>
      </rPr>
      <t xml:space="preserve"> 2</t>
    </r>
  </si>
  <si>
    <r>
      <t xml:space="preserve">Інші операційні витрати </t>
    </r>
    <r>
      <rPr>
        <vertAlign val="superscript"/>
        <sz val="10"/>
        <color rgb="FF000000"/>
        <rFont val="Times New Roman"/>
        <family val="1"/>
        <charset val="204"/>
      </rPr>
      <t>2</t>
    </r>
  </si>
  <si>
    <t>2190/2195</t>
  </si>
  <si>
    <r>
      <rPr>
        <b/>
        <sz val="10"/>
        <color rgb="FF000000"/>
        <rFont val="Times New Roman"/>
        <family val="1"/>
        <charset val="204"/>
      </rPr>
      <t>Фінансовий результат від операційної діяльності:</t>
    </r>
    <r>
      <rPr>
        <sz val="10"/>
        <color rgb="FF000000"/>
        <rFont val="Times New Roman"/>
        <family val="1"/>
        <charset val="204"/>
      </rPr>
      <t xml:space="preserve">  (прибуток /збиток)</t>
    </r>
  </si>
  <si>
    <t>Дохід від участі в капіталі </t>
  </si>
  <si>
    <t>Інші фінансові доходи </t>
  </si>
  <si>
    <t>Інші доходи</t>
  </si>
  <si>
    <r>
      <t>Фінансові витрати 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</si>
  <si>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>Втрати від участі в капіталі 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</si>
  <si>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>Інші витрати </t>
    </r>
    <r>
      <rPr>
        <vertAlign val="superscript"/>
        <sz val="10"/>
        <color rgb="FF000000"/>
        <rFont val="Times New Roman"/>
        <family val="1"/>
        <charset val="204"/>
      </rPr>
      <t>2</t>
    </r>
  </si>
  <si>
    <t>Прибуток (збиток) від впливу інфляції на монетарні статті</t>
  </si>
  <si>
    <t>2290/2295</t>
  </si>
  <si>
    <r>
      <t xml:space="preserve">Фінансовий результат до оподаткування: </t>
    </r>
    <r>
      <rPr>
        <sz val="10"/>
        <color rgb="FF000000"/>
        <rFont val="Times New Roman"/>
        <family val="1"/>
        <charset val="204"/>
      </rPr>
      <t>(прибуток /збиток)</t>
    </r>
  </si>
  <si>
    <t xml:space="preserve">Витрати (дохід) з податку на прибуток </t>
  </si>
  <si>
    <t xml:space="preserve">Прибуток (збиток) від  припиненої діяльності після оподаткування </t>
  </si>
  <si>
    <t>2350/2355</t>
  </si>
  <si>
    <r>
      <t xml:space="preserve">Чистий фінансовий результат: </t>
    </r>
    <r>
      <rPr>
        <sz val="10"/>
        <color rgb="FF000000"/>
        <rFont val="Times New Roman"/>
        <family val="1"/>
        <charset val="204"/>
      </rPr>
      <t> (прибуток / збиток )</t>
    </r>
  </si>
  <si>
    <t>Елементи операційних витрат</t>
  </si>
  <si>
    <t>2500</t>
  </si>
  <si>
    <t>Матеріальні витрати</t>
  </si>
  <si>
    <t>2505</t>
  </si>
  <si>
    <t>Витрати на оплату праці</t>
  </si>
  <si>
    <t>2510</t>
  </si>
  <si>
    <t>Відрахування на соціальні заходи</t>
  </si>
  <si>
    <t>2515</t>
  </si>
  <si>
    <t>Амортизація</t>
  </si>
  <si>
    <t>2520</t>
  </si>
  <si>
    <t>Інші операційні витрати</t>
  </si>
  <si>
    <t>2550</t>
  </si>
  <si>
    <t>Разом</t>
  </si>
  <si>
    <t>EBITDA</t>
  </si>
  <si>
    <t>EBITDA Margin</t>
  </si>
  <si>
    <t>Ставка податку на прибуток</t>
  </si>
  <si>
    <t>Процент відрахувань на соціальні заходи</t>
  </si>
  <si>
    <t>* прогнози/ розрахунки надаються поквартально за повні календарні роки.  Прогноз надається з року надання кредиту по рік погашення кредиту.</t>
  </si>
  <si>
    <t>Дані по цих рядках до розрахунку фінансових результатів не входять</t>
  </si>
  <si>
    <t>згідно з вимогами Національного стандарту бухгалтерського обліку 1 "Загальні вимоги до фінансової звітності" у відповідні рядки дані вносяться зі знаком "-</t>
  </si>
  <si>
    <t xml:space="preserve">Перевірка </t>
  </si>
  <si>
    <t xml:space="preserve">Операційні витрати </t>
  </si>
  <si>
    <t>Перевірка</t>
  </si>
  <si>
    <t>2026 рік</t>
  </si>
  <si>
    <t>евро</t>
  </si>
  <si>
    <t>доллар</t>
  </si>
  <si>
    <t>гривна</t>
  </si>
  <si>
    <t>Сумма с НДС</t>
  </si>
  <si>
    <t>Сумма без НДС</t>
  </si>
  <si>
    <t>НДС</t>
  </si>
  <si>
    <t>Сумма амортизации за месяц</t>
  </si>
  <si>
    <t>Структура финансирования проэкта</t>
  </si>
  <si>
    <t>Сумма кредита</t>
  </si>
  <si>
    <t>Кросс курс евро/доллар</t>
  </si>
  <si>
    <t>факт</t>
  </si>
  <si>
    <t>Дата начала погашения кредита</t>
  </si>
  <si>
    <t>Расходы по проекту б/НДС с мес.ввода</t>
  </si>
  <si>
    <t>Годовая сумма погашения кредита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</si>
</sst>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_-;\-* #,##0.00_-;_-* &quot;-&quot;??_-;_-@_-"/>
    <numFmt numFmtId="166" formatCode="0.0%"/>
    <numFmt numFmtId="167" formatCode="#,##0.0"/>
    <numFmt numFmtId="168" formatCode="0.000000"/>
    <numFmt numFmtId="169" formatCode="#,##0.00000_р_.;[Red]\-#,##0.00000_р_."/>
    <numFmt numFmtId="170" formatCode="#,##0\ [$€-456];[Red]\-#,##0\ [$€-456]"/>
    <numFmt numFmtId="171" formatCode="#,##0\ [$€-42D];[Red]\-#,##0\ [$€-42D]"/>
    <numFmt numFmtId="172" formatCode="[$€-83C]#,##0"/>
    <numFmt numFmtId="173" formatCode="[$$-C09]#,##0"/>
    <numFmt numFmtId="174" formatCode="[$$-C09]#,##0.00"/>
    <numFmt numFmtId="175" formatCode="[$$-C09]#,##0;[Red]\-[$$-C09]#,##0"/>
    <numFmt numFmtId="176" formatCode="0.0"/>
    <numFmt numFmtId="177" formatCode="#,##0.00\ [$€-1]"/>
    <numFmt numFmtId="178" formatCode="#,##0\ [$€-1];[Red]\-#,##0\ [$€-1]"/>
    <numFmt numFmtId="179" formatCode="#,##0.00\ [$€-1];[Red]\-#,##0.00\ [$€-1]"/>
    <numFmt numFmtId="180" formatCode="#,##0\ [$€-1]"/>
    <numFmt numFmtId="181" formatCode="[$-F419]yyyy\,/mmmm;@"/>
    <numFmt numFmtId="182" formatCode="0.000"/>
    <numFmt numFmtId="183" formatCode="#,##0_ ;[Red]\-#,##0\ "/>
    <numFmt numFmtId="184" formatCode="#,##0\ _₽"/>
    <numFmt numFmtId="185" formatCode="#,##0.00\ _₽"/>
  </numFmts>
  <fonts count="9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Garamond"/>
      <family val="1"/>
      <charset val="204"/>
    </font>
    <font>
      <sz val="10"/>
      <name val="Times New Roman Cyr"/>
      <charset val="204"/>
    </font>
    <font>
      <b/>
      <sz val="14"/>
      <name val="Garamond"/>
      <family val="1"/>
      <charset val="204"/>
    </font>
    <font>
      <b/>
      <sz val="10"/>
      <name val="Garamond"/>
      <family val="1"/>
      <charset val="204"/>
    </font>
    <font>
      <b/>
      <sz val="11"/>
      <name val="Garamond"/>
      <family val="1"/>
      <charset val="204"/>
    </font>
    <font>
      <sz val="12"/>
      <name val="Garamond"/>
      <family val="1"/>
      <charset val="204"/>
    </font>
    <font>
      <b/>
      <sz val="12"/>
      <name val="Garamond"/>
      <family val="1"/>
      <charset val="204"/>
    </font>
    <font>
      <sz val="10"/>
      <name val="Times New Roman"/>
      <family val="1"/>
      <charset val="204"/>
    </font>
    <font>
      <b/>
      <sz val="16"/>
      <name val="Garamond"/>
      <family val="1"/>
      <charset val="204"/>
    </font>
    <font>
      <sz val="10"/>
      <color theme="1"/>
      <name val="Arial Cyr"/>
      <family val="2"/>
      <charset val="204"/>
    </font>
    <font>
      <sz val="8"/>
      <name val="Arial Narrow"/>
      <family val="2"/>
    </font>
    <font>
      <b/>
      <sz val="10"/>
      <name val="Tahoma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Helv"/>
      <charset val="204"/>
    </font>
    <font>
      <sz val="9"/>
      <name val="Tahoma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7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2"/>
      <name val="Garamond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3" tint="0.79998168889431442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u/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u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i/>
      <sz val="10"/>
      <name val="Arial Cyr"/>
      <family val="2"/>
      <charset val="204"/>
    </font>
    <font>
      <b/>
      <i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0"/>
      <name val="Arial Cyr"/>
      <family val="2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family val="2"/>
      <charset val="204"/>
    </font>
    <font>
      <b/>
      <sz val="11"/>
      <color indexed="2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Arial Cyr"/>
      <family val="2"/>
      <charset val="204"/>
    </font>
    <font>
      <vertAlign val="superscript"/>
      <sz val="9"/>
      <name val="Arial Cyr"/>
      <family val="2"/>
      <charset val="204"/>
    </font>
    <font>
      <sz val="9"/>
      <color rgb="FF000000"/>
      <name val="Arial Cyr"/>
      <family val="2"/>
      <charset val="204"/>
    </font>
    <font>
      <vertAlign val="superscript"/>
      <sz val="9"/>
      <color rgb="FF000000"/>
      <name val="Arial Cyr"/>
      <family val="2"/>
      <charset val="204"/>
    </font>
    <font>
      <sz val="10"/>
      <name val="MS Sans Serif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1"/>
      <color indexed="10"/>
      <name val="Times New Roman"/>
      <family val="1"/>
      <charset val="204"/>
    </font>
    <font>
      <b/>
      <i/>
      <sz val="10"/>
      <color indexed="8"/>
      <name val="Arial Cyr"/>
      <family val="2"/>
      <charset val="204"/>
    </font>
    <font>
      <i/>
      <sz val="10"/>
      <color indexed="8"/>
      <name val="Arial Cyr"/>
      <family val="2"/>
      <charset val="204"/>
    </font>
    <font>
      <i/>
      <sz val="10"/>
      <name val="Arial Cyr"/>
      <family val="2"/>
      <charset val="204"/>
    </font>
    <font>
      <vertAlign val="superscript"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30"/>
      <name val="Times New Roman"/>
      <family val="1"/>
      <charset val="204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2"/>
      <color theme="1"/>
      <name val="Arial Cyr"/>
      <family val="2"/>
      <charset val="204"/>
    </font>
    <font>
      <sz val="12"/>
      <color rgb="FFFF0000"/>
      <name val="Arial Cyr"/>
      <family val="2"/>
      <charset val="204"/>
    </font>
    <font>
      <sz val="12"/>
      <color rgb="FFFF0000"/>
      <name val="Calibri"/>
      <family val="2"/>
      <charset val="204"/>
    </font>
    <font>
      <b/>
      <u/>
      <sz val="10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9"/>
      <color indexed="8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0"/>
      <color theme="1"/>
      <name val="Arial Cyr"/>
      <family val="2"/>
      <charset val="204"/>
    </font>
    <font>
      <sz val="10"/>
      <color indexed="23"/>
      <name val="Arial Cyr"/>
      <family val="2"/>
      <charset val="204"/>
    </font>
    <font>
      <sz val="10"/>
      <color indexed="8"/>
      <name val="Arial Cyr"/>
      <family val="2"/>
      <charset val="204"/>
    </font>
    <font>
      <vertAlign val="superscript"/>
      <sz val="10"/>
      <color rgb="FF000000"/>
      <name val="Times New Roman"/>
      <family val="1"/>
      <charset val="204"/>
    </font>
    <font>
      <b/>
      <sz val="10"/>
      <color indexed="23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10"/>
      <name val="Arial Cyr"/>
      <family val="2"/>
      <charset val="204"/>
    </font>
    <font>
      <sz val="11"/>
      <color theme="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</fills>
  <borders count="14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0"/>
      </bottom>
      <diagonal/>
    </border>
    <border>
      <left style="medium">
        <color indexed="64"/>
      </left>
      <right style="double">
        <color theme="0"/>
      </right>
      <top style="thin">
        <color indexed="64"/>
      </top>
      <bottom style="double">
        <color theme="0"/>
      </bottom>
      <diagonal/>
    </border>
    <border>
      <left style="medium">
        <color theme="1" tint="0.499984740745262"/>
      </left>
      <right style="double">
        <color theme="0"/>
      </right>
      <top style="medium">
        <color theme="1" tint="0.499984740745262"/>
      </top>
      <bottom style="double">
        <color theme="0"/>
      </bottom>
      <diagonal/>
    </border>
    <border>
      <left style="medium">
        <color theme="1" tint="0.499984740745262"/>
      </left>
      <right style="thin">
        <color indexed="64"/>
      </right>
      <top style="medium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 tint="0.499984740745262"/>
      </top>
      <bottom style="thin">
        <color indexed="64"/>
      </bottom>
      <diagonal/>
    </border>
    <border>
      <left style="medium">
        <color indexed="64"/>
      </left>
      <right style="double">
        <color theme="0"/>
      </right>
      <top style="medium">
        <color theme="1" tint="0.499984740745262"/>
      </top>
      <bottom style="thin">
        <color indexed="64"/>
      </bottom>
      <diagonal/>
    </border>
    <border>
      <left style="medium">
        <color theme="1" tint="0.499984740745262"/>
      </left>
      <right style="thin">
        <color indexed="64"/>
      </right>
      <top style="thin">
        <color indexed="64"/>
      </top>
      <bottom style="double">
        <color theme="0"/>
      </bottom>
      <diagonal/>
    </border>
    <border>
      <left style="medium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theme="0"/>
      </right>
      <top/>
      <bottom style="thin">
        <color indexed="64"/>
      </bottom>
      <diagonal/>
    </border>
    <border>
      <left style="medium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 style="medium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theme="0"/>
      </right>
      <top/>
      <bottom/>
      <diagonal/>
    </border>
    <border>
      <left style="medium">
        <color theme="1" tint="0.49998474074526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 tint="0.499984740745262"/>
      </left>
      <right style="medium">
        <color indexed="64"/>
      </right>
      <top style="thin">
        <color indexed="64"/>
      </top>
      <bottom style="double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theme="0"/>
      </bottom>
      <diagonal/>
    </border>
    <border>
      <left style="medium">
        <color theme="0"/>
      </left>
      <right style="medium">
        <color theme="1" tint="0.34998626667073579"/>
      </right>
      <top style="medium">
        <color theme="0"/>
      </top>
      <bottom style="medium">
        <color theme="1" tint="0.34998626667073579"/>
      </bottom>
      <diagonal/>
    </border>
    <border>
      <left style="medium">
        <color theme="0"/>
      </left>
      <right style="thin">
        <color indexed="64"/>
      </right>
      <top style="medium">
        <color theme="0"/>
      </top>
      <bottom style="medium">
        <color theme="1" tint="0.34998626667073579"/>
      </bottom>
      <diagonal/>
    </border>
    <border>
      <left style="medium">
        <color indexed="64"/>
      </left>
      <right style="medium">
        <color theme="1" tint="0.34998626667073579"/>
      </right>
      <top style="medium">
        <color theme="0"/>
      </top>
      <bottom style="medium">
        <color theme="1" tint="0.34998626667073579"/>
      </bottom>
      <diagonal/>
    </border>
    <border>
      <left style="medium">
        <color theme="0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n">
        <color indexed="64"/>
      </left>
      <right style="medium">
        <color theme="1" tint="0.34998626667073579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 tint="0.34998626667073579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theme="1" tint="0.34998626667073579"/>
      </bottom>
      <diagonal/>
    </border>
    <border>
      <left style="thin">
        <color indexed="64"/>
      </left>
      <right style="medium">
        <color theme="1" tint="0.34998626667073579"/>
      </right>
      <top/>
      <bottom style="medium">
        <color theme="1" tint="0.34998626667073579"/>
      </bottom>
      <diagonal/>
    </border>
    <border>
      <left/>
      <right style="thin">
        <color indexed="64"/>
      </right>
      <top/>
      <bottom style="medium">
        <color theme="1" tint="0.34998626667073579"/>
      </bottom>
      <diagonal/>
    </border>
    <border>
      <left style="medium">
        <color theme="1" tint="0.499984740745262"/>
      </left>
      <right/>
      <top style="medium">
        <color theme="1" tint="0.3499862666707357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 tint="0.34998626667073579"/>
      </top>
      <bottom style="thin">
        <color indexed="64"/>
      </bottom>
      <diagonal/>
    </border>
    <border>
      <left style="medium">
        <color theme="1" tint="0.499984740745262"/>
      </left>
      <right/>
      <top/>
      <bottom style="thin">
        <color indexed="64"/>
      </bottom>
      <diagonal/>
    </border>
    <border>
      <left style="thin">
        <color indexed="64"/>
      </left>
      <right style="double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/>
      <top style="thin">
        <color indexed="64"/>
      </top>
      <bottom/>
      <diagonal/>
    </border>
    <border>
      <left style="thin">
        <color indexed="64"/>
      </left>
      <right style="double">
        <color theme="0"/>
      </right>
      <top style="thin">
        <color indexed="64"/>
      </top>
      <bottom/>
      <diagonal/>
    </border>
    <border>
      <left style="medium">
        <color theme="1" tint="0.499984740745262"/>
      </left>
      <right/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/>
      <top/>
      <bottom style="medium">
        <color indexed="64"/>
      </bottom>
      <diagonal/>
    </border>
    <border>
      <left style="medium">
        <color theme="1" tint="0.499984740745262"/>
      </left>
      <right/>
      <top/>
      <bottom/>
      <diagonal/>
    </border>
    <border>
      <left style="thin">
        <color indexed="64"/>
      </left>
      <right style="double">
        <color theme="0"/>
      </right>
      <top/>
      <bottom/>
      <diagonal/>
    </border>
    <border>
      <left style="thin">
        <color indexed="64"/>
      </left>
      <right style="double">
        <color theme="0"/>
      </right>
      <top style="medium">
        <color indexed="64"/>
      </top>
      <bottom style="thin">
        <color indexed="64"/>
      </bottom>
      <diagonal/>
    </border>
    <border>
      <left style="medium">
        <color theme="1" tint="0.499984740745262"/>
      </left>
      <right/>
      <top style="medium">
        <color indexed="64"/>
      </top>
      <bottom style="double">
        <color theme="0"/>
      </bottom>
      <diagonal/>
    </border>
    <border>
      <left style="thin">
        <color indexed="64"/>
      </left>
      <right/>
      <top style="medium">
        <color theme="1" tint="0.3499862666707357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theme="1" tint="0.49998474074526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theme="1" tint="0.34998626667073579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theme="1" tint="0.34998626667073579"/>
      </bottom>
      <diagonal/>
    </border>
    <border>
      <left style="thin">
        <color indexed="64"/>
      </left>
      <right style="medium">
        <color indexed="64"/>
      </right>
      <top/>
      <bottom style="medium">
        <color theme="1" tint="0.34998626667073579"/>
      </bottom>
      <diagonal/>
    </border>
    <border>
      <left style="medium">
        <color indexed="64"/>
      </left>
      <right style="thin">
        <color indexed="64"/>
      </right>
      <top style="medium">
        <color theme="1" tint="0.34998626667073579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 tint="0.3499862666707357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1" tint="0.34998626667073579"/>
      </bottom>
      <diagonal/>
    </border>
    <border>
      <left style="medium">
        <color theme="0"/>
      </left>
      <right style="thin">
        <color indexed="64"/>
      </right>
      <top style="medium">
        <color indexed="64"/>
      </top>
      <bottom style="medium">
        <color theme="1" tint="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 tint="0.34998626667073579"/>
      </bottom>
      <diagonal/>
    </border>
    <border>
      <left style="medium">
        <color indexed="64"/>
      </left>
      <right style="medium">
        <color indexed="64"/>
      </right>
      <top style="medium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 style="medium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medium">
        <color theme="1" tint="0.34998626667073579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6" fillId="0" borderId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6" fillId="4" borderId="7" applyNumberFormat="0">
      <alignment horizontal="center" vertical="center" wrapText="1"/>
    </xf>
    <xf numFmtId="0" fontId="16" fillId="5" borderId="8" applyNumberFormat="0">
      <alignment horizontal="center" vertical="center" wrapText="1"/>
    </xf>
    <xf numFmtId="0" fontId="17" fillId="0" borderId="0"/>
    <xf numFmtId="0" fontId="18" fillId="0" borderId="0"/>
    <xf numFmtId="0" fontId="19" fillId="4" borderId="7" applyNumberFormat="0">
      <alignment vertical="center" wrapText="1"/>
    </xf>
    <xf numFmtId="4" fontId="19" fillId="5" borderId="8">
      <alignment horizontal="right" vertical="center" wrapText="1"/>
    </xf>
    <xf numFmtId="0" fontId="19" fillId="5" borderId="8">
      <alignment horizontal="right" vertical="center" wrapText="1"/>
    </xf>
    <xf numFmtId="167" fontId="19" fillId="5" borderId="8">
      <alignment horizontal="right" vertical="center" wrapText="1"/>
    </xf>
    <xf numFmtId="0" fontId="20" fillId="0" borderId="0"/>
    <xf numFmtId="0" fontId="21" fillId="5" borderId="8" applyNumberFormat="0">
      <alignment horizontal="center" vertical="center" wrapText="1"/>
    </xf>
    <xf numFmtId="0" fontId="17" fillId="0" borderId="8" applyNumberFormat="0">
      <alignment vertical="center" wrapText="1"/>
    </xf>
    <xf numFmtId="14" fontId="17" fillId="0" borderId="8">
      <alignment horizontal="center" vertical="center" wrapText="1"/>
    </xf>
    <xf numFmtId="4" fontId="17" fillId="0" borderId="8">
      <alignment horizontal="right" vertical="center" wrapText="1"/>
    </xf>
    <xf numFmtId="4" fontId="17" fillId="0" borderId="7">
      <alignment horizontal="right" vertical="center" wrapText="1"/>
    </xf>
    <xf numFmtId="4" fontId="19" fillId="4" borderId="7">
      <alignment horizontal="right" vertical="center" wrapText="1"/>
    </xf>
    <xf numFmtId="0" fontId="17" fillId="0" borderId="8">
      <alignment horizontal="right" vertical="center" wrapText="1"/>
    </xf>
    <xf numFmtId="167" fontId="17" fillId="0" borderId="8">
      <alignment horizontal="right" vertical="center" wrapText="1"/>
    </xf>
    <xf numFmtId="168" fontId="17" fillId="0" borderId="7">
      <alignment horizontal="right" vertical="center" wrapText="1"/>
    </xf>
    <xf numFmtId="0" fontId="17" fillId="0" borderId="8" applyNumberFormat="0">
      <alignment vertical="top" wrapText="1"/>
    </xf>
    <xf numFmtId="0" fontId="22" fillId="0" borderId="0" applyNumberFormat="0" applyBorder="0">
      <alignment horizontal="left" vertical="center" wrapText="1" indent="3"/>
    </xf>
    <xf numFmtId="14" fontId="22" fillId="0" borderId="0" applyBorder="0">
      <alignment horizontal="center" vertical="center" wrapText="1"/>
    </xf>
    <xf numFmtId="0" fontId="23" fillId="6" borderId="0" applyNumberFormat="0" applyBorder="0">
      <alignment vertical="center"/>
    </xf>
    <xf numFmtId="4" fontId="17" fillId="6" borderId="8">
      <alignment vertical="center"/>
    </xf>
    <xf numFmtId="4" fontId="17" fillId="6" borderId="8">
      <alignment horizontal="right" vertical="center"/>
    </xf>
    <xf numFmtId="0" fontId="24" fillId="7" borderId="8" applyNumberFormat="0">
      <alignment vertical="center"/>
    </xf>
    <xf numFmtId="4" fontId="25" fillId="0" borderId="7">
      <alignment horizontal="right" vertical="center" wrapText="1"/>
    </xf>
    <xf numFmtId="4" fontId="19" fillId="0" borderId="7">
      <alignment horizontal="right" vertical="center" wrapText="1"/>
    </xf>
    <xf numFmtId="4" fontId="26" fillId="0" borderId="7">
      <alignment horizontal="right" vertical="center" wrapText="1"/>
    </xf>
    <xf numFmtId="4" fontId="27" fillId="4" borderId="7">
      <alignment horizontal="right" vertical="center" wrapText="1"/>
    </xf>
    <xf numFmtId="4" fontId="28" fillId="4" borderId="7">
      <alignment horizontal="right" vertical="center" wrapText="1"/>
    </xf>
    <xf numFmtId="0" fontId="4" fillId="0" borderId="0"/>
    <xf numFmtId="0" fontId="17" fillId="0" borderId="0"/>
    <xf numFmtId="0" fontId="12" fillId="0" borderId="0"/>
    <xf numFmtId="0" fontId="1" fillId="0" borderId="0"/>
    <xf numFmtId="0" fontId="29" fillId="0" borderId="0"/>
    <xf numFmtId="0" fontId="30" fillId="0" borderId="0"/>
    <xf numFmtId="0" fontId="1" fillId="3" borderId="1" applyNumberFormat="0" applyFont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164" fontId="12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0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</cellStyleXfs>
  <cellXfs count="949">
    <xf numFmtId="0" fontId="0" fillId="0" borderId="0" xfId="0"/>
    <xf numFmtId="0" fontId="2" fillId="0" borderId="0" xfId="0" applyFont="1"/>
    <xf numFmtId="9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7" fillId="0" borderId="0" xfId="2" applyFont="1" applyAlignment="1"/>
    <xf numFmtId="0" fontId="8" fillId="0" borderId="0" xfId="2" applyFont="1"/>
    <xf numFmtId="0" fontId="0" fillId="0" borderId="2" xfId="0" applyBorder="1"/>
    <xf numFmtId="0" fontId="0" fillId="0" borderId="2" xfId="0" applyBorder="1" applyAlignment="1">
      <alignment wrapText="1"/>
    </xf>
    <xf numFmtId="9" fontId="0" fillId="0" borderId="2" xfId="1" applyFont="1" applyBorder="1"/>
    <xf numFmtId="0" fontId="0" fillId="8" borderId="2" xfId="0" applyFill="1" applyBorder="1"/>
    <xf numFmtId="170" fontId="0" fillId="0" borderId="2" xfId="0" applyNumberFormat="1" applyBorder="1"/>
    <xf numFmtId="0" fontId="11" fillId="0" borderId="10" xfId="2" applyFont="1" applyBorder="1" applyAlignment="1">
      <alignment horizontal="left" indent="1"/>
    </xf>
    <xf numFmtId="0" fontId="33" fillId="0" borderId="10" xfId="2" applyFont="1" applyBorder="1" applyAlignment="1">
      <alignment horizontal="right" indent="1"/>
    </xf>
    <xf numFmtId="0" fontId="11" fillId="0" borderId="0" xfId="2" applyFont="1" applyBorder="1" applyAlignment="1">
      <alignment horizontal="left" indent="1"/>
    </xf>
    <xf numFmtId="170" fontId="0" fillId="0" borderId="2" xfId="0" applyNumberFormat="1" applyFill="1" applyBorder="1"/>
    <xf numFmtId="9" fontId="32" fillId="0" borderId="5" xfId="1" applyFont="1" applyBorder="1"/>
    <xf numFmtId="0" fontId="33" fillId="0" borderId="13" xfId="2" applyFont="1" applyBorder="1" applyAlignment="1">
      <alignment horizontal="right" indent="1"/>
    </xf>
    <xf numFmtId="170" fontId="0" fillId="0" borderId="6" xfId="0" applyNumberFormat="1" applyBorder="1"/>
    <xf numFmtId="0" fontId="9" fillId="8" borderId="3" xfId="2" applyFont="1" applyFill="1" applyBorder="1" applyAlignment="1">
      <alignment horizontal="center" vertical="center"/>
    </xf>
    <xf numFmtId="0" fontId="0" fillId="8" borderId="4" xfId="0" applyFill="1" applyBorder="1"/>
    <xf numFmtId="0" fontId="0" fillId="8" borderId="17" xfId="0" applyFill="1" applyBorder="1"/>
    <xf numFmtId="0" fontId="0" fillId="0" borderId="20" xfId="0" applyBorder="1"/>
    <xf numFmtId="0" fontId="0" fillId="9" borderId="0" xfId="0" applyFill="1"/>
    <xf numFmtId="0" fontId="0" fillId="10" borderId="0" xfId="0" applyFill="1"/>
    <xf numFmtId="170" fontId="0" fillId="10" borderId="0" xfId="0" applyNumberFormat="1" applyFill="1"/>
    <xf numFmtId="9" fontId="0" fillId="10" borderId="0" xfId="1" applyFont="1" applyFill="1"/>
    <xf numFmtId="170" fontId="0" fillId="0" borderId="5" xfId="0" applyNumberFormat="1" applyFill="1" applyBorder="1"/>
    <xf numFmtId="0" fontId="0" fillId="2" borderId="0" xfId="0" applyFill="1" applyProtection="1">
      <protection locked="0"/>
    </xf>
    <xf numFmtId="0" fontId="0" fillId="8" borderId="15" xfId="0" applyFill="1" applyBorder="1" applyAlignment="1">
      <alignment horizontal="center"/>
    </xf>
    <xf numFmtId="166" fontId="0" fillId="0" borderId="21" xfId="1" applyNumberFormat="1" applyFont="1" applyFill="1" applyBorder="1"/>
    <xf numFmtId="166" fontId="2" fillId="0" borderId="22" xfId="1" applyNumberFormat="1" applyFont="1" applyFill="1" applyBorder="1"/>
    <xf numFmtId="166" fontId="0" fillId="0" borderId="27" xfId="1" applyNumberFormat="1" applyFont="1" applyFill="1" applyBorder="1"/>
    <xf numFmtId="170" fontId="0" fillId="0" borderId="28" xfId="0" applyNumberFormat="1" applyFill="1" applyBorder="1"/>
    <xf numFmtId="0" fontId="0" fillId="8" borderId="40" xfId="0" applyFill="1" applyBorder="1"/>
    <xf numFmtId="0" fontId="0" fillId="8" borderId="45" xfId="0" applyFill="1" applyBorder="1" applyAlignment="1">
      <alignment horizontal="center"/>
    </xf>
    <xf numFmtId="0" fontId="0" fillId="8" borderId="46" xfId="0" applyFill="1" applyBorder="1" applyAlignment="1">
      <alignment horizontal="center"/>
    </xf>
    <xf numFmtId="0" fontId="0" fillId="8" borderId="47" xfId="0" applyFill="1" applyBorder="1"/>
    <xf numFmtId="0" fontId="0" fillId="8" borderId="48" xfId="0" applyFill="1" applyBorder="1"/>
    <xf numFmtId="0" fontId="0" fillId="8" borderId="49" xfId="0" applyFill="1" applyBorder="1"/>
    <xf numFmtId="170" fontId="0" fillId="0" borderId="51" xfId="0" applyNumberFormat="1" applyFill="1" applyBorder="1"/>
    <xf numFmtId="0" fontId="2" fillId="10" borderId="0" xfId="0" applyFont="1" applyFill="1"/>
    <xf numFmtId="0" fontId="2" fillId="10" borderId="0" xfId="0" applyFont="1" applyFill="1" applyAlignment="1">
      <alignment horizontal="right"/>
    </xf>
    <xf numFmtId="0" fontId="2" fillId="8" borderId="41" xfId="0" applyFont="1" applyFill="1" applyBorder="1"/>
    <xf numFmtId="170" fontId="2" fillId="0" borderId="29" xfId="0" applyNumberFormat="1" applyFont="1" applyFill="1" applyBorder="1"/>
    <xf numFmtId="170" fontId="0" fillId="0" borderId="63" xfId="0" applyNumberFormat="1" applyFill="1" applyBorder="1"/>
    <xf numFmtId="0" fontId="0" fillId="0" borderId="2" xfId="0" applyBorder="1" applyAlignment="1">
      <alignment horizontal="center"/>
    </xf>
    <xf numFmtId="9" fontId="0" fillId="10" borderId="0" xfId="0" applyNumberFormat="1" applyFill="1"/>
    <xf numFmtId="171" fontId="3" fillId="10" borderId="0" xfId="0" applyNumberFormat="1" applyFont="1" applyFill="1"/>
    <xf numFmtId="0" fontId="0" fillId="0" borderId="0" xfId="0" applyFill="1" applyAlignment="1">
      <alignment wrapText="1"/>
    </xf>
    <xf numFmtId="0" fontId="29" fillId="0" borderId="0" xfId="0" applyFont="1"/>
    <xf numFmtId="10" fontId="34" fillId="0" borderId="2" xfId="42" applyNumberFormat="1" applyFont="1" applyBorder="1" applyAlignment="1">
      <alignment horizontal="left" vertical="center"/>
    </xf>
    <xf numFmtId="4" fontId="34" fillId="0" borderId="2" xfId="42" applyNumberFormat="1" applyFont="1" applyBorder="1" applyAlignment="1">
      <alignment horizontal="right" vertical="center"/>
    </xf>
    <xf numFmtId="3" fontId="0" fillId="0" borderId="2" xfId="0" applyNumberFormat="1" applyBorder="1"/>
    <xf numFmtId="10" fontId="0" fillId="0" borderId="2" xfId="0" applyNumberFormat="1" applyBorder="1"/>
    <xf numFmtId="0" fontId="34" fillId="0" borderId="2" xfId="42" applyFont="1" applyFill="1" applyBorder="1" applyAlignment="1">
      <alignment wrapText="1"/>
    </xf>
    <xf numFmtId="0" fontId="8" fillId="0" borderId="0" xfId="2" applyFont="1" applyAlignment="1">
      <alignment wrapText="1"/>
    </xf>
    <xf numFmtId="0" fontId="7" fillId="0" borderId="0" xfId="2" applyFont="1" applyAlignment="1">
      <alignment wrapText="1"/>
    </xf>
    <xf numFmtId="0" fontId="9" fillId="8" borderId="3" xfId="2" applyFont="1" applyFill="1" applyBorder="1" applyAlignment="1">
      <alignment horizontal="center" vertical="center" wrapText="1"/>
    </xf>
    <xf numFmtId="0" fontId="7" fillId="0" borderId="10" xfId="2" applyFont="1" applyBorder="1" applyAlignment="1">
      <alignment horizontal="left" wrapText="1"/>
    </xf>
    <xf numFmtId="0" fontId="11" fillId="0" borderId="10" xfId="2" applyFont="1" applyBorder="1" applyAlignment="1">
      <alignment horizontal="left" wrapText="1"/>
    </xf>
    <xf numFmtId="0" fontId="10" fillId="0" borderId="10" xfId="2" applyFont="1" applyBorder="1" applyAlignment="1">
      <alignment horizontal="left" wrapText="1"/>
    </xf>
    <xf numFmtId="0" fontId="11" fillId="0" borderId="52" xfId="2" applyFont="1" applyFill="1" applyBorder="1" applyAlignment="1">
      <alignment horizontal="left" wrapText="1"/>
    </xf>
    <xf numFmtId="0" fontId="11" fillId="0" borderId="2" xfId="2" applyFont="1" applyBorder="1" applyAlignment="1">
      <alignment horizontal="left" wrapText="1"/>
    </xf>
    <xf numFmtId="0" fontId="11" fillId="0" borderId="10" xfId="2" applyFont="1" applyBorder="1" applyAlignment="1">
      <alignment horizontal="left" wrapText="1" indent="1"/>
    </xf>
    <xf numFmtId="0" fontId="7" fillId="10" borderId="0" xfId="2" applyFont="1" applyFill="1" applyAlignment="1">
      <alignment wrapText="1"/>
    </xf>
    <xf numFmtId="0" fontId="8" fillId="10" borderId="0" xfId="2" applyFont="1" applyFill="1" applyAlignment="1">
      <alignment wrapText="1"/>
    </xf>
    <xf numFmtId="0" fontId="9" fillId="8" borderId="39" xfId="2" applyFont="1" applyFill="1" applyBorder="1" applyAlignment="1">
      <alignment horizontal="center" vertical="center" wrapText="1"/>
    </xf>
    <xf numFmtId="0" fontId="0" fillId="10" borderId="0" xfId="0" applyFill="1" applyAlignment="1">
      <alignment wrapText="1"/>
    </xf>
    <xf numFmtId="0" fontId="32" fillId="10" borderId="0" xfId="0" applyFont="1" applyFill="1" applyAlignment="1">
      <alignment wrapText="1"/>
    </xf>
    <xf numFmtId="0" fontId="13" fillId="0" borderId="50" xfId="2" applyFont="1" applyFill="1" applyBorder="1" applyAlignment="1">
      <alignment wrapText="1"/>
    </xf>
    <xf numFmtId="0" fontId="10" fillId="0" borderId="52" xfId="2" applyFont="1" applyFill="1" applyBorder="1" applyAlignment="1">
      <alignment horizontal="left" wrapText="1"/>
    </xf>
    <xf numFmtId="0" fontId="11" fillId="0" borderId="54" xfId="2" applyFont="1" applyFill="1" applyBorder="1" applyAlignment="1">
      <alignment horizontal="left" wrapText="1"/>
    </xf>
    <xf numFmtId="0" fontId="10" fillId="0" borderId="54" xfId="2" applyFont="1" applyFill="1" applyBorder="1" applyAlignment="1">
      <alignment horizontal="left" wrapText="1"/>
    </xf>
    <xf numFmtId="0" fontId="10" fillId="0" borderId="54" xfId="2" applyFont="1" applyFill="1" applyBorder="1" applyAlignment="1">
      <alignment horizontal="right" wrapText="1"/>
    </xf>
    <xf numFmtId="0" fontId="5" fillId="0" borderId="55" xfId="2" applyFont="1" applyFill="1" applyBorder="1" applyAlignment="1">
      <alignment wrapText="1"/>
    </xf>
    <xf numFmtId="0" fontId="11" fillId="0" borderId="57" xfId="2" applyFont="1" applyFill="1" applyBorder="1" applyAlignment="1">
      <alignment horizontal="left" wrapText="1"/>
    </xf>
    <xf numFmtId="0" fontId="13" fillId="0" borderId="58" xfId="2" applyFont="1" applyFill="1" applyBorder="1" applyAlignment="1">
      <alignment wrapText="1"/>
    </xf>
    <xf numFmtId="0" fontId="33" fillId="0" borderId="52" xfId="2" applyFont="1" applyFill="1" applyBorder="1" applyAlignment="1">
      <alignment horizontal="right" wrapText="1"/>
    </xf>
    <xf numFmtId="0" fontId="5" fillId="0" borderId="59" xfId="2" applyFont="1" applyFill="1" applyBorder="1" applyAlignment="1">
      <alignment wrapText="1"/>
    </xf>
    <xf numFmtId="0" fontId="11" fillId="0" borderId="62" xfId="2" applyFont="1" applyFill="1" applyBorder="1" applyAlignment="1">
      <alignment horizontal="left" wrapText="1"/>
    </xf>
    <xf numFmtId="10" fontId="0" fillId="10" borderId="0" xfId="0" applyNumberFormat="1" applyFill="1"/>
    <xf numFmtId="0" fontId="3" fillId="10" borderId="0" xfId="0" applyFont="1" applyFill="1"/>
    <xf numFmtId="0" fontId="0" fillId="10" borderId="0" xfId="0" applyFill="1" applyAlignment="1">
      <alignment horizontal="right"/>
    </xf>
    <xf numFmtId="166" fontId="3" fillId="10" borderId="0" xfId="1" applyNumberFormat="1" applyFont="1" applyFill="1" applyAlignment="1">
      <alignment horizontal="right"/>
    </xf>
    <xf numFmtId="10" fontId="0" fillId="10" borderId="0" xfId="1" applyNumberFormat="1" applyFont="1" applyFill="1"/>
    <xf numFmtId="0" fontId="0" fillId="0" borderId="0" xfId="0" applyBorder="1"/>
    <xf numFmtId="0" fontId="2" fillId="0" borderId="71" xfId="0" applyFont="1" applyBorder="1" applyAlignment="1">
      <alignment horizontal="right"/>
    </xf>
    <xf numFmtId="0" fontId="0" fillId="0" borderId="73" xfId="0" applyFill="1" applyBorder="1" applyAlignment="1">
      <alignment wrapText="1"/>
    </xf>
    <xf numFmtId="0" fontId="0" fillId="0" borderId="73" xfId="0" applyBorder="1"/>
    <xf numFmtId="0" fontId="29" fillId="0" borderId="73" xfId="0" applyFont="1" applyBorder="1"/>
    <xf numFmtId="10" fontId="0" fillId="0" borderId="73" xfId="0" applyNumberFormat="1" applyBorder="1"/>
    <xf numFmtId="10" fontId="0" fillId="0" borderId="69" xfId="0" applyNumberFormat="1" applyBorder="1"/>
    <xf numFmtId="0" fontId="0" fillId="0" borderId="75" xfId="0" applyBorder="1"/>
    <xf numFmtId="172" fontId="0" fillId="0" borderId="70" xfId="0" applyNumberFormat="1" applyBorder="1"/>
    <xf numFmtId="0" fontId="0" fillId="0" borderId="76" xfId="0" applyBorder="1"/>
    <xf numFmtId="0" fontId="0" fillId="0" borderId="69" xfId="0" applyBorder="1"/>
    <xf numFmtId="0" fontId="31" fillId="0" borderId="76" xfId="0" applyFont="1" applyBorder="1" applyAlignment="1">
      <alignment wrapText="1"/>
    </xf>
    <xf numFmtId="3" fontId="32" fillId="0" borderId="77" xfId="0" applyNumberFormat="1" applyFont="1" applyBorder="1" applyAlignment="1">
      <alignment horizontal="right"/>
    </xf>
    <xf numFmtId="0" fontId="2" fillId="0" borderId="78" xfId="0" applyFont="1" applyBorder="1" applyAlignment="1">
      <alignment horizontal="right"/>
    </xf>
    <xf numFmtId="0" fontId="2" fillId="0" borderId="13" xfId="0" applyFont="1" applyBorder="1" applyAlignment="1">
      <alignment wrapText="1"/>
    </xf>
    <xf numFmtId="0" fontId="2" fillId="0" borderId="71" xfId="0" applyFont="1" applyBorder="1" applyAlignment="1">
      <alignment wrapText="1"/>
    </xf>
    <xf numFmtId="0" fontId="2" fillId="0" borderId="72" xfId="0" applyFont="1" applyBorder="1" applyAlignment="1">
      <alignment horizontal="right"/>
    </xf>
    <xf numFmtId="0" fontId="3" fillId="0" borderId="13" xfId="0" applyFont="1" applyBorder="1" applyAlignment="1">
      <alignment wrapText="1"/>
    </xf>
    <xf numFmtId="0" fontId="29" fillId="0" borderId="13" xfId="0" applyFont="1" applyBorder="1"/>
    <xf numFmtId="3" fontId="32" fillId="0" borderId="0" xfId="0" applyNumberFormat="1" applyFont="1" applyBorder="1" applyAlignment="1">
      <alignment horizontal="right" wrapText="1"/>
    </xf>
    <xf numFmtId="0" fontId="3" fillId="0" borderId="76" xfId="0" applyFont="1" applyBorder="1" applyAlignment="1">
      <alignment wrapText="1"/>
    </xf>
    <xf numFmtId="0" fontId="29" fillId="0" borderId="76" xfId="0" applyFont="1" applyBorder="1"/>
    <xf numFmtId="0" fontId="0" fillId="0" borderId="78" xfId="0" applyBorder="1"/>
    <xf numFmtId="0" fontId="31" fillId="0" borderId="69" xfId="0" applyFont="1" applyBorder="1"/>
    <xf numFmtId="0" fontId="2" fillId="0" borderId="76" xfId="0" applyFont="1" applyBorder="1"/>
    <xf numFmtId="3" fontId="32" fillId="0" borderId="76" xfId="0" applyNumberFormat="1" applyFont="1" applyBorder="1" applyAlignment="1">
      <alignment horizontal="right"/>
    </xf>
    <xf numFmtId="3" fontId="32" fillId="0" borderId="69" xfId="0" applyNumberFormat="1" applyFont="1" applyBorder="1" applyAlignment="1">
      <alignment horizontal="right"/>
    </xf>
    <xf numFmtId="0" fontId="37" fillId="0" borderId="73" xfId="0" applyFont="1" applyBorder="1"/>
    <xf numFmtId="0" fontId="38" fillId="0" borderId="71" xfId="0" applyFont="1" applyBorder="1" applyAlignment="1">
      <alignment horizontal="left"/>
    </xf>
    <xf numFmtId="174" fontId="0" fillId="0" borderId="0" xfId="0" applyNumberFormat="1"/>
    <xf numFmtId="174" fontId="0" fillId="0" borderId="78" xfId="0" applyNumberFormat="1" applyBorder="1"/>
    <xf numFmtId="174" fontId="0" fillId="0" borderId="0" xfId="0" applyNumberFormat="1" applyBorder="1"/>
    <xf numFmtId="174" fontId="0" fillId="0" borderId="75" xfId="0" applyNumberFormat="1" applyBorder="1"/>
    <xf numFmtId="174" fontId="0" fillId="0" borderId="77" xfId="0" applyNumberFormat="1" applyBorder="1"/>
    <xf numFmtId="173" fontId="0" fillId="0" borderId="2" xfId="0" applyNumberFormat="1" applyBorder="1"/>
    <xf numFmtId="173" fontId="0" fillId="10" borderId="0" xfId="0" applyNumberFormat="1" applyFill="1"/>
    <xf numFmtId="3" fontId="32" fillId="0" borderId="77" xfId="0" applyNumberFormat="1" applyFont="1" applyBorder="1" applyAlignment="1">
      <alignment horizontal="right" wrapText="1"/>
    </xf>
    <xf numFmtId="175" fontId="0" fillId="10" borderId="0" xfId="0" applyNumberFormat="1" applyFill="1"/>
    <xf numFmtId="179" fontId="0" fillId="10" borderId="0" xfId="0" applyNumberFormat="1" applyFill="1"/>
    <xf numFmtId="178" fontId="0" fillId="10" borderId="0" xfId="0" applyNumberFormat="1" applyFill="1"/>
    <xf numFmtId="178" fontId="3" fillId="10" borderId="0" xfId="0" applyNumberFormat="1" applyFont="1" applyFill="1"/>
    <xf numFmtId="179" fontId="0" fillId="10" borderId="0" xfId="0" applyNumberFormat="1" applyFill="1" applyAlignment="1">
      <alignment wrapText="1"/>
    </xf>
    <xf numFmtId="174" fontId="0" fillId="0" borderId="2" xfId="0" applyNumberFormat="1" applyBorder="1"/>
    <xf numFmtId="0" fontId="0" fillId="8" borderId="15" xfId="0" applyFill="1" applyBorder="1"/>
    <xf numFmtId="166" fontId="3" fillId="11" borderId="79" xfId="0" applyNumberFormat="1" applyFont="1" applyFill="1" applyBorder="1"/>
    <xf numFmtId="9" fontId="3" fillId="11" borderId="79" xfId="0" applyNumberFormat="1" applyFont="1" applyFill="1" applyBorder="1"/>
    <xf numFmtId="9" fontId="32" fillId="0" borderId="2" xfId="1" applyFont="1" applyFill="1" applyBorder="1"/>
    <xf numFmtId="166" fontId="2" fillId="13" borderId="2" xfId="1" applyNumberFormat="1" applyFont="1" applyFill="1" applyBorder="1"/>
    <xf numFmtId="3" fontId="32" fillId="0" borderId="73" xfId="0" applyNumberFormat="1" applyFont="1" applyBorder="1" applyAlignment="1">
      <alignment horizontal="right"/>
    </xf>
    <xf numFmtId="0" fontId="37" fillId="0" borderId="13" xfId="0" applyFont="1" applyBorder="1"/>
    <xf numFmtId="10" fontId="0" fillId="0" borderId="13" xfId="0" applyNumberFormat="1" applyBorder="1"/>
    <xf numFmtId="3" fontId="32" fillId="0" borderId="71" xfId="0" applyNumberFormat="1" applyFont="1" applyBorder="1" applyAlignment="1">
      <alignment horizontal="right" wrapText="1"/>
    </xf>
    <xf numFmtId="3" fontId="32" fillId="0" borderId="13" xfId="0" applyNumberFormat="1" applyFont="1" applyBorder="1" applyAlignment="1">
      <alignment horizontal="right"/>
    </xf>
    <xf numFmtId="3" fontId="32" fillId="0" borderId="78" xfId="0" applyNumberFormat="1" applyFont="1" applyBorder="1" applyAlignment="1">
      <alignment horizontal="right" wrapText="1"/>
    </xf>
    <xf numFmtId="3" fontId="32" fillId="0" borderId="75" xfId="0" applyNumberFormat="1" applyFont="1" applyBorder="1" applyAlignment="1">
      <alignment horizontal="righ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73" fontId="0" fillId="0" borderId="2" xfId="0" applyNumberFormat="1" applyFill="1" applyBorder="1"/>
    <xf numFmtId="173" fontId="0" fillId="0" borderId="74" xfId="0" applyNumberFormat="1" applyBorder="1"/>
    <xf numFmtId="173" fontId="0" fillId="0" borderId="77" xfId="0" applyNumberFormat="1" applyBorder="1"/>
    <xf numFmtId="173" fontId="0" fillId="0" borderId="4" xfId="0" applyNumberFormat="1" applyFill="1" applyBorder="1"/>
    <xf numFmtId="173" fontId="0" fillId="0" borderId="30" xfId="0" applyNumberFormat="1" applyFill="1" applyBorder="1"/>
    <xf numFmtId="173" fontId="2" fillId="0" borderId="31" xfId="0" applyNumberFormat="1" applyFont="1" applyFill="1" applyBorder="1"/>
    <xf numFmtId="173" fontId="3" fillId="10" borderId="0" xfId="0" applyNumberFormat="1" applyFont="1" applyFill="1"/>
    <xf numFmtId="166" fontId="0" fillId="10" borderId="0" xfId="0" applyNumberFormat="1" applyFill="1"/>
    <xf numFmtId="166" fontId="3" fillId="11" borderId="79" xfId="1" applyNumberFormat="1" applyFont="1" applyFill="1" applyBorder="1"/>
    <xf numFmtId="177" fontId="0" fillId="0" borderId="2" xfId="0" applyNumberFormat="1" applyBorder="1"/>
    <xf numFmtId="177" fontId="0" fillId="0" borderId="0" xfId="0" applyNumberFormat="1" applyBorder="1"/>
    <xf numFmtId="177" fontId="35" fillId="0" borderId="2" xfId="42" applyNumberFormat="1" applyFont="1" applyBorder="1" applyAlignment="1">
      <alignment horizontal="center" vertical="center"/>
    </xf>
    <xf numFmtId="180" fontId="2" fillId="0" borderId="0" xfId="0" applyNumberFormat="1" applyFont="1"/>
    <xf numFmtId="180" fontId="2" fillId="12" borderId="2" xfId="0" applyNumberFormat="1" applyFont="1" applyFill="1" applyBorder="1"/>
    <xf numFmtId="180" fontId="0" fillId="0" borderId="0" xfId="0" applyNumberFormat="1"/>
    <xf numFmtId="177" fontId="0" fillId="0" borderId="0" xfId="0" applyNumberFormat="1" applyFill="1" applyBorder="1" applyAlignment="1">
      <alignment wrapText="1"/>
    </xf>
    <xf numFmtId="177" fontId="0" fillId="0" borderId="74" xfId="0" applyNumberFormat="1" applyBorder="1"/>
    <xf numFmtId="177" fontId="2" fillId="0" borderId="74" xfId="0" applyNumberFormat="1" applyFont="1" applyBorder="1"/>
    <xf numFmtId="177" fontId="37" fillId="0" borderId="74" xfId="0" applyNumberFormat="1" applyFont="1" applyBorder="1"/>
    <xf numFmtId="177" fontId="29" fillId="0" borderId="71" xfId="0" applyNumberFormat="1" applyFont="1" applyBorder="1"/>
    <xf numFmtId="177" fontId="3" fillId="2" borderId="72" xfId="0" applyNumberFormat="1" applyFont="1" applyFill="1" applyBorder="1"/>
    <xf numFmtId="177" fontId="29" fillId="0" borderId="78" xfId="0" applyNumberFormat="1" applyFont="1" applyBorder="1"/>
    <xf numFmtId="177" fontId="3" fillId="2" borderId="77" xfId="0" applyNumberFormat="1" applyFont="1" applyFill="1" applyBorder="1"/>
    <xf numFmtId="180" fontId="0" fillId="0" borderId="74" xfId="0" applyNumberFormat="1" applyBorder="1"/>
    <xf numFmtId="180" fontId="2" fillId="0" borderId="74" xfId="0" applyNumberFormat="1" applyFont="1" applyBorder="1"/>
    <xf numFmtId="180" fontId="3" fillId="2" borderId="72" xfId="0" applyNumberFormat="1" applyFont="1" applyFill="1" applyBorder="1"/>
    <xf numFmtId="180" fontId="3" fillId="2" borderId="77" xfId="0" applyNumberFormat="1" applyFont="1" applyFill="1" applyBorder="1"/>
    <xf numFmtId="180" fontId="0" fillId="0" borderId="72" xfId="0" applyNumberFormat="1" applyBorder="1"/>
    <xf numFmtId="180" fontId="0" fillId="0" borderId="70" xfId="0" applyNumberFormat="1" applyBorder="1"/>
    <xf numFmtId="180" fontId="3" fillId="2" borderId="74" xfId="0" applyNumberFormat="1" applyFont="1" applyFill="1" applyBorder="1"/>
    <xf numFmtId="177" fontId="2" fillId="0" borderId="6" xfId="0" applyNumberFormat="1" applyFont="1" applyBorder="1"/>
    <xf numFmtId="178" fontId="0" fillId="0" borderId="2" xfId="0" applyNumberFormat="1" applyBorder="1"/>
    <xf numFmtId="178" fontId="0" fillId="0" borderId="0" xfId="0" applyNumberFormat="1"/>
    <xf numFmtId="178" fontId="0" fillId="0" borderId="4" xfId="0" applyNumberFormat="1" applyBorder="1"/>
    <xf numFmtId="178" fontId="0" fillId="0" borderId="2" xfId="0" applyNumberFormat="1" applyFill="1" applyBorder="1"/>
    <xf numFmtId="178" fontId="2" fillId="0" borderId="18" xfId="0" applyNumberFormat="1" applyFont="1" applyFill="1" applyBorder="1"/>
    <xf numFmtId="178" fontId="2" fillId="0" borderId="6" xfId="0" applyNumberFormat="1" applyFont="1" applyBorder="1"/>
    <xf numFmtId="178" fontId="0" fillId="0" borderId="65" xfId="0" applyNumberFormat="1" applyBorder="1"/>
    <xf numFmtId="178" fontId="36" fillId="0" borderId="2" xfId="0" applyNumberFormat="1" applyFont="1" applyBorder="1"/>
    <xf numFmtId="178" fontId="36" fillId="0" borderId="4" xfId="0" applyNumberFormat="1" applyFont="1" applyBorder="1"/>
    <xf numFmtId="178" fontId="36" fillId="0" borderId="2" xfId="0" applyNumberFormat="1" applyFont="1" applyFill="1" applyBorder="1"/>
    <xf numFmtId="178" fontId="40" fillId="0" borderId="18" xfId="0" applyNumberFormat="1" applyFont="1" applyFill="1" applyBorder="1"/>
    <xf numFmtId="178" fontId="40" fillId="0" borderId="6" xfId="0" applyNumberFormat="1" applyFont="1" applyBorder="1"/>
    <xf numFmtId="178" fontId="0" fillId="0" borderId="5" xfId="0" applyNumberFormat="1" applyBorder="1"/>
    <xf numFmtId="178" fontId="2" fillId="0" borderId="14" xfId="0" applyNumberFormat="1" applyFont="1" applyBorder="1"/>
    <xf numFmtId="178" fontId="0" fillId="0" borderId="4" xfId="0" applyNumberFormat="1" applyFill="1" applyBorder="1"/>
    <xf numFmtId="178" fontId="0" fillId="0" borderId="53" xfId="0" applyNumberFormat="1" applyFill="1" applyBorder="1"/>
    <xf numFmtId="178" fontId="0" fillId="0" borderId="30" xfId="0" applyNumberFormat="1" applyFill="1" applyBorder="1"/>
    <xf numFmtId="178" fontId="2" fillId="0" borderId="31" xfId="0" applyNumberFormat="1" applyFont="1" applyFill="1" applyBorder="1"/>
    <xf numFmtId="178" fontId="36" fillId="0" borderId="53" xfId="0" applyNumberFormat="1" applyFont="1" applyFill="1" applyBorder="1"/>
    <xf numFmtId="178" fontId="36" fillId="10" borderId="0" xfId="0" applyNumberFormat="1" applyFont="1" applyFill="1"/>
    <xf numFmtId="178" fontId="36" fillId="0" borderId="30" xfId="0" applyNumberFormat="1" applyFont="1" applyFill="1" applyBorder="1"/>
    <xf numFmtId="178" fontId="40" fillId="0" borderId="31" xfId="0" applyNumberFormat="1" applyFont="1" applyFill="1" applyBorder="1"/>
    <xf numFmtId="178" fontId="36" fillId="0" borderId="3" xfId="0" applyNumberFormat="1" applyFont="1" applyFill="1" applyBorder="1"/>
    <xf numFmtId="178" fontId="36" fillId="0" borderId="56" xfId="0" applyNumberFormat="1" applyFont="1" applyFill="1" applyBorder="1"/>
    <xf numFmtId="178" fontId="36" fillId="0" borderId="32" xfId="0" applyNumberFormat="1" applyFont="1" applyFill="1" applyBorder="1"/>
    <xf numFmtId="178" fontId="2" fillId="0" borderId="6" xfId="0" applyNumberFormat="1" applyFont="1" applyFill="1" applyBorder="1"/>
    <xf numFmtId="178" fontId="2" fillId="0" borderId="16" xfId="0" applyNumberFormat="1" applyFont="1" applyFill="1" applyBorder="1"/>
    <xf numFmtId="178" fontId="2" fillId="0" borderId="79" xfId="0" applyNumberFormat="1" applyFont="1" applyFill="1" applyBorder="1"/>
    <xf numFmtId="178" fontId="2" fillId="0" borderId="81" xfId="0" applyNumberFormat="1" applyFont="1" applyFill="1" applyBorder="1"/>
    <xf numFmtId="178" fontId="2" fillId="0" borderId="33" xfId="0" applyNumberFormat="1" applyFont="1" applyFill="1" applyBorder="1"/>
    <xf numFmtId="178" fontId="2" fillId="0" borderId="14" xfId="0" applyNumberFormat="1" applyFont="1" applyFill="1" applyBorder="1"/>
    <xf numFmtId="178" fontId="0" fillId="0" borderId="15" xfId="0" applyNumberFormat="1" applyFill="1" applyBorder="1"/>
    <xf numFmtId="178" fontId="0" fillId="0" borderId="80" xfId="0" applyNumberFormat="1" applyFill="1" applyBorder="1"/>
    <xf numFmtId="178" fontId="0" fillId="0" borderId="60" xfId="0" applyNumberFormat="1" applyFill="1" applyBorder="1"/>
    <xf numFmtId="178" fontId="0" fillId="0" borderId="34" xfId="0" applyNumberFormat="1" applyFill="1" applyBorder="1"/>
    <xf numFmtId="178" fontId="2" fillId="0" borderId="35" xfId="0" applyNumberFormat="1" applyFont="1" applyFill="1" applyBorder="1"/>
    <xf numFmtId="178" fontId="0" fillId="0" borderId="86" xfId="0" applyNumberFormat="1" applyFill="1" applyBorder="1"/>
    <xf numFmtId="178" fontId="0" fillId="0" borderId="11" xfId="0" applyNumberFormat="1" applyFill="1" applyBorder="1"/>
    <xf numFmtId="178" fontId="39" fillId="0" borderId="11" xfId="0" applyNumberFormat="1" applyFont="1" applyFill="1" applyBorder="1"/>
    <xf numFmtId="178" fontId="0" fillId="0" borderId="87" xfId="0" applyNumberFormat="1" applyFill="1" applyBorder="1"/>
    <xf numFmtId="178" fontId="0" fillId="10" borderId="78" xfId="0" applyNumberFormat="1" applyFill="1" applyBorder="1"/>
    <xf numFmtId="178" fontId="0" fillId="0" borderId="88" xfId="0" applyNumberFormat="1" applyFill="1" applyBorder="1"/>
    <xf numFmtId="178" fontId="2" fillId="0" borderId="17" xfId="0" applyNumberFormat="1" applyFont="1" applyFill="1" applyBorder="1"/>
    <xf numFmtId="178" fontId="0" fillId="0" borderId="89" xfId="0" applyNumberFormat="1" applyFill="1" applyBorder="1"/>
    <xf numFmtId="178" fontId="36" fillId="0" borderId="90" xfId="0" applyNumberFormat="1" applyFont="1" applyFill="1" applyBorder="1"/>
    <xf numFmtId="178" fontId="36" fillId="0" borderId="91" xfId="0" applyNumberFormat="1" applyFont="1" applyFill="1" applyBorder="1"/>
    <xf numFmtId="178" fontId="36" fillId="10" borderId="75" xfId="0" applyNumberFormat="1" applyFont="1" applyFill="1" applyBorder="1"/>
    <xf numFmtId="178" fontId="36" fillId="0" borderId="92" xfId="0" applyNumberFormat="1" applyFont="1" applyFill="1" applyBorder="1"/>
    <xf numFmtId="178" fontId="40" fillId="0" borderId="68" xfId="0" applyNumberFormat="1" applyFont="1" applyFill="1" applyBorder="1"/>
    <xf numFmtId="178" fontId="2" fillId="0" borderId="82" xfId="0" applyNumberFormat="1" applyFont="1" applyFill="1" applyBorder="1"/>
    <xf numFmtId="178" fontId="40" fillId="0" borderId="82" xfId="0" applyNumberFormat="1" applyFont="1" applyFill="1" applyBorder="1"/>
    <xf numFmtId="178" fontId="40" fillId="0" borderId="83" xfId="0" applyNumberFormat="1" applyFont="1" applyFill="1" applyBorder="1"/>
    <xf numFmtId="178" fontId="40" fillId="0" borderId="5" xfId="0" applyNumberFormat="1" applyFont="1" applyFill="1" applyBorder="1"/>
    <xf numFmtId="178" fontId="40" fillId="0" borderId="84" xfId="0" applyNumberFormat="1" applyFont="1" applyFill="1" applyBorder="1"/>
    <xf numFmtId="178" fontId="40" fillId="0" borderId="85" xfId="0" applyNumberFormat="1" applyFont="1" applyFill="1" applyBorder="1"/>
    <xf numFmtId="178" fontId="40" fillId="0" borderId="79" xfId="0" applyNumberFormat="1" applyFont="1" applyFill="1" applyBorder="1"/>
    <xf numFmtId="178" fontId="0" fillId="0" borderId="5" xfId="0" applyNumberFormat="1" applyFill="1" applyBorder="1"/>
    <xf numFmtId="178" fontId="0" fillId="0" borderId="10" xfId="0" applyNumberFormat="1" applyFill="1" applyBorder="1"/>
    <xf numFmtId="178" fontId="0" fillId="0" borderId="28" xfId="0" applyNumberFormat="1" applyFill="1" applyBorder="1"/>
    <xf numFmtId="178" fontId="2" fillId="0" borderId="29" xfId="0" applyNumberFormat="1" applyFont="1" applyFill="1" applyBorder="1"/>
    <xf numFmtId="178" fontId="37" fillId="0" borderId="2" xfId="0" applyNumberFormat="1" applyFont="1" applyFill="1" applyBorder="1"/>
    <xf numFmtId="178" fontId="36" fillId="0" borderId="4" xfId="0" applyNumberFormat="1" applyFont="1" applyFill="1" applyBorder="1"/>
    <xf numFmtId="178" fontId="0" fillId="0" borderId="12" xfId="0" applyNumberFormat="1" applyFill="1" applyBorder="1"/>
    <xf numFmtId="178" fontId="0" fillId="0" borderId="21" xfId="0" applyNumberFormat="1" applyFill="1" applyBorder="1"/>
    <xf numFmtId="178" fontId="42" fillId="0" borderId="21" xfId="0" applyNumberFormat="1" applyFont="1" applyFill="1" applyBorder="1"/>
    <xf numFmtId="178" fontId="3" fillId="11" borderId="23" xfId="0" applyNumberFormat="1" applyFont="1" applyFill="1" applyBorder="1"/>
    <xf numFmtId="178" fontId="2" fillId="0" borderId="93" xfId="0" applyNumberFormat="1" applyFont="1" applyFill="1" applyBorder="1"/>
    <xf numFmtId="178" fontId="0" fillId="10" borderId="20" xfId="0" applyNumberFormat="1" applyFill="1" applyBorder="1"/>
    <xf numFmtId="178" fontId="2" fillId="0" borderId="94" xfId="0" applyNumberFormat="1" applyFont="1" applyFill="1" applyBorder="1"/>
    <xf numFmtId="178" fontId="2" fillId="10" borderId="0" xfId="0" applyNumberFormat="1" applyFont="1" applyFill="1"/>
    <xf numFmtId="178" fontId="41" fillId="10" borderId="0" xfId="0" applyNumberFormat="1" applyFont="1" applyFill="1"/>
    <xf numFmtId="178" fontId="0" fillId="10" borderId="0" xfId="0" applyNumberFormat="1" applyFill="1" applyAlignment="1">
      <alignment wrapText="1"/>
    </xf>
    <xf numFmtId="178" fontId="0" fillId="0" borderId="24" xfId="0" applyNumberFormat="1" applyFill="1" applyBorder="1"/>
    <xf numFmtId="178" fontId="0" fillId="0" borderId="25" xfId="0" applyNumberFormat="1" applyFill="1" applyBorder="1"/>
    <xf numFmtId="178" fontId="2" fillId="0" borderId="26" xfId="0" applyNumberFormat="1" applyFont="1" applyFill="1" applyBorder="1"/>
    <xf numFmtId="178" fontId="3" fillId="11" borderId="79" xfId="0" applyNumberFormat="1" applyFont="1" applyFill="1" applyBorder="1"/>
    <xf numFmtId="178" fontId="40" fillId="0" borderId="6" xfId="0" applyNumberFormat="1" applyFont="1" applyFill="1" applyBorder="1"/>
    <xf numFmtId="178" fontId="40" fillId="10" borderId="0" xfId="0" applyNumberFormat="1" applyFont="1" applyFill="1"/>
    <xf numFmtId="178" fontId="40" fillId="0" borderId="16" xfId="0" applyNumberFormat="1" applyFont="1" applyFill="1" applyBorder="1"/>
    <xf numFmtId="178" fontId="36" fillId="0" borderId="9" xfId="0" applyNumberFormat="1" applyFont="1" applyFill="1" applyBorder="1"/>
    <xf numFmtId="178" fontId="2" fillId="0" borderId="2" xfId="0" applyNumberFormat="1" applyFont="1" applyBorder="1"/>
    <xf numFmtId="178" fontId="38" fillId="0" borderId="6" xfId="0" applyNumberFormat="1" applyFont="1" applyFill="1" applyBorder="1"/>
    <xf numFmtId="3" fontId="0" fillId="0" borderId="0" xfId="0" applyNumberFormat="1"/>
    <xf numFmtId="178" fontId="0" fillId="0" borderId="18" xfId="0" applyNumberFormat="1" applyBorder="1"/>
    <xf numFmtId="178" fontId="2" fillId="0" borderId="0" xfId="0" applyNumberFormat="1" applyFont="1"/>
    <xf numFmtId="178" fontId="2" fillId="0" borderId="4" xfId="0" applyNumberFormat="1" applyFont="1" applyBorder="1"/>
    <xf numFmtId="178" fontId="2" fillId="0" borderId="2" xfId="0" applyNumberFormat="1" applyFont="1" applyFill="1" applyBorder="1"/>
    <xf numFmtId="178" fontId="2" fillId="0" borderId="65" xfId="0" applyNumberFormat="1" applyFont="1" applyBorder="1"/>
    <xf numFmtId="178" fontId="2" fillId="0" borderId="18" xfId="0" applyNumberFormat="1" applyFont="1" applyBorder="1"/>
    <xf numFmtId="178" fontId="36" fillId="0" borderId="0" xfId="0" applyNumberFormat="1" applyFont="1"/>
    <xf numFmtId="178" fontId="36" fillId="0" borderId="65" xfId="0" applyNumberFormat="1" applyFont="1" applyBorder="1"/>
    <xf numFmtId="178" fontId="36" fillId="0" borderId="18" xfId="0" applyNumberFormat="1" applyFont="1" applyBorder="1"/>
    <xf numFmtId="178" fontId="40" fillId="0" borderId="2" xfId="0" applyNumberFormat="1" applyFont="1" applyBorder="1"/>
    <xf numFmtId="178" fontId="40" fillId="0" borderId="0" xfId="0" applyNumberFormat="1" applyFont="1"/>
    <xf numFmtId="178" fontId="40" fillId="0" borderId="4" xfId="0" applyNumberFormat="1" applyFont="1" applyBorder="1"/>
    <xf numFmtId="178" fontId="40" fillId="0" borderId="2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0" fontId="0" fillId="0" borderId="0" xfId="0" applyNumberFormat="1"/>
    <xf numFmtId="0" fontId="31" fillId="0" borderId="79" xfId="0" applyFont="1" applyBorder="1" applyAlignment="1">
      <alignment wrapText="1"/>
    </xf>
    <xf numFmtId="0" fontId="31" fillId="0" borderId="76" xfId="0" applyFont="1" applyBorder="1" applyAlignment="1">
      <alignment horizontal="center"/>
    </xf>
    <xf numFmtId="181" fontId="0" fillId="0" borderId="2" xfId="0" applyNumberFormat="1" applyBorder="1" applyAlignment="1">
      <alignment horizontal="right"/>
    </xf>
    <xf numFmtId="0" fontId="0" fillId="0" borderId="2" xfId="0" applyFont="1" applyBorder="1"/>
    <xf numFmtId="1" fontId="0" fillId="0" borderId="2" xfId="0" applyNumberFormat="1" applyBorder="1"/>
    <xf numFmtId="0" fontId="0" fillId="0" borderId="2" xfId="0" applyFill="1" applyBorder="1"/>
    <xf numFmtId="2" fontId="0" fillId="0" borderId="2" xfId="0" applyNumberFormat="1" applyBorder="1"/>
    <xf numFmtId="0" fontId="43" fillId="0" borderId="0" xfId="56" applyFont="1" applyFill="1" applyAlignment="1" applyProtection="1">
      <alignment horizontal="right"/>
    </xf>
    <xf numFmtId="0" fontId="44" fillId="0" borderId="0" xfId="56" applyFont="1" applyFill="1" applyAlignment="1" applyProtection="1">
      <alignment vertical="top"/>
    </xf>
    <xf numFmtId="14" fontId="12" fillId="14" borderId="0" xfId="56" applyNumberFormat="1" applyFont="1" applyFill="1" applyBorder="1" applyAlignment="1" applyProtection="1">
      <alignment vertical="center" wrapText="1"/>
      <protection locked="0"/>
    </xf>
    <xf numFmtId="0" fontId="45" fillId="0" borderId="0" xfId="56" applyFont="1" applyFill="1" applyProtection="1"/>
    <xf numFmtId="4" fontId="45" fillId="0" borderId="0" xfId="56" applyNumberFormat="1" applyFont="1" applyFill="1" applyProtection="1"/>
    <xf numFmtId="0" fontId="46" fillId="0" borderId="0" xfId="56" applyFont="1" applyFill="1" applyAlignment="1" applyProtection="1">
      <alignment horizontal="right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center"/>
    </xf>
    <xf numFmtId="0" fontId="44" fillId="0" borderId="0" xfId="56" applyFont="1" applyFill="1" applyAlignment="1" applyProtection="1">
      <alignment horizontal="right"/>
    </xf>
    <xf numFmtId="0" fontId="45" fillId="0" borderId="0" xfId="56" applyFont="1" applyFill="1" applyBorder="1" applyAlignment="1" applyProtection="1">
      <alignment vertical="top"/>
    </xf>
    <xf numFmtId="4" fontId="48" fillId="0" borderId="0" xfId="56" applyNumberFormat="1" applyFont="1" applyFill="1" applyBorder="1" applyAlignment="1" applyProtection="1">
      <alignment vertical="top" wrapText="1"/>
      <protection locked="0"/>
    </xf>
    <xf numFmtId="4" fontId="48" fillId="0" borderId="0" xfId="56" applyNumberFormat="1" applyFont="1" applyFill="1" applyProtection="1"/>
    <xf numFmtId="0" fontId="49" fillId="15" borderId="13" xfId="56" applyFont="1" applyFill="1" applyBorder="1" applyProtection="1">
      <protection locked="0"/>
    </xf>
    <xf numFmtId="0" fontId="49" fillId="15" borderId="72" xfId="56" applyFont="1" applyFill="1" applyBorder="1" applyProtection="1">
      <protection locked="0"/>
    </xf>
    <xf numFmtId="0" fontId="44" fillId="0" borderId="0" xfId="56" applyFont="1" applyFill="1" applyProtection="1">
      <protection locked="0"/>
    </xf>
    <xf numFmtId="0" fontId="45" fillId="0" borderId="0" xfId="56" applyFont="1" applyFill="1" applyProtection="1">
      <protection locked="0"/>
    </xf>
    <xf numFmtId="3" fontId="45" fillId="0" borderId="0" xfId="57" applyNumberFormat="1" applyFont="1" applyFill="1" applyProtection="1">
      <protection locked="0"/>
    </xf>
    <xf numFmtId="0" fontId="45" fillId="0" borderId="0" xfId="56" applyFont="1" applyFill="1" applyAlignment="1" applyProtection="1">
      <alignment vertical="top"/>
    </xf>
    <xf numFmtId="0" fontId="51" fillId="0" borderId="17" xfId="56" applyFont="1" applyFill="1" applyBorder="1" applyAlignment="1" applyProtection="1">
      <alignment vertical="top" wrapText="1"/>
    </xf>
    <xf numFmtId="0" fontId="0" fillId="0" borderId="0" xfId="0" applyAlignment="1">
      <alignment horizontal="center"/>
    </xf>
    <xf numFmtId="0" fontId="45" fillId="0" borderId="18" xfId="56" applyFont="1" applyFill="1" applyBorder="1" applyAlignment="1" applyProtection="1">
      <alignment vertical="top"/>
    </xf>
    <xf numFmtId="0" fontId="53" fillId="0" borderId="102" xfId="0" applyFont="1" applyFill="1" applyBorder="1" applyAlignment="1">
      <alignment horizontal="center" vertical="center" wrapText="1"/>
    </xf>
    <xf numFmtId="0" fontId="53" fillId="0" borderId="3" xfId="0" applyFont="1" applyFill="1" applyBorder="1" applyAlignment="1">
      <alignment horizontal="center" vertical="center" wrapText="1"/>
    </xf>
    <xf numFmtId="0" fontId="53" fillId="0" borderId="103" xfId="0" applyFont="1" applyFill="1" applyBorder="1" applyAlignment="1">
      <alignment horizontal="center" vertical="center" wrapText="1"/>
    </xf>
    <xf numFmtId="0" fontId="53" fillId="0" borderId="104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53" fillId="0" borderId="105" xfId="0" applyFont="1" applyBorder="1" applyAlignment="1">
      <alignment horizontal="center" vertical="center" wrapText="1"/>
    </xf>
    <xf numFmtId="0" fontId="53" fillId="0" borderId="67" xfId="0" applyFont="1" applyBorder="1" applyAlignment="1">
      <alignment horizontal="center" vertical="center" wrapText="1"/>
    </xf>
    <xf numFmtId="1" fontId="44" fillId="0" borderId="79" xfId="56" applyNumberFormat="1" applyFont="1" applyFill="1" applyBorder="1" applyAlignment="1" applyProtection="1">
      <alignment horizontal="center" vertical="center"/>
      <protection locked="0"/>
    </xf>
    <xf numFmtId="1" fontId="44" fillId="0" borderId="14" xfId="56" applyNumberFormat="1" applyFont="1" applyFill="1" applyBorder="1" applyAlignment="1" applyProtection="1">
      <alignment horizontal="center" vertical="center"/>
      <protection locked="0"/>
    </xf>
    <xf numFmtId="49" fontId="45" fillId="0" borderId="106" xfId="56" applyNumberFormat="1" applyFont="1" applyFill="1" applyBorder="1" applyAlignment="1" applyProtection="1">
      <alignment horizontal="right" vertical="top" wrapText="1"/>
    </xf>
    <xf numFmtId="0" fontId="45" fillId="0" borderId="68" xfId="56" applyFont="1" applyFill="1" applyBorder="1" applyAlignment="1" applyProtection="1">
      <alignment vertical="top"/>
    </xf>
    <xf numFmtId="0" fontId="45" fillId="0" borderId="100" xfId="56" applyFont="1" applyFill="1" applyBorder="1" applyProtection="1"/>
    <xf numFmtId="14" fontId="44" fillId="0" borderId="104" xfId="58" applyNumberFormat="1" applyFont="1" applyFill="1" applyBorder="1" applyAlignment="1" applyProtection="1">
      <alignment horizontal="right"/>
    </xf>
    <xf numFmtId="14" fontId="44" fillId="0" borderId="2" xfId="58" applyNumberFormat="1" applyFont="1" applyFill="1" applyBorder="1" applyAlignment="1" applyProtection="1">
      <alignment horizontal="right"/>
    </xf>
    <xf numFmtId="14" fontId="44" fillId="0" borderId="105" xfId="58" applyNumberFormat="1" applyFont="1" applyFill="1" applyBorder="1" applyAlignment="1" applyProtection="1">
      <alignment horizontal="right"/>
    </xf>
    <xf numFmtId="14" fontId="44" fillId="0" borderId="107" xfId="58" applyNumberFormat="1" applyFont="1" applyFill="1" applyBorder="1" applyAlignment="1" applyProtection="1">
      <alignment horizontal="right"/>
    </xf>
    <xf numFmtId="0" fontId="54" fillId="0" borderId="5" xfId="56" applyFont="1" applyFill="1" applyBorder="1" applyProtection="1"/>
    <xf numFmtId="0" fontId="44" fillId="0" borderId="98" xfId="56" applyFont="1" applyFill="1" applyBorder="1" applyAlignment="1" applyProtection="1">
      <alignment horizontal="right" vertical="top" wrapText="1"/>
    </xf>
    <xf numFmtId="0" fontId="44" fillId="0" borderId="19" xfId="56" applyFont="1" applyFill="1" applyBorder="1" applyAlignment="1" applyProtection="1">
      <alignment vertical="top" wrapText="1"/>
    </xf>
    <xf numFmtId="0" fontId="55" fillId="10" borderId="73" xfId="56" applyFont="1" applyFill="1" applyBorder="1" applyAlignment="1" applyProtection="1">
      <alignment vertical="top" wrapText="1"/>
    </xf>
    <xf numFmtId="0" fontId="45" fillId="10" borderId="73" xfId="56" applyFont="1" applyFill="1" applyBorder="1" applyAlignment="1" applyProtection="1">
      <alignment horizontal="center"/>
    </xf>
    <xf numFmtId="0" fontId="45" fillId="10" borderId="0" xfId="56" applyFont="1" applyFill="1" applyBorder="1" applyAlignment="1" applyProtection="1">
      <alignment horizontal="center"/>
    </xf>
    <xf numFmtId="0" fontId="54" fillId="10" borderId="2" xfId="56" applyFont="1" applyFill="1" applyBorder="1" applyProtection="1"/>
    <xf numFmtId="0" fontId="56" fillId="0" borderId="100" xfId="0" applyFont="1" applyBorder="1" applyAlignment="1">
      <alignment horizontal="center" wrapText="1"/>
    </xf>
    <xf numFmtId="0" fontId="57" fillId="0" borderId="18" xfId="56" applyFont="1" applyBorder="1" applyAlignment="1" applyProtection="1">
      <alignment vertical="top" shrinkToFit="1"/>
    </xf>
    <xf numFmtId="167" fontId="54" fillId="0" borderId="100" xfId="56" applyNumberFormat="1" applyFont="1" applyFill="1" applyBorder="1" applyAlignment="1" applyProtection="1">
      <alignment horizontal="right" vertical="top" wrapText="1"/>
    </xf>
    <xf numFmtId="167" fontId="54" fillId="0" borderId="104" xfId="56" applyNumberFormat="1" applyFont="1" applyFill="1" applyBorder="1" applyAlignment="1" applyProtection="1">
      <alignment horizontal="right" vertical="top" wrapText="1"/>
    </xf>
    <xf numFmtId="167" fontId="54" fillId="0" borderId="2" xfId="56" applyNumberFormat="1" applyFont="1" applyFill="1" applyBorder="1" applyAlignment="1" applyProtection="1">
      <alignment horizontal="right" vertical="top" wrapText="1"/>
    </xf>
    <xf numFmtId="167" fontId="45" fillId="0" borderId="104" xfId="56" applyNumberFormat="1" applyFont="1" applyFill="1" applyBorder="1" applyAlignment="1" applyProtection="1">
      <alignment vertical="top" wrapText="1"/>
    </xf>
    <xf numFmtId="167" fontId="45" fillId="0" borderId="2" xfId="56" applyNumberFormat="1" applyFont="1" applyFill="1" applyBorder="1" applyAlignment="1" applyProtection="1">
      <alignment vertical="top" wrapText="1"/>
    </xf>
    <xf numFmtId="167" fontId="45" fillId="0" borderId="105" xfId="56" applyNumberFormat="1" applyFont="1" applyFill="1" applyBorder="1" applyAlignment="1" applyProtection="1">
      <alignment vertical="top" wrapText="1"/>
    </xf>
    <xf numFmtId="0" fontId="0" fillId="0" borderId="0" xfId="0" applyProtection="1"/>
    <xf numFmtId="3" fontId="54" fillId="0" borderId="2" xfId="56" applyNumberFormat="1" applyFont="1" applyFill="1" applyBorder="1" applyProtection="1"/>
    <xf numFmtId="167" fontId="54" fillId="0" borderId="100" xfId="56" applyNumberFormat="1" applyFont="1" applyFill="1" applyBorder="1" applyAlignment="1" applyProtection="1">
      <alignment vertical="top" wrapText="1"/>
      <protection locked="0"/>
    </xf>
    <xf numFmtId="167" fontId="54" fillId="0" borderId="104" xfId="56" applyNumberFormat="1" applyFont="1" applyFill="1" applyBorder="1" applyAlignment="1" applyProtection="1">
      <alignment vertical="top" wrapText="1"/>
      <protection locked="0"/>
    </xf>
    <xf numFmtId="167" fontId="54" fillId="0" borderId="2" xfId="56" applyNumberFormat="1" applyFont="1" applyFill="1" applyBorder="1" applyAlignment="1" applyProtection="1">
      <alignment vertical="top" wrapText="1"/>
      <protection locked="0"/>
    </xf>
    <xf numFmtId="167" fontId="54" fillId="0" borderId="105" xfId="56" applyNumberFormat="1" applyFont="1" applyFill="1" applyBorder="1" applyAlignment="1" applyProtection="1">
      <alignment horizontal="right" vertical="top" wrapText="1"/>
      <protection locked="0"/>
    </xf>
    <xf numFmtId="167" fontId="45" fillId="14" borderId="104" xfId="56" applyNumberFormat="1" applyFont="1" applyFill="1" applyBorder="1" applyAlignment="1" applyProtection="1">
      <alignment vertical="top" wrapText="1"/>
      <protection locked="0"/>
    </xf>
    <xf numFmtId="167" fontId="45" fillId="14" borderId="2" xfId="56" applyNumberFormat="1" applyFont="1" applyFill="1" applyBorder="1" applyAlignment="1" applyProtection="1">
      <alignment vertical="top" wrapText="1"/>
      <protection locked="0"/>
    </xf>
    <xf numFmtId="167" fontId="45" fillId="14" borderId="105" xfId="56" applyNumberFormat="1" applyFont="1" applyFill="1" applyBorder="1" applyAlignment="1" applyProtection="1">
      <alignment vertical="top" wrapText="1"/>
      <protection locked="0"/>
    </xf>
    <xf numFmtId="167" fontId="45" fillId="14" borderId="67" xfId="56" applyNumberFormat="1" applyFont="1" applyFill="1" applyBorder="1" applyAlignment="1" applyProtection="1">
      <alignment vertical="top" wrapText="1"/>
      <protection locked="0"/>
    </xf>
    <xf numFmtId="0" fontId="57" fillId="0" borderId="18" xfId="56" applyFont="1" applyBorder="1" applyAlignment="1" applyProtection="1">
      <alignment vertical="top" wrapText="1" shrinkToFit="1"/>
    </xf>
    <xf numFmtId="167" fontId="45" fillId="14" borderId="2" xfId="59" applyNumberFormat="1" applyFont="1" applyFill="1" applyBorder="1" applyAlignment="1" applyProtection="1">
      <alignment vertical="top" wrapText="1"/>
      <protection locked="0"/>
    </xf>
    <xf numFmtId="167" fontId="45" fillId="14" borderId="105" xfId="59" applyNumberFormat="1" applyFont="1" applyFill="1" applyBorder="1" applyAlignment="1" applyProtection="1">
      <alignment vertical="top" wrapText="1"/>
      <protection locked="0"/>
    </xf>
    <xf numFmtId="167" fontId="45" fillId="14" borderId="104" xfId="59" applyNumberFormat="1" applyFont="1" applyFill="1" applyBorder="1" applyAlignment="1" applyProtection="1">
      <alignment vertical="top" wrapText="1"/>
      <protection locked="0"/>
    </xf>
    <xf numFmtId="0" fontId="62" fillId="0" borderId="100" xfId="0" applyFont="1" applyBorder="1" applyAlignment="1">
      <alignment horizontal="center" wrapText="1"/>
    </xf>
    <xf numFmtId="0" fontId="44" fillId="0" borderId="18" xfId="56" applyFont="1" applyFill="1" applyBorder="1" applyAlignment="1" applyProtection="1">
      <alignment vertical="top" wrapText="1"/>
    </xf>
    <xf numFmtId="167" fontId="52" fillId="0" borderId="100" xfId="59" applyNumberFormat="1" applyFont="1" applyFill="1" applyBorder="1" applyAlignment="1" applyProtection="1">
      <alignment horizontal="right"/>
    </xf>
    <xf numFmtId="167" fontId="52" fillId="0" borderId="104" xfId="59" applyNumberFormat="1" applyFont="1" applyFill="1" applyBorder="1" applyAlignment="1" applyProtection="1">
      <alignment horizontal="right"/>
    </xf>
    <xf numFmtId="167" fontId="52" fillId="0" borderId="2" xfId="59" applyNumberFormat="1" applyFont="1" applyFill="1" applyBorder="1" applyAlignment="1" applyProtection="1">
      <alignment horizontal="right"/>
    </xf>
    <xf numFmtId="167" fontId="44" fillId="0" borderId="2" xfId="59" applyNumberFormat="1" applyFont="1" applyFill="1" applyBorder="1" applyAlignment="1" applyProtection="1">
      <alignment horizontal="right"/>
    </xf>
    <xf numFmtId="167" fontId="44" fillId="0" borderId="67" xfId="59" applyNumberFormat="1" applyFont="1" applyFill="1" applyBorder="1" applyAlignment="1" applyProtection="1">
      <alignment horizontal="right"/>
    </xf>
    <xf numFmtId="3" fontId="52" fillId="0" borderId="2" xfId="56" applyNumberFormat="1" applyFont="1" applyFill="1" applyBorder="1" applyProtection="1"/>
    <xf numFmtId="49" fontId="45" fillId="0" borderId="100" xfId="56" applyNumberFormat="1" applyFont="1" applyFill="1" applyBorder="1" applyAlignment="1" applyProtection="1">
      <alignment horizontal="right" vertical="top"/>
    </xf>
    <xf numFmtId="0" fontId="52" fillId="10" borderId="73" xfId="56" applyFont="1" applyFill="1" applyBorder="1" applyAlignment="1" applyProtection="1">
      <alignment vertical="top" wrapText="1"/>
    </xf>
    <xf numFmtId="167" fontId="54" fillId="10" borderId="73" xfId="59" applyNumberFormat="1" applyFont="1" applyFill="1" applyBorder="1" applyAlignment="1" applyProtection="1">
      <alignment horizontal="center"/>
    </xf>
    <xf numFmtId="167" fontId="54" fillId="10" borderId="0" xfId="59" applyNumberFormat="1" applyFont="1" applyFill="1" applyBorder="1" applyAlignment="1" applyProtection="1">
      <alignment horizontal="center"/>
    </xf>
    <xf numFmtId="167" fontId="45" fillId="10" borderId="104" xfId="59" applyNumberFormat="1" applyFont="1" applyFill="1" applyBorder="1" applyAlignment="1" applyProtection="1">
      <alignment horizontal="center"/>
    </xf>
    <xf numFmtId="167" fontId="45" fillId="10" borderId="2" xfId="59" applyNumberFormat="1" applyFont="1" applyFill="1" applyBorder="1" applyAlignment="1" applyProtection="1">
      <alignment horizontal="center"/>
    </xf>
    <xf numFmtId="167" fontId="45" fillId="10" borderId="105" xfId="59" applyNumberFormat="1" applyFont="1" applyFill="1" applyBorder="1" applyAlignment="1" applyProtection="1">
      <alignment horizontal="center"/>
    </xf>
    <xf numFmtId="167" fontId="45" fillId="10" borderId="67" xfId="59" applyNumberFormat="1" applyFont="1" applyFill="1" applyBorder="1" applyAlignment="1" applyProtection="1">
      <alignment horizontal="center"/>
    </xf>
    <xf numFmtId="3" fontId="54" fillId="10" borderId="2" xfId="56" applyNumberFormat="1" applyFont="1" applyFill="1" applyBorder="1" applyProtection="1"/>
    <xf numFmtId="0" fontId="56" fillId="0" borderId="100" xfId="0" applyFont="1" applyFill="1" applyBorder="1" applyAlignment="1">
      <alignment horizontal="center" wrapText="1"/>
    </xf>
    <xf numFmtId="167" fontId="54" fillId="0" borderId="100" xfId="56" applyNumberFormat="1" applyFont="1" applyFill="1" applyBorder="1" applyAlignment="1" applyProtection="1">
      <alignment horizontal="right" vertical="top" wrapText="1"/>
      <protection locked="0"/>
    </xf>
    <xf numFmtId="167" fontId="54" fillId="0" borderId="104" xfId="59" applyNumberFormat="1" applyFont="1" applyFill="1" applyBorder="1" applyAlignment="1" applyProtection="1">
      <alignment horizontal="right"/>
    </xf>
    <xf numFmtId="167" fontId="54" fillId="0" borderId="2" xfId="59" applyNumberFormat="1" applyFont="1" applyFill="1" applyBorder="1" applyAlignment="1" applyProtection="1">
      <alignment horizontal="right"/>
    </xf>
    <xf numFmtId="167" fontId="45" fillId="0" borderId="104" xfId="59" applyNumberFormat="1" applyFont="1" applyFill="1" applyBorder="1" applyAlignment="1" applyProtection="1">
      <alignment horizontal="center"/>
    </xf>
    <xf numFmtId="167" fontId="45" fillId="0" borderId="2" xfId="59" applyNumberFormat="1" applyFont="1" applyFill="1" applyBorder="1" applyAlignment="1" applyProtection="1">
      <alignment horizontal="center"/>
    </xf>
    <xf numFmtId="167" fontId="45" fillId="0" borderId="105" xfId="59" applyNumberFormat="1" applyFont="1" applyFill="1" applyBorder="1" applyAlignment="1" applyProtection="1">
      <alignment horizontal="center"/>
    </xf>
    <xf numFmtId="0" fontId="56" fillId="0" borderId="109" xfId="0" applyFont="1" applyBorder="1" applyAlignment="1">
      <alignment horizontal="center" wrapText="1"/>
    </xf>
    <xf numFmtId="167" fontId="54" fillId="0" borderId="104" xfId="56" applyNumberFormat="1" applyFont="1" applyFill="1" applyBorder="1" applyAlignment="1" applyProtection="1">
      <alignment horizontal="right" vertical="top" wrapText="1"/>
      <protection locked="0"/>
    </xf>
    <xf numFmtId="167" fontId="54" fillId="0" borderId="2" xfId="56" applyNumberFormat="1" applyFont="1" applyFill="1" applyBorder="1" applyAlignment="1" applyProtection="1">
      <alignment horizontal="right" vertical="top" wrapText="1"/>
      <protection locked="0"/>
    </xf>
    <xf numFmtId="0" fontId="12" fillId="0" borderId="100" xfId="0" applyFont="1" applyBorder="1" applyAlignment="1">
      <alignment horizontal="center" wrapText="1"/>
    </xf>
    <xf numFmtId="167" fontId="52" fillId="0" borderId="100" xfId="59" applyNumberFormat="1" applyFont="1" applyFill="1" applyBorder="1" applyProtection="1"/>
    <xf numFmtId="167" fontId="52" fillId="0" borderId="104" xfId="59" applyNumberFormat="1" applyFont="1" applyFill="1" applyBorder="1" applyProtection="1"/>
    <xf numFmtId="167" fontId="52" fillId="0" borderId="2" xfId="59" applyNumberFormat="1" applyFont="1" applyFill="1" applyBorder="1" applyProtection="1"/>
    <xf numFmtId="167" fontId="44" fillId="0" borderId="104" xfId="59" applyNumberFormat="1" applyFont="1" applyFill="1" applyBorder="1" applyProtection="1"/>
    <xf numFmtId="167" fontId="44" fillId="0" borderId="18" xfId="59" applyNumberFormat="1" applyFont="1" applyFill="1" applyBorder="1" applyProtection="1"/>
    <xf numFmtId="167" fontId="44" fillId="0" borderId="67" xfId="59" applyNumberFormat="1" applyFont="1" applyFill="1" applyBorder="1" applyProtection="1"/>
    <xf numFmtId="167" fontId="45" fillId="14" borderId="102" xfId="56" applyNumberFormat="1" applyFont="1" applyFill="1" applyBorder="1" applyAlignment="1" applyProtection="1">
      <alignment vertical="top" wrapText="1"/>
      <protection locked="0"/>
    </xf>
    <xf numFmtId="167" fontId="45" fillId="14" borderId="3" xfId="56" applyNumberFormat="1" applyFont="1" applyFill="1" applyBorder="1" applyAlignment="1" applyProtection="1">
      <alignment vertical="top" wrapText="1"/>
      <protection locked="0"/>
    </xf>
    <xf numFmtId="167" fontId="45" fillId="14" borderId="103" xfId="56" applyNumberFormat="1" applyFont="1" applyFill="1" applyBorder="1" applyAlignment="1" applyProtection="1">
      <alignment vertical="top" wrapText="1"/>
      <protection locked="0"/>
    </xf>
    <xf numFmtId="167" fontId="45" fillId="14" borderId="110" xfId="56" applyNumberFormat="1" applyFont="1" applyFill="1" applyBorder="1" applyAlignment="1" applyProtection="1">
      <alignment vertical="top" wrapText="1"/>
      <protection locked="0"/>
    </xf>
    <xf numFmtId="3" fontId="52" fillId="0" borderId="3" xfId="56" applyNumberFormat="1" applyFont="1" applyFill="1" applyBorder="1" applyProtection="1"/>
    <xf numFmtId="0" fontId="63" fillId="0" borderId="106" xfId="0" applyFont="1" applyBorder="1" applyAlignment="1">
      <alignment horizontal="center" wrapText="1"/>
    </xf>
    <xf numFmtId="167" fontId="52" fillId="16" borderId="69" xfId="59" applyNumberFormat="1" applyFont="1" applyFill="1" applyBorder="1" applyProtection="1"/>
    <xf numFmtId="167" fontId="52" fillId="16" borderId="75" xfId="59" applyNumberFormat="1" applyFont="1" applyFill="1" applyBorder="1" applyProtection="1"/>
    <xf numFmtId="167" fontId="52" fillId="16" borderId="70" xfId="59" applyNumberFormat="1" applyFont="1" applyFill="1" applyBorder="1" applyAlignment="1" applyProtection="1">
      <alignment horizontal="right"/>
    </xf>
    <xf numFmtId="167" fontId="44" fillId="16" borderId="111" xfId="59" applyNumberFormat="1" applyFont="1" applyFill="1" applyBorder="1" applyProtection="1"/>
    <xf numFmtId="167" fontId="44" fillId="16" borderId="79" xfId="59" applyNumberFormat="1" applyFont="1" applyFill="1" applyBorder="1" applyProtection="1"/>
    <xf numFmtId="167" fontId="44" fillId="16" borderId="81" xfId="59" applyNumberFormat="1" applyFont="1" applyFill="1" applyBorder="1" applyProtection="1"/>
    <xf numFmtId="0" fontId="0" fillId="16" borderId="71" xfId="0" applyFill="1" applyBorder="1"/>
    <xf numFmtId="3" fontId="52" fillId="16" borderId="6" xfId="56" applyNumberFormat="1" applyFont="1" applyFill="1" applyBorder="1" applyProtection="1"/>
    <xf numFmtId="0" fontId="51" fillId="0" borderId="73" xfId="56" applyFont="1" applyFill="1" applyBorder="1" applyAlignment="1" applyProtection="1">
      <alignment horizontal="center" vertical="center" wrapText="1"/>
    </xf>
    <xf numFmtId="167" fontId="45" fillId="0" borderId="0" xfId="59" applyNumberFormat="1" applyFont="1" applyFill="1" applyBorder="1" applyAlignment="1" applyProtection="1">
      <alignment horizontal="center" vertical="top" wrapText="1"/>
    </xf>
    <xf numFmtId="167" fontId="45" fillId="0" borderId="0" xfId="59" applyNumberFormat="1" applyFont="1" applyFill="1" applyBorder="1" applyProtection="1"/>
    <xf numFmtId="167" fontId="51" fillId="0" borderId="74" xfId="59" applyNumberFormat="1" applyFont="1" applyFill="1" applyBorder="1" applyAlignment="1" applyProtection="1">
      <alignment horizontal="center" vertical="center" wrapText="1"/>
    </xf>
    <xf numFmtId="167" fontId="51" fillId="0" borderId="73" xfId="59" applyNumberFormat="1" applyFont="1" applyFill="1" applyBorder="1" applyAlignment="1" applyProtection="1">
      <alignment horizontal="center" vertical="center" wrapText="1"/>
    </xf>
    <xf numFmtId="167" fontId="51" fillId="0" borderId="0" xfId="59" applyNumberFormat="1" applyFont="1" applyFill="1" applyBorder="1" applyAlignment="1" applyProtection="1">
      <alignment horizontal="center" vertical="center" wrapText="1"/>
    </xf>
    <xf numFmtId="3" fontId="54" fillId="0" borderId="0" xfId="56" applyNumberFormat="1" applyFont="1" applyFill="1" applyBorder="1" applyProtection="1"/>
    <xf numFmtId="49" fontId="45" fillId="0" borderId="100" xfId="56" applyNumberFormat="1" applyFont="1" applyFill="1" applyBorder="1" applyAlignment="1" applyProtection="1">
      <alignment horizontal="center" vertical="top" wrapText="1"/>
    </xf>
    <xf numFmtId="0" fontId="51" fillId="0" borderId="18" xfId="56" applyFont="1" applyFill="1" applyBorder="1" applyAlignment="1" applyProtection="1">
      <alignment vertical="top" wrapText="1"/>
    </xf>
    <xf numFmtId="1" fontId="44" fillId="0" borderId="112" xfId="56" applyNumberFormat="1" applyFont="1" applyFill="1" applyBorder="1" applyAlignment="1" applyProtection="1">
      <alignment horizontal="center" vertical="center" wrapText="1"/>
    </xf>
    <xf numFmtId="167" fontId="53" fillId="0" borderId="113" xfId="0" applyNumberFormat="1" applyFont="1" applyBorder="1" applyAlignment="1">
      <alignment horizontal="center" vertical="center" wrapText="1"/>
    </xf>
    <xf numFmtId="167" fontId="53" fillId="0" borderId="114" xfId="0" applyNumberFormat="1" applyFont="1" applyBorder="1" applyAlignment="1">
      <alignment horizontal="center" vertical="center" wrapText="1"/>
    </xf>
    <xf numFmtId="167" fontId="53" fillId="0" borderId="67" xfId="0" applyNumberFormat="1" applyFont="1" applyBorder="1" applyAlignment="1">
      <alignment horizontal="center" vertical="center" wrapText="1"/>
    </xf>
    <xf numFmtId="167" fontId="53" fillId="0" borderId="2" xfId="0" applyNumberFormat="1" applyFont="1" applyBorder="1" applyAlignment="1">
      <alignment horizontal="center" vertical="center" wrapText="1"/>
    </xf>
    <xf numFmtId="167" fontId="53" fillId="0" borderId="105" xfId="0" applyNumberFormat="1" applyFont="1" applyBorder="1" applyAlignment="1">
      <alignment horizontal="center" vertical="center" wrapText="1"/>
    </xf>
    <xf numFmtId="167" fontId="53" fillId="0" borderId="104" xfId="0" applyNumberFormat="1" applyFont="1" applyBorder="1" applyAlignment="1">
      <alignment horizontal="center" vertical="center" wrapText="1"/>
    </xf>
    <xf numFmtId="1" fontId="44" fillId="0" borderId="79" xfId="56" applyNumberFormat="1" applyFont="1" applyFill="1" applyBorder="1" applyAlignment="1" applyProtection="1">
      <alignment horizontal="center" vertical="center"/>
    </xf>
    <xf numFmtId="49" fontId="45" fillId="0" borderId="104" xfId="56" applyNumberFormat="1" applyFont="1" applyFill="1" applyBorder="1" applyAlignment="1" applyProtection="1">
      <alignment horizontal="right" vertical="top" wrapText="1"/>
    </xf>
    <xf numFmtId="0" fontId="51" fillId="0" borderId="4" xfId="56" applyFont="1" applyFill="1" applyBorder="1" applyAlignment="1" applyProtection="1">
      <alignment vertical="top" wrapText="1"/>
    </xf>
    <xf numFmtId="0" fontId="51" fillId="0" borderId="4" xfId="56" applyFont="1" applyFill="1" applyBorder="1" applyAlignment="1" applyProtection="1">
      <alignment horizontal="center" vertical="center" wrapText="1"/>
    </xf>
    <xf numFmtId="167" fontId="44" fillId="0" borderId="104" xfId="59" applyNumberFormat="1" applyFont="1" applyFill="1" applyBorder="1" applyAlignment="1" applyProtection="1">
      <alignment horizontal="right"/>
    </xf>
    <xf numFmtId="167" fontId="44" fillId="0" borderId="105" xfId="59" applyNumberFormat="1" applyFont="1" applyFill="1" applyBorder="1" applyAlignment="1" applyProtection="1">
      <alignment horizontal="right"/>
    </xf>
    <xf numFmtId="0" fontId="44" fillId="10" borderId="4" xfId="56" applyFont="1" applyFill="1" applyBorder="1" applyAlignment="1" applyProtection="1">
      <alignment vertical="top" wrapText="1"/>
    </xf>
    <xf numFmtId="167" fontId="45" fillId="10" borderId="100" xfId="59" applyNumberFormat="1" applyFont="1" applyFill="1" applyBorder="1" applyAlignment="1" applyProtection="1">
      <alignment horizontal="center"/>
    </xf>
    <xf numFmtId="167" fontId="45" fillId="10" borderId="65" xfId="59" applyNumberFormat="1" applyFont="1" applyFill="1" applyBorder="1" applyAlignment="1" applyProtection="1">
      <alignment horizontal="center"/>
    </xf>
    <xf numFmtId="167" fontId="54" fillId="0" borderId="4" xfId="56" applyNumberFormat="1" applyFont="1" applyFill="1" applyBorder="1" applyAlignment="1" applyProtection="1">
      <alignment vertical="top" wrapText="1"/>
      <protection locked="0"/>
    </xf>
    <xf numFmtId="0" fontId="12" fillId="0" borderId="109" xfId="0" applyFont="1" applyBorder="1" applyAlignment="1">
      <alignment horizontal="center" wrapText="1"/>
    </xf>
    <xf numFmtId="49" fontId="44" fillId="0" borderId="100" xfId="56" applyNumberFormat="1" applyFont="1" applyFill="1" applyBorder="1" applyAlignment="1" applyProtection="1">
      <alignment horizontal="center" vertical="top"/>
    </xf>
    <xf numFmtId="167" fontId="52" fillId="0" borderId="4" xfId="59" applyNumberFormat="1" applyFont="1" applyFill="1" applyBorder="1" applyProtection="1"/>
    <xf numFmtId="0" fontId="52" fillId="10" borderId="4" xfId="56" applyFont="1" applyFill="1" applyBorder="1" applyAlignment="1" applyProtection="1">
      <alignment vertical="top" wrapText="1"/>
    </xf>
    <xf numFmtId="167" fontId="54" fillId="10" borderId="100" xfId="59" applyNumberFormat="1" applyFont="1" applyFill="1" applyBorder="1" applyAlignment="1" applyProtection="1">
      <alignment horizontal="center"/>
    </xf>
    <xf numFmtId="167" fontId="54" fillId="10" borderId="65" xfId="59" applyNumberFormat="1" applyFont="1" applyFill="1" applyBorder="1" applyAlignment="1" applyProtection="1">
      <alignment horizontal="center"/>
    </xf>
    <xf numFmtId="167" fontId="52" fillId="0" borderId="18" xfId="56" applyNumberFormat="1" applyFont="1" applyFill="1" applyBorder="1" applyProtection="1"/>
    <xf numFmtId="167" fontId="44" fillId="0" borderId="65" xfId="59" applyNumberFormat="1" applyFont="1" applyFill="1" applyBorder="1" applyProtection="1"/>
    <xf numFmtId="167" fontId="44" fillId="0" borderId="2" xfId="59" applyNumberFormat="1" applyFont="1" applyFill="1" applyBorder="1" applyProtection="1"/>
    <xf numFmtId="0" fontId="62" fillId="0" borderId="18" xfId="0" applyFont="1" applyBorder="1" applyAlignment="1">
      <alignment wrapText="1"/>
    </xf>
    <xf numFmtId="0" fontId="62" fillId="0" borderId="100" xfId="0" applyFont="1" applyBorder="1" applyAlignment="1">
      <alignment horizontal="center" vertical="center" wrapText="1"/>
    </xf>
    <xf numFmtId="0" fontId="62" fillId="0" borderId="109" xfId="0" applyFont="1" applyBorder="1" applyAlignment="1">
      <alignment horizontal="center" wrapText="1"/>
    </xf>
    <xf numFmtId="167" fontId="54" fillId="0" borderId="9" xfId="56" applyNumberFormat="1" applyFont="1" applyFill="1" applyBorder="1" applyAlignment="1" applyProtection="1">
      <alignment vertical="top" wrapText="1"/>
      <protection locked="0"/>
    </xf>
    <xf numFmtId="167" fontId="54" fillId="0" borderId="102" xfId="56" applyNumberFormat="1" applyFont="1" applyFill="1" applyBorder="1" applyAlignment="1" applyProtection="1">
      <alignment vertical="top" wrapText="1"/>
      <protection locked="0"/>
    </xf>
    <xf numFmtId="167" fontId="54" fillId="0" borderId="3" xfId="56" applyNumberFormat="1" applyFont="1" applyFill="1" applyBorder="1" applyAlignment="1" applyProtection="1">
      <alignment vertical="top" wrapText="1"/>
      <protection locked="0"/>
    </xf>
    <xf numFmtId="167" fontId="54" fillId="0" borderId="103" xfId="56" applyNumberFormat="1" applyFont="1" applyFill="1" applyBorder="1" applyAlignment="1" applyProtection="1">
      <alignment horizontal="right" vertical="top" wrapText="1"/>
      <protection locked="0"/>
    </xf>
    <xf numFmtId="49" fontId="44" fillId="0" borderId="106" xfId="56" applyNumberFormat="1" applyFont="1" applyFill="1" applyBorder="1" applyAlignment="1" applyProtection="1">
      <alignment horizontal="center"/>
    </xf>
    <xf numFmtId="0" fontId="44" fillId="0" borderId="68" xfId="56" applyFont="1" applyFill="1" applyBorder="1" applyAlignment="1" applyProtection="1">
      <alignment vertical="top"/>
    </xf>
    <xf numFmtId="167" fontId="52" fillId="16" borderId="13" xfId="59" applyNumberFormat="1" applyFont="1" applyFill="1" applyBorder="1" applyProtection="1"/>
    <xf numFmtId="167" fontId="52" fillId="16" borderId="6" xfId="59" applyNumberFormat="1" applyFont="1" applyFill="1" applyBorder="1" applyProtection="1"/>
    <xf numFmtId="167" fontId="52" fillId="16" borderId="14" xfId="59" applyNumberFormat="1" applyFont="1" applyFill="1" applyBorder="1" applyAlignment="1" applyProtection="1">
      <alignment horizontal="right"/>
    </xf>
    <xf numFmtId="0" fontId="45" fillId="0" borderId="5" xfId="56" applyFont="1" applyFill="1" applyBorder="1" applyAlignment="1" applyProtection="1">
      <alignment horizontal="right"/>
    </xf>
    <xf numFmtId="0" fontId="45" fillId="0" borderId="5" xfId="56" applyFont="1" applyFill="1" applyBorder="1" applyAlignment="1" applyProtection="1">
      <alignment vertical="top"/>
    </xf>
    <xf numFmtId="0" fontId="45" fillId="0" borderId="5" xfId="56" applyFont="1" applyFill="1" applyBorder="1" applyProtection="1"/>
    <xf numFmtId="176" fontId="45" fillId="0" borderId="5" xfId="56" applyNumberFormat="1" applyFont="1" applyFill="1" applyBorder="1" applyProtection="1"/>
    <xf numFmtId="0" fontId="54" fillId="0" borderId="0" xfId="56" applyFont="1" applyFill="1" applyProtection="1"/>
    <xf numFmtId="49" fontId="45" fillId="0" borderId="2" xfId="56" applyNumberFormat="1" applyFont="1" applyFill="1" applyBorder="1" applyAlignment="1" applyProtection="1">
      <alignment horizontal="right"/>
    </xf>
    <xf numFmtId="0" fontId="48" fillId="0" borderId="2" xfId="56" applyFont="1" applyFill="1" applyBorder="1" applyAlignment="1" applyProtection="1">
      <alignment vertical="top"/>
    </xf>
    <xf numFmtId="176" fontId="48" fillId="0" borderId="2" xfId="56" applyNumberFormat="1" applyFont="1" applyFill="1" applyBorder="1" applyProtection="1"/>
    <xf numFmtId="10" fontId="48" fillId="0" borderId="2" xfId="1" applyNumberFormat="1" applyFont="1" applyFill="1" applyBorder="1" applyProtection="1"/>
    <xf numFmtId="49" fontId="45" fillId="0" borderId="0" xfId="56" applyNumberFormat="1" applyFont="1" applyFill="1" applyBorder="1" applyAlignment="1" applyProtection="1">
      <alignment horizontal="right"/>
    </xf>
    <xf numFmtId="0" fontId="48" fillId="0" borderId="0" xfId="56" applyFont="1" applyFill="1" applyBorder="1" applyAlignment="1" applyProtection="1">
      <alignment vertical="top"/>
    </xf>
    <xf numFmtId="10" fontId="48" fillId="0" borderId="0" xfId="1" applyNumberFormat="1" applyFont="1" applyFill="1" applyBorder="1" applyProtection="1"/>
    <xf numFmtId="0" fontId="65" fillId="0" borderId="0" xfId="0" applyFont="1" applyAlignment="1">
      <alignment vertical="top" wrapText="1"/>
    </xf>
    <xf numFmtId="167" fontId="66" fillId="0" borderId="0" xfId="0" applyNumberFormat="1" applyFont="1" applyAlignment="1">
      <alignment horizontal="right" vertical="top" wrapText="1"/>
    </xf>
    <xf numFmtId="167" fontId="54" fillId="0" borderId="0" xfId="0" applyNumberFormat="1" applyFont="1"/>
    <xf numFmtId="49" fontId="68" fillId="0" borderId="0" xfId="56" applyNumberFormat="1" applyFont="1" applyFill="1" applyAlignment="1" applyProtection="1">
      <alignment horizontal="right" vertical="top"/>
    </xf>
    <xf numFmtId="0" fontId="67" fillId="0" borderId="0" xfId="0" applyFont="1" applyAlignment="1">
      <alignment horizontal="left" vertical="top" wrapText="1"/>
    </xf>
    <xf numFmtId="49" fontId="68" fillId="0" borderId="0" xfId="56" applyNumberFormat="1" applyFont="1" applyFill="1" applyAlignment="1" applyProtection="1">
      <alignment horizontal="right"/>
    </xf>
    <xf numFmtId="0" fontId="45" fillId="0" borderId="0" xfId="57" applyFont="1" applyFill="1"/>
    <xf numFmtId="0" fontId="52" fillId="0" borderId="0" xfId="0" applyFont="1" applyAlignment="1" applyProtection="1">
      <alignment vertical="top"/>
    </xf>
    <xf numFmtId="176" fontId="45" fillId="0" borderId="0" xfId="56" applyNumberFormat="1" applyFont="1" applyFill="1" applyProtection="1"/>
    <xf numFmtId="0" fontId="0" fillId="0" borderId="0" xfId="0" applyAlignment="1">
      <alignment horizontal="right"/>
    </xf>
    <xf numFmtId="0" fontId="69" fillId="10" borderId="2" xfId="0" applyFont="1" applyFill="1" applyBorder="1" applyAlignment="1">
      <alignment vertical="top" wrapText="1"/>
    </xf>
    <xf numFmtId="2" fontId="0" fillId="10" borderId="2" xfId="0" applyNumberFormat="1" applyFill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69" fillId="0" borderId="2" xfId="0" applyFont="1" applyFill="1" applyBorder="1" applyAlignment="1">
      <alignment vertical="top" wrapText="1"/>
    </xf>
    <xf numFmtId="0" fontId="45" fillId="0" borderId="2" xfId="0" applyFont="1" applyFill="1" applyBorder="1" applyAlignment="1">
      <alignment vertical="top" wrapText="1"/>
    </xf>
    <xf numFmtId="0" fontId="45" fillId="10" borderId="0" xfId="0" applyFont="1" applyFill="1"/>
    <xf numFmtId="2" fontId="0" fillId="0" borderId="2" xfId="0" applyNumberFormat="1" applyFill="1" applyBorder="1" applyAlignment="1">
      <alignment vertical="top" wrapText="1"/>
    </xf>
    <xf numFmtId="0" fontId="12" fillId="0" borderId="2" xfId="0" applyFont="1" applyFill="1" applyBorder="1" applyAlignment="1">
      <alignment vertical="top" wrapText="1"/>
    </xf>
    <xf numFmtId="2" fontId="72" fillId="0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73" fillId="0" borderId="0" xfId="56" applyFont="1" applyFill="1" applyProtection="1"/>
    <xf numFmtId="0" fontId="17" fillId="0" borderId="0" xfId="57" applyFill="1"/>
    <xf numFmtId="167" fontId="0" fillId="0" borderId="0" xfId="0" applyNumberFormat="1"/>
    <xf numFmtId="0" fontId="74" fillId="0" borderId="0" xfId="56" applyFont="1" applyFill="1" applyProtection="1"/>
    <xf numFmtId="2" fontId="0" fillId="0" borderId="2" xfId="0" applyNumberFormat="1" applyFont="1" applyBorder="1"/>
    <xf numFmtId="167" fontId="45" fillId="14" borderId="101" xfId="56" applyNumberFormat="1" applyFont="1" applyFill="1" applyBorder="1" applyAlignment="1" applyProtection="1">
      <alignment vertical="top" wrapText="1"/>
      <protection locked="0"/>
    </xf>
    <xf numFmtId="0" fontId="45" fillId="10" borderId="86" xfId="56" applyFont="1" applyFill="1" applyBorder="1" applyAlignment="1" applyProtection="1">
      <alignment horizontal="center"/>
    </xf>
    <xf numFmtId="0" fontId="45" fillId="10" borderId="11" xfId="56" applyFont="1" applyFill="1" applyBorder="1" applyAlignment="1" applyProtection="1">
      <alignment horizontal="center"/>
    </xf>
    <xf numFmtId="0" fontId="45" fillId="10" borderId="12" xfId="56" applyFont="1" applyFill="1" applyBorder="1" applyAlignment="1" applyProtection="1">
      <alignment horizontal="center"/>
    </xf>
    <xf numFmtId="167" fontId="44" fillId="0" borderId="100" xfId="59" applyNumberFormat="1" applyFont="1" applyFill="1" applyBorder="1" applyProtection="1"/>
    <xf numFmtId="167" fontId="45" fillId="14" borderId="89" xfId="56" applyNumberFormat="1" applyFont="1" applyFill="1" applyBorder="1" applyAlignment="1" applyProtection="1">
      <alignment vertical="top" wrapText="1"/>
      <protection locked="0"/>
    </xf>
    <xf numFmtId="167" fontId="45" fillId="14" borderId="90" xfId="56" applyNumberFormat="1" applyFont="1" applyFill="1" applyBorder="1" applyAlignment="1" applyProtection="1">
      <alignment vertical="top" wrapText="1"/>
      <protection locked="0"/>
    </xf>
    <xf numFmtId="167" fontId="45" fillId="14" borderId="107" xfId="56" applyNumberFormat="1" applyFont="1" applyFill="1" applyBorder="1" applyAlignment="1" applyProtection="1">
      <alignment vertical="top" wrapText="1"/>
      <protection locked="0"/>
    </xf>
    <xf numFmtId="167" fontId="54" fillId="0" borderId="4" xfId="56" applyNumberFormat="1" applyFont="1" applyFill="1" applyBorder="1" applyAlignment="1" applyProtection="1">
      <alignment horizontal="right" vertical="top" wrapText="1"/>
    </xf>
    <xf numFmtId="167" fontId="54" fillId="0" borderId="4" xfId="56" applyNumberFormat="1" applyFont="1" applyFill="1" applyBorder="1" applyAlignment="1" applyProtection="1">
      <alignment horizontal="right" vertical="top" wrapText="1"/>
      <protection locked="0"/>
    </xf>
    <xf numFmtId="167" fontId="52" fillId="0" borderId="4" xfId="59" applyNumberFormat="1" applyFont="1" applyFill="1" applyBorder="1" applyAlignment="1" applyProtection="1">
      <alignment horizontal="right"/>
    </xf>
    <xf numFmtId="167" fontId="54" fillId="0" borderId="4" xfId="59" applyNumberFormat="1" applyFont="1" applyFill="1" applyBorder="1" applyAlignment="1" applyProtection="1">
      <alignment horizontal="right"/>
    </xf>
    <xf numFmtId="14" fontId="44" fillId="0" borderId="102" xfId="58" applyNumberFormat="1" applyFont="1" applyFill="1" applyBorder="1" applyAlignment="1" applyProtection="1">
      <alignment horizontal="right"/>
    </xf>
    <xf numFmtId="14" fontId="44" fillId="0" borderId="3" xfId="58" applyNumberFormat="1" applyFont="1" applyFill="1" applyBorder="1" applyAlignment="1" applyProtection="1">
      <alignment horizontal="right"/>
    </xf>
    <xf numFmtId="14" fontId="44" fillId="0" borderId="103" xfId="58" applyNumberFormat="1" applyFont="1" applyFill="1" applyBorder="1" applyAlignment="1" applyProtection="1">
      <alignment horizontal="right"/>
    </xf>
    <xf numFmtId="167" fontId="44" fillId="16" borderId="116" xfId="59" applyNumberFormat="1" applyFont="1" applyFill="1" applyBorder="1" applyProtection="1"/>
    <xf numFmtId="167" fontId="44" fillId="16" borderId="94" xfId="59" applyNumberFormat="1" applyFont="1" applyFill="1" applyBorder="1" applyProtection="1"/>
    <xf numFmtId="167" fontId="44" fillId="0" borderId="105" xfId="59" applyNumberFormat="1" applyFont="1" applyFill="1" applyBorder="1" applyProtection="1"/>
    <xf numFmtId="0" fontId="45" fillId="10" borderId="87" xfId="56" applyFont="1" applyFill="1" applyBorder="1" applyAlignment="1" applyProtection="1">
      <alignment horizontal="center"/>
    </xf>
    <xf numFmtId="167" fontId="45" fillId="0" borderId="4" xfId="56" applyNumberFormat="1" applyFont="1" applyFill="1" applyBorder="1" applyAlignment="1" applyProtection="1">
      <alignment vertical="top" wrapText="1"/>
    </xf>
    <xf numFmtId="167" fontId="45" fillId="14" borderId="4" xfId="56" applyNumberFormat="1" applyFont="1" applyFill="1" applyBorder="1" applyAlignment="1" applyProtection="1">
      <alignment vertical="top" wrapText="1"/>
      <protection locked="0"/>
    </xf>
    <xf numFmtId="167" fontId="44" fillId="0" borderId="4" xfId="59" applyNumberFormat="1" applyFont="1" applyFill="1" applyBorder="1" applyAlignment="1" applyProtection="1">
      <alignment horizontal="right"/>
    </xf>
    <xf numFmtId="167" fontId="45" fillId="10" borderId="4" xfId="59" applyNumberFormat="1" applyFont="1" applyFill="1" applyBorder="1" applyAlignment="1" applyProtection="1">
      <alignment horizontal="center"/>
    </xf>
    <xf numFmtId="167" fontId="45" fillId="0" borderId="4" xfId="59" applyNumberFormat="1" applyFont="1" applyFill="1" applyBorder="1" applyAlignment="1" applyProtection="1">
      <alignment horizontal="center"/>
    </xf>
    <xf numFmtId="167" fontId="44" fillId="0" borderId="4" xfId="59" applyNumberFormat="1" applyFont="1" applyFill="1" applyBorder="1" applyProtection="1"/>
    <xf numFmtId="167" fontId="45" fillId="14" borderId="91" xfId="56" applyNumberFormat="1" applyFont="1" applyFill="1" applyBorder="1" applyAlignment="1" applyProtection="1">
      <alignment vertical="top" wrapText="1"/>
      <protection locked="0"/>
    </xf>
    <xf numFmtId="14" fontId="44" fillId="0" borderId="110" xfId="58" applyNumberFormat="1" applyFont="1" applyFill="1" applyBorder="1" applyAlignment="1" applyProtection="1">
      <alignment horizontal="right"/>
    </xf>
    <xf numFmtId="167" fontId="44" fillId="16" borderId="117" xfId="59" applyNumberFormat="1" applyFont="1" applyFill="1" applyBorder="1" applyProtection="1"/>
    <xf numFmtId="167" fontId="45" fillId="14" borderId="4" xfId="59" applyNumberFormat="1" applyFont="1" applyFill="1" applyBorder="1" applyAlignment="1" applyProtection="1">
      <alignment vertical="top" wrapText="1"/>
      <protection locked="0"/>
    </xf>
    <xf numFmtId="0" fontId="67" fillId="0" borderId="0" xfId="0" applyFont="1" applyAlignment="1">
      <alignment horizontal="left" vertical="top" wrapText="1"/>
    </xf>
    <xf numFmtId="4" fontId="50" fillId="0" borderId="0" xfId="56" applyNumberFormat="1" applyFont="1" applyFill="1" applyBorder="1" applyAlignment="1" applyProtection="1">
      <alignment horizontal="center"/>
    </xf>
    <xf numFmtId="167" fontId="45" fillId="14" borderId="9" xfId="56" applyNumberFormat="1" applyFont="1" applyFill="1" applyBorder="1" applyAlignment="1" applyProtection="1">
      <alignment vertical="top" wrapText="1"/>
      <protection locked="0"/>
    </xf>
    <xf numFmtId="167" fontId="44" fillId="16" borderId="13" xfId="59" applyNumberFormat="1" applyFont="1" applyFill="1" applyBorder="1" applyProtection="1"/>
    <xf numFmtId="167" fontId="53" fillId="0" borderId="4" xfId="0" applyNumberFormat="1" applyFont="1" applyBorder="1" applyAlignment="1">
      <alignment horizontal="center" vertical="center" wrapText="1"/>
    </xf>
    <xf numFmtId="14" fontId="44" fillId="0" borderId="68" xfId="58" applyNumberFormat="1" applyFont="1" applyFill="1" applyBorder="1" applyAlignment="1" applyProtection="1">
      <alignment horizontal="right"/>
    </xf>
    <xf numFmtId="167" fontId="45" fillId="0" borderId="18" xfId="56" applyNumberFormat="1" applyFont="1" applyFill="1" applyBorder="1" applyAlignment="1" applyProtection="1">
      <alignment vertical="top" wrapText="1"/>
    </xf>
    <xf numFmtId="167" fontId="45" fillId="14" borderId="18" xfId="56" applyNumberFormat="1" applyFont="1" applyFill="1" applyBorder="1" applyAlignment="1" applyProtection="1">
      <alignment vertical="top" wrapText="1"/>
      <protection locked="0"/>
    </xf>
    <xf numFmtId="167" fontId="45" fillId="14" borderId="18" xfId="59" applyNumberFormat="1" applyFont="1" applyFill="1" applyBorder="1" applyAlignment="1" applyProtection="1">
      <alignment vertical="top" wrapText="1"/>
      <protection locked="0"/>
    </xf>
    <xf numFmtId="167" fontId="45" fillId="10" borderId="18" xfId="59" applyNumberFormat="1" applyFont="1" applyFill="1" applyBorder="1" applyAlignment="1" applyProtection="1">
      <alignment horizontal="center"/>
    </xf>
    <xf numFmtId="167" fontId="45" fillId="0" borderId="18" xfId="59" applyNumberFormat="1" applyFont="1" applyFill="1" applyBorder="1" applyAlignment="1" applyProtection="1">
      <alignment horizontal="center"/>
    </xf>
    <xf numFmtId="167" fontId="45" fillId="14" borderId="119" xfId="56" applyNumberFormat="1" applyFont="1" applyFill="1" applyBorder="1" applyAlignment="1" applyProtection="1">
      <alignment vertical="top" wrapText="1"/>
      <protection locked="0"/>
    </xf>
    <xf numFmtId="167" fontId="53" fillId="0" borderId="18" xfId="0" applyNumberFormat="1" applyFont="1" applyBorder="1" applyAlignment="1">
      <alignment horizontal="center" vertical="center" wrapText="1"/>
    </xf>
    <xf numFmtId="167" fontId="44" fillId="0" borderId="18" xfId="59" applyNumberFormat="1" applyFont="1" applyFill="1" applyBorder="1" applyAlignment="1" applyProtection="1">
      <alignment horizontal="right"/>
    </xf>
    <xf numFmtId="0" fontId="45" fillId="0" borderId="98" xfId="56" applyFont="1" applyFill="1" applyBorder="1" applyAlignment="1" applyProtection="1">
      <alignment horizontal="right"/>
    </xf>
    <xf numFmtId="0" fontId="51" fillId="0" borderId="19" xfId="56" applyFont="1" applyFill="1" applyBorder="1" applyAlignment="1" applyProtection="1">
      <alignment horizontal="center" vertical="top" wrapText="1"/>
    </xf>
    <xf numFmtId="0" fontId="44" fillId="0" borderId="68" xfId="56" applyFont="1" applyFill="1" applyBorder="1" applyAlignment="1" applyProtection="1">
      <alignment vertical="top" wrapText="1"/>
    </xf>
    <xf numFmtId="0" fontId="54" fillId="0" borderId="0" xfId="0" applyFont="1"/>
    <xf numFmtId="0" fontId="54" fillId="0" borderId="0" xfId="61" applyFont="1" applyAlignment="1">
      <alignment vertical="top" wrapText="1"/>
    </xf>
    <xf numFmtId="0" fontId="75" fillId="0" borderId="0" xfId="56" applyFont="1" applyFill="1" applyProtection="1"/>
    <xf numFmtId="167" fontId="54" fillId="0" borderId="0" xfId="61" applyNumberFormat="1" applyFont="1" applyAlignment="1">
      <alignment wrapText="1"/>
    </xf>
    <xf numFmtId="0" fontId="77" fillId="0" borderId="0" xfId="0" applyFont="1" applyAlignment="1">
      <alignment horizontal="left"/>
    </xf>
    <xf numFmtId="0" fontId="77" fillId="0" borderId="0" xfId="0" applyFont="1" applyAlignment="1">
      <alignment vertical="top"/>
    </xf>
    <xf numFmtId="0" fontId="54" fillId="0" borderId="0" xfId="0" applyFont="1" applyAlignment="1">
      <alignment vertical="top"/>
    </xf>
    <xf numFmtId="0" fontId="54" fillId="0" borderId="0" xfId="0" applyFont="1" applyAlignment="1">
      <alignment vertical="center"/>
    </xf>
    <xf numFmtId="0" fontId="67" fillId="0" borderId="0" xfId="0" applyFont="1" applyAlignment="1">
      <alignment vertical="top"/>
    </xf>
    <xf numFmtId="0" fontId="67" fillId="0" borderId="0" xfId="0" applyFont="1" applyAlignment="1">
      <alignment vertical="center"/>
    </xf>
    <xf numFmtId="0" fontId="52" fillId="0" borderId="0" xfId="0" applyFont="1" applyAlignment="1">
      <alignment horizontal="center"/>
    </xf>
    <xf numFmtId="0" fontId="54" fillId="0" borderId="0" xfId="0" applyFont="1" applyAlignment="1">
      <alignment vertical="top" wrapText="1"/>
    </xf>
    <xf numFmtId="0" fontId="52" fillId="0" borderId="0" xfId="0" applyFont="1" applyAlignment="1">
      <alignment vertical="top" wrapText="1"/>
    </xf>
    <xf numFmtId="0" fontId="52" fillId="0" borderId="0" xfId="0" applyFont="1" applyAlignment="1">
      <alignment horizontal="center" vertical="top" wrapText="1"/>
    </xf>
    <xf numFmtId="167" fontId="78" fillId="0" borderId="0" xfId="0" applyNumberFormat="1" applyFont="1" applyAlignment="1">
      <alignment horizontal="center" vertical="top" wrapText="1"/>
    </xf>
    <xf numFmtId="167" fontId="78" fillId="0" borderId="0" xfId="0" applyNumberFormat="1" applyFont="1" applyBorder="1" applyAlignment="1">
      <alignment horizontal="center" vertical="top" wrapText="1"/>
    </xf>
    <xf numFmtId="167" fontId="79" fillId="0" borderId="0" xfId="0" applyNumberFormat="1" applyFont="1" applyBorder="1" applyAlignment="1">
      <alignment horizontal="center" vertical="top" wrapText="1"/>
    </xf>
    <xf numFmtId="166" fontId="78" fillId="0" borderId="0" xfId="0" applyNumberFormat="1" applyFont="1" applyAlignment="1">
      <alignment horizontal="center" vertical="top" wrapText="1"/>
    </xf>
    <xf numFmtId="0" fontId="54" fillId="0" borderId="0" xfId="0" applyFont="1" applyFill="1"/>
    <xf numFmtId="167" fontId="78" fillId="0" borderId="0" xfId="0" applyNumberFormat="1" applyFont="1" applyBorder="1" applyAlignment="1" applyProtection="1">
      <alignment horizontal="center" vertical="top" wrapText="1"/>
    </xf>
    <xf numFmtId="167" fontId="78" fillId="0" borderId="74" xfId="0" applyNumberFormat="1" applyFont="1" applyBorder="1" applyAlignment="1" applyProtection="1">
      <alignment horizontal="center" vertical="top" wrapText="1"/>
    </xf>
    <xf numFmtId="167" fontId="78" fillId="0" borderId="20" xfId="0" applyNumberFormat="1" applyFont="1" applyBorder="1" applyAlignment="1" applyProtection="1">
      <alignment horizontal="center" vertical="top" wrapText="1"/>
    </xf>
    <xf numFmtId="0" fontId="81" fillId="0" borderId="0" xfId="0" applyNumberFormat="1" applyFont="1" applyBorder="1" applyAlignment="1" applyProtection="1">
      <alignment horizontal="center" vertical="center" wrapText="1"/>
    </xf>
    <xf numFmtId="0" fontId="52" fillId="0" borderId="74" xfId="56" applyNumberFormat="1" applyFont="1" applyFill="1" applyBorder="1" applyAlignment="1" applyProtection="1">
      <alignment horizontal="center" vertical="top" wrapText="1"/>
    </xf>
    <xf numFmtId="1" fontId="52" fillId="0" borderId="94" xfId="56" applyNumberFormat="1" applyFont="1" applyFill="1" applyBorder="1" applyAlignment="1" applyProtection="1">
      <alignment horizontal="center" vertical="top" wrapText="1"/>
    </xf>
    <xf numFmtId="0" fontId="52" fillId="0" borderId="111" xfId="0" applyFont="1" applyBorder="1" applyAlignment="1">
      <alignment horizontal="center"/>
    </xf>
    <xf numFmtId="0" fontId="56" fillId="0" borderId="111" xfId="0" applyFont="1" applyBorder="1" applyAlignment="1">
      <alignment horizontal="center" wrapText="1"/>
    </xf>
    <xf numFmtId="0" fontId="52" fillId="0" borderId="14" xfId="0" applyFont="1" applyBorder="1" applyAlignment="1">
      <alignment vertical="top" wrapText="1"/>
    </xf>
    <xf numFmtId="167" fontId="12" fillId="0" borderId="71" xfId="56" applyNumberFormat="1" applyFont="1" applyFill="1" applyBorder="1" applyAlignment="1" applyProtection="1">
      <alignment horizontal="right" vertical="center" wrapText="1"/>
      <protection locked="0"/>
    </xf>
    <xf numFmtId="167" fontId="63" fillId="0" borderId="111" xfId="56" applyNumberFormat="1" applyFont="1" applyFill="1" applyBorder="1" applyAlignment="1" applyProtection="1">
      <alignment horizontal="right" vertical="center" wrapText="1"/>
      <protection locked="0"/>
    </xf>
    <xf numFmtId="167" fontId="63" fillId="0" borderId="6" xfId="56" applyNumberFormat="1" applyFont="1" applyFill="1" applyBorder="1" applyAlignment="1" applyProtection="1">
      <alignment horizontal="right" vertical="center" wrapText="1"/>
      <protection locked="0"/>
    </xf>
    <xf numFmtId="167" fontId="63" fillId="0" borderId="14" xfId="56" applyNumberFormat="1" applyFont="1" applyFill="1" applyBorder="1" applyAlignment="1" applyProtection="1">
      <alignment horizontal="right" vertical="center" wrapText="1"/>
      <protection locked="0"/>
    </xf>
    <xf numFmtId="167" fontId="52" fillId="0" borderId="72" xfId="60" applyNumberFormat="1" applyFont="1" applyFill="1" applyBorder="1" applyAlignment="1">
      <alignment horizontal="right" vertical="center" wrapText="1"/>
    </xf>
    <xf numFmtId="167" fontId="52" fillId="14" borderId="94" xfId="56" applyNumberFormat="1" applyFont="1" applyFill="1" applyBorder="1" applyAlignment="1" applyProtection="1">
      <alignment horizontal="center" vertical="top" wrapText="1"/>
      <protection locked="0"/>
    </xf>
    <xf numFmtId="167" fontId="52" fillId="0" borderId="19" xfId="60" applyNumberFormat="1" applyFont="1" applyFill="1" applyBorder="1" applyAlignment="1">
      <alignment horizontal="right" vertical="top" wrapText="1"/>
    </xf>
    <xf numFmtId="3" fontId="52" fillId="0" borderId="111" xfId="0" applyNumberFormat="1" applyFont="1" applyFill="1" applyBorder="1"/>
    <xf numFmtId="3" fontId="52" fillId="0" borderId="6" xfId="0" applyNumberFormat="1" applyFont="1" applyFill="1" applyBorder="1"/>
    <xf numFmtId="3" fontId="52" fillId="0" borderId="14" xfId="0" applyNumberFormat="1" applyFont="1" applyFill="1" applyBorder="1"/>
    <xf numFmtId="0" fontId="56" fillId="0" borderId="122" xfId="0" applyFont="1" applyBorder="1" applyAlignment="1">
      <alignment horizontal="center" wrapText="1"/>
    </xf>
    <xf numFmtId="0" fontId="56" fillId="0" borderId="108" xfId="0" applyFont="1" applyBorder="1" applyAlignment="1">
      <alignment wrapText="1"/>
    </xf>
    <xf numFmtId="0" fontId="82" fillId="0" borderId="64" xfId="0" applyFont="1" applyFill="1" applyBorder="1" applyAlignment="1" applyProtection="1">
      <alignment vertical="top" wrapText="1"/>
      <protection locked="0"/>
    </xf>
    <xf numFmtId="167" fontId="54" fillId="0" borderId="123" xfId="56" applyNumberFormat="1" applyFont="1" applyFill="1" applyBorder="1" applyAlignment="1" applyProtection="1">
      <alignment vertical="top" wrapText="1"/>
      <protection locked="0"/>
    </xf>
    <xf numFmtId="167" fontId="54" fillId="0" borderId="5" xfId="56" applyNumberFormat="1" applyFont="1" applyFill="1" applyBorder="1" applyAlignment="1" applyProtection="1">
      <alignment vertical="top" wrapText="1"/>
      <protection locked="0"/>
    </xf>
    <xf numFmtId="167" fontId="54" fillId="0" borderId="108" xfId="56" applyNumberFormat="1" applyFont="1" applyFill="1" applyBorder="1" applyAlignment="1" applyProtection="1">
      <alignment horizontal="right" vertical="top" wrapText="1"/>
      <protection locked="0"/>
    </xf>
    <xf numFmtId="167" fontId="52" fillId="0" borderId="99" xfId="60" applyNumberFormat="1" applyFont="1" applyFill="1" applyBorder="1" applyAlignment="1">
      <alignment horizontal="right" vertical="top" wrapText="1"/>
    </xf>
    <xf numFmtId="167" fontId="83" fillId="14" borderId="124" xfId="0" applyNumberFormat="1" applyFont="1" applyFill="1" applyBorder="1" applyAlignment="1" applyProtection="1">
      <alignment horizontal="right" vertical="top" wrapText="1"/>
      <protection locked="0"/>
    </xf>
    <xf numFmtId="167" fontId="83" fillId="14" borderId="64" xfId="0" applyNumberFormat="1" applyFont="1" applyFill="1" applyBorder="1" applyAlignment="1" applyProtection="1">
      <alignment horizontal="right" vertical="top" wrapText="1"/>
      <protection locked="0"/>
    </xf>
    <xf numFmtId="3" fontId="54" fillId="0" borderId="123" xfId="0" applyNumberFormat="1" applyFont="1" applyBorder="1"/>
    <xf numFmtId="3" fontId="54" fillId="0" borderId="5" xfId="0" applyNumberFormat="1" applyFont="1" applyBorder="1"/>
    <xf numFmtId="3" fontId="54" fillId="0" borderId="108" xfId="0" applyNumberFormat="1" applyFont="1" applyBorder="1"/>
    <xf numFmtId="0" fontId="56" fillId="0" borderId="125" xfId="0" applyFont="1" applyBorder="1" applyAlignment="1">
      <alignment horizontal="center" wrapText="1"/>
    </xf>
    <xf numFmtId="0" fontId="56" fillId="0" borderId="105" xfId="0" applyFont="1" applyBorder="1" applyAlignment="1">
      <alignment wrapText="1"/>
    </xf>
    <xf numFmtId="3" fontId="54" fillId="0" borderId="104" xfId="0" applyNumberFormat="1" applyFont="1" applyBorder="1"/>
    <xf numFmtId="3" fontId="54" fillId="0" borderId="2" xfId="0" applyNumberFormat="1" applyFont="1" applyBorder="1"/>
    <xf numFmtId="3" fontId="54" fillId="0" borderId="105" xfId="0" applyNumberFormat="1" applyFont="1" applyBorder="1"/>
    <xf numFmtId="3" fontId="54" fillId="0" borderId="102" xfId="0" applyNumberFormat="1" applyFont="1" applyBorder="1"/>
    <xf numFmtId="3" fontId="54" fillId="0" borderId="3" xfId="0" applyNumberFormat="1" applyFont="1" applyBorder="1"/>
    <xf numFmtId="3" fontId="54" fillId="0" borderId="103" xfId="0" applyNumberFormat="1" applyFont="1" applyBorder="1"/>
    <xf numFmtId="0" fontId="56" fillId="0" borderId="104" xfId="0" applyFont="1" applyBorder="1" applyAlignment="1">
      <alignment horizontal="center" wrapText="1"/>
    </xf>
    <xf numFmtId="167" fontId="85" fillId="0" borderId="71" xfId="60" applyNumberFormat="1" applyFont="1" applyFill="1" applyBorder="1" applyAlignment="1" applyProtection="1">
      <alignment horizontal="right" vertical="top" wrapText="1"/>
      <protection locked="0"/>
    </xf>
    <xf numFmtId="167" fontId="52" fillId="0" borderId="111" xfId="60" applyNumberFormat="1" applyFont="1" applyFill="1" applyBorder="1" applyAlignment="1" applyProtection="1">
      <alignment horizontal="right" vertical="top" wrapText="1"/>
      <protection locked="0"/>
    </xf>
    <xf numFmtId="167" fontId="52" fillId="0" borderId="6" xfId="60" applyNumberFormat="1" applyFont="1" applyFill="1" applyBorder="1" applyAlignment="1" applyProtection="1">
      <alignment horizontal="right" vertical="top" wrapText="1"/>
      <protection locked="0"/>
    </xf>
    <xf numFmtId="167" fontId="52" fillId="0" borderId="14" xfId="60" applyNumberFormat="1" applyFont="1" applyFill="1" applyBorder="1" applyAlignment="1" applyProtection="1">
      <alignment horizontal="right" vertical="top" wrapText="1"/>
      <protection locked="0"/>
    </xf>
    <xf numFmtId="167" fontId="78" fillId="0" borderId="72" xfId="60" applyNumberFormat="1" applyFont="1" applyFill="1" applyBorder="1" applyAlignment="1">
      <alignment horizontal="right" vertical="top" wrapText="1"/>
    </xf>
    <xf numFmtId="167" fontId="78" fillId="14" borderId="6" xfId="60" applyNumberFormat="1" applyFont="1" applyFill="1" applyBorder="1" applyAlignment="1" applyProtection="1">
      <alignment horizontal="right" vertical="top" wrapText="1"/>
      <protection locked="0"/>
    </xf>
    <xf numFmtId="167" fontId="78" fillId="0" borderId="79" xfId="60" applyNumberFormat="1" applyFont="1" applyFill="1" applyBorder="1" applyAlignment="1">
      <alignment horizontal="right" vertical="top" wrapText="1"/>
    </xf>
    <xf numFmtId="3" fontId="52" fillId="0" borderId="111" xfId="0" applyNumberFormat="1" applyFont="1" applyBorder="1"/>
    <xf numFmtId="3" fontId="52" fillId="0" borderId="6" xfId="0" applyNumberFormat="1" applyFont="1" applyBorder="1"/>
    <xf numFmtId="3" fontId="52" fillId="0" borderId="14" xfId="0" applyNumberFormat="1" applyFont="1" applyBorder="1"/>
    <xf numFmtId="167" fontId="52" fillId="0" borderId="120" xfId="60" applyNumberFormat="1" applyFont="1" applyFill="1" applyBorder="1" applyAlignment="1" applyProtection="1">
      <alignment horizontal="right" vertical="top" wrapText="1"/>
      <protection locked="0"/>
    </xf>
    <xf numFmtId="167" fontId="52" fillId="0" borderId="15" xfId="60" applyNumberFormat="1" applyFont="1" applyFill="1" applyBorder="1" applyAlignment="1" applyProtection="1">
      <alignment horizontal="right" vertical="top" wrapText="1"/>
      <protection locked="0"/>
    </xf>
    <xf numFmtId="167" fontId="52" fillId="0" borderId="121" xfId="60" applyNumberFormat="1" applyFont="1" applyFill="1" applyBorder="1" applyAlignment="1" applyProtection="1">
      <alignment horizontal="right" vertical="top" wrapText="1"/>
      <protection locked="0"/>
    </xf>
    <xf numFmtId="167" fontId="78" fillId="14" borderId="6" xfId="60" applyNumberFormat="1" applyFont="1" applyFill="1" applyBorder="1" applyAlignment="1">
      <alignment horizontal="right" vertical="top" wrapText="1"/>
    </xf>
    <xf numFmtId="3" fontId="54" fillId="0" borderId="120" xfId="0" applyNumberFormat="1" applyFont="1" applyBorder="1"/>
    <xf numFmtId="3" fontId="54" fillId="0" borderId="15" xfId="0" applyNumberFormat="1" applyFont="1" applyBorder="1"/>
    <xf numFmtId="3" fontId="54" fillId="0" borderId="121" xfId="0" applyNumberFormat="1" applyFont="1" applyBorder="1"/>
    <xf numFmtId="0" fontId="52" fillId="0" borderId="111" xfId="0" applyFont="1" applyBorder="1" applyAlignment="1">
      <alignment horizontal="center" vertical="top" wrapText="1"/>
    </xf>
    <xf numFmtId="167" fontId="85" fillId="0" borderId="71" xfId="0" applyNumberFormat="1" applyFont="1" applyBorder="1" applyAlignment="1">
      <alignment vertical="top" wrapText="1"/>
    </xf>
    <xf numFmtId="167" fontId="78" fillId="0" borderId="111" xfId="60" applyNumberFormat="1" applyFont="1" applyFill="1" applyBorder="1" applyAlignment="1">
      <alignment horizontal="right" vertical="top" wrapText="1"/>
    </xf>
    <xf numFmtId="167" fontId="78" fillId="0" borderId="6" xfId="60" applyNumberFormat="1" applyFont="1" applyFill="1" applyBorder="1" applyAlignment="1">
      <alignment horizontal="right" vertical="top" wrapText="1"/>
    </xf>
    <xf numFmtId="167" fontId="78" fillId="0" borderId="14" xfId="60" applyNumberFormat="1" applyFont="1" applyFill="1" applyBorder="1" applyAlignment="1">
      <alignment horizontal="right" vertical="top" wrapText="1"/>
    </xf>
    <xf numFmtId="0" fontId="86" fillId="0" borderId="104" xfId="0" applyFont="1" applyBorder="1" applyAlignment="1">
      <alignment horizontal="center" wrapText="1"/>
    </xf>
    <xf numFmtId="0" fontId="87" fillId="0" borderId="105" xfId="58" applyFont="1" applyBorder="1" applyAlignment="1" applyProtection="1">
      <alignment vertical="top" wrapText="1"/>
    </xf>
    <xf numFmtId="167" fontId="82" fillId="0" borderId="64" xfId="56" applyNumberFormat="1" applyFont="1" applyFill="1" applyBorder="1" applyAlignment="1" applyProtection="1">
      <alignment vertical="top" wrapText="1"/>
      <protection locked="0"/>
    </xf>
    <xf numFmtId="167" fontId="83" fillId="0" borderId="5" xfId="0" applyNumberFormat="1" applyFont="1" applyFill="1" applyBorder="1" applyAlignment="1" applyProtection="1">
      <alignment horizontal="right" vertical="top" wrapText="1"/>
      <protection locked="0"/>
    </xf>
    <xf numFmtId="167" fontId="83" fillId="0" borderId="108" xfId="0" applyNumberFormat="1" applyFont="1" applyFill="1" applyBorder="1" applyAlignment="1" applyProtection="1">
      <alignment horizontal="right" vertical="top" wrapText="1"/>
      <protection locked="0"/>
    </xf>
    <xf numFmtId="167" fontId="83" fillId="0" borderId="99" xfId="0" applyNumberFormat="1" applyFont="1" applyFill="1" applyBorder="1" applyAlignment="1">
      <alignment horizontal="right" vertical="top" wrapText="1"/>
    </xf>
    <xf numFmtId="167" fontId="83" fillId="14" borderId="5" xfId="0" applyNumberFormat="1" applyFont="1" applyFill="1" applyBorder="1" applyAlignment="1" applyProtection="1">
      <alignment horizontal="right" vertical="top" wrapText="1"/>
      <protection locked="0"/>
    </xf>
    <xf numFmtId="167" fontId="83" fillId="14" borderId="10" xfId="0" applyNumberFormat="1" applyFont="1" applyFill="1" applyBorder="1" applyAlignment="1" applyProtection="1">
      <alignment horizontal="right" vertical="top" wrapText="1"/>
      <protection locked="0"/>
    </xf>
    <xf numFmtId="167" fontId="83" fillId="0" borderId="19" xfId="0" applyNumberFormat="1" applyFont="1" applyFill="1" applyBorder="1" applyAlignment="1">
      <alignment horizontal="right" vertical="top" wrapText="1"/>
    </xf>
    <xf numFmtId="167" fontId="83" fillId="0" borderId="2" xfId="0" applyNumberFormat="1" applyFont="1" applyFill="1" applyBorder="1" applyAlignment="1" applyProtection="1">
      <alignment horizontal="right" vertical="top" wrapText="1"/>
      <protection locked="0"/>
    </xf>
    <xf numFmtId="167" fontId="83" fillId="0" borderId="105" xfId="0" applyNumberFormat="1" applyFont="1" applyFill="1" applyBorder="1" applyAlignment="1" applyProtection="1">
      <alignment horizontal="right" vertical="top" wrapText="1"/>
      <protection locked="0"/>
    </xf>
    <xf numFmtId="167" fontId="82" fillId="0" borderId="65" xfId="56" applyNumberFormat="1" applyFont="1" applyFill="1" applyBorder="1" applyAlignment="1" applyProtection="1">
      <alignment vertical="top" wrapText="1"/>
      <protection locked="0"/>
    </xf>
    <xf numFmtId="167" fontId="83" fillId="14" borderId="67" xfId="0" applyNumberFormat="1" applyFont="1" applyFill="1" applyBorder="1" applyAlignment="1" applyProtection="1">
      <alignment horizontal="right" vertical="top" wrapText="1"/>
      <protection locked="0"/>
    </xf>
    <xf numFmtId="167" fontId="83" fillId="0" borderId="18" xfId="0" applyNumberFormat="1" applyFont="1" applyFill="1" applyBorder="1" applyAlignment="1">
      <alignment horizontal="right" vertical="top" wrapText="1"/>
    </xf>
    <xf numFmtId="167" fontId="82" fillId="0" borderId="65" xfId="0" applyNumberFormat="1" applyFont="1" applyFill="1" applyBorder="1" applyAlignment="1" applyProtection="1">
      <alignment horizontal="right" vertical="top" wrapText="1"/>
      <protection locked="0"/>
    </xf>
    <xf numFmtId="167" fontId="83" fillId="0" borderId="104" xfId="0" applyNumberFormat="1" applyFont="1" applyFill="1" applyBorder="1" applyAlignment="1" applyProtection="1">
      <alignment horizontal="right" vertical="top" wrapText="1"/>
      <protection locked="0"/>
    </xf>
    <xf numFmtId="167" fontId="83" fillId="14" borderId="2" xfId="0" applyNumberFormat="1" applyFont="1" applyFill="1" applyBorder="1" applyAlignment="1" applyProtection="1">
      <alignment horizontal="right" vertical="top" wrapText="1"/>
      <protection locked="0"/>
    </xf>
    <xf numFmtId="167" fontId="83" fillId="14" borderId="4" xfId="0" applyNumberFormat="1" applyFont="1" applyFill="1" applyBorder="1" applyAlignment="1" applyProtection="1">
      <alignment horizontal="right" vertical="top" wrapText="1"/>
      <protection locked="0"/>
    </xf>
    <xf numFmtId="0" fontId="86" fillId="0" borderId="102" xfId="0" applyFont="1" applyBorder="1" applyAlignment="1">
      <alignment horizontal="center" wrapText="1"/>
    </xf>
    <xf numFmtId="0" fontId="56" fillId="0" borderId="103" xfId="0" applyFont="1" applyBorder="1" applyAlignment="1">
      <alignment wrapText="1"/>
    </xf>
    <xf numFmtId="0" fontId="82" fillId="0" borderId="65" xfId="0" applyFont="1" applyFill="1" applyBorder="1" applyAlignment="1" applyProtection="1">
      <alignment vertical="top" wrapText="1"/>
      <protection locked="0"/>
    </xf>
    <xf numFmtId="167" fontId="54" fillId="0" borderId="3" xfId="0" applyNumberFormat="1" applyFont="1" applyFill="1" applyBorder="1" applyAlignment="1" applyProtection="1">
      <alignment horizontal="right" vertical="top" wrapText="1"/>
      <protection locked="0"/>
    </xf>
    <xf numFmtId="167" fontId="54" fillId="0" borderId="103" xfId="0" applyNumberFormat="1" applyFont="1" applyFill="1" applyBorder="1" applyAlignment="1" applyProtection="1">
      <alignment horizontal="right" vertical="top" wrapText="1"/>
      <protection locked="0"/>
    </xf>
    <xf numFmtId="167" fontId="52" fillId="0" borderId="67" xfId="60" applyNumberFormat="1" applyFont="1" applyFill="1" applyBorder="1" applyAlignment="1">
      <alignment horizontal="right" vertical="top" wrapText="1"/>
    </xf>
    <xf numFmtId="167" fontId="54" fillId="14" borderId="2" xfId="0" applyNumberFormat="1" applyFont="1" applyFill="1" applyBorder="1" applyAlignment="1" applyProtection="1">
      <alignment horizontal="right" vertical="top" wrapText="1"/>
      <protection locked="0"/>
    </xf>
    <xf numFmtId="0" fontId="56" fillId="0" borderId="14" xfId="0" applyFont="1" applyBorder="1" applyAlignment="1">
      <alignment wrapText="1"/>
    </xf>
    <xf numFmtId="167" fontId="85" fillId="0" borderId="71" xfId="60" applyNumberFormat="1" applyFont="1" applyFill="1" applyBorder="1" applyAlignment="1">
      <alignment horizontal="right" vertical="top" wrapText="1"/>
    </xf>
    <xf numFmtId="0" fontId="56" fillId="0" borderId="123" xfId="0" applyFont="1" applyBorder="1" applyAlignment="1">
      <alignment horizontal="center" wrapText="1"/>
    </xf>
    <xf numFmtId="0" fontId="82" fillId="0" borderId="64" xfId="58" applyFont="1" applyFill="1" applyBorder="1" applyAlignment="1" applyProtection="1">
      <alignment vertical="top" wrapText="1"/>
      <protection locked="0"/>
    </xf>
    <xf numFmtId="167" fontId="83" fillId="0" borderId="123" xfId="0" applyNumberFormat="1" applyFont="1" applyFill="1" applyBorder="1" applyAlignment="1" applyProtection="1">
      <alignment horizontal="right" vertical="top" wrapText="1"/>
      <protection locked="0"/>
    </xf>
    <xf numFmtId="0" fontId="82" fillId="0" borderId="65" xfId="58" applyFont="1" applyFill="1" applyBorder="1" applyAlignment="1" applyProtection="1">
      <alignment vertical="top" wrapText="1"/>
      <protection locked="0"/>
    </xf>
    <xf numFmtId="167" fontId="83" fillId="0" borderId="101" xfId="0" applyNumberFormat="1" applyFont="1" applyFill="1" applyBorder="1" applyAlignment="1">
      <alignment horizontal="right" vertical="top" wrapText="1"/>
    </xf>
    <xf numFmtId="3" fontId="54" fillId="0" borderId="105" xfId="0" applyNumberFormat="1" applyFont="1" applyFill="1" applyBorder="1"/>
    <xf numFmtId="0" fontId="88" fillId="0" borderId="126" xfId="0" applyFont="1" applyBorder="1" applyAlignment="1">
      <alignment horizontal="center" wrapText="1"/>
    </xf>
    <xf numFmtId="0" fontId="82" fillId="0" borderId="66" xfId="58" applyFont="1" applyFill="1" applyBorder="1" applyAlignment="1" applyProtection="1">
      <alignment vertical="top" wrapText="1"/>
      <protection locked="0"/>
    </xf>
    <xf numFmtId="167" fontId="83" fillId="0" borderId="3" xfId="0" applyNumberFormat="1" applyFont="1" applyFill="1" applyBorder="1" applyAlignment="1" applyProtection="1">
      <alignment horizontal="right" vertical="top" wrapText="1"/>
      <protection locked="0"/>
    </xf>
    <xf numFmtId="167" fontId="83" fillId="0" borderId="103" xfId="0" applyNumberFormat="1" applyFont="1" applyFill="1" applyBorder="1" applyAlignment="1" applyProtection="1">
      <alignment horizontal="right" vertical="top" wrapText="1"/>
      <protection locked="0"/>
    </xf>
    <xf numFmtId="167" fontId="83" fillId="0" borderId="118" xfId="0" applyNumberFormat="1" applyFont="1" applyFill="1" applyBorder="1" applyAlignment="1">
      <alignment horizontal="right" vertical="top" wrapText="1"/>
    </xf>
    <xf numFmtId="167" fontId="83" fillId="14" borderId="110" xfId="0" applyNumberFormat="1" applyFont="1" applyFill="1" applyBorder="1" applyAlignment="1" applyProtection="1">
      <alignment horizontal="right" vertical="top" wrapText="1"/>
      <protection locked="0"/>
    </xf>
    <xf numFmtId="167" fontId="83" fillId="14" borderId="3" xfId="0" applyNumberFormat="1" applyFont="1" applyFill="1" applyBorder="1" applyAlignment="1" applyProtection="1">
      <alignment horizontal="right" vertical="top" wrapText="1"/>
      <protection locked="0"/>
    </xf>
    <xf numFmtId="167" fontId="83" fillId="14" borderId="9" xfId="0" applyNumberFormat="1" applyFont="1" applyFill="1" applyBorder="1" applyAlignment="1" applyProtection="1">
      <alignment horizontal="right" vertical="top" wrapText="1"/>
      <protection locked="0"/>
    </xf>
    <xf numFmtId="0" fontId="62" fillId="0" borderId="111" xfId="0" applyFont="1" applyBorder="1" applyAlignment="1">
      <alignment horizontal="center" wrapText="1"/>
    </xf>
    <xf numFmtId="0" fontId="62" fillId="0" borderId="14" xfId="0" applyFont="1" applyBorder="1" applyAlignment="1">
      <alignment wrapText="1"/>
    </xf>
    <xf numFmtId="0" fontId="52" fillId="0" borderId="0" xfId="0" applyFont="1"/>
    <xf numFmtId="167" fontId="82" fillId="0" borderId="0" xfId="0" applyNumberFormat="1" applyFont="1" applyFill="1" applyBorder="1" applyAlignment="1" applyProtection="1">
      <alignment horizontal="right" vertical="top" wrapText="1"/>
      <protection locked="0"/>
    </xf>
    <xf numFmtId="167" fontId="83" fillId="0" borderId="74" xfId="60" applyNumberFormat="1" applyFont="1" applyFill="1" applyBorder="1" applyAlignment="1">
      <alignment horizontal="right" vertical="top" wrapText="1"/>
    </xf>
    <xf numFmtId="167" fontId="83" fillId="0" borderId="20" xfId="60" applyNumberFormat="1" applyFont="1" applyFill="1" applyBorder="1" applyAlignment="1">
      <alignment horizontal="right" vertical="top" wrapText="1"/>
    </xf>
    <xf numFmtId="0" fontId="56" fillId="0" borderId="102" xfId="0" applyFont="1" applyBorder="1" applyAlignment="1">
      <alignment horizontal="center" wrapText="1"/>
    </xf>
    <xf numFmtId="0" fontId="56" fillId="0" borderId="103" xfId="0" applyFont="1" applyBorder="1" applyAlignment="1">
      <alignment horizontal="justify" wrapText="1"/>
    </xf>
    <xf numFmtId="0" fontId="82" fillId="0" borderId="66" xfId="0" applyFont="1" applyFill="1" applyBorder="1" applyAlignment="1" applyProtection="1">
      <alignment vertical="top" wrapText="1"/>
      <protection locked="0"/>
    </xf>
    <xf numFmtId="167" fontId="78" fillId="0" borderId="102" xfId="60" applyNumberFormat="1" applyFont="1" applyFill="1" applyBorder="1" applyAlignment="1" applyProtection="1">
      <alignment horizontal="right" vertical="top" wrapText="1"/>
      <protection locked="0"/>
    </xf>
    <xf numFmtId="167" fontId="78" fillId="0" borderId="3" xfId="60" applyNumberFormat="1" applyFont="1" applyFill="1" applyBorder="1" applyAlignment="1" applyProtection="1">
      <alignment horizontal="right" vertical="top" wrapText="1"/>
      <protection locked="0"/>
    </xf>
    <xf numFmtId="167" fontId="78" fillId="0" borderId="103" xfId="60" applyNumberFormat="1" applyFont="1" applyFill="1" applyBorder="1" applyAlignment="1" applyProtection="1">
      <alignment horizontal="right" vertical="top" wrapText="1"/>
      <protection locked="0"/>
    </xf>
    <xf numFmtId="167" fontId="78" fillId="0" borderId="118" xfId="60" applyNumberFormat="1" applyFont="1" applyFill="1" applyBorder="1" applyAlignment="1">
      <alignment horizontal="right" vertical="top" wrapText="1"/>
    </xf>
    <xf numFmtId="167" fontId="78" fillId="14" borderId="110" xfId="60" applyNumberFormat="1" applyFont="1" applyFill="1" applyBorder="1" applyAlignment="1" applyProtection="1">
      <alignment horizontal="right" vertical="top" wrapText="1"/>
      <protection locked="0"/>
    </xf>
    <xf numFmtId="3" fontId="54" fillId="0" borderId="89" xfId="0" applyNumberFormat="1" applyFont="1" applyBorder="1"/>
    <xf numFmtId="3" fontId="54" fillId="0" borderId="90" xfId="0" applyNumberFormat="1" applyFont="1" applyBorder="1"/>
    <xf numFmtId="3" fontId="54" fillId="0" borderId="107" xfId="0" applyNumberFormat="1" applyFont="1" applyBorder="1"/>
    <xf numFmtId="167" fontId="52" fillId="0" borderId="14" xfId="58" applyNumberFormat="1" applyFont="1" applyFill="1" applyBorder="1" applyAlignment="1" applyProtection="1">
      <alignment vertical="top" wrapText="1"/>
    </xf>
    <xf numFmtId="0" fontId="52" fillId="0" borderId="0" xfId="0" applyFont="1" applyBorder="1" applyAlignment="1">
      <alignment horizontal="center" vertical="top" wrapText="1"/>
    </xf>
    <xf numFmtId="0" fontId="52" fillId="0" borderId="0" xfId="0" applyFont="1" applyBorder="1" applyAlignment="1">
      <alignment vertical="top" wrapText="1"/>
    </xf>
    <xf numFmtId="0" fontId="85" fillId="0" borderId="0" xfId="0" applyFont="1" applyBorder="1" applyAlignment="1">
      <alignment vertical="top" wrapText="1"/>
    </xf>
    <xf numFmtId="167" fontId="78" fillId="0" borderId="0" xfId="60" applyNumberFormat="1" applyFont="1" applyFill="1" applyBorder="1" applyAlignment="1">
      <alignment horizontal="right" vertical="top" wrapText="1"/>
    </xf>
    <xf numFmtId="3" fontId="52" fillId="0" borderId="0" xfId="0" applyNumberFormat="1" applyFont="1" applyFill="1" applyBorder="1"/>
    <xf numFmtId="0" fontId="54" fillId="0" borderId="75" xfId="0" applyFont="1" applyBorder="1" applyAlignment="1">
      <alignment horizontal="center" vertical="top" wrapText="1"/>
    </xf>
    <xf numFmtId="0" fontId="52" fillId="0" borderId="75" xfId="58" applyFont="1" applyFill="1" applyBorder="1" applyAlignment="1" applyProtection="1">
      <alignment vertical="top" wrapText="1"/>
    </xf>
    <xf numFmtId="0" fontId="85" fillId="0" borderId="75" xfId="58" applyFont="1" applyFill="1" applyBorder="1" applyAlignment="1" applyProtection="1">
      <alignment vertical="top" wrapText="1"/>
    </xf>
    <xf numFmtId="167" fontId="83" fillId="0" borderId="75" xfId="0" applyNumberFormat="1" applyFont="1" applyBorder="1" applyAlignment="1">
      <alignment horizontal="right" vertical="top" wrapText="1"/>
    </xf>
    <xf numFmtId="167" fontId="83" fillId="0" borderId="75" xfId="0" applyNumberFormat="1" applyFont="1" applyFill="1" applyBorder="1" applyAlignment="1">
      <alignment horizontal="right" vertical="top" wrapText="1"/>
    </xf>
    <xf numFmtId="3" fontId="54" fillId="0" borderId="0" xfId="0" applyNumberFormat="1" applyFont="1" applyBorder="1"/>
    <xf numFmtId="0" fontId="54" fillId="0" borderId="19" xfId="0" applyFont="1" applyBorder="1" applyAlignment="1">
      <alignment horizontal="center" vertical="top" wrapText="1"/>
    </xf>
    <xf numFmtId="0" fontId="54" fillId="0" borderId="19" xfId="58" applyFont="1" applyFill="1" applyBorder="1" applyAlignment="1" applyProtection="1">
      <alignment vertical="top" wrapText="1"/>
    </xf>
    <xf numFmtId="3" fontId="82" fillId="0" borderId="2" xfId="0" applyNumberFormat="1" applyFont="1" applyFill="1" applyBorder="1" applyProtection="1">
      <protection locked="0"/>
    </xf>
    <xf numFmtId="3" fontId="54" fillId="0" borderId="2" xfId="0" applyNumberFormat="1" applyFont="1" applyFill="1" applyBorder="1" applyProtection="1">
      <protection locked="0"/>
    </xf>
    <xf numFmtId="3" fontId="54" fillId="14" borderId="2" xfId="0" applyNumberFormat="1" applyFont="1" applyFill="1" applyBorder="1" applyProtection="1">
      <protection locked="0"/>
    </xf>
    <xf numFmtId="167" fontId="83" fillId="0" borderId="19" xfId="0" applyNumberFormat="1" applyFont="1" applyFill="1" applyBorder="1" applyAlignment="1">
      <alignment horizontal="center" vertical="top" wrapText="1"/>
    </xf>
    <xf numFmtId="167" fontId="78" fillId="0" borderId="19" xfId="0" applyNumberFormat="1" applyFont="1" applyFill="1" applyBorder="1" applyAlignment="1">
      <alignment horizontal="center" vertical="top" wrapText="1"/>
    </xf>
    <xf numFmtId="3" fontId="54" fillId="0" borderId="86" xfId="0" applyNumberFormat="1" applyFont="1" applyBorder="1"/>
    <xf numFmtId="3" fontId="54" fillId="0" borderId="11" xfId="0" applyNumberFormat="1" applyFont="1" applyBorder="1"/>
    <xf numFmtId="3" fontId="54" fillId="0" borderId="12" xfId="0" applyNumberFormat="1" applyFont="1" applyBorder="1"/>
    <xf numFmtId="0" fontId="54" fillId="0" borderId="18" xfId="0" applyFont="1" applyBorder="1" applyAlignment="1">
      <alignment horizontal="center" vertical="top" wrapText="1"/>
    </xf>
    <xf numFmtId="0" fontId="54" fillId="0" borderId="18" xfId="58" applyFont="1" applyFill="1" applyBorder="1" applyAlignment="1" applyProtection="1">
      <alignment vertical="top" wrapText="1"/>
    </xf>
    <xf numFmtId="167" fontId="54" fillId="14" borderId="2" xfId="0" applyNumberFormat="1" applyFont="1" applyFill="1" applyBorder="1" applyProtection="1">
      <protection locked="0"/>
    </xf>
    <xf numFmtId="167" fontId="83" fillId="0" borderId="19" xfId="0" applyNumberFormat="1" applyFont="1" applyFill="1" applyBorder="1" applyAlignment="1" applyProtection="1">
      <alignment horizontal="center" vertical="top" wrapText="1"/>
    </xf>
    <xf numFmtId="0" fontId="54" fillId="0" borderId="18" xfId="58" applyFont="1" applyBorder="1" applyAlignment="1" applyProtection="1">
      <alignment vertical="top" wrapText="1"/>
    </xf>
    <xf numFmtId="0" fontId="54" fillId="0" borderId="119" xfId="0" applyFont="1" applyBorder="1" applyAlignment="1">
      <alignment horizontal="center" vertical="top" wrapText="1"/>
    </xf>
    <xf numFmtId="0" fontId="54" fillId="0" borderId="119" xfId="58" applyFont="1" applyBorder="1" applyAlignment="1" applyProtection="1">
      <alignment vertical="top" wrapText="1"/>
    </xf>
    <xf numFmtId="3" fontId="54" fillId="0" borderId="0" xfId="0" applyNumberFormat="1" applyFont="1" applyFill="1" applyBorder="1" applyProtection="1">
      <protection locked="0"/>
    </xf>
    <xf numFmtId="0" fontId="52" fillId="0" borderId="79" xfId="0" applyFont="1" applyBorder="1" applyAlignment="1">
      <alignment horizontal="center" vertical="top" wrapText="1"/>
    </xf>
    <xf numFmtId="0" fontId="52" fillId="0" borderId="79" xfId="58" applyFont="1" applyBorder="1" applyAlignment="1" applyProtection="1">
      <alignment vertical="top" wrapText="1"/>
    </xf>
    <xf numFmtId="167" fontId="85" fillId="0" borderId="111" xfId="60" applyNumberFormat="1" applyFont="1" applyBorder="1" applyAlignment="1">
      <alignment horizontal="right" vertical="top" wrapText="1"/>
    </xf>
    <xf numFmtId="167" fontId="78" fillId="0" borderId="6" xfId="60" applyNumberFormat="1" applyFont="1" applyBorder="1" applyAlignment="1">
      <alignment horizontal="right" vertical="top" wrapText="1"/>
    </xf>
    <xf numFmtId="167" fontId="78" fillId="0" borderId="6" xfId="60" applyNumberFormat="1" applyFont="1" applyBorder="1" applyAlignment="1">
      <alignment horizontal="center" vertical="top" wrapText="1"/>
    </xf>
    <xf numFmtId="167" fontId="78" fillId="0" borderId="79" xfId="60" applyNumberFormat="1" applyFont="1" applyFill="1" applyBorder="1" applyAlignment="1">
      <alignment horizontal="center" vertical="top" wrapText="1"/>
    </xf>
    <xf numFmtId="0" fontId="52" fillId="0" borderId="0" xfId="58" applyFont="1" applyBorder="1" applyAlignment="1" applyProtection="1">
      <alignment vertical="top" wrapText="1"/>
    </xf>
    <xf numFmtId="3" fontId="54" fillId="0" borderId="0" xfId="0" applyNumberFormat="1" applyFont="1" applyFill="1" applyBorder="1"/>
    <xf numFmtId="167" fontId="54" fillId="0" borderId="0" xfId="0" applyNumberFormat="1" applyFont="1" applyFill="1" applyBorder="1"/>
    <xf numFmtId="0" fontId="83" fillId="0" borderId="0" xfId="0" applyFont="1" applyAlignment="1">
      <alignment vertical="top" wrapText="1"/>
    </xf>
    <xf numFmtId="0" fontId="78" fillId="0" borderId="0" xfId="0" applyFont="1" applyAlignment="1">
      <alignment vertical="top" wrapText="1"/>
    </xf>
    <xf numFmtId="10" fontId="54" fillId="0" borderId="0" xfId="0" applyNumberFormat="1" applyFont="1" applyFill="1" applyBorder="1"/>
    <xf numFmtId="167" fontId="83" fillId="0" borderId="0" xfId="0" applyNumberFormat="1" applyFont="1" applyAlignment="1">
      <alignment horizontal="right" vertical="top" wrapText="1"/>
    </xf>
    <xf numFmtId="0" fontId="54" fillId="0" borderId="2" xfId="0" applyFont="1" applyBorder="1" applyAlignment="1">
      <alignment vertical="top"/>
    </xf>
    <xf numFmtId="166" fontId="83" fillId="14" borderId="3" xfId="1" applyNumberFormat="1" applyFont="1" applyFill="1" applyBorder="1" applyAlignment="1" applyProtection="1">
      <alignment horizontal="right" vertical="top" wrapText="1"/>
      <protection locked="0"/>
    </xf>
    <xf numFmtId="166" fontId="83" fillId="14" borderId="2" xfId="1" applyNumberFormat="1" applyFont="1" applyFill="1" applyBorder="1" applyAlignment="1" applyProtection="1">
      <alignment horizontal="right" vertical="top" wrapText="1"/>
      <protection locked="0"/>
    </xf>
    <xf numFmtId="0" fontId="66" fillId="0" borderId="0" xfId="0" applyFont="1" applyAlignment="1">
      <alignment vertical="top" wrapText="1"/>
    </xf>
    <xf numFmtId="0" fontId="89" fillId="0" borderId="0" xfId="0" applyFont="1" applyAlignment="1">
      <alignment vertical="top" wrapText="1"/>
    </xf>
    <xf numFmtId="0" fontId="52" fillId="0" borderId="0" xfId="0" applyFont="1" applyAlignment="1">
      <alignment vertical="top"/>
    </xf>
    <xf numFmtId="167" fontId="54" fillId="0" borderId="0" xfId="0" applyNumberFormat="1" applyFont="1" applyFill="1"/>
    <xf numFmtId="167" fontId="89" fillId="0" borderId="0" xfId="0" applyNumberFormat="1" applyFont="1"/>
    <xf numFmtId="167" fontId="52" fillId="0" borderId="0" xfId="0" applyNumberFormat="1" applyFont="1"/>
    <xf numFmtId="167" fontId="52" fillId="14" borderId="69" xfId="56" applyNumberFormat="1" applyFont="1" applyFill="1" applyBorder="1" applyAlignment="1" applyProtection="1">
      <alignment horizontal="center" vertical="top" wrapText="1"/>
      <protection locked="0"/>
    </xf>
    <xf numFmtId="167" fontId="78" fillId="14" borderId="16" xfId="60" applyNumberFormat="1" applyFont="1" applyFill="1" applyBorder="1" applyAlignment="1" applyProtection="1">
      <alignment horizontal="right" vertical="top" wrapText="1"/>
      <protection locked="0"/>
    </xf>
    <xf numFmtId="167" fontId="78" fillId="14" borderId="16" xfId="60" applyNumberFormat="1" applyFont="1" applyFill="1" applyBorder="1" applyAlignment="1">
      <alignment horizontal="right" vertical="top" wrapText="1"/>
    </xf>
    <xf numFmtId="167" fontId="78" fillId="0" borderId="16" xfId="60" applyNumberFormat="1" applyFont="1" applyFill="1" applyBorder="1" applyAlignment="1">
      <alignment horizontal="right" vertical="top" wrapText="1"/>
    </xf>
    <xf numFmtId="167" fontId="83" fillId="14" borderId="65" xfId="0" applyNumberFormat="1" applyFont="1" applyFill="1" applyBorder="1" applyAlignment="1" applyProtection="1">
      <alignment horizontal="right" vertical="top" wrapText="1"/>
      <protection locked="0"/>
    </xf>
    <xf numFmtId="167" fontId="54" fillId="14" borderId="4" xfId="0" applyNumberFormat="1" applyFont="1" applyFill="1" applyBorder="1" applyAlignment="1" applyProtection="1">
      <alignment horizontal="right" vertical="top" wrapText="1"/>
      <protection locked="0"/>
    </xf>
    <xf numFmtId="167" fontId="78" fillId="14" borderId="66" xfId="60" applyNumberFormat="1" applyFont="1" applyFill="1" applyBorder="1" applyAlignment="1" applyProtection="1">
      <alignment horizontal="right" vertical="top" wrapText="1"/>
      <protection locked="0"/>
    </xf>
    <xf numFmtId="167" fontId="78" fillId="14" borderId="81" xfId="60" applyNumberFormat="1" applyFont="1" applyFill="1" applyBorder="1" applyAlignment="1" applyProtection="1">
      <alignment horizontal="right" vertical="top" wrapText="1"/>
      <protection locked="0"/>
    </xf>
    <xf numFmtId="167" fontId="78" fillId="0" borderId="81" xfId="60" applyNumberFormat="1" applyFont="1" applyFill="1" applyBorder="1" applyAlignment="1">
      <alignment horizontal="right" vertical="top" wrapText="1"/>
    </xf>
    <xf numFmtId="167" fontId="54" fillId="14" borderId="67" xfId="0" applyNumberFormat="1" applyFont="1" applyFill="1" applyBorder="1" applyAlignment="1" applyProtection="1">
      <alignment horizontal="right" vertical="top" wrapText="1"/>
      <protection locked="0"/>
    </xf>
    <xf numFmtId="167" fontId="52" fillId="0" borderId="17" xfId="60" applyNumberFormat="1" applyFont="1" applyFill="1" applyBorder="1" applyAlignment="1">
      <alignment horizontal="right" vertical="top" wrapText="1"/>
    </xf>
    <xf numFmtId="167" fontId="52" fillId="0" borderId="18" xfId="60" applyNumberFormat="1" applyFont="1" applyFill="1" applyBorder="1" applyAlignment="1">
      <alignment horizontal="right" vertical="top" wrapText="1"/>
    </xf>
    <xf numFmtId="167" fontId="52" fillId="0" borderId="119" xfId="60" applyNumberFormat="1" applyFont="1" applyFill="1" applyBorder="1" applyAlignment="1">
      <alignment horizontal="right" vertical="top" wrapText="1"/>
    </xf>
    <xf numFmtId="167" fontId="52" fillId="0" borderId="79" xfId="60" applyNumberFormat="1" applyFont="1" applyFill="1" applyBorder="1" applyAlignment="1">
      <alignment horizontal="right" vertical="top" wrapText="1"/>
    </xf>
    <xf numFmtId="167" fontId="52" fillId="14" borderId="75" xfId="56" applyNumberFormat="1" applyFont="1" applyFill="1" applyBorder="1" applyAlignment="1" applyProtection="1">
      <alignment horizontal="center" vertical="top" wrapText="1"/>
      <protection locked="0"/>
    </xf>
    <xf numFmtId="167" fontId="78" fillId="0" borderId="93" xfId="0" applyNumberFormat="1" applyFont="1" applyBorder="1" applyAlignment="1" applyProtection="1">
      <alignment horizontal="center" vertical="top" wrapText="1"/>
    </xf>
    <xf numFmtId="167" fontId="54" fillId="14" borderId="18" xfId="0" applyNumberFormat="1" applyFont="1" applyFill="1" applyBorder="1" applyAlignment="1" applyProtection="1">
      <alignment horizontal="right" vertical="top" wrapText="1"/>
      <protection locked="0"/>
    </xf>
    <xf numFmtId="167" fontId="83" fillId="14" borderId="98" xfId="0" applyNumberFormat="1" applyFont="1" applyFill="1" applyBorder="1" applyAlignment="1" applyProtection="1">
      <alignment horizontal="right" vertical="top" wrapText="1"/>
      <protection locked="0"/>
    </xf>
    <xf numFmtId="167" fontId="78" fillId="14" borderId="13" xfId="60" applyNumberFormat="1" applyFont="1" applyFill="1" applyBorder="1" applyAlignment="1" applyProtection="1">
      <alignment horizontal="right" vertical="top" wrapText="1"/>
      <protection locked="0"/>
    </xf>
    <xf numFmtId="167" fontId="78" fillId="0" borderId="13" xfId="60" applyNumberFormat="1" applyFont="1" applyFill="1" applyBorder="1" applyAlignment="1">
      <alignment horizontal="right" vertical="top" wrapText="1"/>
    </xf>
    <xf numFmtId="167" fontId="83" fillId="14" borderId="100" xfId="0" applyNumberFormat="1" applyFont="1" applyFill="1" applyBorder="1" applyAlignment="1" applyProtection="1">
      <alignment horizontal="right" vertical="top" wrapText="1"/>
      <protection locked="0"/>
    </xf>
    <xf numFmtId="167" fontId="54" fillId="14" borderId="100" xfId="0" applyNumberFormat="1" applyFont="1" applyFill="1" applyBorder="1" applyAlignment="1" applyProtection="1">
      <alignment horizontal="right" vertical="top" wrapText="1"/>
      <protection locked="0"/>
    </xf>
    <xf numFmtId="167" fontId="83" fillId="14" borderId="112" xfId="0" applyNumberFormat="1" applyFont="1" applyFill="1" applyBorder="1" applyAlignment="1" applyProtection="1">
      <alignment horizontal="right" vertical="top" wrapText="1"/>
      <protection locked="0"/>
    </xf>
    <xf numFmtId="167" fontId="78" fillId="14" borderId="112" xfId="60" applyNumberFormat="1" applyFont="1" applyFill="1" applyBorder="1" applyAlignment="1" applyProtection="1">
      <alignment horizontal="right" vertical="top" wrapText="1"/>
      <protection locked="0"/>
    </xf>
    <xf numFmtId="167" fontId="83" fillId="14" borderId="19" xfId="0" applyNumberFormat="1" applyFont="1" applyFill="1" applyBorder="1" applyAlignment="1" applyProtection="1">
      <alignment horizontal="right" vertical="top" wrapText="1"/>
      <protection locked="0"/>
    </xf>
    <xf numFmtId="167" fontId="78" fillId="14" borderId="79" xfId="60" applyNumberFormat="1" applyFont="1" applyFill="1" applyBorder="1" applyAlignment="1" applyProtection="1">
      <alignment horizontal="right" vertical="top" wrapText="1"/>
      <protection locked="0"/>
    </xf>
    <xf numFmtId="167" fontId="83" fillId="14" borderId="18" xfId="0" applyNumberFormat="1" applyFont="1" applyFill="1" applyBorder="1" applyAlignment="1" applyProtection="1">
      <alignment horizontal="right" vertical="top" wrapText="1"/>
      <protection locked="0"/>
    </xf>
    <xf numFmtId="167" fontId="83" fillId="14" borderId="119" xfId="0" applyNumberFormat="1" applyFont="1" applyFill="1" applyBorder="1" applyAlignment="1" applyProtection="1">
      <alignment horizontal="right" vertical="top" wrapText="1"/>
      <protection locked="0"/>
    </xf>
    <xf numFmtId="167" fontId="78" fillId="14" borderId="119" xfId="60" applyNumberFormat="1" applyFont="1" applyFill="1" applyBorder="1" applyAlignment="1" applyProtection="1">
      <alignment horizontal="right" vertical="top" wrapText="1"/>
      <protection locked="0"/>
    </xf>
    <xf numFmtId="167" fontId="78" fillId="14" borderId="71" xfId="60" applyNumberFormat="1" applyFont="1" applyFill="1" applyBorder="1" applyAlignment="1" applyProtection="1">
      <alignment horizontal="right" vertical="top" wrapText="1"/>
      <protection locked="0"/>
    </xf>
    <xf numFmtId="167" fontId="78" fillId="0" borderId="71" xfId="60" applyNumberFormat="1" applyFont="1" applyFill="1" applyBorder="1" applyAlignment="1">
      <alignment horizontal="right" vertical="top" wrapText="1"/>
    </xf>
    <xf numFmtId="167" fontId="54" fillId="14" borderId="65" xfId="0" applyNumberFormat="1" applyFont="1" applyFill="1" applyBorder="1" applyAlignment="1" applyProtection="1">
      <alignment horizontal="right" vertical="top" wrapText="1"/>
      <protection locked="0"/>
    </xf>
    <xf numFmtId="167" fontId="83" fillId="14" borderId="66" xfId="0" applyNumberFormat="1" applyFont="1" applyFill="1" applyBorder="1" applyAlignment="1" applyProtection="1">
      <alignment horizontal="right" vertical="top" wrapText="1"/>
      <protection locked="0"/>
    </xf>
    <xf numFmtId="3" fontId="54" fillId="14" borderId="95" xfId="0" applyNumberFormat="1" applyFont="1" applyFill="1" applyBorder="1" applyProtection="1">
      <protection locked="0"/>
    </xf>
    <xf numFmtId="167" fontId="54" fillId="14" borderId="4" xfId="0" applyNumberFormat="1" applyFont="1" applyFill="1" applyBorder="1" applyProtection="1">
      <protection locked="0"/>
    </xf>
    <xf numFmtId="3" fontId="54" fillId="14" borderId="100" xfId="0" applyNumberFormat="1" applyFont="1" applyFill="1" applyBorder="1" applyProtection="1">
      <protection locked="0"/>
    </xf>
    <xf numFmtId="167" fontId="78" fillId="0" borderId="13" xfId="60" applyNumberFormat="1" applyFont="1" applyBorder="1" applyAlignment="1">
      <alignment horizontal="center" vertical="top" wrapText="1"/>
    </xf>
    <xf numFmtId="3" fontId="54" fillId="14" borderId="17" xfId="0" applyNumberFormat="1" applyFont="1" applyFill="1" applyBorder="1" applyProtection="1">
      <protection locked="0"/>
    </xf>
    <xf numFmtId="167" fontId="54" fillId="14" borderId="18" xfId="0" applyNumberFormat="1" applyFont="1" applyFill="1" applyBorder="1" applyProtection="1">
      <protection locked="0"/>
    </xf>
    <xf numFmtId="3" fontId="54" fillId="14" borderId="18" xfId="0" applyNumberFormat="1" applyFont="1" applyFill="1" applyBorder="1" applyProtection="1">
      <protection locked="0"/>
    </xf>
    <xf numFmtId="167" fontId="78" fillId="0" borderId="79" xfId="60" applyNumberFormat="1" applyFont="1" applyBorder="1" applyAlignment="1">
      <alignment horizontal="center" vertical="top" wrapText="1"/>
    </xf>
    <xf numFmtId="3" fontId="54" fillId="14" borderId="96" xfId="0" applyNumberFormat="1" applyFont="1" applyFill="1" applyBorder="1" applyProtection="1">
      <protection locked="0"/>
    </xf>
    <xf numFmtId="167" fontId="54" fillId="14" borderId="65" xfId="0" applyNumberFormat="1" applyFont="1" applyFill="1" applyBorder="1" applyProtection="1">
      <protection locked="0"/>
    </xf>
    <xf numFmtId="3" fontId="54" fillId="14" borderId="65" xfId="0" applyNumberFormat="1" applyFont="1" applyFill="1" applyBorder="1" applyProtection="1">
      <protection locked="0"/>
    </xf>
    <xf numFmtId="167" fontId="78" fillId="0" borderId="71" xfId="6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/>
    </xf>
    <xf numFmtId="167" fontId="53" fillId="0" borderId="128" xfId="0" applyNumberFormat="1" applyFont="1" applyBorder="1" applyAlignment="1">
      <alignment horizontal="center" vertical="center" wrapText="1"/>
    </xf>
    <xf numFmtId="167" fontId="54" fillId="0" borderId="9" xfId="56" applyNumberFormat="1" applyFont="1" applyFill="1" applyBorder="1" applyAlignment="1" applyProtection="1">
      <alignment horizontal="right" vertical="top" wrapText="1"/>
      <protection locked="0"/>
    </xf>
    <xf numFmtId="167" fontId="44" fillId="16" borderId="120" xfId="59" applyNumberFormat="1" applyFont="1" applyFill="1" applyBorder="1" applyProtection="1"/>
    <xf numFmtId="167" fontId="44" fillId="16" borderId="20" xfId="59" applyNumberFormat="1" applyFont="1" applyFill="1" applyBorder="1" applyProtection="1"/>
    <xf numFmtId="167" fontId="51" fillId="0" borderId="86" xfId="59" applyNumberFormat="1" applyFont="1" applyFill="1" applyBorder="1" applyAlignment="1" applyProtection="1">
      <alignment horizontal="center" vertical="center" wrapText="1"/>
    </xf>
    <xf numFmtId="167" fontId="51" fillId="0" borderId="11" xfId="59" applyNumberFormat="1" applyFont="1" applyFill="1" applyBorder="1" applyAlignment="1" applyProtection="1">
      <alignment horizontal="center" vertical="center" wrapText="1"/>
    </xf>
    <xf numFmtId="167" fontId="51" fillId="0" borderId="12" xfId="59" applyNumberFormat="1" applyFont="1" applyFill="1" applyBorder="1" applyAlignment="1" applyProtection="1">
      <alignment horizontal="center" vertical="center" wrapText="1"/>
    </xf>
    <xf numFmtId="0" fontId="11" fillId="0" borderId="13" xfId="2" applyFont="1" applyFill="1" applyBorder="1" applyAlignment="1">
      <alignment horizontal="left" wrapText="1"/>
    </xf>
    <xf numFmtId="170" fontId="0" fillId="0" borderId="129" xfId="0" applyNumberFormat="1" applyFill="1" applyBorder="1"/>
    <xf numFmtId="173" fontId="0" fillId="0" borderId="67" xfId="0" applyNumberFormat="1" applyFill="1" applyBorder="1"/>
    <xf numFmtId="178" fontId="0" fillId="0" borderId="67" xfId="0" applyNumberFormat="1" applyFill="1" applyBorder="1"/>
    <xf numFmtId="178" fontId="36" fillId="0" borderId="67" xfId="0" applyNumberFormat="1" applyFont="1" applyFill="1" applyBorder="1"/>
    <xf numFmtId="178" fontId="40" fillId="0" borderId="81" xfId="0" applyNumberFormat="1" applyFont="1" applyFill="1" applyBorder="1"/>
    <xf numFmtId="178" fontId="36" fillId="0" borderId="110" xfId="0" applyNumberFormat="1" applyFont="1" applyFill="1" applyBorder="1"/>
    <xf numFmtId="0" fontId="9" fillId="8" borderId="130" xfId="2" applyFont="1" applyFill="1" applyBorder="1" applyAlignment="1">
      <alignment horizontal="center" vertical="center" wrapText="1"/>
    </xf>
    <xf numFmtId="0" fontId="5" fillId="0" borderId="76" xfId="2" applyFont="1" applyFill="1" applyBorder="1" applyAlignment="1">
      <alignment wrapText="1"/>
    </xf>
    <xf numFmtId="0" fontId="11" fillId="0" borderId="98" xfId="2" applyFont="1" applyFill="1" applyBorder="1" applyAlignment="1">
      <alignment horizontal="left" wrapText="1"/>
    </xf>
    <xf numFmtId="0" fontId="10" fillId="0" borderId="98" xfId="2" applyFont="1" applyFill="1" applyBorder="1" applyAlignment="1">
      <alignment horizontal="left" wrapText="1"/>
    </xf>
    <xf numFmtId="0" fontId="11" fillId="0" borderId="100" xfId="2" applyFont="1" applyFill="1" applyBorder="1" applyAlignment="1">
      <alignment horizontal="left" wrapText="1"/>
    </xf>
    <xf numFmtId="0" fontId="10" fillId="0" borderId="100" xfId="2" applyFont="1" applyFill="1" applyBorder="1" applyAlignment="1">
      <alignment horizontal="left" wrapText="1"/>
    </xf>
    <xf numFmtId="0" fontId="10" fillId="0" borderId="100" xfId="2" applyFont="1" applyFill="1" applyBorder="1" applyAlignment="1">
      <alignment horizontal="right" wrapText="1"/>
    </xf>
    <xf numFmtId="0" fontId="10" fillId="0" borderId="112" xfId="2" applyFont="1" applyFill="1" applyBorder="1" applyAlignment="1">
      <alignment horizontal="right" wrapText="1"/>
    </xf>
    <xf numFmtId="0" fontId="0" fillId="8" borderId="132" xfId="0" applyFill="1" applyBorder="1" applyAlignment="1">
      <alignment horizontal="center"/>
    </xf>
    <xf numFmtId="0" fontId="0" fillId="8" borderId="120" xfId="0" applyFill="1" applyBorder="1" applyAlignment="1">
      <alignment horizontal="center"/>
    </xf>
    <xf numFmtId="0" fontId="0" fillId="8" borderId="121" xfId="0" applyFill="1" applyBorder="1" applyAlignment="1">
      <alignment horizontal="center"/>
    </xf>
    <xf numFmtId="0" fontId="0" fillId="8" borderId="133" xfId="0" applyFill="1" applyBorder="1"/>
    <xf numFmtId="0" fontId="0" fillId="8" borderId="134" xfId="0" applyFill="1" applyBorder="1"/>
    <xf numFmtId="170" fontId="0" fillId="0" borderId="135" xfId="0" applyNumberFormat="1" applyFill="1" applyBorder="1"/>
    <xf numFmtId="170" fontId="0" fillId="0" borderId="136" xfId="0" applyNumberFormat="1" applyFill="1" applyBorder="1"/>
    <xf numFmtId="173" fontId="0" fillId="0" borderId="104" xfId="0" applyNumberFormat="1" applyFill="1" applyBorder="1"/>
    <xf numFmtId="173" fontId="0" fillId="0" borderId="105" xfId="0" applyNumberFormat="1" applyFill="1" applyBorder="1"/>
    <xf numFmtId="178" fontId="0" fillId="0" borderId="104" xfId="0" applyNumberFormat="1" applyFill="1" applyBorder="1"/>
    <xf numFmtId="178" fontId="0" fillId="0" borderId="105" xfId="0" applyNumberFormat="1" applyFill="1" applyBorder="1"/>
    <xf numFmtId="178" fontId="2" fillId="0" borderId="111" xfId="0" applyNumberFormat="1" applyFont="1" applyFill="1" applyBorder="1"/>
    <xf numFmtId="178" fontId="40" fillId="0" borderId="14" xfId="0" applyNumberFormat="1" applyFont="1" applyFill="1" applyBorder="1"/>
    <xf numFmtId="178" fontId="36" fillId="0" borderId="104" xfId="0" applyNumberFormat="1" applyFont="1" applyFill="1" applyBorder="1"/>
    <xf numFmtId="178" fontId="36" fillId="0" borderId="105" xfId="0" applyNumberFormat="1" applyFont="1" applyFill="1" applyBorder="1"/>
    <xf numFmtId="178" fontId="40" fillId="0" borderId="111" xfId="0" applyNumberFormat="1" applyFont="1" applyFill="1" applyBorder="1"/>
    <xf numFmtId="178" fontId="36" fillId="0" borderId="102" xfId="0" applyNumberFormat="1" applyFont="1" applyFill="1" applyBorder="1"/>
    <xf numFmtId="178" fontId="36" fillId="0" borderId="103" xfId="0" applyNumberFormat="1" applyFont="1" applyFill="1" applyBorder="1"/>
    <xf numFmtId="166" fontId="0" fillId="0" borderId="89" xfId="1" applyNumberFormat="1" applyFont="1" applyFill="1" applyBorder="1"/>
    <xf numFmtId="166" fontId="0" fillId="0" borderId="90" xfId="1" applyNumberFormat="1" applyFont="1" applyFill="1" applyBorder="1"/>
    <xf numFmtId="166" fontId="0" fillId="0" borderId="91" xfId="1" applyNumberFormat="1" applyFont="1" applyFill="1" applyBorder="1"/>
    <xf numFmtId="166" fontId="2" fillId="0" borderId="68" xfId="1" applyNumberFormat="1" applyFont="1" applyFill="1" applyBorder="1"/>
    <xf numFmtId="0" fontId="0" fillId="8" borderId="137" xfId="0" applyFill="1" applyBorder="1"/>
    <xf numFmtId="0" fontId="0" fillId="8" borderId="138" xfId="0" applyFill="1" applyBorder="1"/>
    <xf numFmtId="0" fontId="0" fillId="8" borderId="139" xfId="0" applyFill="1" applyBorder="1"/>
    <xf numFmtId="170" fontId="0" fillId="0" borderId="140" xfId="0" applyNumberFormat="1" applyFill="1" applyBorder="1"/>
    <xf numFmtId="173" fontId="0" fillId="0" borderId="18" xfId="0" applyNumberFormat="1" applyFill="1" applyBorder="1"/>
    <xf numFmtId="178" fontId="0" fillId="0" borderId="18" xfId="0" applyNumberFormat="1" applyFill="1" applyBorder="1"/>
    <xf numFmtId="178" fontId="40" fillId="0" borderId="119" xfId="0" applyNumberFormat="1" applyFont="1" applyFill="1" applyBorder="1"/>
    <xf numFmtId="178" fontId="40" fillId="0" borderId="19" xfId="0" applyNumberFormat="1" applyFont="1" applyFill="1" applyBorder="1"/>
    <xf numFmtId="0" fontId="0" fillId="0" borderId="123" xfId="0" applyBorder="1"/>
    <xf numFmtId="0" fontId="0" fillId="0" borderId="5" xfId="0" applyBorder="1"/>
    <xf numFmtId="0" fontId="0" fillId="0" borderId="108" xfId="0" applyBorder="1"/>
    <xf numFmtId="0" fontId="0" fillId="8" borderId="111" xfId="0" applyFill="1" applyBorder="1"/>
    <xf numFmtId="0" fontId="0" fillId="8" borderId="6" xfId="0" applyFill="1" applyBorder="1"/>
    <xf numFmtId="0" fontId="0" fillId="8" borderId="14" xfId="0" applyFill="1" applyBorder="1"/>
    <xf numFmtId="178" fontId="0" fillId="0" borderId="102" xfId="0" applyNumberFormat="1" applyBorder="1"/>
    <xf numFmtId="178" fontId="0" fillId="0" borderId="3" xfId="0" applyNumberFormat="1" applyBorder="1"/>
    <xf numFmtId="178" fontId="0" fillId="0" borderId="3" xfId="0" applyNumberFormat="1" applyFill="1" applyBorder="1"/>
    <xf numFmtId="178" fontId="2" fillId="0" borderId="103" xfId="0" applyNumberFormat="1" applyFont="1" applyFill="1" applyBorder="1"/>
    <xf numFmtId="178" fontId="0" fillId="0" borderId="123" xfId="0" applyNumberFormat="1" applyBorder="1"/>
    <xf numFmtId="178" fontId="2" fillId="0" borderId="108" xfId="0" applyNumberFormat="1" applyFont="1" applyFill="1" applyBorder="1"/>
    <xf numFmtId="178" fontId="2" fillId="0" borderId="111" xfId="0" applyNumberFormat="1" applyFont="1" applyBorder="1"/>
    <xf numFmtId="178" fontId="36" fillId="0" borderId="3" xfId="0" applyNumberFormat="1" applyFont="1" applyBorder="1"/>
    <xf numFmtId="178" fontId="40" fillId="0" borderId="103" xfId="0" applyNumberFormat="1" applyFont="1" applyFill="1" applyBorder="1"/>
    <xf numFmtId="178" fontId="36" fillId="0" borderId="6" xfId="0" applyNumberFormat="1" applyFont="1" applyFill="1" applyBorder="1"/>
    <xf numFmtId="178" fontId="0" fillId="0" borderId="103" xfId="0" applyNumberFormat="1" applyBorder="1"/>
    <xf numFmtId="178" fontId="0" fillId="0" borderId="6" xfId="0" applyNumberFormat="1" applyFill="1" applyBorder="1"/>
    <xf numFmtId="178" fontId="0" fillId="0" borderId="14" xfId="0" applyNumberFormat="1" applyBorder="1"/>
    <xf numFmtId="178" fontId="36" fillId="0" borderId="102" xfId="0" applyNumberFormat="1" applyFont="1" applyBorder="1"/>
    <xf numFmtId="178" fontId="0" fillId="0" borderId="108" xfId="0" applyNumberFormat="1" applyBorder="1"/>
    <xf numFmtId="178" fontId="40" fillId="0" borderId="111" xfId="0" applyNumberFormat="1" applyFont="1" applyBorder="1"/>
    <xf numFmtId="0" fontId="54" fillId="0" borderId="0" xfId="0" applyFont="1" applyBorder="1"/>
    <xf numFmtId="0" fontId="54" fillId="0" borderId="0" xfId="0" applyFont="1" applyFill="1" applyBorder="1" applyProtection="1">
      <protection locked="0"/>
    </xf>
    <xf numFmtId="0" fontId="45" fillId="10" borderId="64" xfId="56" applyFont="1" applyFill="1" applyBorder="1" applyAlignment="1" applyProtection="1">
      <alignment horizontal="center"/>
    </xf>
    <xf numFmtId="167" fontId="45" fillId="0" borderId="65" xfId="56" applyNumberFormat="1" applyFont="1" applyFill="1" applyBorder="1" applyAlignment="1" applyProtection="1">
      <alignment vertical="top" wrapText="1"/>
    </xf>
    <xf numFmtId="167" fontId="45" fillId="14" borderId="65" xfId="56" applyNumberFormat="1" applyFont="1" applyFill="1" applyBorder="1" applyAlignment="1" applyProtection="1">
      <alignment vertical="top" wrapText="1"/>
      <protection locked="0"/>
    </xf>
    <xf numFmtId="167" fontId="45" fillId="14" borderId="65" xfId="59" applyNumberFormat="1" applyFont="1" applyFill="1" applyBorder="1" applyAlignment="1" applyProtection="1">
      <alignment vertical="top" wrapText="1"/>
      <protection locked="0"/>
    </xf>
    <xf numFmtId="167" fontId="44" fillId="0" borderId="65" xfId="59" applyNumberFormat="1" applyFont="1" applyFill="1" applyBorder="1" applyAlignment="1" applyProtection="1">
      <alignment horizontal="right"/>
    </xf>
    <xf numFmtId="167" fontId="45" fillId="0" borderId="65" xfId="59" applyNumberFormat="1" applyFont="1" applyFill="1" applyBorder="1" applyAlignment="1" applyProtection="1">
      <alignment horizontal="center"/>
    </xf>
    <xf numFmtId="167" fontId="45" fillId="14" borderId="66" xfId="56" applyNumberFormat="1" applyFont="1" applyFill="1" applyBorder="1" applyAlignment="1" applyProtection="1">
      <alignment vertical="top" wrapText="1"/>
      <protection locked="0"/>
    </xf>
    <xf numFmtId="0" fontId="45" fillId="10" borderId="17" xfId="56" applyFont="1" applyFill="1" applyBorder="1" applyAlignment="1" applyProtection="1">
      <alignment horizontal="center"/>
    </xf>
    <xf numFmtId="167" fontId="44" fillId="16" borderId="71" xfId="59" applyNumberFormat="1" applyFont="1" applyFill="1" applyBorder="1" applyProtection="1"/>
    <xf numFmtId="167" fontId="53" fillId="0" borderId="17" xfId="0" applyNumberFormat="1" applyFont="1" applyBorder="1" applyAlignment="1">
      <alignment horizontal="center" vertical="center" wrapText="1"/>
    </xf>
    <xf numFmtId="182" fontId="2" fillId="0" borderId="2" xfId="0" applyNumberFormat="1" applyFont="1" applyBorder="1"/>
    <xf numFmtId="178" fontId="0" fillId="0" borderId="2" xfId="0" applyNumberFormat="1" applyFont="1" applyFill="1" applyBorder="1"/>
    <xf numFmtId="178" fontId="36" fillId="0" borderId="89" xfId="0" applyNumberFormat="1" applyFont="1" applyFill="1" applyBorder="1"/>
    <xf numFmtId="178" fontId="36" fillId="0" borderId="107" xfId="0" applyNumberFormat="1" applyFont="1" applyFill="1" applyBorder="1"/>
    <xf numFmtId="0" fontId="0" fillId="8" borderId="80" xfId="0" applyFill="1" applyBorder="1" applyAlignment="1">
      <alignment horizontal="center"/>
    </xf>
    <xf numFmtId="0" fontId="0" fillId="8" borderId="142" xfId="0" applyFill="1" applyBorder="1"/>
    <xf numFmtId="178" fontId="36" fillId="0" borderId="86" xfId="0" applyNumberFormat="1" applyFont="1" applyFill="1" applyBorder="1"/>
    <xf numFmtId="178" fontId="36" fillId="0" borderId="11" xfId="0" applyNumberFormat="1" applyFont="1" applyFill="1" applyBorder="1"/>
    <xf numFmtId="178" fontId="36" fillId="0" borderId="12" xfId="0" applyNumberFormat="1" applyFont="1" applyFill="1" applyBorder="1"/>
    <xf numFmtId="183" fontId="90" fillId="0" borderId="2" xfId="0" applyNumberFormat="1" applyFont="1" applyFill="1" applyBorder="1"/>
    <xf numFmtId="184" fontId="0" fillId="0" borderId="2" xfId="0" applyNumberFormat="1" applyBorder="1"/>
    <xf numFmtId="185" fontId="2" fillId="0" borderId="2" xfId="0" applyNumberFormat="1" applyFont="1" applyBorder="1"/>
    <xf numFmtId="185" fontId="0" fillId="0" borderId="2" xfId="0" applyNumberFormat="1" applyBorder="1"/>
    <xf numFmtId="184" fontId="2" fillId="0" borderId="0" xfId="0" applyNumberFormat="1" applyFont="1"/>
    <xf numFmtId="4" fontId="0" fillId="0" borderId="0" xfId="0" applyNumberFormat="1"/>
    <xf numFmtId="178" fontId="93" fillId="0" borderId="82" xfId="0" applyNumberFormat="1" applyFont="1" applyFill="1" applyBorder="1"/>
    <xf numFmtId="178" fontId="94" fillId="0" borderId="11" xfId="0" applyNumberFormat="1" applyFont="1" applyFill="1" applyBorder="1"/>
    <xf numFmtId="178" fontId="94" fillId="0" borderId="61" xfId="0" applyNumberFormat="1" applyFont="1" applyFill="1" applyBorder="1"/>
    <xf numFmtId="178" fontId="94" fillId="10" borderId="0" xfId="0" applyNumberFormat="1" applyFont="1" applyFill="1"/>
    <xf numFmtId="178" fontId="94" fillId="0" borderId="36" xfId="0" applyNumberFormat="1" applyFont="1" applyFill="1" applyBorder="1"/>
    <xf numFmtId="178" fontId="94" fillId="0" borderId="12" xfId="0" applyNumberFormat="1" applyFont="1" applyFill="1" applyBorder="1"/>
    <xf numFmtId="178" fontId="95" fillId="0" borderId="31" xfId="0" applyNumberFormat="1" applyFont="1" applyFill="1" applyBorder="1"/>
    <xf numFmtId="178" fontId="94" fillId="0" borderId="21" xfId="0" applyNumberFormat="1" applyFont="1" applyFill="1" applyBorder="1"/>
    <xf numFmtId="178" fontId="94" fillId="0" borderId="37" xfId="0" applyNumberFormat="1" applyFont="1" applyFill="1" applyBorder="1"/>
    <xf numFmtId="178" fontId="94" fillId="0" borderId="38" xfId="0" applyNumberFormat="1" applyFont="1" applyFill="1" applyBorder="1"/>
    <xf numFmtId="178" fontId="95" fillId="0" borderId="22" xfId="0" applyNumberFormat="1" applyFont="1" applyFill="1" applyBorder="1"/>
    <xf numFmtId="184" fontId="2" fillId="0" borderId="2" xfId="0" applyNumberFormat="1" applyFont="1" applyBorder="1"/>
    <xf numFmtId="179" fontId="37" fillId="0" borderId="2" xfId="0" applyNumberFormat="1" applyFont="1" applyFill="1" applyBorder="1"/>
    <xf numFmtId="185" fontId="0" fillId="0" borderId="0" xfId="0" applyNumberFormat="1"/>
    <xf numFmtId="0" fontId="0" fillId="2" borderId="47" xfId="0" applyFill="1" applyBorder="1"/>
    <xf numFmtId="1" fontId="0" fillId="0" borderId="2" xfId="0" applyNumberFormat="1" applyFill="1" applyBorder="1"/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8" borderId="4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8" borderId="86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31" xfId="0" applyFill="1" applyBorder="1" applyAlignment="1">
      <alignment horizontal="center"/>
    </xf>
    <xf numFmtId="0" fontId="0" fillId="8" borderId="141" xfId="0" applyFill="1" applyBorder="1" applyAlignment="1">
      <alignment horizontal="center"/>
    </xf>
    <xf numFmtId="167" fontId="44" fillId="14" borderId="93" xfId="56" applyNumberFormat="1" applyFont="1" applyFill="1" applyBorder="1" applyAlignment="1" applyProtection="1">
      <alignment horizontal="center" vertical="center" wrapText="1"/>
      <protection locked="0"/>
    </xf>
    <xf numFmtId="167" fontId="44" fillId="14" borderId="19" xfId="56" applyNumberFormat="1" applyFont="1" applyFill="1" applyBorder="1" applyAlignment="1" applyProtection="1">
      <alignment horizontal="center" vertical="center" wrapText="1"/>
      <protection locked="0"/>
    </xf>
    <xf numFmtId="167" fontId="44" fillId="14" borderId="77" xfId="56" applyNumberFormat="1" applyFont="1" applyFill="1" applyBorder="1" applyAlignment="1" applyProtection="1">
      <alignment horizontal="center" vertical="center" wrapText="1"/>
      <protection locked="0"/>
    </xf>
    <xf numFmtId="167" fontId="44" fillId="14" borderId="99" xfId="56" applyNumberFormat="1" applyFont="1" applyFill="1" applyBorder="1" applyAlignment="1" applyProtection="1">
      <alignment horizontal="center" vertical="center" wrapText="1"/>
      <protection locked="0"/>
    </xf>
    <xf numFmtId="167" fontId="44" fillId="0" borderId="2" xfId="56" applyNumberFormat="1" applyFont="1" applyFill="1" applyBorder="1" applyAlignment="1" applyProtection="1">
      <alignment horizontal="center" vertical="center"/>
    </xf>
    <xf numFmtId="0" fontId="54" fillId="0" borderId="0" xfId="0" applyNumberFormat="1" applyFont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1" fontId="44" fillId="0" borderId="2" xfId="56" applyNumberFormat="1" applyFont="1" applyFill="1" applyBorder="1" applyAlignment="1" applyProtection="1">
      <alignment horizontal="center"/>
    </xf>
    <xf numFmtId="0" fontId="44" fillId="0" borderId="2" xfId="56" applyFont="1" applyFill="1" applyBorder="1" applyAlignment="1" applyProtection="1">
      <alignment horizontal="center"/>
    </xf>
    <xf numFmtId="0" fontId="52" fillId="0" borderId="3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1" fontId="52" fillId="0" borderId="3" xfId="0" applyNumberFormat="1" applyFont="1" applyBorder="1" applyAlignment="1">
      <alignment horizontal="center" vertical="center" wrapText="1"/>
    </xf>
    <xf numFmtId="0" fontId="67" fillId="0" borderId="0" xfId="0" applyFont="1" applyAlignment="1">
      <alignment horizontal="left" vertical="top" wrapText="1"/>
    </xf>
    <xf numFmtId="167" fontId="45" fillId="14" borderId="0" xfId="56" applyNumberFormat="1" applyFont="1" applyFill="1" applyBorder="1" applyAlignment="1" applyProtection="1">
      <alignment horizontal="center" vertical="top" wrapText="1"/>
      <protection locked="0"/>
    </xf>
    <xf numFmtId="4" fontId="50" fillId="0" borderId="9" xfId="56" applyNumberFormat="1" applyFont="1" applyFill="1" applyBorder="1" applyAlignment="1" applyProtection="1">
      <alignment horizontal="center"/>
    </xf>
    <xf numFmtId="4" fontId="50" fillId="0" borderId="66" xfId="56" applyNumberFormat="1" applyFont="1" applyFill="1" applyBorder="1" applyAlignment="1" applyProtection="1">
      <alignment horizontal="center"/>
    </xf>
    <xf numFmtId="4" fontId="50" fillId="0" borderId="110" xfId="56" applyNumberFormat="1" applyFont="1" applyFill="1" applyBorder="1" applyAlignment="1" applyProtection="1">
      <alignment horizontal="center"/>
    </xf>
    <xf numFmtId="0" fontId="45" fillId="0" borderId="95" xfId="56" applyFont="1" applyFill="1" applyBorder="1" applyAlignment="1" applyProtection="1">
      <alignment horizontal="center" vertical="center" wrapText="1"/>
    </xf>
    <xf numFmtId="0" fontId="45" fillId="0" borderId="100" xfId="56" applyFont="1" applyFill="1" applyBorder="1" applyAlignment="1" applyProtection="1">
      <alignment horizontal="center" vertical="center" wrapText="1"/>
    </xf>
    <xf numFmtId="1" fontId="52" fillId="0" borderId="76" xfId="56" applyNumberFormat="1" applyFont="1" applyFill="1" applyBorder="1" applyAlignment="1" applyProtection="1">
      <alignment horizontal="center" vertical="center" wrapText="1"/>
      <protection locked="0"/>
    </xf>
    <xf numFmtId="1" fontId="52" fillId="0" borderId="73" xfId="56" applyNumberFormat="1" applyFont="1" applyFill="1" applyBorder="1" applyAlignment="1" applyProtection="1">
      <alignment horizontal="center" vertical="center" wrapText="1"/>
      <protection locked="0"/>
    </xf>
    <xf numFmtId="1" fontId="52" fillId="0" borderId="95" xfId="56" applyNumberFormat="1" applyFont="1" applyFill="1" applyBorder="1" applyAlignment="1" applyProtection="1">
      <alignment horizontal="center" vertical="center" wrapText="1"/>
      <protection locked="0"/>
    </xf>
    <xf numFmtId="1" fontId="52" fillId="0" borderId="96" xfId="56" applyNumberFormat="1" applyFont="1" applyFill="1" applyBorder="1" applyAlignment="1" applyProtection="1">
      <alignment horizontal="center" vertical="center" wrapText="1"/>
      <protection locked="0"/>
    </xf>
    <xf numFmtId="1" fontId="52" fillId="0" borderId="97" xfId="56" applyNumberFormat="1" applyFont="1" applyFill="1" applyBorder="1" applyAlignment="1" applyProtection="1">
      <alignment horizontal="center" vertical="center" wrapText="1"/>
      <protection locked="0"/>
    </xf>
    <xf numFmtId="1" fontId="52" fillId="14" borderId="95" xfId="56" applyNumberFormat="1" applyFont="1" applyFill="1" applyBorder="1" applyAlignment="1" applyProtection="1">
      <alignment horizontal="center" vertical="center" wrapText="1"/>
      <protection locked="0"/>
    </xf>
    <xf numFmtId="1" fontId="52" fillId="14" borderId="96" xfId="56" applyNumberFormat="1" applyFont="1" applyFill="1" applyBorder="1" applyAlignment="1" applyProtection="1">
      <alignment horizontal="center" vertical="center" wrapText="1"/>
      <protection locked="0"/>
    </xf>
    <xf numFmtId="1" fontId="52" fillId="14" borderId="97" xfId="56" applyNumberFormat="1" applyFont="1" applyFill="1" applyBorder="1" applyAlignment="1" applyProtection="1">
      <alignment horizontal="center" vertical="center" wrapText="1"/>
      <protection locked="0"/>
    </xf>
    <xf numFmtId="0" fontId="80" fillId="0" borderId="69" xfId="61" applyFont="1" applyFill="1" applyBorder="1" applyAlignment="1">
      <alignment horizontal="center" vertical="center" wrapText="1"/>
    </xf>
    <xf numFmtId="0" fontId="80" fillId="0" borderId="75" xfId="61" applyFont="1" applyFill="1" applyBorder="1" applyAlignment="1">
      <alignment horizontal="center" vertical="center" wrapText="1"/>
    </xf>
    <xf numFmtId="167" fontId="44" fillId="0" borderId="93" xfId="56" applyNumberFormat="1" applyFont="1" applyFill="1" applyBorder="1" applyAlignment="1" applyProtection="1">
      <alignment horizontal="center" vertical="center" wrapText="1"/>
      <protection locked="0"/>
    </xf>
    <xf numFmtId="167" fontId="44" fillId="0" borderId="19" xfId="56" applyNumberFormat="1" applyFont="1" applyFill="1" applyBorder="1" applyAlignment="1" applyProtection="1">
      <alignment horizontal="center" vertical="center" wrapText="1"/>
      <protection locked="0"/>
    </xf>
    <xf numFmtId="167" fontId="78" fillId="0" borderId="20" xfId="0" applyNumberFormat="1" applyFont="1" applyBorder="1" applyAlignment="1" applyProtection="1">
      <alignment horizontal="center" vertical="center" wrapText="1"/>
    </xf>
    <xf numFmtId="167" fontId="78" fillId="0" borderId="94" xfId="0" applyNumberFormat="1" applyFont="1" applyBorder="1" applyAlignment="1" applyProtection="1">
      <alignment horizontal="center" vertical="center" wrapText="1"/>
    </xf>
    <xf numFmtId="167" fontId="78" fillId="0" borderId="0" xfId="0" applyNumberFormat="1" applyFont="1" applyBorder="1" applyAlignment="1" applyProtection="1">
      <alignment horizontal="center" vertical="center" wrapText="1"/>
    </xf>
    <xf numFmtId="167" fontId="78" fillId="0" borderId="75" xfId="0" applyNumberFormat="1" applyFont="1" applyBorder="1" applyAlignment="1" applyProtection="1">
      <alignment horizontal="center" vertical="center" wrapText="1"/>
    </xf>
    <xf numFmtId="167" fontId="44" fillId="0" borderId="78" xfId="56" applyNumberFormat="1" applyFont="1" applyFill="1" applyBorder="1" applyAlignment="1" applyProtection="1">
      <alignment horizontal="center" vertical="center" wrapText="1"/>
      <protection locked="0"/>
    </xf>
    <xf numFmtId="167" fontId="44" fillId="0" borderId="64" xfId="56" applyNumberFormat="1" applyFont="1" applyFill="1" applyBorder="1" applyAlignment="1" applyProtection="1">
      <alignment horizontal="center" vertical="center" wrapText="1"/>
      <protection locked="0"/>
    </xf>
    <xf numFmtId="0" fontId="52" fillId="0" borderId="113" xfId="0" applyFont="1" applyBorder="1" applyAlignment="1" applyProtection="1">
      <alignment horizontal="center" vertical="center" wrapText="1"/>
    </xf>
    <xf numFmtId="0" fontId="52" fillId="0" borderId="120" xfId="0" applyFont="1" applyBorder="1" applyAlignment="1" applyProtection="1">
      <alignment horizontal="center" vertical="center" wrapText="1"/>
    </xf>
    <xf numFmtId="0" fontId="52" fillId="0" borderId="116" xfId="0" applyFont="1" applyBorder="1" applyAlignment="1" applyProtection="1">
      <alignment horizontal="center" vertical="center" wrapText="1"/>
    </xf>
    <xf numFmtId="0" fontId="52" fillId="0" borderId="115" xfId="0" applyFont="1" applyBorder="1" applyAlignment="1" applyProtection="1">
      <alignment horizontal="center" vertical="center" wrapText="1"/>
    </xf>
    <xf numFmtId="0" fontId="52" fillId="0" borderId="121" xfId="0" applyFont="1" applyBorder="1" applyAlignment="1" applyProtection="1">
      <alignment horizontal="center" vertical="center" wrapText="1"/>
    </xf>
    <xf numFmtId="0" fontId="52" fillId="0" borderId="85" xfId="0" applyFont="1" applyBorder="1" applyAlignment="1" applyProtection="1">
      <alignment horizontal="center" vertical="center" wrapText="1"/>
    </xf>
    <xf numFmtId="0" fontId="80" fillId="0" borderId="13" xfId="61" applyFont="1" applyFill="1" applyBorder="1" applyAlignment="1">
      <alignment horizontal="center" vertical="center" wrapText="1"/>
    </xf>
    <xf numFmtId="0" fontId="80" fillId="0" borderId="71" xfId="61" applyFont="1" applyFill="1" applyBorder="1" applyAlignment="1">
      <alignment horizontal="center" vertical="center" wrapText="1"/>
    </xf>
    <xf numFmtId="167" fontId="78" fillId="0" borderId="86" xfId="0" applyNumberFormat="1" applyFont="1" applyBorder="1" applyAlignment="1" applyProtection="1">
      <alignment horizontal="center" vertical="center" wrapText="1"/>
    </xf>
    <xf numFmtId="167" fontId="78" fillId="0" borderId="102" xfId="0" applyNumberFormat="1" applyFont="1" applyBorder="1" applyAlignment="1" applyProtection="1">
      <alignment horizontal="center" vertical="center" wrapText="1"/>
    </xf>
    <xf numFmtId="167" fontId="78" fillId="0" borderId="11" xfId="0" applyNumberFormat="1" applyFont="1" applyBorder="1" applyAlignment="1" applyProtection="1">
      <alignment horizontal="center" vertical="center" wrapText="1"/>
    </xf>
    <xf numFmtId="167" fontId="78" fillId="0" borderId="3" xfId="0" applyNumberFormat="1" applyFont="1" applyBorder="1" applyAlignment="1" applyProtection="1">
      <alignment horizontal="center" vertical="center" wrapText="1"/>
    </xf>
    <xf numFmtId="167" fontId="78" fillId="0" borderId="12" xfId="0" applyNumberFormat="1" applyFont="1" applyBorder="1" applyAlignment="1" applyProtection="1">
      <alignment horizontal="center" vertical="center" wrapText="1"/>
    </xf>
    <xf numFmtId="167" fontId="78" fillId="0" borderId="103" xfId="0" applyNumberFormat="1" applyFont="1" applyBorder="1" applyAlignment="1" applyProtection="1">
      <alignment horizontal="center" vertical="center" wrapText="1"/>
    </xf>
    <xf numFmtId="167" fontId="44" fillId="0" borderId="76" xfId="56" applyNumberFormat="1" applyFont="1" applyFill="1" applyBorder="1" applyAlignment="1" applyProtection="1">
      <alignment horizontal="center" vertical="center" wrapText="1"/>
      <protection locked="0"/>
    </xf>
    <xf numFmtId="167" fontId="44" fillId="0" borderId="98" xfId="56" applyNumberFormat="1" applyFont="1" applyFill="1" applyBorder="1" applyAlignment="1" applyProtection="1">
      <alignment horizontal="center" vertical="center" wrapText="1"/>
      <protection locked="0"/>
    </xf>
    <xf numFmtId="167" fontId="78" fillId="0" borderId="73" xfId="0" applyNumberFormat="1" applyFont="1" applyBorder="1" applyAlignment="1" applyProtection="1">
      <alignment horizontal="center" vertical="center" wrapText="1"/>
    </xf>
    <xf numFmtId="167" fontId="78" fillId="0" borderId="69" xfId="0" applyNumberFormat="1" applyFont="1" applyBorder="1" applyAlignment="1" applyProtection="1">
      <alignment horizontal="center" vertical="center" wrapText="1"/>
    </xf>
    <xf numFmtId="167" fontId="78" fillId="0" borderId="95" xfId="0" applyNumberFormat="1" applyFont="1" applyBorder="1" applyAlignment="1" applyProtection="1">
      <alignment horizontal="center" vertical="center" wrapText="1"/>
    </xf>
    <xf numFmtId="167" fontId="78" fillId="0" borderId="106" xfId="0" applyNumberFormat="1" applyFont="1" applyBorder="1" applyAlignment="1" applyProtection="1">
      <alignment horizontal="center" vertical="center" wrapText="1"/>
    </xf>
    <xf numFmtId="167" fontId="78" fillId="0" borderId="17" xfId="0" applyNumberFormat="1" applyFont="1" applyBorder="1" applyAlignment="1" applyProtection="1">
      <alignment horizontal="center" vertical="center" wrapText="1"/>
    </xf>
    <xf numFmtId="167" fontId="78" fillId="0" borderId="68" xfId="0" applyNumberFormat="1" applyFont="1" applyBorder="1" applyAlignment="1" applyProtection="1">
      <alignment horizontal="center" vertical="center" wrapText="1"/>
    </xf>
    <xf numFmtId="167" fontId="78" fillId="0" borderId="96" xfId="0" applyNumberFormat="1" applyFont="1" applyBorder="1" applyAlignment="1" applyProtection="1">
      <alignment horizontal="center" vertical="center" wrapText="1"/>
    </xf>
    <xf numFmtId="167" fontId="78" fillId="0" borderId="127" xfId="0" applyNumberFormat="1" applyFont="1" applyBorder="1" applyAlignment="1" applyProtection="1">
      <alignment horizontal="center" vertical="center" wrapText="1"/>
    </xf>
  </cellXfs>
  <cellStyles count="62">
    <cellStyle name="Comma_Global BevCon Trends_ALL WORLD" xfId="6"/>
    <cellStyle name="Header" xfId="7"/>
    <cellStyle name="Header 2" xfId="8"/>
    <cellStyle name="Normal 2" xfId="9"/>
    <cellStyle name="Normal_Asia" xfId="10"/>
    <cellStyle name="RowHeader" xfId="11"/>
    <cellStyle name="RowHeaderNumber" xfId="12"/>
    <cellStyle name="RowHeaderNumberLong" xfId="13"/>
    <cellStyle name="RowHeaderNumberLong 2" xfId="14"/>
    <cellStyle name="Style 1" xfId="15"/>
    <cellStyle name="SubHeader" xfId="16"/>
    <cellStyle name="TabCell" xfId="17"/>
    <cellStyle name="TabCellDate" xfId="18"/>
    <cellStyle name="TabCellNumber" xfId="19"/>
    <cellStyle name="TabCellNumber 2" xfId="20"/>
    <cellStyle name="TabCellNumberBold" xfId="21"/>
    <cellStyle name="TabCellNumberLong" xfId="22"/>
    <cellStyle name="TabCellNumberLong 2" xfId="23"/>
    <cellStyle name="TabCellNumberLong 3" xfId="24"/>
    <cellStyle name="TabCellUp" xfId="25"/>
    <cellStyle name="Title" xfId="26"/>
    <cellStyle name="TitleDate" xfId="27"/>
    <cellStyle name="Total" xfId="28"/>
    <cellStyle name="TotalDetGr" xfId="29"/>
    <cellStyle name="TotalNumberGr" xfId="30"/>
    <cellStyle name="Warning" xfId="31"/>
    <cellStyle name="XXRStat1Number" xfId="32"/>
    <cellStyle name="XXRStat2Number" xfId="33"/>
    <cellStyle name="XXRStat3Number" xfId="34"/>
    <cellStyle name="XXRStat3NumberTotal" xfId="35"/>
    <cellStyle name="XXRStat4NumberTotal" xfId="36"/>
    <cellStyle name="Обычный" xfId="0" builtinId="0"/>
    <cellStyle name="Обычный 2" xfId="37"/>
    <cellStyle name="Обычный 2 2" xfId="2"/>
    <cellStyle name="Обычный 3" xfId="38"/>
    <cellStyle name="Обычный 4" xfId="39"/>
    <cellStyle name="Обычный 5" xfId="3"/>
    <cellStyle name="Обычный 6" xfId="40"/>
    <cellStyle name="Обычный 7" xfId="41"/>
    <cellStyle name="Обычный 8" xfId="42"/>
    <cellStyle name="Обычный_CF 23.02.09" xfId="61"/>
    <cellStyle name="Обычный_Model_IDC" xfId="57"/>
    <cellStyle name="Обычный_Введення даних балансу" xfId="56"/>
    <cellStyle name="Обычный_Введення даних ф.2" xfId="58"/>
    <cellStyle name="Примечание 2" xfId="43"/>
    <cellStyle name="Процентный" xfId="1" builtinId="5"/>
    <cellStyle name="Процентный 2" xfId="5"/>
    <cellStyle name="Процентный 2 2" xfId="44"/>
    <cellStyle name="Процентный 3" xfId="4"/>
    <cellStyle name="Процентный 4" xfId="45"/>
    <cellStyle name="Процентный 5" xfId="46"/>
    <cellStyle name="Процентный 6" xfId="47"/>
    <cellStyle name="Стиль 1" xfId="48"/>
    <cellStyle name="Финансовый" xfId="60" builtinId="3"/>
    <cellStyle name="Финансовый 2" xfId="49"/>
    <cellStyle name="Финансовый 3" xfId="50"/>
    <cellStyle name="Финансовый 4" xfId="51"/>
    <cellStyle name="Финансовый 5" xfId="52"/>
    <cellStyle name="Финансовый 6" xfId="53"/>
    <cellStyle name="Финансовый 7" xfId="54"/>
    <cellStyle name="Финансовый 8" xfId="55"/>
    <cellStyle name="Финансовый_Model_New_Pivdenna_zaliznucya" xfId="59"/>
  </cellStyles>
  <dxfs count="0"/>
  <tableStyles count="0" defaultTableStyle="TableStyleMedium9" defaultPivotStyle="PivotStyleLight16"/>
  <colors>
    <mruColors>
      <color rgb="FFFFCCCC"/>
      <color rgb="FF66FF66"/>
      <color rgb="FFFFCCFF"/>
      <color rgb="FFCC66FF"/>
      <color rgb="FF3399FF"/>
      <color rgb="FF6666FF"/>
      <color rgb="FFFF66FF"/>
      <color rgb="FFCC00FF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Динамика</a:t>
            </a:r>
            <a:r>
              <a:rPr lang="ru-RU" b="1" baseline="0"/>
              <a:t> выработки СЭС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Спецификация!$B$61:$B$72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Спецификация!$C$61:$C$72</c:f>
              <c:numCache>
                <c:formatCode>#,##0</c:formatCode>
                <c:ptCount val="12"/>
                <c:pt idx="0">
                  <c:v>234582</c:v>
                </c:pt>
                <c:pt idx="1">
                  <c:v>386310</c:v>
                </c:pt>
                <c:pt idx="2">
                  <c:v>615096</c:v>
                </c:pt>
                <c:pt idx="3">
                  <c:v>769402</c:v>
                </c:pt>
                <c:pt idx="4">
                  <c:v>920080</c:v>
                </c:pt>
                <c:pt idx="5">
                  <c:v>888951</c:v>
                </c:pt>
                <c:pt idx="6">
                  <c:v>913205</c:v>
                </c:pt>
                <c:pt idx="7">
                  <c:v>917024</c:v>
                </c:pt>
                <c:pt idx="8">
                  <c:v>695209</c:v>
                </c:pt>
                <c:pt idx="9">
                  <c:v>540330</c:v>
                </c:pt>
                <c:pt idx="10">
                  <c:v>247473</c:v>
                </c:pt>
                <c:pt idx="11">
                  <c:v>191422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38-44DF-A56E-800B42866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875328"/>
        <c:axId val="145876864"/>
      </c:lineChart>
      <c:catAx>
        <c:axId val="14587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5876864"/>
        <c:crosses val="autoZero"/>
        <c:auto val="1"/>
        <c:lblAlgn val="ctr"/>
        <c:lblOffset val="100"/>
        <c:noMultiLvlLbl val="0"/>
      </c:catAx>
      <c:valAx>
        <c:axId val="14587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/>
                  <a:t>кВт*ч/год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5875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Динамика</a:t>
            </a:r>
            <a:r>
              <a:rPr lang="ru-RU" b="1" baseline="0"/>
              <a:t> поступления выручки</a:t>
            </a:r>
            <a:endParaRPr lang="ru-RU" b="1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'Выручка-Revenue'!$D$2:$EQ$2</c:f>
              <c:strCache>
                <c:ptCount val="133"/>
                <c:pt idx="0">
                  <c:v>год 1</c:v>
                </c:pt>
                <c:pt idx="12">
                  <c:v>год 2</c:v>
                </c:pt>
                <c:pt idx="24">
                  <c:v>год 3</c:v>
                </c:pt>
                <c:pt idx="36">
                  <c:v>год 4</c:v>
                </c:pt>
                <c:pt idx="48">
                  <c:v>год 5</c:v>
                </c:pt>
                <c:pt idx="60">
                  <c:v>год 6</c:v>
                </c:pt>
                <c:pt idx="72">
                  <c:v>год 7</c:v>
                </c:pt>
                <c:pt idx="84">
                  <c:v>год 8</c:v>
                </c:pt>
                <c:pt idx="96">
                  <c:v>год 9</c:v>
                </c:pt>
                <c:pt idx="108">
                  <c:v>год 10</c:v>
                </c:pt>
                <c:pt idx="120">
                  <c:v>год 11</c:v>
                </c:pt>
                <c:pt idx="132">
                  <c:v>год 12</c:v>
                </c:pt>
              </c:strCache>
            </c:strRef>
          </c:cat>
          <c:val>
            <c:numRef>
              <c:f>'Выручка-Revenue'!$D$4:$EQ$4</c:f>
              <c:numCache>
                <c:formatCode>General</c:formatCode>
                <c:ptCount val="1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17-4C24-81DD-255606BED76D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'Выручка-Revenue'!$D$2:$EQ$2</c:f>
              <c:strCache>
                <c:ptCount val="133"/>
                <c:pt idx="0">
                  <c:v>год 1</c:v>
                </c:pt>
                <c:pt idx="12">
                  <c:v>год 2</c:v>
                </c:pt>
                <c:pt idx="24">
                  <c:v>год 3</c:v>
                </c:pt>
                <c:pt idx="36">
                  <c:v>год 4</c:v>
                </c:pt>
                <c:pt idx="48">
                  <c:v>год 5</c:v>
                </c:pt>
                <c:pt idx="60">
                  <c:v>год 6</c:v>
                </c:pt>
                <c:pt idx="72">
                  <c:v>год 7</c:v>
                </c:pt>
                <c:pt idx="84">
                  <c:v>год 8</c:v>
                </c:pt>
                <c:pt idx="96">
                  <c:v>год 9</c:v>
                </c:pt>
                <c:pt idx="108">
                  <c:v>год 10</c:v>
                </c:pt>
                <c:pt idx="120">
                  <c:v>год 11</c:v>
                </c:pt>
                <c:pt idx="132">
                  <c:v>год 12</c:v>
                </c:pt>
              </c:strCache>
            </c:strRef>
          </c:cat>
          <c:val>
            <c:numRef>
              <c:f>'Выручка-Revenue'!$D$6:$EQ$6</c:f>
              <c:numCache>
                <c:formatCode>0.00%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0.98</c:v>
                </c:pt>
                <c:pt idx="31">
                  <c:v>0.98</c:v>
                </c:pt>
                <c:pt idx="32">
                  <c:v>0.98</c:v>
                </c:pt>
                <c:pt idx="33">
                  <c:v>0.98</c:v>
                </c:pt>
                <c:pt idx="34">
                  <c:v>0.98</c:v>
                </c:pt>
                <c:pt idx="35">
                  <c:v>0.98</c:v>
                </c:pt>
                <c:pt idx="36">
                  <c:v>0.98</c:v>
                </c:pt>
                <c:pt idx="37">
                  <c:v>0.98</c:v>
                </c:pt>
                <c:pt idx="38">
                  <c:v>0.98</c:v>
                </c:pt>
                <c:pt idx="39">
                  <c:v>0.98</c:v>
                </c:pt>
                <c:pt idx="40">
                  <c:v>0.98</c:v>
                </c:pt>
                <c:pt idx="41">
                  <c:v>0.98</c:v>
                </c:pt>
                <c:pt idx="42">
                  <c:v>0.97450000000000003</c:v>
                </c:pt>
                <c:pt idx="43">
                  <c:v>0.97450000000000003</c:v>
                </c:pt>
                <c:pt idx="44">
                  <c:v>0.97450000000000003</c:v>
                </c:pt>
                <c:pt idx="45">
                  <c:v>0.97450000000000003</c:v>
                </c:pt>
                <c:pt idx="46">
                  <c:v>0.97450000000000003</c:v>
                </c:pt>
                <c:pt idx="47">
                  <c:v>0.97450000000000003</c:v>
                </c:pt>
                <c:pt idx="48">
                  <c:v>0.97450000000000003</c:v>
                </c:pt>
                <c:pt idx="49">
                  <c:v>0.97450000000000003</c:v>
                </c:pt>
                <c:pt idx="50">
                  <c:v>0.97450000000000003</c:v>
                </c:pt>
                <c:pt idx="51">
                  <c:v>0.97450000000000003</c:v>
                </c:pt>
                <c:pt idx="52">
                  <c:v>0.97450000000000003</c:v>
                </c:pt>
                <c:pt idx="53">
                  <c:v>0.97450000000000003</c:v>
                </c:pt>
                <c:pt idx="54">
                  <c:v>0.96899999999999997</c:v>
                </c:pt>
                <c:pt idx="55">
                  <c:v>0.96899999999999997</c:v>
                </c:pt>
                <c:pt idx="56">
                  <c:v>0.96899999999999997</c:v>
                </c:pt>
                <c:pt idx="57">
                  <c:v>0.96899999999999997</c:v>
                </c:pt>
                <c:pt idx="58">
                  <c:v>0.96899999999999997</c:v>
                </c:pt>
                <c:pt idx="59">
                  <c:v>0.96899999999999997</c:v>
                </c:pt>
                <c:pt idx="60">
                  <c:v>0.96899999999999997</c:v>
                </c:pt>
                <c:pt idx="61">
                  <c:v>0.96899999999999997</c:v>
                </c:pt>
                <c:pt idx="62">
                  <c:v>0.96899999999999997</c:v>
                </c:pt>
                <c:pt idx="63">
                  <c:v>0.96899999999999997</c:v>
                </c:pt>
                <c:pt idx="64">
                  <c:v>0.96899999999999997</c:v>
                </c:pt>
                <c:pt idx="65">
                  <c:v>0.96899999999999997</c:v>
                </c:pt>
                <c:pt idx="66">
                  <c:v>0.96350000000000002</c:v>
                </c:pt>
                <c:pt idx="67">
                  <c:v>0.96350000000000002</c:v>
                </c:pt>
                <c:pt idx="68">
                  <c:v>0.96350000000000002</c:v>
                </c:pt>
                <c:pt idx="69">
                  <c:v>0.96350000000000002</c:v>
                </c:pt>
                <c:pt idx="70">
                  <c:v>0.96350000000000002</c:v>
                </c:pt>
                <c:pt idx="71">
                  <c:v>0.96350000000000002</c:v>
                </c:pt>
                <c:pt idx="72">
                  <c:v>0.96350000000000002</c:v>
                </c:pt>
                <c:pt idx="73">
                  <c:v>0.96350000000000002</c:v>
                </c:pt>
                <c:pt idx="74">
                  <c:v>0.96350000000000002</c:v>
                </c:pt>
                <c:pt idx="75">
                  <c:v>0.96350000000000002</c:v>
                </c:pt>
                <c:pt idx="76">
                  <c:v>0.96350000000000002</c:v>
                </c:pt>
                <c:pt idx="77">
                  <c:v>0.96350000000000002</c:v>
                </c:pt>
                <c:pt idx="78">
                  <c:v>0.95799999999999996</c:v>
                </c:pt>
                <c:pt idx="79">
                  <c:v>0.95799999999999996</c:v>
                </c:pt>
                <c:pt idx="80">
                  <c:v>0.95799999999999996</c:v>
                </c:pt>
                <c:pt idx="81">
                  <c:v>0.95799999999999996</c:v>
                </c:pt>
                <c:pt idx="82">
                  <c:v>0.95799999999999996</c:v>
                </c:pt>
                <c:pt idx="83">
                  <c:v>0.95799999999999996</c:v>
                </c:pt>
                <c:pt idx="84">
                  <c:v>0.95799999999999996</c:v>
                </c:pt>
                <c:pt idx="85">
                  <c:v>0.95799999999999996</c:v>
                </c:pt>
                <c:pt idx="86">
                  <c:v>0.95799999999999996</c:v>
                </c:pt>
                <c:pt idx="87">
                  <c:v>0.95799999999999996</c:v>
                </c:pt>
                <c:pt idx="88">
                  <c:v>0.95799999999999996</c:v>
                </c:pt>
                <c:pt idx="89">
                  <c:v>0.95799999999999996</c:v>
                </c:pt>
                <c:pt idx="90">
                  <c:v>0.95250000000000001</c:v>
                </c:pt>
                <c:pt idx="91">
                  <c:v>0.95250000000000001</c:v>
                </c:pt>
                <c:pt idx="92">
                  <c:v>0.95250000000000001</c:v>
                </c:pt>
                <c:pt idx="93">
                  <c:v>0.95250000000000001</c:v>
                </c:pt>
                <c:pt idx="94">
                  <c:v>0.95250000000000001</c:v>
                </c:pt>
                <c:pt idx="95">
                  <c:v>0.95250000000000001</c:v>
                </c:pt>
                <c:pt idx="96">
                  <c:v>0.95250000000000001</c:v>
                </c:pt>
                <c:pt idx="97">
                  <c:v>0.95250000000000001</c:v>
                </c:pt>
                <c:pt idx="98">
                  <c:v>0.95250000000000001</c:v>
                </c:pt>
                <c:pt idx="99">
                  <c:v>0.95250000000000001</c:v>
                </c:pt>
                <c:pt idx="100">
                  <c:v>0.95250000000000001</c:v>
                </c:pt>
                <c:pt idx="101">
                  <c:v>0.95250000000000001</c:v>
                </c:pt>
                <c:pt idx="102">
                  <c:v>0.94699999999999995</c:v>
                </c:pt>
                <c:pt idx="103">
                  <c:v>0.94699999999999995</c:v>
                </c:pt>
                <c:pt idx="104">
                  <c:v>0.94699999999999995</c:v>
                </c:pt>
                <c:pt idx="105">
                  <c:v>0.94699999999999995</c:v>
                </c:pt>
                <c:pt idx="106">
                  <c:v>0.94699999999999995</c:v>
                </c:pt>
                <c:pt idx="107">
                  <c:v>0.94699999999999995</c:v>
                </c:pt>
                <c:pt idx="108">
                  <c:v>0.94699999999999995</c:v>
                </c:pt>
                <c:pt idx="109">
                  <c:v>0.94699999999999995</c:v>
                </c:pt>
                <c:pt idx="110">
                  <c:v>0.94699999999999995</c:v>
                </c:pt>
                <c:pt idx="111">
                  <c:v>0.94699999999999995</c:v>
                </c:pt>
                <c:pt idx="112">
                  <c:v>0.94699999999999995</c:v>
                </c:pt>
                <c:pt idx="113">
                  <c:v>0.94699999999999995</c:v>
                </c:pt>
                <c:pt idx="114">
                  <c:v>0.9415</c:v>
                </c:pt>
                <c:pt idx="115">
                  <c:v>0.9415</c:v>
                </c:pt>
                <c:pt idx="116">
                  <c:v>0.9415</c:v>
                </c:pt>
                <c:pt idx="117">
                  <c:v>0.9415</c:v>
                </c:pt>
                <c:pt idx="118">
                  <c:v>0.9415</c:v>
                </c:pt>
                <c:pt idx="119">
                  <c:v>0.9415</c:v>
                </c:pt>
                <c:pt idx="120">
                  <c:v>0.9415</c:v>
                </c:pt>
                <c:pt idx="121">
                  <c:v>0.9415</c:v>
                </c:pt>
                <c:pt idx="122">
                  <c:v>0.9415</c:v>
                </c:pt>
                <c:pt idx="123">
                  <c:v>0.9415</c:v>
                </c:pt>
                <c:pt idx="124">
                  <c:v>0.9415</c:v>
                </c:pt>
                <c:pt idx="125">
                  <c:v>0.9415</c:v>
                </c:pt>
                <c:pt idx="126">
                  <c:v>0.93600000000000005</c:v>
                </c:pt>
                <c:pt idx="127">
                  <c:v>0.93600000000000005</c:v>
                </c:pt>
                <c:pt idx="128">
                  <c:v>0.93600000000000005</c:v>
                </c:pt>
                <c:pt idx="129">
                  <c:v>0.93600000000000005</c:v>
                </c:pt>
                <c:pt idx="130">
                  <c:v>0.93600000000000005</c:v>
                </c:pt>
                <c:pt idx="131">
                  <c:v>0.93600000000000005</c:v>
                </c:pt>
                <c:pt idx="132">
                  <c:v>0.93600000000000005</c:v>
                </c:pt>
                <c:pt idx="133">
                  <c:v>0.93600000000000005</c:v>
                </c:pt>
                <c:pt idx="134">
                  <c:v>0.93600000000000005</c:v>
                </c:pt>
                <c:pt idx="135">
                  <c:v>0.93600000000000005</c:v>
                </c:pt>
                <c:pt idx="136">
                  <c:v>0.93600000000000005</c:v>
                </c:pt>
                <c:pt idx="137">
                  <c:v>0.93600000000000005</c:v>
                </c:pt>
                <c:pt idx="138">
                  <c:v>0.93049999999999999</c:v>
                </c:pt>
                <c:pt idx="139">
                  <c:v>0.93049999999999999</c:v>
                </c:pt>
                <c:pt idx="140">
                  <c:v>0.93049999999999999</c:v>
                </c:pt>
                <c:pt idx="141">
                  <c:v>0.93049999999999999</c:v>
                </c:pt>
                <c:pt idx="142">
                  <c:v>0.93049999999999999</c:v>
                </c:pt>
                <c:pt idx="143">
                  <c:v>0.93049999999999999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17-4C24-81DD-255606BED76D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'Выручка-Revenue'!$D$2:$EQ$2</c:f>
              <c:strCache>
                <c:ptCount val="133"/>
                <c:pt idx="0">
                  <c:v>год 1</c:v>
                </c:pt>
                <c:pt idx="12">
                  <c:v>год 2</c:v>
                </c:pt>
                <c:pt idx="24">
                  <c:v>год 3</c:v>
                </c:pt>
                <c:pt idx="36">
                  <c:v>год 4</c:v>
                </c:pt>
                <c:pt idx="48">
                  <c:v>год 5</c:v>
                </c:pt>
                <c:pt idx="60">
                  <c:v>год 6</c:v>
                </c:pt>
                <c:pt idx="72">
                  <c:v>год 7</c:v>
                </c:pt>
                <c:pt idx="84">
                  <c:v>год 8</c:v>
                </c:pt>
                <c:pt idx="96">
                  <c:v>год 9</c:v>
                </c:pt>
                <c:pt idx="108">
                  <c:v>год 10</c:v>
                </c:pt>
                <c:pt idx="120">
                  <c:v>год 11</c:v>
                </c:pt>
                <c:pt idx="132">
                  <c:v>год 12</c:v>
                </c:pt>
              </c:strCache>
            </c:strRef>
          </c:cat>
          <c:val>
            <c:numRef>
              <c:f>'Выручка-Revenue'!$D$7:$EQ$7</c:f>
              <c:numCache>
                <c:formatCode>0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913205</c:v>
                </c:pt>
                <c:pt idx="19">
                  <c:v>917024</c:v>
                </c:pt>
                <c:pt idx="20">
                  <c:v>695209</c:v>
                </c:pt>
                <c:pt idx="21">
                  <c:v>540330</c:v>
                </c:pt>
                <c:pt idx="22">
                  <c:v>247473</c:v>
                </c:pt>
                <c:pt idx="23">
                  <c:v>191422</c:v>
                </c:pt>
                <c:pt idx="24">
                  <c:v>234582</c:v>
                </c:pt>
                <c:pt idx="25">
                  <c:v>386310</c:v>
                </c:pt>
                <c:pt idx="26">
                  <c:v>615096</c:v>
                </c:pt>
                <c:pt idx="27">
                  <c:v>769402</c:v>
                </c:pt>
                <c:pt idx="28">
                  <c:v>920080</c:v>
                </c:pt>
                <c:pt idx="29">
                  <c:v>888951</c:v>
                </c:pt>
                <c:pt idx="30">
                  <c:v>894940.9</c:v>
                </c:pt>
                <c:pt idx="31">
                  <c:v>898683.52</c:v>
                </c:pt>
                <c:pt idx="32">
                  <c:v>681304.82</c:v>
                </c:pt>
                <c:pt idx="33">
                  <c:v>529523.4</c:v>
                </c:pt>
                <c:pt idx="34">
                  <c:v>242523.54</c:v>
                </c:pt>
                <c:pt idx="35">
                  <c:v>187593.56</c:v>
                </c:pt>
                <c:pt idx="36">
                  <c:v>229890.36</c:v>
                </c:pt>
                <c:pt idx="37">
                  <c:v>378583.8</c:v>
                </c:pt>
                <c:pt idx="38">
                  <c:v>602794.07999999996</c:v>
                </c:pt>
                <c:pt idx="39">
                  <c:v>754013.96</c:v>
                </c:pt>
                <c:pt idx="40">
                  <c:v>901678.4</c:v>
                </c:pt>
                <c:pt idx="41">
                  <c:v>871171.98</c:v>
                </c:pt>
                <c:pt idx="42">
                  <c:v>889918.27250000008</c:v>
                </c:pt>
                <c:pt idx="43">
                  <c:v>893639.88800000004</c:v>
                </c:pt>
                <c:pt idx="44">
                  <c:v>677481.17050000001</c:v>
                </c:pt>
                <c:pt idx="45">
                  <c:v>526551.58499999996</c:v>
                </c:pt>
                <c:pt idx="46">
                  <c:v>241162.43850000002</c:v>
                </c:pt>
                <c:pt idx="47">
                  <c:v>186540.739</c:v>
                </c:pt>
                <c:pt idx="48">
                  <c:v>228600.15900000001</c:v>
                </c:pt>
                <c:pt idx="49">
                  <c:v>376459.09500000003</c:v>
                </c:pt>
                <c:pt idx="50">
                  <c:v>599411.05200000003</c:v>
                </c:pt>
                <c:pt idx="51">
                  <c:v>749782.24900000007</c:v>
                </c:pt>
                <c:pt idx="52">
                  <c:v>896617.96000000008</c:v>
                </c:pt>
                <c:pt idx="53">
                  <c:v>866282.74950000003</c:v>
                </c:pt>
                <c:pt idx="54">
                  <c:v>884895.64500000002</c:v>
                </c:pt>
                <c:pt idx="55">
                  <c:v>888596.25599999994</c:v>
                </c:pt>
                <c:pt idx="56">
                  <c:v>673657.52099999995</c:v>
                </c:pt>
                <c:pt idx="57">
                  <c:v>523579.76999999996</c:v>
                </c:pt>
                <c:pt idx="58">
                  <c:v>239801.337</c:v>
                </c:pt>
                <c:pt idx="59">
                  <c:v>185487.91800000001</c:v>
                </c:pt>
                <c:pt idx="60">
                  <c:v>227309.95799999998</c:v>
                </c:pt>
                <c:pt idx="61">
                  <c:v>374334.39</c:v>
                </c:pt>
                <c:pt idx="62">
                  <c:v>596028.02399999998</c:v>
                </c:pt>
                <c:pt idx="63">
                  <c:v>745550.53799999994</c:v>
                </c:pt>
                <c:pt idx="64">
                  <c:v>891557.52</c:v>
                </c:pt>
                <c:pt idx="65">
                  <c:v>861393.51899999997</c:v>
                </c:pt>
                <c:pt idx="66">
                  <c:v>879873.01750000007</c:v>
                </c:pt>
                <c:pt idx="67">
                  <c:v>883552.62400000007</c:v>
                </c:pt>
                <c:pt idx="68">
                  <c:v>669833.87150000001</c:v>
                </c:pt>
                <c:pt idx="69">
                  <c:v>520607.95500000002</c:v>
                </c:pt>
                <c:pt idx="70">
                  <c:v>238440.23550000001</c:v>
                </c:pt>
                <c:pt idx="71">
                  <c:v>184435.09700000001</c:v>
                </c:pt>
                <c:pt idx="72">
                  <c:v>226019.75700000001</c:v>
                </c:pt>
                <c:pt idx="73">
                  <c:v>372209.685</c:v>
                </c:pt>
                <c:pt idx="74">
                  <c:v>592644.99600000004</c:v>
                </c:pt>
                <c:pt idx="75">
                  <c:v>741318.82700000005</c:v>
                </c:pt>
                <c:pt idx="76">
                  <c:v>886497.08000000007</c:v>
                </c:pt>
                <c:pt idx="77">
                  <c:v>856504.28850000002</c:v>
                </c:pt>
                <c:pt idx="78">
                  <c:v>874850.39</c:v>
                </c:pt>
                <c:pt idx="79">
                  <c:v>878508.99199999997</c:v>
                </c:pt>
                <c:pt idx="80">
                  <c:v>666010.22199999995</c:v>
                </c:pt>
                <c:pt idx="81">
                  <c:v>517636.13999999996</c:v>
                </c:pt>
                <c:pt idx="82">
                  <c:v>237079.13399999999</c:v>
                </c:pt>
                <c:pt idx="83">
                  <c:v>183382.27599999998</c:v>
                </c:pt>
                <c:pt idx="84">
                  <c:v>224729.55599999998</c:v>
                </c:pt>
                <c:pt idx="85">
                  <c:v>370084.98</c:v>
                </c:pt>
                <c:pt idx="86">
                  <c:v>589261.96799999999</c:v>
                </c:pt>
                <c:pt idx="87">
                  <c:v>737087.11599999992</c:v>
                </c:pt>
                <c:pt idx="88">
                  <c:v>881436.64</c:v>
                </c:pt>
                <c:pt idx="89">
                  <c:v>851615.05799999996</c:v>
                </c:pt>
                <c:pt idx="90">
                  <c:v>869827.76250000007</c:v>
                </c:pt>
                <c:pt idx="91">
                  <c:v>873465.36</c:v>
                </c:pt>
                <c:pt idx="92">
                  <c:v>662186.57250000001</c:v>
                </c:pt>
                <c:pt idx="93">
                  <c:v>514664.32500000001</c:v>
                </c:pt>
                <c:pt idx="94">
                  <c:v>235718.0325</c:v>
                </c:pt>
                <c:pt idx="95">
                  <c:v>182329.45500000002</c:v>
                </c:pt>
                <c:pt idx="96">
                  <c:v>223439.35500000001</c:v>
                </c:pt>
                <c:pt idx="97">
                  <c:v>367960.27500000002</c:v>
                </c:pt>
                <c:pt idx="98">
                  <c:v>585878.94000000006</c:v>
                </c:pt>
                <c:pt idx="99">
                  <c:v>732855.40500000003</c:v>
                </c:pt>
                <c:pt idx="100">
                  <c:v>876376.20000000007</c:v>
                </c:pt>
                <c:pt idx="101">
                  <c:v>846725.82750000001</c:v>
                </c:pt>
                <c:pt idx="102">
                  <c:v>864805.13500000001</c:v>
                </c:pt>
                <c:pt idx="103">
                  <c:v>868421.728</c:v>
                </c:pt>
                <c:pt idx="104">
                  <c:v>658362.92299999995</c:v>
                </c:pt>
                <c:pt idx="105">
                  <c:v>511692.50999999995</c:v>
                </c:pt>
                <c:pt idx="106">
                  <c:v>234356.93099999998</c:v>
                </c:pt>
                <c:pt idx="107">
                  <c:v>181276.63399999999</c:v>
                </c:pt>
                <c:pt idx="108">
                  <c:v>222149.15399999998</c:v>
                </c:pt>
                <c:pt idx="109">
                  <c:v>365835.57</c:v>
                </c:pt>
                <c:pt idx="110">
                  <c:v>582495.91200000001</c:v>
                </c:pt>
                <c:pt idx="111">
                  <c:v>728623.69400000002</c:v>
                </c:pt>
                <c:pt idx="112">
                  <c:v>871315.76</c:v>
                </c:pt>
                <c:pt idx="113">
                  <c:v>841836.59699999995</c:v>
                </c:pt>
                <c:pt idx="114">
                  <c:v>859782.50749999995</c:v>
                </c:pt>
                <c:pt idx="115">
                  <c:v>863378.09600000002</c:v>
                </c:pt>
                <c:pt idx="116">
                  <c:v>654539.27350000001</c:v>
                </c:pt>
                <c:pt idx="117">
                  <c:v>508720.69500000001</c:v>
                </c:pt>
                <c:pt idx="118">
                  <c:v>232995.82949999999</c:v>
                </c:pt>
                <c:pt idx="119">
                  <c:v>180223.81299999999</c:v>
                </c:pt>
                <c:pt idx="120">
                  <c:v>220858.95300000001</c:v>
                </c:pt>
                <c:pt idx="121">
                  <c:v>363710.86499999999</c:v>
                </c:pt>
                <c:pt idx="122">
                  <c:v>579112.88399999996</c:v>
                </c:pt>
                <c:pt idx="123">
                  <c:v>724391.98300000001</c:v>
                </c:pt>
                <c:pt idx="124">
                  <c:v>866255.32</c:v>
                </c:pt>
                <c:pt idx="125">
                  <c:v>836947.3665</c:v>
                </c:pt>
                <c:pt idx="126">
                  <c:v>854759.88</c:v>
                </c:pt>
                <c:pt idx="127">
                  <c:v>858334.46400000004</c:v>
                </c:pt>
                <c:pt idx="128">
                  <c:v>650715.62400000007</c:v>
                </c:pt>
                <c:pt idx="129">
                  <c:v>505748.88</c:v>
                </c:pt>
                <c:pt idx="130">
                  <c:v>231634.728</c:v>
                </c:pt>
                <c:pt idx="131">
                  <c:v>179170.992</c:v>
                </c:pt>
                <c:pt idx="132">
                  <c:v>219568.75200000001</c:v>
                </c:pt>
                <c:pt idx="133">
                  <c:v>361586.16000000003</c:v>
                </c:pt>
                <c:pt idx="134">
                  <c:v>575729.85600000003</c:v>
                </c:pt>
                <c:pt idx="135">
                  <c:v>720160.272</c:v>
                </c:pt>
                <c:pt idx="136">
                  <c:v>861194.88</c:v>
                </c:pt>
                <c:pt idx="137">
                  <c:v>832058.13600000006</c:v>
                </c:pt>
                <c:pt idx="138">
                  <c:v>849737.25249999994</c:v>
                </c:pt>
                <c:pt idx="139">
                  <c:v>853290.83199999994</c:v>
                </c:pt>
                <c:pt idx="140">
                  <c:v>646891.97450000001</c:v>
                </c:pt>
                <c:pt idx="141">
                  <c:v>502777.065</c:v>
                </c:pt>
                <c:pt idx="142">
                  <c:v>230273.62649999998</c:v>
                </c:pt>
                <c:pt idx="143">
                  <c:v>178118.171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17-4C24-81DD-255606BED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113472"/>
        <c:axId val="14711500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'Выручка-Revenue'!$D$2:$EQ$2</c15:sqref>
                        </c15:formulaRef>
                      </c:ext>
                    </c:extLst>
                    <c:strCache>
                      <c:ptCount val="133"/>
                      <c:pt idx="0">
                        <c:v>год 1</c:v>
                      </c:pt>
                      <c:pt idx="12">
                        <c:v>год 2</c:v>
                      </c:pt>
                      <c:pt idx="24">
                        <c:v>год 3</c:v>
                      </c:pt>
                      <c:pt idx="36">
                        <c:v>год 4</c:v>
                      </c:pt>
                      <c:pt idx="48">
                        <c:v>год 5</c:v>
                      </c:pt>
                      <c:pt idx="60">
                        <c:v>год 6</c:v>
                      </c:pt>
                      <c:pt idx="72">
                        <c:v>год 7</c:v>
                      </c:pt>
                      <c:pt idx="84">
                        <c:v>год 8</c:v>
                      </c:pt>
                      <c:pt idx="96">
                        <c:v>год 9</c:v>
                      </c:pt>
                      <c:pt idx="108">
                        <c:v>год 10</c:v>
                      </c:pt>
                      <c:pt idx="120">
                        <c:v>год 11</c:v>
                      </c:pt>
                      <c:pt idx="132">
                        <c:v>год 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'Выручка-Revenue'!$D$3:$EQ$3</c15:sqref>
                        </c15:formulaRef>
                      </c:ext>
                    </c:extLst>
                    <c:numCache>
                      <c:formatCode>General</c:formatCode>
                      <c:ptCount val="144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2117-4C24-81DD-255606BED76D}"/>
                  </c:ext>
                </c:extLst>
              </c15:ser>
            </c15:filteredLineSeries>
            <c15:filteredLineSeries>
              <c15:ser>
                <c:idx val="2"/>
                <c:order val="2"/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'Выручка-Revenue'!$D$2:$EQ$2</c15:sqref>
                        </c15:formulaRef>
                      </c:ext>
                    </c:extLst>
                    <c:strCache>
                      <c:ptCount val="133"/>
                      <c:pt idx="0">
                        <c:v>год 1</c:v>
                      </c:pt>
                      <c:pt idx="12">
                        <c:v>год 2</c:v>
                      </c:pt>
                      <c:pt idx="24">
                        <c:v>год 3</c:v>
                      </c:pt>
                      <c:pt idx="36">
                        <c:v>год 4</c:v>
                      </c:pt>
                      <c:pt idx="48">
                        <c:v>год 5</c:v>
                      </c:pt>
                      <c:pt idx="60">
                        <c:v>год 6</c:v>
                      </c:pt>
                      <c:pt idx="72">
                        <c:v>год 7</c:v>
                      </c:pt>
                      <c:pt idx="84">
                        <c:v>год 8</c:v>
                      </c:pt>
                      <c:pt idx="96">
                        <c:v>год 9</c:v>
                      </c:pt>
                      <c:pt idx="108">
                        <c:v>год 10</c:v>
                      </c:pt>
                      <c:pt idx="120">
                        <c:v>год 11</c:v>
                      </c:pt>
                      <c:pt idx="132">
                        <c:v>год 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'Выручка-Revenue'!$D$5:$EQ$5</c15:sqref>
                        </c15:formulaRef>
                      </c:ext>
                    </c:extLst>
                    <c:numCache>
                      <c:formatCode>General</c:formatCode>
                      <c:ptCount val="144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117-4C24-81DD-255606BED76D}"/>
                  </c:ext>
                </c:extLst>
              </c15:ser>
            </c15:filteredLineSeries>
          </c:ext>
        </c:extLst>
      </c:lineChart>
      <c:catAx>
        <c:axId val="14711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7115008"/>
        <c:crosses val="autoZero"/>
        <c:auto val="1"/>
        <c:lblAlgn val="ctr"/>
        <c:lblOffset val="100"/>
        <c:noMultiLvlLbl val="0"/>
      </c:catAx>
      <c:valAx>
        <c:axId val="14711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 i="0" u="none" strike="noStrike" baseline="0">
                    <a:effectLst/>
                  </a:rPr>
                  <a:t>кВт*ч/год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4893040888166802E-2"/>
              <c:y val="0.4367516827262518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711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Динамика</a:t>
            </a:r>
            <a:r>
              <a:rPr lang="ru-RU" baseline="0"/>
              <a:t> поступления выручки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'Выручка-Revenue'!$D$2:$EQ$2</c:f>
              <c:strCache>
                <c:ptCount val="133"/>
                <c:pt idx="0">
                  <c:v>год 1</c:v>
                </c:pt>
                <c:pt idx="12">
                  <c:v>год 2</c:v>
                </c:pt>
                <c:pt idx="24">
                  <c:v>год 3</c:v>
                </c:pt>
                <c:pt idx="36">
                  <c:v>год 4</c:v>
                </c:pt>
                <c:pt idx="48">
                  <c:v>год 5</c:v>
                </c:pt>
                <c:pt idx="60">
                  <c:v>год 6</c:v>
                </c:pt>
                <c:pt idx="72">
                  <c:v>год 7</c:v>
                </c:pt>
                <c:pt idx="84">
                  <c:v>год 8</c:v>
                </c:pt>
                <c:pt idx="96">
                  <c:v>год 9</c:v>
                </c:pt>
                <c:pt idx="108">
                  <c:v>год 10</c:v>
                </c:pt>
                <c:pt idx="120">
                  <c:v>год 11</c:v>
                </c:pt>
                <c:pt idx="132">
                  <c:v>год 12</c:v>
                </c:pt>
              </c:strCache>
            </c:strRef>
          </c:cat>
          <c:val>
            <c:numRef>
              <c:f>'Выручка-Revenue'!$D$4:$EQ$4</c:f>
              <c:numCache>
                <c:formatCode>General</c:formatCode>
                <c:ptCount val="1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E-41FF-B279-CF7970618FEF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'Выручка-Revenue'!$D$2:$EQ$2</c:f>
              <c:strCache>
                <c:ptCount val="133"/>
                <c:pt idx="0">
                  <c:v>год 1</c:v>
                </c:pt>
                <c:pt idx="12">
                  <c:v>год 2</c:v>
                </c:pt>
                <c:pt idx="24">
                  <c:v>год 3</c:v>
                </c:pt>
                <c:pt idx="36">
                  <c:v>год 4</c:v>
                </c:pt>
                <c:pt idx="48">
                  <c:v>год 5</c:v>
                </c:pt>
                <c:pt idx="60">
                  <c:v>год 6</c:v>
                </c:pt>
                <c:pt idx="72">
                  <c:v>год 7</c:v>
                </c:pt>
                <c:pt idx="84">
                  <c:v>год 8</c:v>
                </c:pt>
                <c:pt idx="96">
                  <c:v>год 9</c:v>
                </c:pt>
                <c:pt idx="108">
                  <c:v>год 10</c:v>
                </c:pt>
                <c:pt idx="120">
                  <c:v>год 11</c:v>
                </c:pt>
                <c:pt idx="132">
                  <c:v>год 12</c:v>
                </c:pt>
              </c:strCache>
            </c:strRef>
          </c:cat>
          <c:val>
            <c:numRef>
              <c:f>'Выручка-Revenue'!$D$6:$EQ$6</c:f>
              <c:numCache>
                <c:formatCode>0.00%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0.98</c:v>
                </c:pt>
                <c:pt idx="31">
                  <c:v>0.98</c:v>
                </c:pt>
                <c:pt idx="32">
                  <c:v>0.98</c:v>
                </c:pt>
                <c:pt idx="33">
                  <c:v>0.98</c:v>
                </c:pt>
                <c:pt idx="34">
                  <c:v>0.98</c:v>
                </c:pt>
                <c:pt idx="35">
                  <c:v>0.98</c:v>
                </c:pt>
                <c:pt idx="36">
                  <c:v>0.98</c:v>
                </c:pt>
                <c:pt idx="37">
                  <c:v>0.98</c:v>
                </c:pt>
                <c:pt idx="38">
                  <c:v>0.98</c:v>
                </c:pt>
                <c:pt idx="39">
                  <c:v>0.98</c:v>
                </c:pt>
                <c:pt idx="40">
                  <c:v>0.98</c:v>
                </c:pt>
                <c:pt idx="41">
                  <c:v>0.98</c:v>
                </c:pt>
                <c:pt idx="42">
                  <c:v>0.97450000000000003</c:v>
                </c:pt>
                <c:pt idx="43">
                  <c:v>0.97450000000000003</c:v>
                </c:pt>
                <c:pt idx="44">
                  <c:v>0.97450000000000003</c:v>
                </c:pt>
                <c:pt idx="45">
                  <c:v>0.97450000000000003</c:v>
                </c:pt>
                <c:pt idx="46">
                  <c:v>0.97450000000000003</c:v>
                </c:pt>
                <c:pt idx="47">
                  <c:v>0.97450000000000003</c:v>
                </c:pt>
                <c:pt idx="48">
                  <c:v>0.97450000000000003</c:v>
                </c:pt>
                <c:pt idx="49">
                  <c:v>0.97450000000000003</c:v>
                </c:pt>
                <c:pt idx="50">
                  <c:v>0.97450000000000003</c:v>
                </c:pt>
                <c:pt idx="51">
                  <c:v>0.97450000000000003</c:v>
                </c:pt>
                <c:pt idx="52">
                  <c:v>0.97450000000000003</c:v>
                </c:pt>
                <c:pt idx="53">
                  <c:v>0.97450000000000003</c:v>
                </c:pt>
                <c:pt idx="54">
                  <c:v>0.96899999999999997</c:v>
                </c:pt>
                <c:pt idx="55">
                  <c:v>0.96899999999999997</c:v>
                </c:pt>
                <c:pt idx="56">
                  <c:v>0.96899999999999997</c:v>
                </c:pt>
                <c:pt idx="57">
                  <c:v>0.96899999999999997</c:v>
                </c:pt>
                <c:pt idx="58">
                  <c:v>0.96899999999999997</c:v>
                </c:pt>
                <c:pt idx="59">
                  <c:v>0.96899999999999997</c:v>
                </c:pt>
                <c:pt idx="60">
                  <c:v>0.96899999999999997</c:v>
                </c:pt>
                <c:pt idx="61">
                  <c:v>0.96899999999999997</c:v>
                </c:pt>
                <c:pt idx="62">
                  <c:v>0.96899999999999997</c:v>
                </c:pt>
                <c:pt idx="63">
                  <c:v>0.96899999999999997</c:v>
                </c:pt>
                <c:pt idx="64">
                  <c:v>0.96899999999999997</c:v>
                </c:pt>
                <c:pt idx="65">
                  <c:v>0.96899999999999997</c:v>
                </c:pt>
                <c:pt idx="66">
                  <c:v>0.96350000000000002</c:v>
                </c:pt>
                <c:pt idx="67">
                  <c:v>0.96350000000000002</c:v>
                </c:pt>
                <c:pt idx="68">
                  <c:v>0.96350000000000002</c:v>
                </c:pt>
                <c:pt idx="69">
                  <c:v>0.96350000000000002</c:v>
                </c:pt>
                <c:pt idx="70">
                  <c:v>0.96350000000000002</c:v>
                </c:pt>
                <c:pt idx="71">
                  <c:v>0.96350000000000002</c:v>
                </c:pt>
                <c:pt idx="72">
                  <c:v>0.96350000000000002</c:v>
                </c:pt>
                <c:pt idx="73">
                  <c:v>0.96350000000000002</c:v>
                </c:pt>
                <c:pt idx="74">
                  <c:v>0.96350000000000002</c:v>
                </c:pt>
                <c:pt idx="75">
                  <c:v>0.96350000000000002</c:v>
                </c:pt>
                <c:pt idx="76">
                  <c:v>0.96350000000000002</c:v>
                </c:pt>
                <c:pt idx="77">
                  <c:v>0.96350000000000002</c:v>
                </c:pt>
                <c:pt idx="78">
                  <c:v>0.95799999999999996</c:v>
                </c:pt>
                <c:pt idx="79">
                  <c:v>0.95799999999999996</c:v>
                </c:pt>
                <c:pt idx="80">
                  <c:v>0.95799999999999996</c:v>
                </c:pt>
                <c:pt idx="81">
                  <c:v>0.95799999999999996</c:v>
                </c:pt>
                <c:pt idx="82">
                  <c:v>0.95799999999999996</c:v>
                </c:pt>
                <c:pt idx="83">
                  <c:v>0.95799999999999996</c:v>
                </c:pt>
                <c:pt idx="84">
                  <c:v>0.95799999999999996</c:v>
                </c:pt>
                <c:pt idx="85">
                  <c:v>0.95799999999999996</c:v>
                </c:pt>
                <c:pt idx="86">
                  <c:v>0.95799999999999996</c:v>
                </c:pt>
                <c:pt idx="87">
                  <c:v>0.95799999999999996</c:v>
                </c:pt>
                <c:pt idx="88">
                  <c:v>0.95799999999999996</c:v>
                </c:pt>
                <c:pt idx="89">
                  <c:v>0.95799999999999996</c:v>
                </c:pt>
                <c:pt idx="90">
                  <c:v>0.95250000000000001</c:v>
                </c:pt>
                <c:pt idx="91">
                  <c:v>0.95250000000000001</c:v>
                </c:pt>
                <c:pt idx="92">
                  <c:v>0.95250000000000001</c:v>
                </c:pt>
                <c:pt idx="93">
                  <c:v>0.95250000000000001</c:v>
                </c:pt>
                <c:pt idx="94">
                  <c:v>0.95250000000000001</c:v>
                </c:pt>
                <c:pt idx="95">
                  <c:v>0.95250000000000001</c:v>
                </c:pt>
                <c:pt idx="96">
                  <c:v>0.95250000000000001</c:v>
                </c:pt>
                <c:pt idx="97">
                  <c:v>0.95250000000000001</c:v>
                </c:pt>
                <c:pt idx="98">
                  <c:v>0.95250000000000001</c:v>
                </c:pt>
                <c:pt idx="99">
                  <c:v>0.95250000000000001</c:v>
                </c:pt>
                <c:pt idx="100">
                  <c:v>0.95250000000000001</c:v>
                </c:pt>
                <c:pt idx="101">
                  <c:v>0.95250000000000001</c:v>
                </c:pt>
                <c:pt idx="102">
                  <c:v>0.94699999999999995</c:v>
                </c:pt>
                <c:pt idx="103">
                  <c:v>0.94699999999999995</c:v>
                </c:pt>
                <c:pt idx="104">
                  <c:v>0.94699999999999995</c:v>
                </c:pt>
                <c:pt idx="105">
                  <c:v>0.94699999999999995</c:v>
                </c:pt>
                <c:pt idx="106">
                  <c:v>0.94699999999999995</c:v>
                </c:pt>
                <c:pt idx="107">
                  <c:v>0.94699999999999995</c:v>
                </c:pt>
                <c:pt idx="108">
                  <c:v>0.94699999999999995</c:v>
                </c:pt>
                <c:pt idx="109">
                  <c:v>0.94699999999999995</c:v>
                </c:pt>
                <c:pt idx="110">
                  <c:v>0.94699999999999995</c:v>
                </c:pt>
                <c:pt idx="111">
                  <c:v>0.94699999999999995</c:v>
                </c:pt>
                <c:pt idx="112">
                  <c:v>0.94699999999999995</c:v>
                </c:pt>
                <c:pt idx="113">
                  <c:v>0.94699999999999995</c:v>
                </c:pt>
                <c:pt idx="114">
                  <c:v>0.9415</c:v>
                </c:pt>
                <c:pt idx="115">
                  <c:v>0.9415</c:v>
                </c:pt>
                <c:pt idx="116">
                  <c:v>0.9415</c:v>
                </c:pt>
                <c:pt idx="117">
                  <c:v>0.9415</c:v>
                </c:pt>
                <c:pt idx="118">
                  <c:v>0.9415</c:v>
                </c:pt>
                <c:pt idx="119">
                  <c:v>0.9415</c:v>
                </c:pt>
                <c:pt idx="120">
                  <c:v>0.9415</c:v>
                </c:pt>
                <c:pt idx="121">
                  <c:v>0.9415</c:v>
                </c:pt>
                <c:pt idx="122">
                  <c:v>0.9415</c:v>
                </c:pt>
                <c:pt idx="123">
                  <c:v>0.9415</c:v>
                </c:pt>
                <c:pt idx="124">
                  <c:v>0.9415</c:v>
                </c:pt>
                <c:pt idx="125">
                  <c:v>0.9415</c:v>
                </c:pt>
                <c:pt idx="126">
                  <c:v>0.93600000000000005</c:v>
                </c:pt>
                <c:pt idx="127">
                  <c:v>0.93600000000000005</c:v>
                </c:pt>
                <c:pt idx="128">
                  <c:v>0.93600000000000005</c:v>
                </c:pt>
                <c:pt idx="129">
                  <c:v>0.93600000000000005</c:v>
                </c:pt>
                <c:pt idx="130">
                  <c:v>0.93600000000000005</c:v>
                </c:pt>
                <c:pt idx="131">
                  <c:v>0.93600000000000005</c:v>
                </c:pt>
                <c:pt idx="132">
                  <c:v>0.93600000000000005</c:v>
                </c:pt>
                <c:pt idx="133">
                  <c:v>0.93600000000000005</c:v>
                </c:pt>
                <c:pt idx="134">
                  <c:v>0.93600000000000005</c:v>
                </c:pt>
                <c:pt idx="135">
                  <c:v>0.93600000000000005</c:v>
                </c:pt>
                <c:pt idx="136">
                  <c:v>0.93600000000000005</c:v>
                </c:pt>
                <c:pt idx="137">
                  <c:v>0.93600000000000005</c:v>
                </c:pt>
                <c:pt idx="138">
                  <c:v>0.93049999999999999</c:v>
                </c:pt>
                <c:pt idx="139">
                  <c:v>0.93049999999999999</c:v>
                </c:pt>
                <c:pt idx="140">
                  <c:v>0.93049999999999999</c:v>
                </c:pt>
                <c:pt idx="141">
                  <c:v>0.93049999999999999</c:v>
                </c:pt>
                <c:pt idx="142">
                  <c:v>0.93049999999999999</c:v>
                </c:pt>
                <c:pt idx="143">
                  <c:v>0.93049999999999999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8E-41FF-B279-CF7970618FEF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'Выручка-Revenue'!$D$2:$EQ$2</c:f>
              <c:strCache>
                <c:ptCount val="133"/>
                <c:pt idx="0">
                  <c:v>год 1</c:v>
                </c:pt>
                <c:pt idx="12">
                  <c:v>год 2</c:v>
                </c:pt>
                <c:pt idx="24">
                  <c:v>год 3</c:v>
                </c:pt>
                <c:pt idx="36">
                  <c:v>год 4</c:v>
                </c:pt>
                <c:pt idx="48">
                  <c:v>год 5</c:v>
                </c:pt>
                <c:pt idx="60">
                  <c:v>год 6</c:v>
                </c:pt>
                <c:pt idx="72">
                  <c:v>год 7</c:v>
                </c:pt>
                <c:pt idx="84">
                  <c:v>год 8</c:v>
                </c:pt>
                <c:pt idx="96">
                  <c:v>год 9</c:v>
                </c:pt>
                <c:pt idx="108">
                  <c:v>год 10</c:v>
                </c:pt>
                <c:pt idx="120">
                  <c:v>год 11</c:v>
                </c:pt>
                <c:pt idx="132">
                  <c:v>год 12</c:v>
                </c:pt>
              </c:strCache>
            </c:strRef>
          </c:cat>
          <c:val>
            <c:numRef>
              <c:f>'Выручка-Revenue'!$D$7:$EQ$7</c:f>
              <c:numCache>
                <c:formatCode>0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913205</c:v>
                </c:pt>
                <c:pt idx="19">
                  <c:v>917024</c:v>
                </c:pt>
                <c:pt idx="20">
                  <c:v>695209</c:v>
                </c:pt>
                <c:pt idx="21">
                  <c:v>540330</c:v>
                </c:pt>
                <c:pt idx="22">
                  <c:v>247473</c:v>
                </c:pt>
                <c:pt idx="23">
                  <c:v>191422</c:v>
                </c:pt>
                <c:pt idx="24">
                  <c:v>234582</c:v>
                </c:pt>
                <c:pt idx="25">
                  <c:v>386310</c:v>
                </c:pt>
                <c:pt idx="26">
                  <c:v>615096</c:v>
                </c:pt>
                <c:pt idx="27">
                  <c:v>769402</c:v>
                </c:pt>
                <c:pt idx="28">
                  <c:v>920080</c:v>
                </c:pt>
                <c:pt idx="29">
                  <c:v>888951</c:v>
                </c:pt>
                <c:pt idx="30">
                  <c:v>894940.9</c:v>
                </c:pt>
                <c:pt idx="31">
                  <c:v>898683.52</c:v>
                </c:pt>
                <c:pt idx="32">
                  <c:v>681304.82</c:v>
                </c:pt>
                <c:pt idx="33">
                  <c:v>529523.4</c:v>
                </c:pt>
                <c:pt idx="34">
                  <c:v>242523.54</c:v>
                </c:pt>
                <c:pt idx="35">
                  <c:v>187593.56</c:v>
                </c:pt>
                <c:pt idx="36">
                  <c:v>229890.36</c:v>
                </c:pt>
                <c:pt idx="37">
                  <c:v>378583.8</c:v>
                </c:pt>
                <c:pt idx="38">
                  <c:v>602794.07999999996</c:v>
                </c:pt>
                <c:pt idx="39">
                  <c:v>754013.96</c:v>
                </c:pt>
                <c:pt idx="40">
                  <c:v>901678.4</c:v>
                </c:pt>
                <c:pt idx="41">
                  <c:v>871171.98</c:v>
                </c:pt>
                <c:pt idx="42">
                  <c:v>889918.27250000008</c:v>
                </c:pt>
                <c:pt idx="43">
                  <c:v>893639.88800000004</c:v>
                </c:pt>
                <c:pt idx="44">
                  <c:v>677481.17050000001</c:v>
                </c:pt>
                <c:pt idx="45">
                  <c:v>526551.58499999996</c:v>
                </c:pt>
                <c:pt idx="46">
                  <c:v>241162.43850000002</c:v>
                </c:pt>
                <c:pt idx="47">
                  <c:v>186540.739</c:v>
                </c:pt>
                <c:pt idx="48">
                  <c:v>228600.15900000001</c:v>
                </c:pt>
                <c:pt idx="49">
                  <c:v>376459.09500000003</c:v>
                </c:pt>
                <c:pt idx="50">
                  <c:v>599411.05200000003</c:v>
                </c:pt>
                <c:pt idx="51">
                  <c:v>749782.24900000007</c:v>
                </c:pt>
                <c:pt idx="52">
                  <c:v>896617.96000000008</c:v>
                </c:pt>
                <c:pt idx="53">
                  <c:v>866282.74950000003</c:v>
                </c:pt>
                <c:pt idx="54">
                  <c:v>884895.64500000002</c:v>
                </c:pt>
                <c:pt idx="55">
                  <c:v>888596.25599999994</c:v>
                </c:pt>
                <c:pt idx="56">
                  <c:v>673657.52099999995</c:v>
                </c:pt>
                <c:pt idx="57">
                  <c:v>523579.76999999996</c:v>
                </c:pt>
                <c:pt idx="58">
                  <c:v>239801.337</c:v>
                </c:pt>
                <c:pt idx="59">
                  <c:v>185487.91800000001</c:v>
                </c:pt>
                <c:pt idx="60">
                  <c:v>227309.95799999998</c:v>
                </c:pt>
                <c:pt idx="61">
                  <c:v>374334.39</c:v>
                </c:pt>
                <c:pt idx="62">
                  <c:v>596028.02399999998</c:v>
                </c:pt>
                <c:pt idx="63">
                  <c:v>745550.53799999994</c:v>
                </c:pt>
                <c:pt idx="64">
                  <c:v>891557.52</c:v>
                </c:pt>
                <c:pt idx="65">
                  <c:v>861393.51899999997</c:v>
                </c:pt>
                <c:pt idx="66">
                  <c:v>879873.01750000007</c:v>
                </c:pt>
                <c:pt idx="67">
                  <c:v>883552.62400000007</c:v>
                </c:pt>
                <c:pt idx="68">
                  <c:v>669833.87150000001</c:v>
                </c:pt>
                <c:pt idx="69">
                  <c:v>520607.95500000002</c:v>
                </c:pt>
                <c:pt idx="70">
                  <c:v>238440.23550000001</c:v>
                </c:pt>
                <c:pt idx="71">
                  <c:v>184435.09700000001</c:v>
                </c:pt>
                <c:pt idx="72">
                  <c:v>226019.75700000001</c:v>
                </c:pt>
                <c:pt idx="73">
                  <c:v>372209.685</c:v>
                </c:pt>
                <c:pt idx="74">
                  <c:v>592644.99600000004</c:v>
                </c:pt>
                <c:pt idx="75">
                  <c:v>741318.82700000005</c:v>
                </c:pt>
                <c:pt idx="76">
                  <c:v>886497.08000000007</c:v>
                </c:pt>
                <c:pt idx="77">
                  <c:v>856504.28850000002</c:v>
                </c:pt>
                <c:pt idx="78">
                  <c:v>874850.39</c:v>
                </c:pt>
                <c:pt idx="79">
                  <c:v>878508.99199999997</c:v>
                </c:pt>
                <c:pt idx="80">
                  <c:v>666010.22199999995</c:v>
                </c:pt>
                <c:pt idx="81">
                  <c:v>517636.13999999996</c:v>
                </c:pt>
                <c:pt idx="82">
                  <c:v>237079.13399999999</c:v>
                </c:pt>
                <c:pt idx="83">
                  <c:v>183382.27599999998</c:v>
                </c:pt>
                <c:pt idx="84">
                  <c:v>224729.55599999998</c:v>
                </c:pt>
                <c:pt idx="85">
                  <c:v>370084.98</c:v>
                </c:pt>
                <c:pt idx="86">
                  <c:v>589261.96799999999</c:v>
                </c:pt>
                <c:pt idx="87">
                  <c:v>737087.11599999992</c:v>
                </c:pt>
                <c:pt idx="88">
                  <c:v>881436.64</c:v>
                </c:pt>
                <c:pt idx="89">
                  <c:v>851615.05799999996</c:v>
                </c:pt>
                <c:pt idx="90">
                  <c:v>869827.76250000007</c:v>
                </c:pt>
                <c:pt idx="91">
                  <c:v>873465.36</c:v>
                </c:pt>
                <c:pt idx="92">
                  <c:v>662186.57250000001</c:v>
                </c:pt>
                <c:pt idx="93">
                  <c:v>514664.32500000001</c:v>
                </c:pt>
                <c:pt idx="94">
                  <c:v>235718.0325</c:v>
                </c:pt>
                <c:pt idx="95">
                  <c:v>182329.45500000002</c:v>
                </c:pt>
                <c:pt idx="96">
                  <c:v>223439.35500000001</c:v>
                </c:pt>
                <c:pt idx="97">
                  <c:v>367960.27500000002</c:v>
                </c:pt>
                <c:pt idx="98">
                  <c:v>585878.94000000006</c:v>
                </c:pt>
                <c:pt idx="99">
                  <c:v>732855.40500000003</c:v>
                </c:pt>
                <c:pt idx="100">
                  <c:v>876376.20000000007</c:v>
                </c:pt>
                <c:pt idx="101">
                  <c:v>846725.82750000001</c:v>
                </c:pt>
                <c:pt idx="102">
                  <c:v>864805.13500000001</c:v>
                </c:pt>
                <c:pt idx="103">
                  <c:v>868421.728</c:v>
                </c:pt>
                <c:pt idx="104">
                  <c:v>658362.92299999995</c:v>
                </c:pt>
                <c:pt idx="105">
                  <c:v>511692.50999999995</c:v>
                </c:pt>
                <c:pt idx="106">
                  <c:v>234356.93099999998</c:v>
                </c:pt>
                <c:pt idx="107">
                  <c:v>181276.63399999999</c:v>
                </c:pt>
                <c:pt idx="108">
                  <c:v>222149.15399999998</c:v>
                </c:pt>
                <c:pt idx="109">
                  <c:v>365835.57</c:v>
                </c:pt>
                <c:pt idx="110">
                  <c:v>582495.91200000001</c:v>
                </c:pt>
                <c:pt idx="111">
                  <c:v>728623.69400000002</c:v>
                </c:pt>
                <c:pt idx="112">
                  <c:v>871315.76</c:v>
                </c:pt>
                <c:pt idx="113">
                  <c:v>841836.59699999995</c:v>
                </c:pt>
                <c:pt idx="114">
                  <c:v>859782.50749999995</c:v>
                </c:pt>
                <c:pt idx="115">
                  <c:v>863378.09600000002</c:v>
                </c:pt>
                <c:pt idx="116">
                  <c:v>654539.27350000001</c:v>
                </c:pt>
                <c:pt idx="117">
                  <c:v>508720.69500000001</c:v>
                </c:pt>
                <c:pt idx="118">
                  <c:v>232995.82949999999</c:v>
                </c:pt>
                <c:pt idx="119">
                  <c:v>180223.81299999999</c:v>
                </c:pt>
                <c:pt idx="120">
                  <c:v>220858.95300000001</c:v>
                </c:pt>
                <c:pt idx="121">
                  <c:v>363710.86499999999</c:v>
                </c:pt>
                <c:pt idx="122">
                  <c:v>579112.88399999996</c:v>
                </c:pt>
                <c:pt idx="123">
                  <c:v>724391.98300000001</c:v>
                </c:pt>
                <c:pt idx="124">
                  <c:v>866255.32</c:v>
                </c:pt>
                <c:pt idx="125">
                  <c:v>836947.3665</c:v>
                </c:pt>
                <c:pt idx="126">
                  <c:v>854759.88</c:v>
                </c:pt>
                <c:pt idx="127">
                  <c:v>858334.46400000004</c:v>
                </c:pt>
                <c:pt idx="128">
                  <c:v>650715.62400000007</c:v>
                </c:pt>
                <c:pt idx="129">
                  <c:v>505748.88</c:v>
                </c:pt>
                <c:pt idx="130">
                  <c:v>231634.728</c:v>
                </c:pt>
                <c:pt idx="131">
                  <c:v>179170.992</c:v>
                </c:pt>
                <c:pt idx="132">
                  <c:v>219568.75200000001</c:v>
                </c:pt>
                <c:pt idx="133">
                  <c:v>361586.16000000003</c:v>
                </c:pt>
                <c:pt idx="134">
                  <c:v>575729.85600000003</c:v>
                </c:pt>
                <c:pt idx="135">
                  <c:v>720160.272</c:v>
                </c:pt>
                <c:pt idx="136">
                  <c:v>861194.88</c:v>
                </c:pt>
                <c:pt idx="137">
                  <c:v>832058.13600000006</c:v>
                </c:pt>
                <c:pt idx="138">
                  <c:v>849737.25249999994</c:v>
                </c:pt>
                <c:pt idx="139">
                  <c:v>853290.83199999994</c:v>
                </c:pt>
                <c:pt idx="140">
                  <c:v>646891.97450000001</c:v>
                </c:pt>
                <c:pt idx="141">
                  <c:v>502777.065</c:v>
                </c:pt>
                <c:pt idx="142">
                  <c:v>230273.62649999998</c:v>
                </c:pt>
                <c:pt idx="143">
                  <c:v>178118.171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8E-41FF-B279-CF7970618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134912"/>
        <c:axId val="146136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'Выручка-Revenue'!$D$2:$EQ$2</c15:sqref>
                        </c15:formulaRef>
                      </c:ext>
                    </c:extLst>
                    <c:strCache>
                      <c:ptCount val="133"/>
                      <c:pt idx="0">
                        <c:v>год 1</c:v>
                      </c:pt>
                      <c:pt idx="12">
                        <c:v>год 2</c:v>
                      </c:pt>
                      <c:pt idx="24">
                        <c:v>год 3</c:v>
                      </c:pt>
                      <c:pt idx="36">
                        <c:v>год 4</c:v>
                      </c:pt>
                      <c:pt idx="48">
                        <c:v>год 5</c:v>
                      </c:pt>
                      <c:pt idx="60">
                        <c:v>год 6</c:v>
                      </c:pt>
                      <c:pt idx="72">
                        <c:v>год 7</c:v>
                      </c:pt>
                      <c:pt idx="84">
                        <c:v>год 8</c:v>
                      </c:pt>
                      <c:pt idx="96">
                        <c:v>год 9</c:v>
                      </c:pt>
                      <c:pt idx="108">
                        <c:v>год 10</c:v>
                      </c:pt>
                      <c:pt idx="120">
                        <c:v>год 11</c:v>
                      </c:pt>
                      <c:pt idx="132">
                        <c:v>год 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'Выручка-Revenue'!$D$3:$EQ$3</c15:sqref>
                        </c15:formulaRef>
                      </c:ext>
                    </c:extLst>
                    <c:numCache>
                      <c:formatCode>General</c:formatCode>
                      <c:ptCount val="14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28E-41FF-B279-CF7970618FEF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'Выручка-Revenue'!$D$2:$EQ$2</c15:sqref>
                        </c15:formulaRef>
                      </c:ext>
                    </c:extLst>
                    <c:strCache>
                      <c:ptCount val="133"/>
                      <c:pt idx="0">
                        <c:v>год 1</c:v>
                      </c:pt>
                      <c:pt idx="12">
                        <c:v>год 2</c:v>
                      </c:pt>
                      <c:pt idx="24">
                        <c:v>год 3</c:v>
                      </c:pt>
                      <c:pt idx="36">
                        <c:v>год 4</c:v>
                      </c:pt>
                      <c:pt idx="48">
                        <c:v>год 5</c:v>
                      </c:pt>
                      <c:pt idx="60">
                        <c:v>год 6</c:v>
                      </c:pt>
                      <c:pt idx="72">
                        <c:v>год 7</c:v>
                      </c:pt>
                      <c:pt idx="84">
                        <c:v>год 8</c:v>
                      </c:pt>
                      <c:pt idx="96">
                        <c:v>год 9</c:v>
                      </c:pt>
                      <c:pt idx="108">
                        <c:v>год 10</c:v>
                      </c:pt>
                      <c:pt idx="120">
                        <c:v>год 11</c:v>
                      </c:pt>
                      <c:pt idx="132">
                        <c:v>год 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'Выручка-Revenue'!$D$5:$EQ$5</c15:sqref>
                        </c15:formulaRef>
                      </c:ext>
                    </c:extLst>
                    <c:numCache>
                      <c:formatCode>General</c:formatCode>
                      <c:ptCount val="14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28E-41FF-B279-CF7970618FEF}"/>
                  </c:ext>
                </c:extLst>
              </c15:ser>
            </c15:filteredBarSeries>
          </c:ext>
        </c:extLst>
      </c:barChart>
      <c:catAx>
        <c:axId val="14613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6136448"/>
        <c:crosses val="autoZero"/>
        <c:auto val="1"/>
        <c:lblAlgn val="ctr"/>
        <c:lblOffset val="100"/>
        <c:noMultiLvlLbl val="0"/>
      </c:catAx>
      <c:valAx>
        <c:axId val="14613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 i="0" u="none" strike="noStrike" baseline="0">
                    <a:effectLst/>
                  </a:rPr>
                  <a:t>кВт*ч/год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6134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Движение</a:t>
            </a:r>
            <a:r>
              <a:rPr lang="ru-RU" b="1" baseline="0"/>
              <a:t> денежных потоков </a:t>
            </a:r>
          </a:p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 baseline="0"/>
              <a:t>С</a:t>
            </a:r>
            <a:r>
              <a:rPr lang="en-US" b="1" baseline="0"/>
              <a:t>ash flows from financing activities</a:t>
            </a:r>
            <a:endParaRPr lang="ru-RU" b="1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'Cash-flow'!$ER$4:$FC$4</c:f>
              <c:strCache>
                <c:ptCount val="12"/>
                <c:pt idx="0">
                  <c:v>год1/year 1 </c:v>
                </c:pt>
                <c:pt idx="1">
                  <c:v>год 2/year 2</c:v>
                </c:pt>
                <c:pt idx="2">
                  <c:v>год 3/year 3</c:v>
                </c:pt>
                <c:pt idx="3">
                  <c:v>год 4/year 4</c:v>
                </c:pt>
                <c:pt idx="4">
                  <c:v>год 5/year 5</c:v>
                </c:pt>
                <c:pt idx="5">
                  <c:v>год 6/year 6</c:v>
                </c:pt>
                <c:pt idx="6">
                  <c:v>год 7/year 7</c:v>
                </c:pt>
                <c:pt idx="7">
                  <c:v>год 8/year 8</c:v>
                </c:pt>
                <c:pt idx="8">
                  <c:v>год 9/year 9</c:v>
                </c:pt>
                <c:pt idx="9">
                  <c:v>год 10/year 10</c:v>
                </c:pt>
                <c:pt idx="10">
                  <c:v>год 11/year 11</c:v>
                </c:pt>
                <c:pt idx="11">
                  <c:v>год 12/year 12</c:v>
                </c:pt>
              </c:strCache>
            </c:strRef>
          </c:cat>
          <c:val>
            <c:numRef>
              <c:f>'Cash-flow'!$ER$41:$FC$41</c:f>
              <c:numCache>
                <c:formatCode>#\ ##0\ [$€-1];[Red]\-#\ ##0\ [$€-1]</c:formatCode>
                <c:ptCount val="12"/>
                <c:pt idx="0">
                  <c:v>-263571</c:v>
                </c:pt>
                <c:pt idx="1">
                  <c:v>154681.76926315791</c:v>
                </c:pt>
                <c:pt idx="2">
                  <c:v>1293936.1849726313</c:v>
                </c:pt>
                <c:pt idx="3">
                  <c:v>2418741.1259001046</c:v>
                </c:pt>
                <c:pt idx="4">
                  <c:v>3537387.0576415779</c:v>
                </c:pt>
                <c:pt idx="5">
                  <c:v>4512762.2472953852</c:v>
                </c:pt>
                <c:pt idx="6">
                  <c:v>5408310.3070398588</c:v>
                </c:pt>
                <c:pt idx="7">
                  <c:v>6298907.0064583328</c:v>
                </c:pt>
                <c:pt idx="8">
                  <c:v>7184552.3455508063</c:v>
                </c:pt>
                <c:pt idx="9">
                  <c:v>8065246.3243172802</c:v>
                </c:pt>
                <c:pt idx="10">
                  <c:v>8940988.9427577537</c:v>
                </c:pt>
                <c:pt idx="11">
                  <c:v>9811780.2008722275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C-44DE-9D4C-5132F95B2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7920000"/>
        <c:axId val="147921536"/>
      </c:barChart>
      <c:catAx>
        <c:axId val="14792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7921536"/>
        <c:crosses val="autoZero"/>
        <c:auto val="1"/>
        <c:lblAlgn val="ctr"/>
        <c:lblOffset val="100"/>
        <c:noMultiLvlLbl val="0"/>
      </c:catAx>
      <c:valAx>
        <c:axId val="14792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Евро, </a:t>
                </a:r>
                <a:r>
                  <a:rPr lang="en-US"/>
                  <a:t>euro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#\ ##0\ [$€-1];[Red]\-#\ ##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792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1"/>
              <a:t>Динамика</a:t>
            </a:r>
            <a:r>
              <a:rPr lang="ru-RU" sz="1800" b="1" baseline="0"/>
              <a:t> роста прибыли/</a:t>
            </a:r>
          </a:p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1" baseline="0"/>
              <a:t> </a:t>
            </a:r>
            <a:r>
              <a:rPr lang="en-US" sz="1800" b="1" baseline="0"/>
              <a:t>profit growth dynamics</a:t>
            </a:r>
            <a:endParaRPr lang="ru-RU" sz="1800" b="1" baseline="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'P&amp;L'!$ER$4:$FC$4</c:f>
              <c:strCache>
                <c:ptCount val="12"/>
                <c:pt idx="0">
                  <c:v>год 1/year 1 </c:v>
                </c:pt>
                <c:pt idx="1">
                  <c:v>год 2/year 2</c:v>
                </c:pt>
                <c:pt idx="2">
                  <c:v>год 3/year 3</c:v>
                </c:pt>
                <c:pt idx="3">
                  <c:v>год 4/year 4</c:v>
                </c:pt>
                <c:pt idx="4">
                  <c:v>год 5/year 5</c:v>
                </c:pt>
                <c:pt idx="5">
                  <c:v>год 6/year 6</c:v>
                </c:pt>
                <c:pt idx="6">
                  <c:v>год 7/year 7</c:v>
                </c:pt>
                <c:pt idx="7">
                  <c:v>год 8/year 8</c:v>
                </c:pt>
                <c:pt idx="8">
                  <c:v>год 9/year 9</c:v>
                </c:pt>
                <c:pt idx="9">
                  <c:v>год 10/year 10</c:v>
                </c:pt>
                <c:pt idx="10">
                  <c:v>год 11/year 11</c:v>
                </c:pt>
                <c:pt idx="11">
                  <c:v>год 12/year 12</c:v>
                </c:pt>
              </c:strCache>
            </c:strRef>
          </c:cat>
          <c:val>
            <c:numRef>
              <c:f>'P&amp;L'!$ER$28:$FC$28</c:f>
              <c:numCache>
                <c:formatCode>#\ ##0\ [$€-1];[Red]\-#\ ##0\ [$€-1]</c:formatCode>
                <c:ptCount val="12"/>
                <c:pt idx="0">
                  <c:v>-3630.3333333333335</c:v>
                </c:pt>
                <c:pt idx="1">
                  <c:v>209236.33540350877</c:v>
                </c:pt>
                <c:pt idx="2">
                  <c:v>487949.60579017544</c:v>
                </c:pt>
                <c:pt idx="3">
                  <c:v>476367.05300317548</c:v>
                </c:pt>
                <c:pt idx="4">
                  <c:v>471415.69267717551</c:v>
                </c:pt>
                <c:pt idx="5">
                  <c:v>466464.33235117549</c:v>
                </c:pt>
                <c:pt idx="6">
                  <c:v>461512.97202517552</c:v>
                </c:pt>
                <c:pt idx="7">
                  <c:v>456561.61169917556</c:v>
                </c:pt>
                <c:pt idx="8">
                  <c:v>451610.25137317547</c:v>
                </c:pt>
                <c:pt idx="9">
                  <c:v>446658.89104717551</c:v>
                </c:pt>
                <c:pt idx="10">
                  <c:v>441707.53072117548</c:v>
                </c:pt>
                <c:pt idx="11">
                  <c:v>436756.17039517552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0-4BF3-AC78-1BB3DF072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8727296"/>
        <c:axId val="148728832"/>
      </c:barChart>
      <c:catAx>
        <c:axId val="14872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8728832"/>
        <c:crosses val="autoZero"/>
        <c:auto val="1"/>
        <c:lblAlgn val="ctr"/>
        <c:lblOffset val="100"/>
        <c:noMultiLvlLbl val="0"/>
      </c:catAx>
      <c:valAx>
        <c:axId val="14872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200" b="1"/>
                  <a:t>Прибыль/</a:t>
                </a:r>
                <a:r>
                  <a:rPr lang="en-US" sz="1200" b="1"/>
                  <a:t>profit</a:t>
                </a:r>
                <a:r>
                  <a:rPr lang="ru-RU" sz="1200" b="1" baseline="0"/>
                  <a:t>, евро</a:t>
                </a:r>
                <a:r>
                  <a:rPr lang="en-US" sz="1200" b="1" baseline="0"/>
                  <a:t>/euro</a:t>
                </a:r>
                <a:endParaRPr lang="ru-RU" sz="1200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\ ##0\ [$€-1];[Red]\-#\ ##0\ [$€-1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8727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" dropStyle="combo" dx="16" fmlaLink="$S$56" fmlaRange="$S$53:$S$55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182880</xdr:colOff>
      <xdr:row>58</xdr:row>
      <xdr:rowOff>171450</xdr:rowOff>
    </xdr:from>
    <xdr:to>
      <xdr:col>13</xdr:col>
      <xdr:colOff>320040</xdr:colOff>
      <xdr:row>73</xdr:row>
      <xdr:rowOff>171450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960120</xdr:colOff>
          <xdr:row>52</xdr:row>
          <xdr:rowOff>7620</xdr:rowOff>
        </xdr:from>
        <xdr:to>
          <xdr:col>3</xdr:col>
          <xdr:colOff>1493520</xdr:colOff>
          <xdr:row>53</xdr:row>
          <xdr:rowOff>7620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13</xdr:row>
      <xdr:rowOff>3810</xdr:rowOff>
    </xdr:from>
    <xdr:to>
      <xdr:col>13</xdr:col>
      <xdr:colOff>632460</xdr:colOff>
      <xdr:row>37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274320</xdr:colOff>
      <xdr:row>12</xdr:row>
      <xdr:rowOff>171450</xdr:rowOff>
    </xdr:from>
    <xdr:to>
      <xdr:col>25</xdr:col>
      <xdr:colOff>68580</xdr:colOff>
      <xdr:row>37</xdr:row>
      <xdr:rowOff>30480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59</xdr:row>
          <xdr:rowOff>144780</xdr:rowOff>
        </xdr:from>
        <xdr:to>
          <xdr:col>1</xdr:col>
          <xdr:colOff>2247900</xdr:colOff>
          <xdr:row>62</xdr:row>
          <xdr:rowOff>68580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80</xdr:row>
          <xdr:rowOff>99060</xdr:rowOff>
        </xdr:from>
        <xdr:to>
          <xdr:col>1</xdr:col>
          <xdr:colOff>2049780</xdr:colOff>
          <xdr:row>82</xdr:row>
          <xdr:rowOff>160020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556260</xdr:colOff>
          <xdr:row>63</xdr:row>
          <xdr:rowOff>160020</xdr:rowOff>
        </xdr:from>
        <xdr:to>
          <xdr:col>1</xdr:col>
          <xdr:colOff>2697480</xdr:colOff>
          <xdr:row>66</xdr:row>
          <xdr:rowOff>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160</xdr:col>
      <xdr:colOff>441960</xdr:colOff>
      <xdr:row>24</xdr:row>
      <xdr:rowOff>701046</xdr:rowOff>
    </xdr:from>
    <xdr:to>
      <xdr:col>173</xdr:col>
      <xdr:colOff>137160</xdr:colOff>
      <xdr:row>41</xdr:row>
      <xdr:rowOff>15240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147</xdr:col>
      <xdr:colOff>4481</xdr:colOff>
      <xdr:row>33</xdr:row>
      <xdr:rowOff>89653</xdr:rowOff>
    </xdr:from>
    <xdr:to>
      <xdr:col>159</xdr:col>
      <xdr:colOff>8964</xdr:colOff>
      <xdr:row>58</xdr:row>
      <xdr:rowOff>62753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ib.com\kho\KredProject\&#1055;&#1088;&#1086;&#1077;&#1082;&#1090;&#1099;\&#1040;&#1075;&#1088;&#1086;-&#1054;&#1074;&#1077;&#1085;\&#1042;&#1099;&#1074;&#1086;&#1076;&#1099;\2011_11_16_Credit%20application_AgroOv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&#1043;&#1050;/&#1054;&#1055;&#1059;%20&#1080;%20&#1041;&#1072;&#1083;&#1072;&#1085;&#1089;/00&#1042;%20&#1088;&#1072;&#1089;&#1096;&#1080;&#1092;&#1088;&#1086;&#1074;&#1082;&#1072;%20&#1085;&#1072;&#1082;&#1083;.&#1088;&#1072;&#1089;&#1093;&#1086;&#1076;&#1086;&#1074;%20&#1084;&#1072;&#1088;%202007%20-%20&#1084;&#1072;&#1088;&#1090;%20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urcheno\LOCALS~1\Temp\6\notesD42F09\2012_06_14_1200%20Credit%20application%20V%203%203%20&#1050;&#1052;&#105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4;&#1050;&#1054;&#1051;&#1040;&#1044;\2011\&#1060;&#1080;&#1085;&#1072;&#1085;&#1089;&#1086;&#1074;&#1099;&#1081;%20&#1087;&#1083;&#1072;&#1085;\&#1064;&#1086;&#1082;&#1086;&#1083;&#1072;&#1076;_201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mitry\&#1073;&#1102;&#1076;&#1078;&#1077;&#1090;\&#1052;&#1086;&#1080;%20&#1076;&#1086;&#1082;&#1091;&#1084;&#1077;&#1085;&#1090;&#1099;\Finance.dpt\&#1041;&#1102;&#1076;&#1078;&#1077;&#1090;\&#1042;&#1086;&#1076;&#1072;\&#1042;&#1086;&#1076;&#1072;%20(&#1060;&#1077;&#1074;&#1088;&#1072;&#1088;&#1100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Startup" Target="&#1041;&#1102;&#1076;&#1078;&#1077;&#1090;/&#1050;&#1086;&#1085;&#1092;&#1077;&#1090;&#1099;/2005/&#1041;&#1102;&#1076;&#1078;&#1077;&#1090;_&#1050;&#1086;&#1085;&#1092;&#1077;&#1090;&#1099;_2005_&#1050;&#1088;&#1072;&#1090;&#1082;&#1080;&#1081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59;&#1082;&#1088;&#1089;&#1086;&#1094;%20115_dod_4_2_Fin_Model_Modernisation%20&#1041;&#1091;&#1096;&#1090;&#1080;&#1085;&#1086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3;&#1077;&#1083;&#1080;&#1086;&#1089;\&#1059;&#1082;&#1088;&#1089;&#1086;&#1094;%20115_dod_4_2_Fin_Model_Modernisation%20&#1041;&#1091;&#1096;&#1090;&#1080;&#1085;&#1086;%20-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Название"/>
      <sheetName val="Инструкция"/>
      <sheetName val="Parameters"/>
      <sheetName val="Assets Parameters"/>
      <sheetName val="Credit policy check list"/>
      <sheetName val="Deal complexity"/>
      <sheetName val="DoA"/>
      <sheetName val="Lists"/>
      <sheetName val="Курс"/>
      <sheetName val="Экспресс-анализ &gt;&gt;&gt;"/>
      <sheetName val="0.1"/>
      <sheetName val="0.2"/>
      <sheetName val="0.3"/>
      <sheetName val="0.4"/>
      <sheetName val="0.5"/>
      <sheetName val="0.6"/>
      <sheetName val="0.8"/>
      <sheetName val="Official BS"/>
      <sheetName val="Official PL"/>
      <sheetName val="Management Accounts"/>
      <sheetName val="Consolidated accounts"/>
      <sheetName val="0.7"/>
      <sheetName val="Секция 2 &gt;&gt;&gt;"/>
      <sheetName val="Формат отчетности"/>
      <sheetName val="PL"/>
      <sheetName val="BS"/>
      <sheetName val="CF"/>
      <sheetName val="2.1"/>
      <sheetName val="2.2"/>
      <sheetName val="2.3"/>
      <sheetName val="2.4"/>
      <sheetName val="2.5"/>
      <sheetName val="Секция 3 &gt;&gt;&gt;"/>
      <sheetName val="Коэффициенты"/>
      <sheetName val="Долговая нагрузка"/>
      <sheetName val="График"/>
      <sheetName val="Анализ ДЗ и КЗ"/>
      <sheetName val="Отношения ПУМБ с клиентом"/>
      <sheetName val="Прогноз денеж. поток"/>
      <sheetName val="Валютный риск"/>
      <sheetName val="Обеспечение"/>
      <sheetName val="Резюме КА"/>
      <sheetName val="Отчеты служб"/>
      <sheetName val="Секция 4 &gt;&gt;&gt;"/>
      <sheetName val="Риски"/>
      <sheetName val="Качество заполнения"/>
      <sheetName val="Resume - financials"/>
      <sheetName val="Resume - analysis"/>
      <sheetName val="Resume - appendix"/>
      <sheetName val="Resu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BA5" t="str">
            <v>Повышение эффективности</v>
          </cell>
        </row>
        <row r="6">
          <cell r="BA6" t="str">
            <v>Рост продаж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р-дек 2007"/>
      <sheetName val="2008"/>
      <sheetName val="1 кв 2009"/>
      <sheetName val="1-2 кв 2009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0">
          <cell r="A120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Название"/>
      <sheetName val="Инструкция"/>
      <sheetName val="Parameters"/>
      <sheetName val="Assets Parameters"/>
      <sheetName val="Credit policy check list"/>
      <sheetName val="Deal complexity"/>
      <sheetName val="DoA"/>
      <sheetName val="Lists"/>
      <sheetName val="Курс"/>
      <sheetName val="Экспресс-анализ &gt;&gt;&gt;"/>
      <sheetName val="0.1"/>
      <sheetName val="0.2"/>
      <sheetName val="0.3"/>
      <sheetName val="0.4"/>
      <sheetName val="0.5"/>
      <sheetName val="0.6"/>
      <sheetName val="0.8"/>
      <sheetName val="Official BS"/>
      <sheetName val="Official PL"/>
      <sheetName val="Management Accounts"/>
      <sheetName val="Consolidated accounts"/>
      <sheetName val="Секция 2 &gt;&gt;&gt;"/>
      <sheetName val="Формат отчетности"/>
      <sheetName val="PL"/>
      <sheetName val="BS"/>
      <sheetName val="CF"/>
      <sheetName val="2.1"/>
      <sheetName val="2.2"/>
      <sheetName val="2.3"/>
      <sheetName val="2.4"/>
      <sheetName val="2.5"/>
      <sheetName val="Секция 3 &gt;&gt;&gt;"/>
      <sheetName val="Коэффициенты"/>
      <sheetName val="Долговая нагрузка"/>
      <sheetName val="График"/>
      <sheetName val="Анализ ДЗ и КЗ"/>
      <sheetName val="Расшифровки"/>
      <sheetName val="Отношения ПУМБ с клиентом"/>
      <sheetName val="Прогноз денеж. поток"/>
      <sheetName val="Обеспечение"/>
      <sheetName val="Валютный риск"/>
      <sheetName val="Расчет овердрафта"/>
      <sheetName val="Контрактное фин-ние"/>
      <sheetName val="Гарантия"/>
      <sheetName val="Резюме КА"/>
      <sheetName val="Отчеты служб"/>
      <sheetName val="Секция 4 &gt;&gt;&gt;"/>
      <sheetName val="Риски"/>
      <sheetName val="Качество заполнения"/>
      <sheetName val="Resume - financials"/>
      <sheetName val="Resume - analysis"/>
      <sheetName val="Resume - Debt"/>
      <sheetName val="Resume - appendix"/>
      <sheetName val="Resu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H4" t="str">
            <v>Да</v>
          </cell>
        </row>
        <row r="5">
          <cell r="H5" t="str">
            <v>Нет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ий приход-расход ГП"/>
      <sheetName val="План отгрузки (ТГ А)"/>
      <sheetName val="План отгрузки (ТГ М)"/>
      <sheetName val="План отгрузки (Экспорт)"/>
      <sheetName val="План отгрузки (Прочие)"/>
      <sheetName val="План отгрузки (Сводный)"/>
      <sheetName val="План производства"/>
      <sheetName val="Прогноз запасов ГП"/>
      <sheetName val="Отчет о запасах ГП"/>
      <sheetName val="Себестоимость 1 ед продукции"/>
      <sheetName val="План реализации (ТГ А)"/>
      <sheetName val="План реализации (ТГ М)"/>
      <sheetName val="План реализации (Экспорт)"/>
      <sheetName val="План реализации (Прочие)"/>
      <sheetName val="План реализации (Сводный)"/>
      <sheetName val="Отпускные цены"/>
      <sheetName val="Расход ТМЦ ($) (2)"/>
      <sheetName val="Себестоимость 1 ед продукци (я)"/>
      <sheetName val="Нормы расхода"/>
      <sheetName val="Расход ТМЦ ($)"/>
      <sheetName val="Отчет о запасах ТМЦ"/>
      <sheetName val="Расход ТМЦ"/>
      <sheetName val="План поставок"/>
      <sheetName val="Прогноз запасов ТМЦ"/>
      <sheetName val="Объем поставок"/>
      <sheetName val="Закупочные цены"/>
      <sheetName val="Средние закупочные цены"/>
      <sheetName val="Прибыль"/>
      <sheetName val="Прибыль (ТГ А)"/>
      <sheetName val="Прибыль (ТГ М)"/>
      <sheetName val="Прибыль (Экспорт)"/>
      <sheetName val="Прибыль (Прочие)"/>
    </sheetNames>
    <sheetDataSet>
      <sheetData sheetId="0"/>
      <sheetData sheetId="1">
        <row r="4">
          <cell r="C4" t="str">
            <v>Шоколад</v>
          </cell>
        </row>
      </sheetData>
      <sheetData sheetId="2"/>
      <sheetData sheetId="3"/>
      <sheetData sheetId="4"/>
      <sheetData sheetId="5">
        <row r="6">
          <cell r="C6">
            <v>40179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9">
          <cell r="R39">
            <v>4.1650489999999998</v>
          </cell>
        </row>
      </sheetData>
      <sheetData sheetId="16"/>
      <sheetData sheetId="17"/>
      <sheetData sheetId="18">
        <row r="14">
          <cell r="G14">
            <v>0.10101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хема"/>
      <sheetName val="Документы"/>
      <sheetName val="План отгрузки (Вода)"/>
      <sheetName val="План отгрузки (Фасовка)"/>
      <sheetName val="Отпускные цены (Вода)"/>
      <sheetName val="Отпускные цены (Фасовка)"/>
      <sheetName val="План реализации (Вода)"/>
      <sheetName val="План реализации (Фасовка)"/>
      <sheetName val="План поступлений дс (Вода)"/>
      <sheetName val="План поступлений дс (Фасовка)"/>
      <sheetName val="Отчет о запасах ГП (Вода)"/>
      <sheetName val="Отчет о запасах ГП (Фасовка)"/>
      <sheetName val="План производства (Вода)"/>
      <sheetName val="План производства (Фасовка)"/>
      <sheetName val="Прогноз запасов ГП (Вода)"/>
      <sheetName val="Прогноз запасов ГП (Фасовка)"/>
      <sheetName val="Нормы расхода (Вода)"/>
      <sheetName val="Нормы расхода (Фасовка)"/>
      <sheetName val="Расход ТМЦ (Вода)"/>
      <sheetName val="Расход ТМЦ (Фасовка)"/>
      <sheetName val="Расход ТМЦ $ (Вода)"/>
      <sheetName val="Расход ТМЦ $ (Вода) (2)"/>
      <sheetName val="Расход ТМЦ $ (Фасовка)"/>
      <sheetName val="Расход ТМЦ $ (Фасовка) (2)"/>
      <sheetName val="Закупочные цены (Вода)"/>
      <sheetName val="Закупочные цены (Фасовка)"/>
      <sheetName val="Отчет о запасах ТМЦ (Вода)"/>
      <sheetName val="Отчет о запасах ТМЦ (Фасовка)"/>
      <sheetName val="Объем поставок (Вода)"/>
      <sheetName val="Объем поставок (Фасовка)"/>
      <sheetName val="Прогноз запасов ТМЦ (Вода)"/>
      <sheetName val="Прогноз запасов ТМЦ (Фасовка)"/>
      <sheetName val="План поставок (Вода)"/>
      <sheetName val="План поставок (Фасовка)"/>
      <sheetName val="План расходов (Вода)"/>
      <sheetName val="План расходов (Фасовка)"/>
      <sheetName val="Задолженность"/>
      <sheetName val="Налоги"/>
      <sheetName val="Накладные"/>
      <sheetName val="Себестоимость"/>
      <sheetName val="Бюджет"/>
      <sheetName val="Деньги (Февраль)"/>
      <sheetName val="Запас"/>
      <sheetName val="Себестоимость 1 ед (2)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Фасовка</v>
          </cell>
        </row>
      </sheetData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/>
      <sheetData sheetId="37" refreshError="1"/>
      <sheetData sheetId="38" refreshError="1"/>
      <sheetData sheetId="39"/>
      <sheetData sheetId="40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 (2)"/>
      <sheetName val="2005"/>
      <sheetName val="CС Конфеты"/>
      <sheetName val="CС Конфеты ($)"/>
      <sheetName val="СС Упаковка "/>
      <sheetName val="СС Упаковка  ($)"/>
      <sheetName val="План отгрузки"/>
      <sheetName val="СС Упаковка  (2)"/>
      <sheetName val="Показатели (2)"/>
      <sheetName val="CС Конфеты (2)"/>
      <sheetName val="СС Упаковка  (3)"/>
    </sheetNames>
    <sheetDataSet>
      <sheetData sheetId="0" refreshError="1"/>
      <sheetData sheetId="1" refreshError="1">
        <row r="5">
          <cell r="J5">
            <v>5.73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міст (Перелік таблиць)"/>
      <sheetName val="Інструкція до заповнення"/>
      <sheetName val="Резюме проекту"/>
      <sheetName val="Факт_Ф1"/>
      <sheetName val="Факт_Ф2_рік"/>
      <sheetName val="Факт_Ф2_кв"/>
      <sheetName val="Прогнозний баланс (UKR)"/>
      <sheetName val="Прогнозна Ф-2 (UKR)"/>
      <sheetName val="Прогноз CF"/>
      <sheetName val="Кредити"/>
      <sheetName val="Інвест витрати"/>
      <sheetName val="Трансформація Ф-1-м"/>
      <sheetName val="Трансформація Ф-2-м"/>
      <sheetName val="Порівняльна таблиця"/>
    </sheetNames>
    <sheetDataSet>
      <sheetData sheetId="0"/>
      <sheetData sheetId="1"/>
      <sheetData sheetId="2"/>
      <sheetData sheetId="3">
        <row r="1">
          <cell r="A1" t="str">
            <v>Баланси ______________________ ЕДРПОУ: _____________</v>
          </cell>
          <cell r="C1" t="str">
            <v>Період</v>
          </cell>
        </row>
        <row r="2">
          <cell r="A2" t="str">
            <v>Код статті</v>
          </cell>
          <cell r="B2" t="str">
            <v>Стаття</v>
          </cell>
          <cell r="C2">
            <v>40817</v>
          </cell>
          <cell r="D2">
            <v>40909</v>
          </cell>
          <cell r="E2">
            <v>41000</v>
          </cell>
          <cell r="F2">
            <v>41091</v>
          </cell>
          <cell r="G2">
            <v>41183</v>
          </cell>
          <cell r="H2">
            <v>41275</v>
          </cell>
          <cell r="I2" t="str">
            <v>01.04.2013</v>
          </cell>
          <cell r="J2" t="str">
            <v>01.07.2013</v>
          </cell>
          <cell r="K2" t="str">
            <v>01.10.2013</v>
          </cell>
          <cell r="L2" t="str">
            <v>01.01.2014</v>
          </cell>
          <cell r="M2" t="str">
            <v>01.04.2014</v>
          </cell>
          <cell r="N2" t="str">
            <v>01.07.2014</v>
          </cell>
          <cell r="O2" t="str">
            <v>01.10.2014</v>
          </cell>
        </row>
        <row r="3">
          <cell r="A3" t="str">
            <v/>
          </cell>
          <cell r="B3" t="str">
            <v>АКТИВ</v>
          </cell>
        </row>
        <row r="4">
          <cell r="A4" t="str">
            <v/>
          </cell>
          <cell r="B4" t="str">
            <v>І. НЕОБОРОТНІ АКТИВИ</v>
          </cell>
        </row>
        <row r="5">
          <cell r="A5" t="str">
            <v>1000</v>
          </cell>
          <cell r="B5" t="str">
            <v>Нематеріальні активи: залишкова вартість</v>
          </cell>
          <cell r="C5">
            <v>0</v>
          </cell>
        </row>
        <row r="6">
          <cell r="A6" t="str">
            <v>1001</v>
          </cell>
          <cell r="B6" t="str">
            <v>Нематеріальні активи: первісна вартість</v>
          </cell>
        </row>
        <row r="7">
          <cell r="A7" t="str">
            <v>1002</v>
          </cell>
          <cell r="B7" t="str">
            <v>Нематеріальні активи: знос</v>
          </cell>
        </row>
        <row r="8">
          <cell r="A8" t="str">
            <v>1005</v>
          </cell>
          <cell r="B8" t="str">
            <v>Незавершені капітальні інвестиції</v>
          </cell>
        </row>
        <row r="9">
          <cell r="A9" t="str">
            <v>1010</v>
          </cell>
          <cell r="B9" t="str">
            <v>Основні засоби: залишкова вартість</v>
          </cell>
        </row>
        <row r="10">
          <cell r="A10" t="str">
            <v>1011</v>
          </cell>
          <cell r="B10" t="str">
            <v>Основні засоби: первісна вартість</v>
          </cell>
        </row>
        <row r="11">
          <cell r="A11" t="str">
            <v>1012</v>
          </cell>
          <cell r="B11" t="str">
            <v>Основні засоби: знос</v>
          </cell>
        </row>
        <row r="12">
          <cell r="A12" t="str">
            <v>1015</v>
          </cell>
          <cell r="B12" t="str">
            <v>Інвестиційна нерухомість</v>
          </cell>
        </row>
        <row r="13">
          <cell r="A13" t="str">
            <v>1016</v>
          </cell>
          <cell r="B13" t="str">
            <v>Первісна вартість інвестиційної нерухомості</v>
          </cell>
        </row>
        <row r="14">
          <cell r="A14" t="str">
            <v>1017</v>
          </cell>
          <cell r="B14" t="str">
            <v>Знос інвестиційної нерухомості</v>
          </cell>
        </row>
        <row r="15">
          <cell r="A15" t="str">
            <v>1020</v>
          </cell>
          <cell r="B15" t="str">
            <v>Довгострокові біологічні активи</v>
          </cell>
        </row>
        <row r="16">
          <cell r="A16" t="str">
            <v>1021</v>
          </cell>
          <cell r="B16" t="str">
            <v>Первісна вартість довгострокових біологічних активів</v>
          </cell>
        </row>
        <row r="17">
          <cell r="A17" t="str">
            <v>1022</v>
          </cell>
          <cell r="B17" t="str">
            <v>Накопичена амортизація довгострокових біологічних активів</v>
          </cell>
        </row>
        <row r="18">
          <cell r="A18" t="str">
            <v>1030</v>
          </cell>
          <cell r="B18" t="str">
            <v>Довгострокові фінансові інвестиції (за методом участі в капіталі інших підприємств)</v>
          </cell>
        </row>
        <row r="19">
          <cell r="A19" t="str">
            <v>1035</v>
          </cell>
          <cell r="B19" t="str">
            <v>Інші довгострокові фінансові інвестиції</v>
          </cell>
        </row>
        <row r="20">
          <cell r="A20" t="str">
            <v>1040</v>
          </cell>
          <cell r="B20" t="str">
            <v>Довгострокова дебіторська заборгованість</v>
          </cell>
        </row>
        <row r="21">
          <cell r="A21" t="str">
            <v>1045</v>
          </cell>
          <cell r="B21" t="str">
            <v>Відстрочені податкові активи</v>
          </cell>
        </row>
        <row r="22">
          <cell r="A22" t="str">
            <v>1050</v>
          </cell>
          <cell r="B22" t="str">
            <v>Гудвіл</v>
          </cell>
        </row>
        <row r="23">
          <cell r="A23" t="str">
            <v>1055</v>
          </cell>
          <cell r="B23" t="str">
            <v>Гудвіл при консолідації</v>
          </cell>
        </row>
        <row r="24">
          <cell r="A24" t="str">
            <v>1060</v>
          </cell>
          <cell r="B24" t="str">
            <v>Відстрочені аквізиційні витрати</v>
          </cell>
        </row>
        <row r="25">
          <cell r="A25" t="str">
            <v>1065</v>
          </cell>
          <cell r="B25" t="str">
            <v>Залишок коштів у централізованих страхових резервних фондах</v>
          </cell>
        </row>
        <row r="26">
          <cell r="A26" t="str">
            <v>1090</v>
          </cell>
          <cell r="B26" t="str">
            <v>Інші необоротні активи</v>
          </cell>
        </row>
        <row r="27">
          <cell r="A27" t="str">
            <v>1095</v>
          </cell>
          <cell r="B27" t="str">
            <v>Усього за розділом І</v>
          </cell>
        </row>
        <row r="28">
          <cell r="A28" t="str">
            <v/>
          </cell>
          <cell r="B28" t="str">
            <v>ІІ. ОБОРОТНІ АКТИВИ</v>
          </cell>
        </row>
        <row r="29">
          <cell r="A29" t="str">
            <v>1100</v>
          </cell>
          <cell r="B29" t="str">
            <v>Запаси, у т.ч.:</v>
          </cell>
        </row>
        <row r="30">
          <cell r="A30" t="str">
            <v>1101</v>
          </cell>
          <cell r="B30" t="str">
            <v>Виробничі запаси</v>
          </cell>
        </row>
        <row r="31">
          <cell r="A31" t="str">
            <v>1102</v>
          </cell>
          <cell r="B31" t="str">
            <v>Незавершене виробництво</v>
          </cell>
        </row>
        <row r="32">
          <cell r="A32" t="str">
            <v>1103</v>
          </cell>
          <cell r="B32" t="str">
            <v>Готова продукція</v>
          </cell>
        </row>
        <row r="33">
          <cell r="A33" t="str">
            <v>1104</v>
          </cell>
          <cell r="B33" t="str">
            <v>Товари</v>
          </cell>
        </row>
        <row r="34">
          <cell r="A34" t="str">
            <v>1110</v>
          </cell>
          <cell r="B34" t="str">
            <v>Поточні біологічні активи</v>
          </cell>
        </row>
        <row r="35">
          <cell r="A35" t="str">
            <v>1115</v>
          </cell>
          <cell r="B35" t="str">
            <v>Депозити перестрахування</v>
          </cell>
        </row>
        <row r="36">
          <cell r="A36" t="str">
            <v>1120</v>
          </cell>
          <cell r="B36" t="str">
            <v>Векселі одержані</v>
          </cell>
        </row>
        <row r="37">
          <cell r="A37" t="str">
            <v>1125</v>
          </cell>
          <cell r="B37" t="str">
            <v>Дебіторська заборгованість за продукцію, роботи, послуги</v>
          </cell>
        </row>
        <row r="38">
          <cell r="A38" t="str">
            <v>1130</v>
          </cell>
          <cell r="B38" t="str">
            <v>Дебіторська заборгованість за розрахунками за виданими авансами</v>
          </cell>
        </row>
        <row r="39">
          <cell r="A39" t="str">
            <v>1135</v>
          </cell>
          <cell r="B39" t="str">
            <v>Дебіторська заборгованість за розрахунками з бюджетом</v>
          </cell>
        </row>
        <row r="40">
          <cell r="A40" t="str">
            <v>1136</v>
          </cell>
          <cell r="B40" t="str">
            <v>у тому числі з податку на прибуток</v>
          </cell>
        </row>
        <row r="41">
          <cell r="A41" t="str">
            <v>1140</v>
          </cell>
          <cell r="B41" t="str">
            <v>Дебіторська заборгованість за розрахунками з нарахованих доходів</v>
          </cell>
        </row>
        <row r="42">
          <cell r="A42" t="str">
            <v>1145</v>
          </cell>
          <cell r="B42" t="str">
            <v>Дебіторська заборгованість із внутрішніх розрахунків</v>
          </cell>
        </row>
        <row r="43">
          <cell r="A43" t="str">
            <v>1155</v>
          </cell>
          <cell r="B43" t="str">
            <v>Інша поточна дебіторська заборгованість</v>
          </cell>
          <cell r="H43">
            <v>253.4</v>
          </cell>
        </row>
        <row r="44">
          <cell r="A44" t="str">
            <v>1160</v>
          </cell>
          <cell r="B44" t="str">
            <v>Поточні фінансові інвестиції</v>
          </cell>
        </row>
        <row r="45">
          <cell r="A45" t="str">
            <v>1165</v>
          </cell>
          <cell r="B45" t="str">
            <v>Гроші та їх еквіваленти</v>
          </cell>
        </row>
        <row r="46">
          <cell r="A46" t="str">
            <v>1166</v>
          </cell>
          <cell r="B46" t="str">
            <v>Готівка</v>
          </cell>
        </row>
        <row r="47">
          <cell r="A47" t="str">
            <v>1167</v>
          </cell>
          <cell r="B47" t="str">
            <v>Рахунки в банках</v>
          </cell>
        </row>
        <row r="48">
          <cell r="A48" t="str">
            <v>1170</v>
          </cell>
          <cell r="B48" t="str">
            <v>Витрати майбутніх періодів</v>
          </cell>
        </row>
        <row r="49">
          <cell r="A49" t="str">
            <v>1180</v>
          </cell>
          <cell r="B49" t="str">
            <v>Частка перестраховика у страхових резервах, у тому числі в:</v>
          </cell>
        </row>
        <row r="50">
          <cell r="A50" t="str">
            <v>1181</v>
          </cell>
          <cell r="B50" t="str">
            <v>резервах довгострокових зобов’язань</v>
          </cell>
        </row>
        <row r="51">
          <cell r="A51" t="str">
            <v>1182</v>
          </cell>
          <cell r="B51" t="str">
            <v>резервах збитків або резервах належних виплат</v>
          </cell>
        </row>
        <row r="52">
          <cell r="A52" t="str">
            <v>1183</v>
          </cell>
          <cell r="B52" t="str">
            <v>резервах незароблених премій</v>
          </cell>
        </row>
        <row r="53">
          <cell r="A53" t="str">
            <v>1184</v>
          </cell>
          <cell r="B53" t="str">
            <v>інших страхових резервах</v>
          </cell>
        </row>
        <row r="54">
          <cell r="A54" t="str">
            <v>1190</v>
          </cell>
          <cell r="B54" t="str">
            <v>Інші оборотні активи</v>
          </cell>
        </row>
        <row r="55">
          <cell r="A55" t="str">
            <v>1195</v>
          </cell>
          <cell r="B55" t="str">
            <v>Усього за розділом ІІ</v>
          </cell>
          <cell r="H55">
            <v>253.4</v>
          </cell>
        </row>
        <row r="56">
          <cell r="A56" t="str">
            <v>1200</v>
          </cell>
          <cell r="B56" t="str">
            <v>ІІІ. НЕОБОРОТНІ АКТИВИ, УТРИМУВАНІ ДЛЯ ПРОДАЖУ, ТА ГРУПИ ВИБУТТЯ</v>
          </cell>
        </row>
        <row r="57">
          <cell r="A57" t="str">
            <v>1300</v>
          </cell>
          <cell r="B57" t="str">
            <v>БАЛАНС</v>
          </cell>
          <cell r="H57">
            <v>253.4</v>
          </cell>
        </row>
        <row r="58">
          <cell r="A58" t="str">
            <v/>
          </cell>
          <cell r="B58" t="str">
            <v>ПАСИВ</v>
          </cell>
        </row>
        <row r="59">
          <cell r="A59" t="str">
            <v/>
          </cell>
          <cell r="B59" t="str">
            <v>І. ВЛАСНИЙ КАПІТАЛ</v>
          </cell>
        </row>
        <row r="60">
          <cell r="A60" t="str">
            <v>1400</v>
          </cell>
          <cell r="B60" t="str">
            <v>Зареєстрований капітал</v>
          </cell>
          <cell r="H60">
            <v>1</v>
          </cell>
        </row>
        <row r="61">
          <cell r="A61" t="str">
            <v>1405</v>
          </cell>
          <cell r="B61" t="str">
            <v>Капітал у дооцінках</v>
          </cell>
        </row>
        <row r="62">
          <cell r="A62" t="str">
            <v>1410</v>
          </cell>
          <cell r="B62" t="str">
            <v>Додатковий капітал</v>
          </cell>
        </row>
        <row r="63">
          <cell r="A63" t="str">
            <v>1411</v>
          </cell>
          <cell r="B63" t="str">
            <v>Емісійний дохід</v>
          </cell>
        </row>
        <row r="64">
          <cell r="A64" t="str">
            <v>1412</v>
          </cell>
          <cell r="B64" t="str">
            <v>Накопичені курсові різниці</v>
          </cell>
        </row>
        <row r="65">
          <cell r="A65" t="str">
            <v>1415</v>
          </cell>
          <cell r="B65" t="str">
            <v>Резервний капітал</v>
          </cell>
        </row>
        <row r="66">
          <cell r="A66" t="str">
            <v>1420</v>
          </cell>
          <cell r="B66" t="str">
            <v>Нерозподілений прибуток (непокритий збиток)</v>
          </cell>
        </row>
        <row r="67">
          <cell r="A67" t="str">
            <v>1425</v>
          </cell>
          <cell r="B67" t="str">
            <v>Неоплачений капітал</v>
          </cell>
          <cell r="H67">
            <v>-1</v>
          </cell>
        </row>
        <row r="68">
          <cell r="A68" t="str">
            <v>1430</v>
          </cell>
          <cell r="B68" t="str">
            <v>Вилучений капітал</v>
          </cell>
        </row>
        <row r="69">
          <cell r="A69" t="str">
            <v>1435</v>
          </cell>
          <cell r="B69" t="str">
            <v>Інші резерви</v>
          </cell>
        </row>
        <row r="70">
          <cell r="A70" t="str">
            <v>1490</v>
          </cell>
          <cell r="B70" t="str">
            <v>Неконтрольована частка</v>
          </cell>
        </row>
        <row r="71">
          <cell r="A71" t="str">
            <v>1495</v>
          </cell>
          <cell r="B71" t="str">
            <v>Усього за розділом І</v>
          </cell>
        </row>
        <row r="72">
          <cell r="A72" t="str">
            <v/>
          </cell>
          <cell r="B72" t="str">
            <v>ІІ. ДОВГОСТРОКОВІ ЗОБОВ’ЯЗАННЯ І ЗАБЕЗПЕЧЕННЯ</v>
          </cell>
        </row>
        <row r="73">
          <cell r="A73" t="str">
            <v>1500</v>
          </cell>
          <cell r="B73" t="str">
            <v>Відстрочені податкові зобов’язання</v>
          </cell>
        </row>
        <row r="74">
          <cell r="A74" t="str">
            <v>1505</v>
          </cell>
          <cell r="B74" t="str">
            <v>Пенсійні зобов’язання</v>
          </cell>
        </row>
        <row r="75">
          <cell r="A75" t="str">
            <v>1510</v>
          </cell>
          <cell r="B75" t="str">
            <v>Довгострокові кредити банків</v>
          </cell>
        </row>
        <row r="76">
          <cell r="A76" t="str">
            <v>1515</v>
          </cell>
          <cell r="B76" t="str">
            <v>Інші довгострокові зобов’язання</v>
          </cell>
        </row>
        <row r="77">
          <cell r="A77" t="str">
            <v>1520</v>
          </cell>
          <cell r="B77" t="str">
            <v>Довгострокові забезпечення</v>
          </cell>
        </row>
        <row r="78">
          <cell r="A78" t="str">
            <v>1521</v>
          </cell>
          <cell r="B78" t="str">
            <v>Довгострокові забезпечення витрат персоналу</v>
          </cell>
        </row>
        <row r="79">
          <cell r="A79" t="str">
            <v>1525</v>
          </cell>
          <cell r="B79" t="str">
            <v>Цільове фінансування</v>
          </cell>
        </row>
        <row r="80">
          <cell r="A80" t="str">
            <v>1526</v>
          </cell>
          <cell r="B80" t="str">
            <v>Благодійна допомога</v>
          </cell>
        </row>
        <row r="81">
          <cell r="A81" t="str">
            <v>1530</v>
          </cell>
          <cell r="B81" t="str">
            <v>Страхові резерви</v>
          </cell>
        </row>
        <row r="82">
          <cell r="A82" t="str">
            <v>1531</v>
          </cell>
          <cell r="B82" t="str">
            <v>резерв довгострокових зобов’язань</v>
          </cell>
        </row>
        <row r="83">
          <cell r="A83" t="str">
            <v>1532</v>
          </cell>
          <cell r="B83" t="str">
            <v>резерв збитків або резерв належних виплат</v>
          </cell>
        </row>
        <row r="84">
          <cell r="A84" t="str">
            <v>1533</v>
          </cell>
          <cell r="B84" t="str">
            <v>резерв незароблених премій</v>
          </cell>
        </row>
        <row r="85">
          <cell r="A85" t="str">
            <v>1534</v>
          </cell>
          <cell r="B85" t="str">
            <v>інші страхові резерви</v>
          </cell>
        </row>
        <row r="86">
          <cell r="A86" t="str">
            <v>1535</v>
          </cell>
          <cell r="B86" t="str">
            <v>Інвестиційні контракти</v>
          </cell>
        </row>
        <row r="87">
          <cell r="A87" t="str">
            <v>1540</v>
          </cell>
          <cell r="B87" t="str">
            <v>Призовий фонд</v>
          </cell>
        </row>
        <row r="88">
          <cell r="A88" t="str">
            <v>1545</v>
          </cell>
          <cell r="B88" t="str">
            <v>Резерв на виплату джек-поту</v>
          </cell>
        </row>
        <row r="89">
          <cell r="A89" t="str">
            <v>1595</v>
          </cell>
          <cell r="B89" t="str">
            <v>Усього за розділом ІІ</v>
          </cell>
        </row>
        <row r="90">
          <cell r="A90" t="str">
            <v/>
          </cell>
          <cell r="B90" t="str">
            <v>III. ПОТОЧНІ ЗОБОВ`ЯЗАННЯ І ЗАБЕЗПЕЧЕННЯ</v>
          </cell>
        </row>
        <row r="91">
          <cell r="A91" t="str">
            <v>1600</v>
          </cell>
          <cell r="B91" t="str">
            <v>Короткострокові кредити банків</v>
          </cell>
        </row>
        <row r="92">
          <cell r="A92" t="str">
            <v>1605</v>
          </cell>
          <cell r="B92" t="str">
            <v>Векселі видані</v>
          </cell>
        </row>
        <row r="93">
          <cell r="A93" t="str">
            <v>1610</v>
          </cell>
          <cell r="B93" t="str">
            <v>Поточна кредитор. заборг. за довгостроковими зобов’язаннями</v>
          </cell>
        </row>
        <row r="94">
          <cell r="A94" t="str">
            <v>1615</v>
          </cell>
          <cell r="B94" t="str">
            <v>Поточна кредитор. заборг. за товари, роботи, послуги</v>
          </cell>
        </row>
        <row r="95">
          <cell r="A95" t="str">
            <v>1620</v>
          </cell>
          <cell r="B95" t="str">
            <v>Поточна кредитор. заборг. за розрахунками з бюджетом</v>
          </cell>
        </row>
        <row r="96">
          <cell r="A96" t="str">
            <v>1621</v>
          </cell>
          <cell r="B96" t="str">
            <v>у тому числі з податку на прибуток</v>
          </cell>
        </row>
        <row r="97">
          <cell r="A97" t="str">
            <v>1625</v>
          </cell>
          <cell r="B97" t="str">
            <v>Поточна кредитор. заборг. за розрахунками зі страхування</v>
          </cell>
        </row>
        <row r="98">
          <cell r="A98" t="str">
            <v>1630</v>
          </cell>
          <cell r="B98" t="str">
            <v>Поточна кредитор. заборг. за розрахунками з оплати праці</v>
          </cell>
        </row>
        <row r="99">
          <cell r="A99" t="str">
            <v>1635</v>
          </cell>
          <cell r="B99" t="str">
            <v>Поточна кредитор. заборг. за одержаними авансами</v>
          </cell>
        </row>
        <row r="100">
          <cell r="A100" t="str">
            <v>1640</v>
          </cell>
          <cell r="B100" t="str">
            <v>Поточна кредитор. заборг. за розрахунками з учасниками</v>
          </cell>
        </row>
        <row r="101">
          <cell r="A101" t="str">
            <v>1645</v>
          </cell>
          <cell r="B101" t="str">
            <v>Поточна кредитор. заборг. із внутрішніх розрахунків</v>
          </cell>
        </row>
        <row r="102">
          <cell r="A102" t="str">
            <v>1650</v>
          </cell>
          <cell r="B102" t="str">
            <v>Поточна кредитор. заборг. за страховою діяльністю</v>
          </cell>
        </row>
        <row r="103">
          <cell r="A103" t="str">
            <v>1660</v>
          </cell>
          <cell r="B103" t="str">
            <v>Поточні забезпечення</v>
          </cell>
        </row>
        <row r="104">
          <cell r="A104" t="str">
            <v>1665</v>
          </cell>
          <cell r="B104" t="str">
            <v>Доходи майбутніх періодів</v>
          </cell>
        </row>
        <row r="105">
          <cell r="A105" t="str">
            <v>1670</v>
          </cell>
          <cell r="B105" t="str">
            <v>Відстрочені комісійні доходи від перестраховиків</v>
          </cell>
        </row>
        <row r="106">
          <cell r="A106" t="str">
            <v>1690</v>
          </cell>
          <cell r="B106" t="str">
            <v>Інші поточні зобов’язання</v>
          </cell>
          <cell r="H106">
            <v>253.4</v>
          </cell>
        </row>
        <row r="107">
          <cell r="A107" t="str">
            <v>1695</v>
          </cell>
          <cell r="B107" t="str">
            <v>Усього за розділом ІІІ</v>
          </cell>
          <cell r="H107">
            <v>253.4</v>
          </cell>
        </row>
        <row r="108">
          <cell r="A108" t="str">
            <v>1700</v>
          </cell>
          <cell r="B108" t="str">
            <v>ІV. ЗОБОВ’ЯЗАННЯ, ПОВ’ЯЗАНІ З НЕОБОРОТНИМИ АКТИВАМИ, УТРИМУВАНИМИ ДЛЯ ПРОДАЖУ, ТА ГРУПИ ВИБУТТЯ</v>
          </cell>
        </row>
        <row r="109">
          <cell r="A109" t="str">
            <v>1800</v>
          </cell>
          <cell r="B109" t="str">
            <v>V. ЧИСТА ВАРТІСТЬ НЕДЕРЖАВНОГО ПЕНСІЙНОГО ФОНДУ</v>
          </cell>
        </row>
        <row r="110">
          <cell r="A110" t="str">
            <v>1900</v>
          </cell>
          <cell r="B110" t="str">
            <v>БАЛАНС</v>
          </cell>
          <cell r="H110">
            <v>253.4</v>
          </cell>
        </row>
        <row r="111">
          <cell r="A111" t="str">
            <v>900</v>
          </cell>
          <cell r="B111" t="str">
            <v>Довгострокові кредити банків</v>
          </cell>
        </row>
      </sheetData>
      <sheetData sheetId="4"/>
      <sheetData sheetId="5"/>
      <sheetData sheetId="6"/>
      <sheetData sheetId="7"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J32">
            <v>-424.1</v>
          </cell>
          <cell r="K32">
            <v>-1207.2</v>
          </cell>
          <cell r="L32">
            <v>-1233.5</v>
          </cell>
          <cell r="N32">
            <v>-1188.4000000000001</v>
          </cell>
          <cell r="O32">
            <v>-1143.3</v>
          </cell>
          <cell r="P32">
            <v>-1098.2</v>
          </cell>
          <cell r="Q32">
            <v>-1053</v>
          </cell>
          <cell r="S32">
            <v>-1007.9</v>
          </cell>
          <cell r="T32">
            <v>-962.8</v>
          </cell>
          <cell r="U32">
            <v>-917.6</v>
          </cell>
          <cell r="V32">
            <v>-872.5</v>
          </cell>
          <cell r="X32">
            <v>-827.4</v>
          </cell>
          <cell r="Y32">
            <v>-782.3</v>
          </cell>
          <cell r="Z32">
            <v>-737.1</v>
          </cell>
          <cell r="AA32">
            <v>-692</v>
          </cell>
          <cell r="AC32">
            <v>-2316.5</v>
          </cell>
          <cell r="AD32">
            <v>-1594.6</v>
          </cell>
          <cell r="AE32">
            <v>-872.5</v>
          </cell>
          <cell r="AF32">
            <v>-180.5</v>
          </cell>
          <cell r="AH32">
            <v>0</v>
          </cell>
          <cell r="AI32">
            <v>-2864.8</v>
          </cell>
          <cell r="AJ32">
            <v>-4482.8999999999996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-76.099999999999994</v>
          </cell>
          <cell r="J36">
            <v>-651.30000000000007</v>
          </cell>
          <cell r="K36">
            <v>112.69999999999959</v>
          </cell>
          <cell r="L36">
            <v>3180.5</v>
          </cell>
          <cell r="N36">
            <v>3225.6</v>
          </cell>
          <cell r="O36">
            <v>3270.7</v>
          </cell>
          <cell r="P36">
            <v>3304.0000000000009</v>
          </cell>
          <cell r="Q36">
            <v>3325.3999999999996</v>
          </cell>
          <cell r="S36">
            <v>3370.4999999999995</v>
          </cell>
          <cell r="T36">
            <v>3415.5999999999995</v>
          </cell>
          <cell r="U36">
            <v>3449.0000000000005</v>
          </cell>
          <cell r="V36">
            <v>3470.3999999999996</v>
          </cell>
          <cell r="X36">
            <v>3515.4999999999995</v>
          </cell>
          <cell r="Y36">
            <v>3560.5999999999995</v>
          </cell>
          <cell r="Z36">
            <v>3593.9</v>
          </cell>
          <cell r="AA36">
            <v>3615.3000000000011</v>
          </cell>
          <cell r="AC36">
            <v>14865.5</v>
          </cell>
          <cell r="AD36">
            <v>15445.300000000001</v>
          </cell>
          <cell r="AE36">
            <v>16013.200000000004</v>
          </cell>
          <cell r="AF36">
            <v>16574.800000000003</v>
          </cell>
          <cell r="AG36">
            <v>16574.796875</v>
          </cell>
          <cell r="AH36">
            <v>0</v>
          </cell>
          <cell r="AI36">
            <v>2565.8000000000011</v>
          </cell>
          <cell r="AJ36">
            <v>13125.699999999999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K45">
            <v>804.3</v>
          </cell>
          <cell r="L45">
            <v>2412.9</v>
          </cell>
          <cell r="N45">
            <v>2412.9</v>
          </cell>
          <cell r="O45">
            <v>2412.9</v>
          </cell>
          <cell r="P45">
            <v>2412.9</v>
          </cell>
          <cell r="Q45">
            <v>2412.9</v>
          </cell>
          <cell r="S45">
            <v>2412.9</v>
          </cell>
          <cell r="T45">
            <v>2412.9</v>
          </cell>
          <cell r="U45">
            <v>2412.9</v>
          </cell>
          <cell r="V45">
            <v>2412.9</v>
          </cell>
          <cell r="X45">
            <v>2412.9</v>
          </cell>
          <cell r="Y45">
            <v>2412.9</v>
          </cell>
          <cell r="Z45">
            <v>2412.9</v>
          </cell>
          <cell r="AA45">
            <v>2412.9</v>
          </cell>
          <cell r="AC45">
            <v>9651.7000000000007</v>
          </cell>
          <cell r="AD45">
            <v>9651.7000000000007</v>
          </cell>
          <cell r="AE45">
            <v>9651.7000000000007</v>
          </cell>
          <cell r="AF45">
            <v>9651.7000000000007</v>
          </cell>
          <cell r="AH45">
            <v>0</v>
          </cell>
          <cell r="AI45">
            <v>3217.2</v>
          </cell>
          <cell r="AJ45">
            <v>9651.6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міст (Перелік таблиць)"/>
      <sheetName val="Інструкція до заповнення"/>
      <sheetName val="Резюме проекту"/>
      <sheetName val="Факт_Ф1"/>
      <sheetName val="Факт_Ф2_рік"/>
      <sheetName val="Факт_Ф2_кв"/>
      <sheetName val="Прогнозний баланс (UKR)"/>
      <sheetName val="Прогнозна Ф-2 (UKR)"/>
      <sheetName val="Прогноз CF"/>
      <sheetName val="Кредити"/>
      <sheetName val="Інвест витрати"/>
      <sheetName val="Трансформація Ф-1-м"/>
      <sheetName val="Трансформація Ф-2-м"/>
      <sheetName val="Порівняльна таблиця"/>
    </sheetNames>
    <sheetDataSet>
      <sheetData sheetId="0"/>
      <sheetData sheetId="1"/>
      <sheetData sheetId="2"/>
      <sheetData sheetId="3"/>
      <sheetData sheetId="4">
        <row r="2">
          <cell r="A2" t="str">
            <v>Фінрезультати __________________ ЕДРПОУ: ____________</v>
          </cell>
          <cell r="C2" t="str">
            <v>Період</v>
          </cell>
        </row>
        <row r="3">
          <cell r="A3" t="str">
            <v>Код статті</v>
          </cell>
          <cell r="B3" t="str">
            <v>Стаття</v>
          </cell>
          <cell r="C3" t="str">
            <v>01.01.2011</v>
          </cell>
          <cell r="D3" t="str">
            <v>01.04.2011</v>
          </cell>
          <cell r="E3" t="str">
            <v>01.07.2011</v>
          </cell>
          <cell r="F3" t="str">
            <v>01.10.2011</v>
          </cell>
          <cell r="G3" t="str">
            <v>01.01.2012</v>
          </cell>
          <cell r="H3" t="str">
            <v>01.04.2012</v>
          </cell>
          <cell r="I3" t="str">
            <v>01.07.2012</v>
          </cell>
          <cell r="J3" t="str">
            <v>01.10.2012</v>
          </cell>
          <cell r="K3" t="str">
            <v>01.01.2013</v>
          </cell>
          <cell r="L3" t="str">
            <v>01.04.2013</v>
          </cell>
          <cell r="M3" t="str">
            <v>01.07.2013</v>
          </cell>
          <cell r="N3" t="str">
            <v>01.10.2013</v>
          </cell>
          <cell r="O3" t="str">
            <v>01.01.2014</v>
          </cell>
          <cell r="P3" t="str">
            <v>01.04.2014</v>
          </cell>
          <cell r="Q3" t="str">
            <v>01.07.2014</v>
          </cell>
          <cell r="R3" t="str">
            <v>01.10.2014</v>
          </cell>
        </row>
        <row r="4">
          <cell r="A4" t="str">
            <v>2000</v>
          </cell>
          <cell r="B4" t="str">
            <v>Чистий доход від реалізації продукції (товарів, робіт, послуг)</v>
          </cell>
        </row>
        <row r="5">
          <cell r="A5" t="str">
            <v>2010</v>
          </cell>
          <cell r="B5" t="str">
            <v>Чисті зароблені страхові премії</v>
          </cell>
        </row>
        <row r="6">
          <cell r="A6" t="str">
            <v>2011</v>
          </cell>
          <cell r="B6" t="str">
            <v>Премії підписані, валова сума</v>
          </cell>
        </row>
        <row r="7">
          <cell r="A7" t="str">
            <v>2012</v>
          </cell>
          <cell r="B7" t="str">
            <v>Премії, передані у перестрахування</v>
          </cell>
        </row>
        <row r="8">
          <cell r="A8" t="str">
            <v>2013</v>
          </cell>
          <cell r="B8" t="str">
            <v>Зміна резерву незароблених премій, валова сума</v>
          </cell>
        </row>
        <row r="9">
          <cell r="A9" t="str">
            <v>2014</v>
          </cell>
          <cell r="B9" t="str">
            <v>Зміна частки перестраховиків у резерві незароблених премій</v>
          </cell>
        </row>
        <row r="10">
          <cell r="A10" t="str">
            <v>2050</v>
          </cell>
          <cell r="B10" t="str">
            <v>Собівартість реалізованої продукції (робіт, послуг, послуг)</v>
          </cell>
        </row>
        <row r="11">
          <cell r="A11" t="str">
            <v>2070</v>
          </cell>
          <cell r="B11" t="str">
            <v>Чисті понесені збитки за страховими виплатами</v>
          </cell>
        </row>
        <row r="12">
          <cell r="A12" t="str">
            <v>2090/2095</v>
          </cell>
          <cell r="B12" t="str">
            <v>Валовий прибуток/збиток:</v>
          </cell>
        </row>
        <row r="13">
          <cell r="A13" t="str">
            <v>2105</v>
          </cell>
          <cell r="B13" t="str">
            <v>Дохід (витрати) від зміни у резервах довгострокових зобов’язань</v>
          </cell>
        </row>
        <row r="14">
          <cell r="A14" t="str">
            <v>2110</v>
          </cell>
          <cell r="B14" t="str">
            <v>Дохід (витрати) від зміни інших страхових резервів</v>
          </cell>
        </row>
        <row r="15">
          <cell r="A15" t="str">
            <v>2111</v>
          </cell>
          <cell r="B15" t="str">
            <v>Зміна інших страхових резервів, валова сума</v>
          </cell>
        </row>
        <row r="16">
          <cell r="A16" t="str">
            <v>2112</v>
          </cell>
          <cell r="B16" t="str">
            <v>Зміна частки перестраховиків в інших страхових резервах</v>
          </cell>
        </row>
        <row r="17">
          <cell r="A17" t="str">
            <v>2120</v>
          </cell>
          <cell r="B17" t="str">
            <v>Інші операційні доходи</v>
          </cell>
        </row>
        <row r="18">
          <cell r="A18" t="str">
            <v>2121</v>
          </cell>
          <cell r="B18" t="str">
            <v>Дохід від зміни вартості активів, які оцінюються за справедливою вартістю</v>
          </cell>
        </row>
        <row r="19">
          <cell r="A19" t="str">
            <v>2122</v>
          </cell>
          <cell r="B19" t="str">
            <v>Дохід від первісного визнання біологічних активів і сільськогосподарської продукції</v>
          </cell>
        </row>
        <row r="20">
          <cell r="A20" t="str">
            <v>2130</v>
          </cell>
          <cell r="B20" t="str">
            <v>Адміністративні витрати</v>
          </cell>
        </row>
        <row r="21">
          <cell r="A21" t="str">
            <v>2150</v>
          </cell>
          <cell r="B21" t="str">
            <v>Витрати на збут</v>
          </cell>
        </row>
        <row r="22">
          <cell r="A22" t="str">
            <v>2180</v>
          </cell>
          <cell r="B22" t="str">
            <v>Інші операційні витрати</v>
          </cell>
        </row>
        <row r="23">
          <cell r="A23" t="str">
            <v>2181</v>
          </cell>
          <cell r="B23" t="str">
            <v>Витрат від зміни вартості активів, які оцінюються за справедливою вартістю</v>
          </cell>
        </row>
        <row r="24">
          <cell r="A24" t="str">
            <v>2182</v>
          </cell>
          <cell r="B24" t="str">
            <v>Витрат від первісного визнання біологічних активів і сільськогосподарської продукції</v>
          </cell>
        </row>
        <row r="25">
          <cell r="A25" t="str">
            <v>2190/2195</v>
          </cell>
          <cell r="B25" t="str">
            <v>Фінансовий результат від операційної діяльності:</v>
          </cell>
        </row>
        <row r="26">
          <cell r="A26" t="str">
            <v>2200</v>
          </cell>
          <cell r="B26" t="str">
            <v>Доходи від участі в капіталі</v>
          </cell>
        </row>
        <row r="27">
          <cell r="A27" t="str">
            <v>2220</v>
          </cell>
          <cell r="B27" t="str">
            <v>Інші фінансові доходи</v>
          </cell>
        </row>
        <row r="28">
          <cell r="A28" t="str">
            <v>2240</v>
          </cell>
          <cell r="B28" t="str">
            <v>Інші доходи</v>
          </cell>
        </row>
        <row r="29">
          <cell r="A29" t="str">
            <v>2250</v>
          </cell>
          <cell r="B29" t="str">
            <v>Фінансові витрати</v>
          </cell>
        </row>
        <row r="30">
          <cell r="A30" t="str">
            <v>2255</v>
          </cell>
          <cell r="B30" t="str">
            <v>Витрати від участі в капіталі</v>
          </cell>
        </row>
        <row r="31">
          <cell r="A31" t="str">
            <v>2270</v>
          </cell>
          <cell r="B31" t="str">
            <v>Інші витрати</v>
          </cell>
        </row>
        <row r="32">
          <cell r="A32" t="str">
            <v>2275</v>
          </cell>
          <cell r="B32" t="str">
            <v>Прибуток (збиток) від впливу інфляції на монетарні статті</v>
          </cell>
        </row>
        <row r="33">
          <cell r="A33" t="str">
            <v>2290/2295</v>
          </cell>
          <cell r="B33" t="str">
            <v>Фінансовий результат до оподаткування:</v>
          </cell>
        </row>
        <row r="34">
          <cell r="A34" t="str">
            <v>2300</v>
          </cell>
          <cell r="B34" t="str">
            <v>Витрати (дохід) з податку на прибуток</v>
          </cell>
        </row>
        <row r="35">
          <cell r="A35" t="str">
            <v>2305</v>
          </cell>
          <cell r="B35" t="str">
            <v>Прибуток (збиток) від припиненої діяльності після оподаткування</v>
          </cell>
        </row>
        <row r="36">
          <cell r="A36" t="str">
            <v>2350/2355</v>
          </cell>
          <cell r="B36" t="str">
            <v>Чистий фінансовий результат:</v>
          </cell>
        </row>
        <row r="37">
          <cell r="A37" t="str">
            <v/>
          </cell>
          <cell r="B37" t="str">
            <v>Елементи операційних витрат</v>
          </cell>
        </row>
        <row r="38">
          <cell r="A38" t="str">
            <v>2500</v>
          </cell>
          <cell r="B38" t="str">
            <v>Матеріальні затрати</v>
          </cell>
        </row>
        <row r="39">
          <cell r="A39" t="str">
            <v>2505</v>
          </cell>
          <cell r="B39" t="str">
            <v>Витрати на оплату праці</v>
          </cell>
        </row>
        <row r="40">
          <cell r="A40" t="str">
            <v>2510</v>
          </cell>
          <cell r="B40" t="str">
            <v>Відрахування на соціальні заходи</v>
          </cell>
        </row>
        <row r="41">
          <cell r="A41" t="str">
            <v>2515</v>
          </cell>
          <cell r="B41" t="str">
            <v>Амортизація</v>
          </cell>
        </row>
        <row r="42">
          <cell r="A42" t="str">
            <v>2520</v>
          </cell>
          <cell r="B42" t="str">
            <v>Інші операційні витрати</v>
          </cell>
        </row>
        <row r="43">
          <cell r="A43" t="str">
            <v>2550</v>
          </cell>
          <cell r="B43" t="str">
            <v>Разом</v>
          </cell>
        </row>
        <row r="44">
          <cell r="A44" t="str">
            <v>901</v>
          </cell>
          <cell r="B44" t="str">
            <v>Фінансові витрати (проценти)</v>
          </cell>
        </row>
        <row r="45">
          <cell r="A45" t="str">
            <v>902</v>
          </cell>
          <cell r="B45" t="str">
            <v>Амортизація</v>
          </cell>
        </row>
      </sheetData>
      <sheetData sheetId="5">
        <row r="2">
          <cell r="A2" t="str">
            <v>Фінрезультати квартальні _____________________ ЕДРПОУ: ___________</v>
          </cell>
          <cell r="C2" t="str">
            <v>Період</v>
          </cell>
        </row>
        <row r="3">
          <cell r="A3" t="str">
            <v>Код статті</v>
          </cell>
          <cell r="B3" t="str">
            <v>Стаття</v>
          </cell>
          <cell r="C3" t="str">
            <v>01.04.2011</v>
          </cell>
          <cell r="D3" t="str">
            <v>01.07.2011</v>
          </cell>
          <cell r="E3" t="str">
            <v>01.10.2011</v>
          </cell>
          <cell r="F3" t="str">
            <v>01.01.2012</v>
          </cell>
          <cell r="G3" t="str">
            <v>01.04.2012</v>
          </cell>
          <cell r="H3" t="str">
            <v>01.07.2012</v>
          </cell>
          <cell r="I3" t="str">
            <v>01.10.2012</v>
          </cell>
          <cell r="J3" t="str">
            <v>01.01.2013</v>
          </cell>
          <cell r="K3" t="str">
            <v>01.04.2013</v>
          </cell>
          <cell r="L3" t="str">
            <v>01.07.2013</v>
          </cell>
          <cell r="M3" t="str">
            <v>01.10.2013</v>
          </cell>
          <cell r="N3" t="str">
            <v>01.01.2014</v>
          </cell>
          <cell r="O3" t="str">
            <v>01.04.2014</v>
          </cell>
          <cell r="P3" t="str">
            <v>01.07.2014</v>
          </cell>
          <cell r="Q3" t="str">
            <v>01.10.2014</v>
          </cell>
        </row>
        <row r="4">
          <cell r="A4" t="str">
            <v>2000</v>
          </cell>
          <cell r="B4" t="str">
            <v>Чистий дохід (виручка) від реалізації продукції</v>
          </cell>
        </row>
        <row r="5">
          <cell r="A5" t="str">
            <v>2010</v>
          </cell>
          <cell r="B5" t="str">
            <v>Чисті зароблені страхові премії</v>
          </cell>
        </row>
        <row r="6">
          <cell r="A6" t="str">
            <v>2011</v>
          </cell>
          <cell r="B6" t="str">
            <v>Премії підписані, валова сума</v>
          </cell>
        </row>
        <row r="7">
          <cell r="A7" t="str">
            <v>2012</v>
          </cell>
          <cell r="B7" t="str">
            <v>Премії, передані у перестрахування</v>
          </cell>
        </row>
        <row r="8">
          <cell r="A8" t="str">
            <v>2013</v>
          </cell>
          <cell r="B8" t="str">
            <v>Зміна резерву незароблених премій, валова сума</v>
          </cell>
        </row>
        <row r="9">
          <cell r="A9" t="str">
            <v>2014</v>
          </cell>
          <cell r="B9" t="str">
            <v>Зміна частки перестраховиків у резерві незароблених премій</v>
          </cell>
        </row>
        <row r="10">
          <cell r="A10" t="str">
            <v>2050</v>
          </cell>
          <cell r="B10" t="str">
            <v>Собівартість реалізованої продукції (товарів, робіт, послуг)</v>
          </cell>
        </row>
        <row r="11">
          <cell r="A11" t="str">
            <v>2070</v>
          </cell>
          <cell r="B11" t="str">
            <v>Чисті понесені збитки за страховими виплатами</v>
          </cell>
        </row>
        <row r="12">
          <cell r="A12" t="str">
            <v>2090/2095</v>
          </cell>
          <cell r="B12" t="str">
            <v>Валовий прибуток (збиток)</v>
          </cell>
        </row>
        <row r="13">
          <cell r="A13" t="str">
            <v>2105</v>
          </cell>
          <cell r="B13" t="str">
            <v>Дохід (витрати) від зміни у резервах довгострокових зобов’язань</v>
          </cell>
        </row>
        <row r="14">
          <cell r="A14" t="str">
            <v>2110</v>
          </cell>
          <cell r="B14" t="str">
            <v>Дохід (витрати) від зміни інших страхових резервів</v>
          </cell>
        </row>
        <row r="15">
          <cell r="A15" t="str">
            <v>2111</v>
          </cell>
          <cell r="B15" t="str">
            <v>Зміна інших страхових резервів, валова сума</v>
          </cell>
        </row>
        <row r="16">
          <cell r="A16" t="str">
            <v>2112</v>
          </cell>
          <cell r="B16" t="str">
            <v>Зміна частки перестраховиків в інших страхових резервах</v>
          </cell>
        </row>
        <row r="17">
          <cell r="A17" t="str">
            <v>2120</v>
          </cell>
          <cell r="B17" t="str">
            <v>Інші операційні доходи</v>
          </cell>
        </row>
        <row r="18">
          <cell r="A18" t="str">
            <v>2130</v>
          </cell>
          <cell r="B18" t="str">
            <v>Адміністративні витрати</v>
          </cell>
        </row>
        <row r="19">
          <cell r="A19" t="str">
            <v>2150</v>
          </cell>
          <cell r="B19" t="str">
            <v>Витрати на збут</v>
          </cell>
        </row>
        <row r="20">
          <cell r="A20" t="str">
            <v>2180</v>
          </cell>
          <cell r="B20" t="str">
            <v>Інші операційні витрати</v>
          </cell>
        </row>
        <row r="21">
          <cell r="A21" t="str">
            <v>2190/2195</v>
          </cell>
          <cell r="B21" t="str">
            <v>Фінансовий результат від операційної діяльності:  (прибуток /збиток)</v>
          </cell>
        </row>
        <row r="22">
          <cell r="A22" t="str">
            <v>2200</v>
          </cell>
          <cell r="B22" t="str">
            <v>Дохід від участі в капіталі</v>
          </cell>
        </row>
        <row r="23">
          <cell r="A23" t="str">
            <v>2220</v>
          </cell>
          <cell r="B23" t="str">
            <v>Інші фінансові доходи</v>
          </cell>
        </row>
        <row r="24">
          <cell r="A24" t="str">
            <v>2240</v>
          </cell>
          <cell r="B24" t="str">
            <v>Інші доходи</v>
          </cell>
        </row>
        <row r="25">
          <cell r="A25" t="str">
            <v>2250</v>
          </cell>
          <cell r="B25" t="str">
            <v>Фінансові витрати * (-1)</v>
          </cell>
        </row>
        <row r="26">
          <cell r="A26" t="str">
            <v>2255</v>
          </cell>
          <cell r="B26" t="str">
            <v>Втрати від участі в капіталі</v>
          </cell>
        </row>
        <row r="27">
          <cell r="A27" t="str">
            <v>2270</v>
          </cell>
          <cell r="B27" t="str">
            <v>Інші витрати</v>
          </cell>
        </row>
        <row r="28">
          <cell r="A28" t="str">
            <v>2275</v>
          </cell>
          <cell r="B28" t="str">
            <v>Прибуток (збиток) від впливу інфляції на монетарні статті</v>
          </cell>
        </row>
        <row r="29">
          <cell r="A29" t="str">
            <v>2290/2295</v>
          </cell>
          <cell r="B29" t="str">
            <v>Фінансовий результат до оподаткування: (прибуток /збиток)</v>
          </cell>
        </row>
        <row r="30">
          <cell r="A30" t="str">
            <v>2300</v>
          </cell>
          <cell r="B30" t="str">
            <v>Витрати (дохід) з податку на прибуток</v>
          </cell>
        </row>
        <row r="31">
          <cell r="A31" t="str">
            <v>2305</v>
          </cell>
          <cell r="B31" t="str">
            <v>Прибуток (збиток) від  припиненої діяльності після оподаткування</v>
          </cell>
        </row>
        <row r="32">
          <cell r="A32" t="str">
            <v>2350/2355</v>
          </cell>
          <cell r="B32" t="str">
            <v>Чистий фінансовий результат:  (прибуток/збиток )</v>
          </cell>
        </row>
        <row r="33">
          <cell r="B33" t="str">
            <v>Елементи операційних витрат</v>
          </cell>
        </row>
        <row r="34">
          <cell r="A34" t="str">
            <v>2500</v>
          </cell>
          <cell r="B34" t="str">
            <v>Матеріальні витрати</v>
          </cell>
        </row>
        <row r="35">
          <cell r="A35" t="str">
            <v>2505</v>
          </cell>
          <cell r="B35" t="str">
            <v>Витрати на оплату праці</v>
          </cell>
        </row>
        <row r="36">
          <cell r="A36" t="str">
            <v>2510</v>
          </cell>
          <cell r="B36" t="str">
            <v>Відрахування на соціальні заходи</v>
          </cell>
        </row>
        <row r="37">
          <cell r="A37" t="str">
            <v>2515</v>
          </cell>
          <cell r="B37" t="str">
            <v>Амортизація</v>
          </cell>
        </row>
        <row r="38">
          <cell r="A38" t="str">
            <v>2520</v>
          </cell>
          <cell r="B38" t="str">
            <v>Інші операційні витрати</v>
          </cell>
        </row>
        <row r="39">
          <cell r="A39" t="str">
            <v>2550</v>
          </cell>
          <cell r="B39" t="str">
            <v>Разом</v>
          </cell>
        </row>
      </sheetData>
      <sheetData sheetId="6">
        <row r="6">
          <cell r="H6" t="str">
            <v>2018 рік</v>
          </cell>
          <cell r="L6" t="str">
            <v>2019 рік</v>
          </cell>
          <cell r="P6" t="str">
            <v>2020 рік</v>
          </cell>
          <cell r="T6" t="str">
            <v>2021 рік</v>
          </cell>
          <cell r="X6" t="str">
            <v xml:space="preserve">2022 рік </v>
          </cell>
          <cell r="Y6" t="str">
            <v>2023 рік</v>
          </cell>
          <cell r="Z6" t="str">
            <v>2024 рік</v>
          </cell>
          <cell r="AA6" t="str">
            <v>2025 рік</v>
          </cell>
        </row>
        <row r="7">
          <cell r="AD7" t="str">
            <v>2018 рік</v>
          </cell>
          <cell r="AE7" t="str">
            <v>2019 рік</v>
          </cell>
          <cell r="AF7" t="str">
            <v>2020 рік</v>
          </cell>
          <cell r="AG7" t="str">
            <v>2021 рік</v>
          </cell>
          <cell r="AH7" t="str">
            <v xml:space="preserve">2022 рік </v>
          </cell>
          <cell r="AI7" t="str">
            <v>2023 рік</v>
          </cell>
          <cell r="AJ7" t="str">
            <v>2024 рік</v>
          </cell>
          <cell r="AK7" t="str">
            <v>2025 рік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3.vml"/><Relationship Id="rId7" Type="http://schemas.openxmlformats.org/officeDocument/2006/relationships/image" Target="../media/image2.w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75"/>
  <sheetViews>
    <sheetView topLeftCell="A29" workbookViewId="0">
      <selection activeCell="D31" sqref="D31"/>
    </sheetView>
  </sheetViews>
  <sheetFormatPr defaultRowHeight="14.4" x14ac:dyDescent="0.3"/>
  <cols>
    <col min="2" max="2" width="45.109375" customWidth="1"/>
    <col min="3" max="3" width="14.109375" customWidth="1"/>
    <col min="4" max="4" width="21.88671875" customWidth="1"/>
    <col min="5" max="5" width="17.109375" customWidth="1"/>
    <col min="6" max="6" width="16.33203125" customWidth="1"/>
    <col min="7" max="7" width="9.88671875" bestFit="1" customWidth="1"/>
    <col min="9" max="9" width="13.88671875" bestFit="1" customWidth="1"/>
    <col min="11" max="12" width="0" hidden="1" customWidth="1"/>
    <col min="13" max="14" width="11.33203125" customWidth="1"/>
    <col min="19" max="19" width="8.88671875" customWidth="1"/>
  </cols>
  <sheetData>
    <row r="2" spans="2:5" x14ac:dyDescent="0.3">
      <c r="B2" s="270" t="s">
        <v>180</v>
      </c>
      <c r="C2" s="7"/>
      <c r="D2" s="7"/>
      <c r="E2" s="7"/>
    </row>
    <row r="3" spans="2:5" x14ac:dyDescent="0.3">
      <c r="B3" s="270" t="s">
        <v>181</v>
      </c>
      <c r="C3" s="270" t="s">
        <v>221</v>
      </c>
      <c r="D3" s="270" t="s">
        <v>443</v>
      </c>
      <c r="E3" s="760" t="s">
        <v>444</v>
      </c>
    </row>
    <row r="4" spans="2:5" x14ac:dyDescent="0.3">
      <c r="B4" s="7" t="s">
        <v>175</v>
      </c>
      <c r="C4" s="271">
        <v>0.42</v>
      </c>
      <c r="D4" s="859">
        <f>C4*$D$33</f>
        <v>2597700</v>
      </c>
      <c r="E4" s="859">
        <f>D4/1.2</f>
        <v>2164750</v>
      </c>
    </row>
    <row r="5" spans="2:5" hidden="1" x14ac:dyDescent="0.3">
      <c r="B5" s="7"/>
      <c r="C5" s="271"/>
      <c r="D5" s="859">
        <f t="shared" ref="D5:D29" si="0">C5*$D$33</f>
        <v>0</v>
      </c>
      <c r="E5" s="859">
        <f t="shared" ref="E5:E29" si="1">D5/1.2</f>
        <v>0</v>
      </c>
    </row>
    <row r="6" spans="2:5" hidden="1" x14ac:dyDescent="0.3">
      <c r="B6" s="7"/>
      <c r="C6" s="271"/>
      <c r="D6" s="859">
        <f t="shared" si="0"/>
        <v>0</v>
      </c>
      <c r="E6" s="859">
        <f t="shared" si="1"/>
        <v>0</v>
      </c>
    </row>
    <row r="7" spans="2:5" hidden="1" x14ac:dyDescent="0.3">
      <c r="B7" s="7"/>
      <c r="C7" s="271"/>
      <c r="D7" s="859">
        <f t="shared" si="0"/>
        <v>0</v>
      </c>
      <c r="E7" s="859">
        <f t="shared" si="1"/>
        <v>0</v>
      </c>
    </row>
    <row r="8" spans="2:5" hidden="1" x14ac:dyDescent="0.3">
      <c r="B8" s="7"/>
      <c r="C8" s="271"/>
      <c r="D8" s="859">
        <f t="shared" si="0"/>
        <v>0</v>
      </c>
      <c r="E8" s="859">
        <f t="shared" si="1"/>
        <v>0</v>
      </c>
    </row>
    <row r="9" spans="2:5" x14ac:dyDescent="0.3">
      <c r="B9" s="7" t="s">
        <v>185</v>
      </c>
      <c r="C9" s="271">
        <v>8.1000000000000003E-2</v>
      </c>
      <c r="D9" s="859">
        <f t="shared" si="0"/>
        <v>500985</v>
      </c>
      <c r="E9" s="859">
        <f t="shared" si="1"/>
        <v>417487.5</v>
      </c>
    </row>
    <row r="10" spans="2:5" hidden="1" x14ac:dyDescent="0.3">
      <c r="B10" s="7" t="s">
        <v>185</v>
      </c>
      <c r="C10" s="7"/>
      <c r="D10" s="859">
        <f t="shared" si="0"/>
        <v>0</v>
      </c>
      <c r="E10" s="859">
        <f t="shared" si="1"/>
        <v>0</v>
      </c>
    </row>
    <row r="11" spans="2:5" x14ac:dyDescent="0.3">
      <c r="B11" s="7" t="s">
        <v>177</v>
      </c>
      <c r="C11" s="7">
        <v>0.03</v>
      </c>
      <c r="D11" s="859">
        <f t="shared" si="0"/>
        <v>185550</v>
      </c>
      <c r="E11" s="859">
        <f t="shared" si="1"/>
        <v>154625</v>
      </c>
    </row>
    <row r="12" spans="2:5" hidden="1" x14ac:dyDescent="0.3">
      <c r="B12" s="7" t="s">
        <v>177</v>
      </c>
      <c r="C12" s="7"/>
      <c r="D12" s="859">
        <f t="shared" si="0"/>
        <v>0</v>
      </c>
      <c r="E12" s="859">
        <f t="shared" si="1"/>
        <v>0</v>
      </c>
    </row>
    <row r="13" spans="2:5" hidden="1" x14ac:dyDescent="0.3">
      <c r="B13" s="7" t="s">
        <v>177</v>
      </c>
      <c r="C13" s="7"/>
      <c r="D13" s="859">
        <f t="shared" si="0"/>
        <v>0</v>
      </c>
      <c r="E13" s="859">
        <f t="shared" si="1"/>
        <v>0</v>
      </c>
    </row>
    <row r="14" spans="2:5" x14ac:dyDescent="0.3">
      <c r="B14" s="7" t="s">
        <v>176</v>
      </c>
      <c r="C14" s="7">
        <v>0.01</v>
      </c>
      <c r="D14" s="859">
        <f t="shared" si="0"/>
        <v>61850</v>
      </c>
      <c r="E14" s="859">
        <f t="shared" si="1"/>
        <v>51541.666666666672</v>
      </c>
    </row>
    <row r="15" spans="2:5" x14ac:dyDescent="0.3">
      <c r="B15" s="7" t="s">
        <v>195</v>
      </c>
      <c r="C15" s="7"/>
      <c r="D15" s="859">
        <f t="shared" si="0"/>
        <v>0</v>
      </c>
      <c r="E15" s="859">
        <f t="shared" si="1"/>
        <v>0</v>
      </c>
    </row>
    <row r="16" spans="2:5" x14ac:dyDescent="0.3">
      <c r="B16" s="7" t="s">
        <v>178</v>
      </c>
      <c r="C16" s="271">
        <v>7.0000000000000007E-2</v>
      </c>
      <c r="D16" s="859">
        <f t="shared" si="0"/>
        <v>432950.00000000006</v>
      </c>
      <c r="E16" s="859">
        <f t="shared" si="1"/>
        <v>360791.66666666674</v>
      </c>
    </row>
    <row r="17" spans="2:7" x14ac:dyDescent="0.3">
      <c r="B17" s="7" t="s">
        <v>196</v>
      </c>
      <c r="C17" s="7">
        <v>0.01</v>
      </c>
      <c r="D17" s="859">
        <f t="shared" si="0"/>
        <v>61850</v>
      </c>
      <c r="E17" s="859">
        <f t="shared" si="1"/>
        <v>51541.666666666672</v>
      </c>
    </row>
    <row r="18" spans="2:7" hidden="1" x14ac:dyDescent="0.3">
      <c r="B18" s="7" t="s">
        <v>196</v>
      </c>
      <c r="C18" s="7"/>
      <c r="D18" s="859">
        <f t="shared" si="0"/>
        <v>0</v>
      </c>
      <c r="E18" s="859">
        <f t="shared" si="1"/>
        <v>0</v>
      </c>
    </row>
    <row r="19" spans="2:7" x14ac:dyDescent="0.3">
      <c r="B19" s="7" t="s">
        <v>179</v>
      </c>
      <c r="C19" s="7">
        <v>0.05</v>
      </c>
      <c r="D19" s="859">
        <f t="shared" si="0"/>
        <v>309250</v>
      </c>
      <c r="E19" s="859">
        <f t="shared" si="1"/>
        <v>257708.33333333334</v>
      </c>
    </row>
    <row r="20" spans="2:7" ht="30" customHeight="1" x14ac:dyDescent="0.3">
      <c r="B20" s="8" t="s">
        <v>186</v>
      </c>
      <c r="C20" s="7">
        <v>0.03</v>
      </c>
      <c r="D20" s="859">
        <f t="shared" si="0"/>
        <v>185550</v>
      </c>
      <c r="E20" s="859">
        <f t="shared" si="1"/>
        <v>154625</v>
      </c>
    </row>
    <row r="21" spans="2:7" x14ac:dyDescent="0.3">
      <c r="B21" s="7" t="s">
        <v>187</v>
      </c>
      <c r="C21" s="7">
        <v>5.0000000000000001E-3</v>
      </c>
      <c r="D21" s="859">
        <f t="shared" si="0"/>
        <v>30925</v>
      </c>
      <c r="E21" s="859">
        <f t="shared" si="1"/>
        <v>25770.833333333336</v>
      </c>
    </row>
    <row r="22" spans="2:7" x14ac:dyDescent="0.3">
      <c r="B22" s="7" t="s">
        <v>188</v>
      </c>
      <c r="C22" s="7">
        <v>0.03</v>
      </c>
      <c r="D22" s="859">
        <f t="shared" si="0"/>
        <v>185550</v>
      </c>
      <c r="E22" s="859">
        <f t="shared" si="1"/>
        <v>154625</v>
      </c>
    </row>
    <row r="23" spans="2:7" x14ac:dyDescent="0.3">
      <c r="B23" s="7" t="s">
        <v>189</v>
      </c>
      <c r="C23" s="7"/>
      <c r="D23" s="859">
        <f t="shared" si="0"/>
        <v>0</v>
      </c>
      <c r="E23" s="859">
        <f t="shared" si="1"/>
        <v>0</v>
      </c>
    </row>
    <row r="24" spans="2:7" x14ac:dyDescent="0.3">
      <c r="B24" s="7" t="s">
        <v>190</v>
      </c>
      <c r="C24" s="279">
        <v>0.06</v>
      </c>
      <c r="D24" s="859">
        <f t="shared" si="0"/>
        <v>371100</v>
      </c>
      <c r="E24" s="859">
        <f t="shared" si="1"/>
        <v>309250</v>
      </c>
      <c r="G24" s="861"/>
    </row>
    <row r="25" spans="2:7" hidden="1" x14ac:dyDescent="0.3">
      <c r="B25" s="7" t="s">
        <v>190</v>
      </c>
      <c r="C25" s="7"/>
      <c r="D25" s="859">
        <f t="shared" si="0"/>
        <v>0</v>
      </c>
      <c r="E25" s="859">
        <f t="shared" si="1"/>
        <v>0</v>
      </c>
    </row>
    <row r="26" spans="2:7" x14ac:dyDescent="0.3">
      <c r="B26" s="7" t="s">
        <v>191</v>
      </c>
      <c r="C26" s="7"/>
      <c r="D26" s="859">
        <f t="shared" si="0"/>
        <v>0</v>
      </c>
      <c r="E26" s="859">
        <f t="shared" si="1"/>
        <v>0</v>
      </c>
    </row>
    <row r="27" spans="2:7" x14ac:dyDescent="0.3">
      <c r="B27" s="7" t="s">
        <v>192</v>
      </c>
      <c r="C27" s="7"/>
      <c r="D27" s="859">
        <f t="shared" si="0"/>
        <v>0</v>
      </c>
      <c r="E27" s="859">
        <f t="shared" si="1"/>
        <v>0</v>
      </c>
    </row>
    <row r="28" spans="2:7" hidden="1" x14ac:dyDescent="0.3">
      <c r="B28" s="7" t="s">
        <v>194</v>
      </c>
      <c r="C28" s="7"/>
      <c r="D28" s="859">
        <f t="shared" si="0"/>
        <v>0</v>
      </c>
      <c r="E28" s="859">
        <f t="shared" si="1"/>
        <v>0</v>
      </c>
    </row>
    <row r="29" spans="2:7" x14ac:dyDescent="0.3">
      <c r="B29" s="7" t="s">
        <v>197</v>
      </c>
      <c r="C29" s="7">
        <v>4.0000000000000001E-3</v>
      </c>
      <c r="D29" s="859">
        <f t="shared" si="0"/>
        <v>24740</v>
      </c>
      <c r="E29" s="859">
        <f t="shared" si="1"/>
        <v>20616.666666666668</v>
      </c>
    </row>
    <row r="30" spans="2:7" x14ac:dyDescent="0.3">
      <c r="B30" s="7"/>
      <c r="C30" s="7"/>
      <c r="D30" s="7"/>
      <c r="E30" s="7"/>
      <c r="F30" s="760" t="s">
        <v>445</v>
      </c>
    </row>
    <row r="31" spans="2:7" x14ac:dyDescent="0.3">
      <c r="B31" s="271" t="s">
        <v>198</v>
      </c>
      <c r="C31" s="847">
        <f>SUM(C4:C29)</f>
        <v>0.8</v>
      </c>
      <c r="D31" s="858">
        <f>SUM(D4:D29)</f>
        <v>4948000</v>
      </c>
      <c r="E31" s="858">
        <f>SUM(E4:E29)</f>
        <v>4123333.333333333</v>
      </c>
      <c r="F31" s="858">
        <f>D31-E31</f>
        <v>824666.66666666698</v>
      </c>
    </row>
    <row r="33" spans="2:9" x14ac:dyDescent="0.3">
      <c r="B33" s="271" t="s">
        <v>193</v>
      </c>
      <c r="C33" s="7"/>
      <c r="D33" s="857">
        <v>6185000</v>
      </c>
      <c r="I33" s="875"/>
    </row>
    <row r="34" spans="2:9" x14ac:dyDescent="0.3">
      <c r="B34" s="271" t="s">
        <v>183</v>
      </c>
      <c r="C34" s="7" t="s">
        <v>184</v>
      </c>
      <c r="D34" s="7">
        <f>IF(YEAR($D$39)=YEAR($D$40),144-MONTH($D$40)+1,144-24-MONTH($D$40)+1)</f>
        <v>114</v>
      </c>
    </row>
    <row r="35" spans="2:9" x14ac:dyDescent="0.3">
      <c r="B35" s="271" t="s">
        <v>446</v>
      </c>
      <c r="C35" s="7"/>
      <c r="D35" s="277">
        <f>E31/D34</f>
        <v>36169.590643274852</v>
      </c>
    </row>
    <row r="36" spans="2:9" x14ac:dyDescent="0.3">
      <c r="B36" s="271" t="s">
        <v>18</v>
      </c>
      <c r="C36" s="7" t="s">
        <v>167</v>
      </c>
      <c r="D36" s="857">
        <f>C73</f>
        <v>7319084</v>
      </c>
    </row>
    <row r="37" spans="2:9" x14ac:dyDescent="0.3">
      <c r="B37" s="271" t="s">
        <v>199</v>
      </c>
      <c r="C37" s="7"/>
      <c r="D37" s="7">
        <v>0.18</v>
      </c>
    </row>
    <row r="38" spans="2:9" x14ac:dyDescent="0.3">
      <c r="B38" s="271" t="s">
        <v>200</v>
      </c>
      <c r="C38" s="7" t="s">
        <v>201</v>
      </c>
      <c r="D38" s="54">
        <v>5.4999999999999997E-3</v>
      </c>
    </row>
    <row r="39" spans="2:9" x14ac:dyDescent="0.3">
      <c r="B39" s="271" t="s">
        <v>215</v>
      </c>
      <c r="C39" s="7"/>
      <c r="D39" s="275">
        <v>43435</v>
      </c>
    </row>
    <row r="40" spans="2:9" x14ac:dyDescent="0.3">
      <c r="B40" s="271" t="s">
        <v>217</v>
      </c>
      <c r="C40" s="7"/>
      <c r="D40" s="275">
        <v>43647</v>
      </c>
    </row>
    <row r="41" spans="2:9" x14ac:dyDescent="0.3">
      <c r="B41" s="1"/>
      <c r="D41" s="272"/>
    </row>
    <row r="42" spans="2:9" x14ac:dyDescent="0.3">
      <c r="B42" s="271" t="s">
        <v>218</v>
      </c>
      <c r="C42" s="7" t="s">
        <v>201</v>
      </c>
      <c r="D42" s="54">
        <v>3.0000000000000001E-3</v>
      </c>
    </row>
    <row r="43" spans="2:9" x14ac:dyDescent="0.3">
      <c r="B43" s="271" t="s">
        <v>447</v>
      </c>
      <c r="C43" s="7"/>
      <c r="D43" s="873">
        <f>D44+D45</f>
        <v>3936735</v>
      </c>
    </row>
    <row r="44" spans="2:9" x14ac:dyDescent="0.3">
      <c r="B44" s="276" t="s">
        <v>168</v>
      </c>
      <c r="C44" s="7"/>
      <c r="D44" s="857">
        <f>'Cash-flow'!FD32</f>
        <v>3936735</v>
      </c>
    </row>
    <row r="45" spans="2:9" x14ac:dyDescent="0.3">
      <c r="B45" s="276" t="s">
        <v>448</v>
      </c>
      <c r="C45" s="7"/>
      <c r="D45" s="857">
        <f>'Cash-flow'!FD35</f>
        <v>0</v>
      </c>
    </row>
    <row r="46" spans="2:9" x14ac:dyDescent="0.3">
      <c r="B46" s="271" t="s">
        <v>150</v>
      </c>
      <c r="C46" s="7"/>
      <c r="D46" s="54"/>
    </row>
    <row r="47" spans="2:9" x14ac:dyDescent="0.3">
      <c r="B47" s="276" t="s">
        <v>219</v>
      </c>
      <c r="C47" s="7" t="s">
        <v>201</v>
      </c>
      <c r="D47" s="54">
        <v>6.54E-2</v>
      </c>
    </row>
    <row r="48" spans="2:9" x14ac:dyDescent="0.3">
      <c r="B48" s="276" t="s">
        <v>453</v>
      </c>
      <c r="C48" s="7"/>
      <c r="D48" s="277">
        <v>0</v>
      </c>
    </row>
    <row r="49" spans="1:19" x14ac:dyDescent="0.3">
      <c r="B49" s="276" t="s">
        <v>220</v>
      </c>
      <c r="C49" s="7" t="s">
        <v>8</v>
      </c>
      <c r="D49" s="277">
        <v>0</v>
      </c>
    </row>
    <row r="50" spans="1:19" x14ac:dyDescent="0.3">
      <c r="B50" s="271"/>
      <c r="C50" s="278" t="s">
        <v>184</v>
      </c>
      <c r="D50" s="877">
        <v>0</v>
      </c>
    </row>
    <row r="51" spans="1:19" x14ac:dyDescent="0.3">
      <c r="B51" s="276" t="s">
        <v>451</v>
      </c>
      <c r="C51" s="278"/>
      <c r="D51" s="275">
        <v>43525</v>
      </c>
    </row>
    <row r="52" spans="1:19" x14ac:dyDescent="0.3">
      <c r="B52" s="271" t="s">
        <v>368</v>
      </c>
      <c r="C52" s="7"/>
      <c r="D52" s="54"/>
    </row>
    <row r="53" spans="1:19" x14ac:dyDescent="0.3">
      <c r="B53" s="276" t="s">
        <v>369</v>
      </c>
      <c r="C53" s="7"/>
      <c r="D53" s="279"/>
      <c r="S53" t="s">
        <v>442</v>
      </c>
    </row>
    <row r="54" spans="1:19" x14ac:dyDescent="0.3">
      <c r="B54" s="276" t="s">
        <v>370</v>
      </c>
      <c r="C54" s="7"/>
      <c r="D54" s="279">
        <v>33</v>
      </c>
      <c r="S54" t="s">
        <v>440</v>
      </c>
    </row>
    <row r="55" spans="1:19" x14ac:dyDescent="0.3">
      <c r="B55" s="276" t="s">
        <v>449</v>
      </c>
      <c r="C55" s="7"/>
      <c r="D55" s="279">
        <v>1.25</v>
      </c>
      <c r="S55" t="s">
        <v>441</v>
      </c>
    </row>
    <row r="56" spans="1:19" x14ac:dyDescent="0.3">
      <c r="B56" s="276" t="s">
        <v>371</v>
      </c>
      <c r="C56" s="276"/>
      <c r="D56" s="477">
        <f>IF(S56=1,D54,IF(S56=2,1,D55))</f>
        <v>33</v>
      </c>
      <c r="S56">
        <v>1</v>
      </c>
    </row>
    <row r="59" spans="1:19" x14ac:dyDescent="0.3">
      <c r="B59" s="1" t="s">
        <v>214</v>
      </c>
      <c r="M59" s="1"/>
      <c r="N59" s="1"/>
    </row>
    <row r="61" spans="1:19" x14ac:dyDescent="0.3">
      <c r="A61">
        <v>1</v>
      </c>
      <c r="B61" t="s">
        <v>202</v>
      </c>
      <c r="C61" s="256">
        <v>234582</v>
      </c>
      <c r="D61">
        <f t="shared" ref="D61:D72" si="2">C61/$C$73</f>
        <v>3.2050732031494653E-2</v>
      </c>
    </row>
    <row r="62" spans="1:19" x14ac:dyDescent="0.3">
      <c r="A62">
        <v>2</v>
      </c>
      <c r="B62" t="s">
        <v>203</v>
      </c>
      <c r="C62" s="256">
        <v>386310</v>
      </c>
      <c r="D62">
        <f t="shared" si="2"/>
        <v>5.2781195023858175E-2</v>
      </c>
    </row>
    <row r="63" spans="1:19" x14ac:dyDescent="0.3">
      <c r="A63">
        <v>3</v>
      </c>
      <c r="B63" t="s">
        <v>204</v>
      </c>
      <c r="C63" s="256">
        <v>615096</v>
      </c>
      <c r="D63">
        <f t="shared" si="2"/>
        <v>8.4040024680684083E-2</v>
      </c>
    </row>
    <row r="64" spans="1:19" x14ac:dyDescent="0.3">
      <c r="A64">
        <v>4</v>
      </c>
      <c r="B64" t="s">
        <v>205</v>
      </c>
      <c r="C64" s="256">
        <v>769402</v>
      </c>
      <c r="D64">
        <f t="shared" si="2"/>
        <v>0.10512271754224982</v>
      </c>
    </row>
    <row r="65" spans="1:4" x14ac:dyDescent="0.3">
      <c r="A65">
        <v>5</v>
      </c>
      <c r="B65" t="s">
        <v>206</v>
      </c>
      <c r="C65" s="256">
        <v>920080</v>
      </c>
      <c r="D65">
        <f t="shared" si="2"/>
        <v>0.12570971995949221</v>
      </c>
    </row>
    <row r="66" spans="1:4" x14ac:dyDescent="0.3">
      <c r="A66">
        <v>6</v>
      </c>
      <c r="B66" t="s">
        <v>207</v>
      </c>
      <c r="C66" s="256">
        <v>888951</v>
      </c>
      <c r="D66">
        <f t="shared" si="2"/>
        <v>0.1214565921090672</v>
      </c>
    </row>
    <row r="67" spans="1:4" x14ac:dyDescent="0.3">
      <c r="A67">
        <v>7</v>
      </c>
      <c r="B67" t="s">
        <v>208</v>
      </c>
      <c r="C67" s="256">
        <v>913205</v>
      </c>
      <c r="D67">
        <f t="shared" si="2"/>
        <v>0.12477039476524658</v>
      </c>
    </row>
    <row r="68" spans="1:4" x14ac:dyDescent="0.3">
      <c r="A68">
        <v>8</v>
      </c>
      <c r="B68" t="s">
        <v>209</v>
      </c>
      <c r="C68" s="256">
        <v>917024</v>
      </c>
      <c r="D68">
        <f t="shared" si="2"/>
        <v>0.12529218137133008</v>
      </c>
    </row>
    <row r="69" spans="1:4" x14ac:dyDescent="0.3">
      <c r="A69">
        <v>9</v>
      </c>
      <c r="B69" t="s">
        <v>210</v>
      </c>
      <c r="C69" s="256">
        <v>695209</v>
      </c>
      <c r="D69">
        <f t="shared" si="2"/>
        <v>9.4985793304189436E-2</v>
      </c>
    </row>
    <row r="70" spans="1:4" x14ac:dyDescent="0.3">
      <c r="A70">
        <v>10</v>
      </c>
      <c r="B70" t="s">
        <v>211</v>
      </c>
      <c r="C70" s="256">
        <v>540330</v>
      </c>
      <c r="D70">
        <f t="shared" si="2"/>
        <v>7.3824811957343292E-2</v>
      </c>
    </row>
    <row r="71" spans="1:4" x14ac:dyDescent="0.3">
      <c r="A71">
        <v>11</v>
      </c>
      <c r="B71" t="s">
        <v>212</v>
      </c>
      <c r="C71" s="256">
        <v>247473</v>
      </c>
      <c r="D71">
        <f t="shared" si="2"/>
        <v>3.3812018006624874E-2</v>
      </c>
    </row>
    <row r="72" spans="1:4" x14ac:dyDescent="0.3">
      <c r="A72">
        <v>12</v>
      </c>
      <c r="B72" t="s">
        <v>213</v>
      </c>
      <c r="C72" s="256">
        <v>191422</v>
      </c>
      <c r="D72">
        <f t="shared" si="2"/>
        <v>2.615381924841961E-2</v>
      </c>
    </row>
    <row r="73" spans="1:4" x14ac:dyDescent="0.3">
      <c r="C73" s="860">
        <f>SUM(C61:C72)</f>
        <v>7319084</v>
      </c>
    </row>
    <row r="75" spans="1:4" x14ac:dyDescent="0.3">
      <c r="B75" s="1"/>
    </row>
  </sheetData>
  <pageMargins left="0" right="0" top="0.74803149606299213" bottom="0.74803149606299213" header="0.31496062992125984" footer="0.31496062992125984"/>
  <pageSetup paperSize="9" scale="8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2</xdr:col>
                    <xdr:colOff>960120</xdr:colOff>
                    <xdr:row>52</xdr:row>
                    <xdr:rowOff>7620</xdr:rowOff>
                  </from>
                  <to>
                    <xdr:col>3</xdr:col>
                    <xdr:colOff>1493520</xdr:colOff>
                    <xdr:row>53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H35"/>
  <sheetViews>
    <sheetView topLeftCell="A22" workbookViewId="0">
      <selection activeCell="D13" sqref="D13"/>
    </sheetView>
  </sheetViews>
  <sheetFormatPr defaultRowHeight="14.4" x14ac:dyDescent="0.3"/>
  <cols>
    <col min="1" max="1" width="45.6640625" customWidth="1"/>
    <col min="2" max="2" width="11.6640625" customWidth="1"/>
    <col min="3" max="3" width="11.44140625" customWidth="1"/>
    <col min="4" max="4" width="13.5546875" customWidth="1"/>
    <col min="5" max="5" width="18.44140625" customWidth="1"/>
    <col min="6" max="6" width="14.44140625" customWidth="1"/>
    <col min="8" max="8" width="11" customWidth="1"/>
  </cols>
  <sheetData>
    <row r="1" spans="1:8" ht="36.6" thickBot="1" x14ac:dyDescent="0.4">
      <c r="A1" s="97" t="s">
        <v>112</v>
      </c>
      <c r="B1" s="274" t="s">
        <v>182</v>
      </c>
      <c r="C1" s="273"/>
      <c r="D1" s="122" t="s">
        <v>17</v>
      </c>
      <c r="E1" s="99"/>
      <c r="F1" s="98" t="s">
        <v>21</v>
      </c>
    </row>
    <row r="2" spans="1:8" ht="15" thickBot="1" x14ac:dyDescent="0.35">
      <c r="A2" s="100" t="s">
        <v>26</v>
      </c>
      <c r="B2" s="101"/>
      <c r="C2" s="101"/>
      <c r="D2" s="114" t="s">
        <v>30</v>
      </c>
      <c r="E2" s="87"/>
      <c r="F2" s="102"/>
    </row>
    <row r="3" spans="1:8" x14ac:dyDescent="0.3">
      <c r="A3" s="49" t="s">
        <v>27</v>
      </c>
      <c r="B3" s="88">
        <v>1</v>
      </c>
      <c r="C3" s="158">
        <v>300</v>
      </c>
      <c r="D3" s="159">
        <f>B3*C3</f>
        <v>300</v>
      </c>
      <c r="E3" s="89"/>
      <c r="F3" s="166">
        <f>D3*12</f>
        <v>3600</v>
      </c>
      <c r="H3" s="115"/>
    </row>
    <row r="4" spans="1:8" x14ac:dyDescent="0.3">
      <c r="A4" s="49" t="s">
        <v>28</v>
      </c>
      <c r="B4" s="88"/>
      <c r="C4" s="158"/>
      <c r="D4" s="159">
        <f>C4*B4</f>
        <v>0</v>
      </c>
      <c r="E4" s="89"/>
      <c r="F4" s="166">
        <f>D4*12</f>
        <v>0</v>
      </c>
      <c r="H4" s="115"/>
    </row>
    <row r="5" spans="1:8" x14ac:dyDescent="0.3">
      <c r="A5" s="49" t="s">
        <v>158</v>
      </c>
      <c r="B5" s="88"/>
      <c r="C5" s="158">
        <v>0</v>
      </c>
      <c r="D5" s="159">
        <v>0</v>
      </c>
      <c r="E5" s="89"/>
      <c r="F5" s="166">
        <f>D5*12</f>
        <v>0</v>
      </c>
      <c r="H5" s="115"/>
    </row>
    <row r="6" spans="1:8" x14ac:dyDescent="0.3">
      <c r="A6" s="49"/>
      <c r="B6" s="88"/>
      <c r="C6" s="158"/>
      <c r="D6" s="160">
        <f>SUM(D3:D5)</f>
        <v>300</v>
      </c>
      <c r="E6" s="89"/>
      <c r="F6" s="167">
        <f>SUM(F3:F5)</f>
        <v>3600</v>
      </c>
      <c r="H6" s="115"/>
    </row>
    <row r="7" spans="1:8" x14ac:dyDescent="0.3">
      <c r="A7" t="s">
        <v>29</v>
      </c>
      <c r="B7" s="113">
        <v>8</v>
      </c>
      <c r="C7" s="153">
        <v>150</v>
      </c>
      <c r="D7" s="159">
        <f>C7*B7</f>
        <v>1200</v>
      </c>
      <c r="E7" s="89"/>
      <c r="F7" s="166">
        <f>D7*12</f>
        <v>14400</v>
      </c>
      <c r="H7" s="115"/>
    </row>
    <row r="8" spans="1:8" x14ac:dyDescent="0.3">
      <c r="B8" s="89"/>
      <c r="C8" s="153"/>
      <c r="D8" s="160">
        <f>SUM(D6:D7)</f>
        <v>1500</v>
      </c>
      <c r="E8" s="89"/>
      <c r="F8" s="167">
        <f>D8*12</f>
        <v>18000</v>
      </c>
      <c r="H8" s="115"/>
    </row>
    <row r="9" spans="1:8" x14ac:dyDescent="0.3">
      <c r="A9" t="s">
        <v>172</v>
      </c>
      <c r="B9" s="89"/>
      <c r="C9" s="153"/>
      <c r="D9" s="161">
        <v>0</v>
      </c>
      <c r="E9" s="89"/>
      <c r="F9" s="166">
        <f>D9*12</f>
        <v>0</v>
      </c>
      <c r="H9" s="115"/>
    </row>
    <row r="10" spans="1:8" x14ac:dyDescent="0.3">
      <c r="A10" t="s">
        <v>173</v>
      </c>
      <c r="B10" s="89"/>
      <c r="C10" s="153"/>
      <c r="D10" s="159">
        <v>100</v>
      </c>
      <c r="E10" s="89"/>
      <c r="F10" s="166">
        <f t="shared" ref="F10:F12" si="0">D10*12</f>
        <v>1200</v>
      </c>
      <c r="H10" s="115"/>
    </row>
    <row r="11" spans="1:8" x14ac:dyDescent="0.3">
      <c r="A11" t="s">
        <v>153</v>
      </c>
      <c r="B11" s="89"/>
      <c r="C11" s="153"/>
      <c r="D11" s="159">
        <v>100</v>
      </c>
      <c r="E11" s="89"/>
      <c r="F11" s="166">
        <f t="shared" si="0"/>
        <v>1200</v>
      </c>
      <c r="H11" s="115"/>
    </row>
    <row r="12" spans="1:8" x14ac:dyDescent="0.3">
      <c r="A12" t="s">
        <v>216</v>
      </c>
      <c r="B12" s="89"/>
      <c r="C12" s="153"/>
      <c r="D12" s="159">
        <v>1910</v>
      </c>
      <c r="E12" s="89"/>
      <c r="F12" s="166">
        <f t="shared" si="0"/>
        <v>22920</v>
      </c>
      <c r="H12" s="115"/>
    </row>
    <row r="13" spans="1:8" x14ac:dyDescent="0.3">
      <c r="B13" s="89"/>
      <c r="C13" s="153"/>
      <c r="D13" s="159"/>
      <c r="E13" s="89"/>
      <c r="F13" s="166"/>
      <c r="H13" s="115"/>
    </row>
    <row r="14" spans="1:8" x14ac:dyDescent="0.3">
      <c r="B14" s="89"/>
      <c r="C14" s="153"/>
      <c r="D14" s="160">
        <f>SUM(D9:D13)</f>
        <v>2110</v>
      </c>
      <c r="E14" s="89"/>
      <c r="F14" s="167">
        <f>SUM(F9:F13)</f>
        <v>25320</v>
      </c>
    </row>
    <row r="15" spans="1:8" x14ac:dyDescent="0.3">
      <c r="B15" s="89"/>
      <c r="C15" s="153"/>
      <c r="D15" s="159"/>
      <c r="E15" s="89"/>
      <c r="F15" s="166"/>
    </row>
    <row r="16" spans="1:8" x14ac:dyDescent="0.3">
      <c r="B16" s="89"/>
      <c r="C16" s="153"/>
      <c r="D16" s="159"/>
      <c r="E16" s="89"/>
      <c r="F16" s="166"/>
    </row>
    <row r="17" spans="1:6" ht="15" thickBot="1" x14ac:dyDescent="0.35">
      <c r="B17" s="89"/>
      <c r="C17" s="153"/>
      <c r="D17" s="159"/>
      <c r="E17" s="89"/>
      <c r="F17" s="166"/>
    </row>
    <row r="18" spans="1:6" s="50" customFormat="1" ht="54.6" customHeight="1" thickBot="1" x14ac:dyDescent="0.35">
      <c r="A18" s="103" t="s">
        <v>31</v>
      </c>
      <c r="B18" s="104"/>
      <c r="C18" s="162"/>
      <c r="D18" s="163">
        <f>SUM(D3:D5,D9:D10,D11:D11,D12:D12)</f>
        <v>2410</v>
      </c>
      <c r="E18" s="104"/>
      <c r="F18" s="168">
        <f>D18*12</f>
        <v>28920</v>
      </c>
    </row>
    <row r="19" spans="1:6" s="50" customFormat="1" ht="52.2" customHeight="1" thickBot="1" x14ac:dyDescent="0.35">
      <c r="A19" s="106" t="s">
        <v>32</v>
      </c>
      <c r="B19" s="107"/>
      <c r="C19" s="164"/>
      <c r="D19" s="165">
        <f>D18+D7</f>
        <v>3610</v>
      </c>
      <c r="E19" s="107"/>
      <c r="F19" s="169">
        <f>D19*12</f>
        <v>43320</v>
      </c>
    </row>
    <row r="20" spans="1:6" x14ac:dyDescent="0.3">
      <c r="A20" s="95"/>
      <c r="B20" s="108"/>
      <c r="C20" s="108"/>
      <c r="D20" s="116"/>
      <c r="E20" s="108"/>
      <c r="F20" s="145"/>
    </row>
    <row r="21" spans="1:6" x14ac:dyDescent="0.3">
      <c r="A21" s="89"/>
      <c r="B21" s="86"/>
      <c r="C21" s="86"/>
      <c r="D21" s="117"/>
      <c r="E21" s="86"/>
      <c r="F21" s="144"/>
    </row>
    <row r="22" spans="1:6" ht="18.600000000000001" thickBot="1" x14ac:dyDescent="0.4">
      <c r="A22" s="109" t="s">
        <v>33</v>
      </c>
      <c r="B22" s="93"/>
      <c r="C22" s="93"/>
      <c r="D22" s="118"/>
      <c r="E22" s="86"/>
      <c r="F22" s="144"/>
    </row>
    <row r="23" spans="1:6" x14ac:dyDescent="0.3">
      <c r="A23" s="113"/>
      <c r="B23" s="95"/>
      <c r="C23" s="139"/>
      <c r="D23" s="119"/>
      <c r="E23" s="111"/>
      <c r="F23" s="145"/>
    </row>
    <row r="24" spans="1:6" ht="43.8" thickBot="1" x14ac:dyDescent="0.35">
      <c r="A24" s="113" t="s">
        <v>148</v>
      </c>
      <c r="B24" s="91">
        <f>Спецификация!D42</f>
        <v>3.0000000000000001E-3</v>
      </c>
      <c r="C24" s="105" t="s">
        <v>17</v>
      </c>
      <c r="D24" s="166">
        <f>F24/12</f>
        <v>1237</v>
      </c>
      <c r="E24" s="134" t="s">
        <v>21</v>
      </c>
      <c r="F24" s="166">
        <f>B24*Спецификация!D31</f>
        <v>14844</v>
      </c>
    </row>
    <row r="25" spans="1:6" ht="15" thickBot="1" x14ac:dyDescent="0.35">
      <c r="A25" s="135" t="s">
        <v>159</v>
      </c>
      <c r="B25" s="136"/>
      <c r="C25" s="137"/>
      <c r="D25" s="170">
        <v>0</v>
      </c>
      <c r="E25" s="138"/>
      <c r="F25" s="170">
        <f>D25*12</f>
        <v>0</v>
      </c>
    </row>
    <row r="26" spans="1:6" ht="15" thickBot="1" x14ac:dyDescent="0.35">
      <c r="A26" s="113" t="s">
        <v>160</v>
      </c>
      <c r="B26" s="92"/>
      <c r="C26" s="140"/>
      <c r="D26" s="166">
        <v>0</v>
      </c>
      <c r="E26" s="112"/>
      <c r="F26" s="171">
        <f>D26*12</f>
        <v>0</v>
      </c>
    </row>
    <row r="27" spans="1:6" ht="15.6" x14ac:dyDescent="0.3">
      <c r="A27" s="110" t="s">
        <v>146</v>
      </c>
      <c r="B27" s="95"/>
      <c r="C27" s="108"/>
      <c r="D27" s="169">
        <f>SUM(D23:D26)</f>
        <v>1237</v>
      </c>
      <c r="E27" s="90"/>
      <c r="F27" s="172">
        <f>SUM(F23:F26)</f>
        <v>14844</v>
      </c>
    </row>
    <row r="28" spans="1:6" ht="15" thickBot="1" x14ac:dyDescent="0.35">
      <c r="A28" s="96"/>
      <c r="B28" s="92"/>
      <c r="C28" s="93"/>
      <c r="D28" s="171"/>
      <c r="E28" s="96"/>
      <c r="F28" s="94"/>
    </row>
    <row r="29" spans="1:6" x14ac:dyDescent="0.3">
      <c r="D29" s="157"/>
    </row>
    <row r="30" spans="1:6" x14ac:dyDescent="0.3">
      <c r="A30" s="141" t="s">
        <v>162</v>
      </c>
      <c r="B30" s="2">
        <v>0.2</v>
      </c>
      <c r="C30" t="s">
        <v>149</v>
      </c>
      <c r="D30" s="155">
        <f>(D14-D10-D12)/6</f>
        <v>16.666666666666668</v>
      </c>
    </row>
    <row r="31" spans="1:6" x14ac:dyDescent="0.3">
      <c r="A31" s="142" t="s">
        <v>163</v>
      </c>
      <c r="B31" s="2">
        <v>0.2</v>
      </c>
      <c r="C31" t="s">
        <v>164</v>
      </c>
      <c r="D31" s="155">
        <f>(D27-D24)/6</f>
        <v>0</v>
      </c>
    </row>
    <row r="32" spans="1:6" x14ac:dyDescent="0.3">
      <c r="D32" s="157"/>
    </row>
    <row r="33" spans="1:4" x14ac:dyDescent="0.3">
      <c r="A33" t="s">
        <v>151</v>
      </c>
      <c r="D33" s="157">
        <f>D24</f>
        <v>1237</v>
      </c>
    </row>
    <row r="34" spans="1:4" x14ac:dyDescent="0.3">
      <c r="A34" t="s">
        <v>161</v>
      </c>
      <c r="D34" s="157">
        <f>D14-D30</f>
        <v>2093.3333333333335</v>
      </c>
    </row>
    <row r="35" spans="1:4" x14ac:dyDescent="0.3">
      <c r="A35" t="s">
        <v>452</v>
      </c>
      <c r="D35" s="157">
        <f>D27-D31</f>
        <v>1237</v>
      </c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ES15"/>
  <sheetViews>
    <sheetView workbookViewId="0">
      <pane xSplit="3" ySplit="4" topLeftCell="EH5" activePane="bottomRight" state="frozen"/>
      <selection pane="topRight" activeCell="D1" sqref="D1"/>
      <selection pane="bottomLeft" activeCell="A5" sqref="A5"/>
      <selection pane="bottomRight" activeCell="EL6" sqref="EL6:EQ6"/>
    </sheetView>
  </sheetViews>
  <sheetFormatPr defaultRowHeight="14.4" x14ac:dyDescent="0.3"/>
  <cols>
    <col min="1" max="1" width="25.33203125" style="3" customWidth="1"/>
    <col min="2" max="2" width="17.44140625" customWidth="1"/>
    <col min="3" max="3" width="8" customWidth="1"/>
    <col min="4" max="147" width="12.6640625" customWidth="1"/>
    <col min="148" max="148" width="17.44140625" customWidth="1"/>
  </cols>
  <sheetData>
    <row r="1" spans="1:149" ht="15" thickBot="1" x14ac:dyDescent="0.35"/>
    <row r="2" spans="1:149" x14ac:dyDescent="0.3">
      <c r="D2" s="880" t="s">
        <v>0</v>
      </c>
      <c r="E2" s="878"/>
      <c r="F2" s="878"/>
      <c r="G2" s="878"/>
      <c r="H2" s="878"/>
      <c r="I2" s="878"/>
      <c r="J2" s="878"/>
      <c r="K2" s="878"/>
      <c r="L2" s="878"/>
      <c r="M2" s="878"/>
      <c r="N2" s="878"/>
      <c r="O2" s="878"/>
      <c r="P2" s="878" t="s">
        <v>1</v>
      </c>
      <c r="Q2" s="878"/>
      <c r="R2" s="878"/>
      <c r="S2" s="878"/>
      <c r="T2" s="878"/>
      <c r="U2" s="878"/>
      <c r="V2" s="878"/>
      <c r="W2" s="878"/>
      <c r="X2" s="878"/>
      <c r="Y2" s="878"/>
      <c r="Z2" s="878"/>
      <c r="AA2" s="878"/>
      <c r="AB2" s="878" t="s">
        <v>2</v>
      </c>
      <c r="AC2" s="878"/>
      <c r="AD2" s="878"/>
      <c r="AE2" s="878"/>
      <c r="AF2" s="878"/>
      <c r="AG2" s="878"/>
      <c r="AH2" s="878"/>
      <c r="AI2" s="878"/>
      <c r="AJ2" s="878"/>
      <c r="AK2" s="878"/>
      <c r="AL2" s="878"/>
      <c r="AM2" s="878"/>
      <c r="AN2" s="878" t="s">
        <v>3</v>
      </c>
      <c r="AO2" s="878"/>
      <c r="AP2" s="878"/>
      <c r="AQ2" s="878"/>
      <c r="AR2" s="878"/>
      <c r="AS2" s="878"/>
      <c r="AT2" s="878"/>
      <c r="AU2" s="878"/>
      <c r="AV2" s="878"/>
      <c r="AW2" s="878"/>
      <c r="AX2" s="878"/>
      <c r="AY2" s="878"/>
      <c r="AZ2" s="878" t="s">
        <v>4</v>
      </c>
      <c r="BA2" s="878"/>
      <c r="BB2" s="878"/>
      <c r="BC2" s="878"/>
      <c r="BD2" s="878"/>
      <c r="BE2" s="878"/>
      <c r="BF2" s="878"/>
      <c r="BG2" s="878"/>
      <c r="BH2" s="878"/>
      <c r="BI2" s="878"/>
      <c r="BJ2" s="878"/>
      <c r="BK2" s="878"/>
      <c r="BL2" s="878" t="s">
        <v>5</v>
      </c>
      <c r="BM2" s="878"/>
      <c r="BN2" s="878"/>
      <c r="BO2" s="878"/>
      <c r="BP2" s="878"/>
      <c r="BQ2" s="878"/>
      <c r="BR2" s="878"/>
      <c r="BS2" s="878"/>
      <c r="BT2" s="878"/>
      <c r="BU2" s="878"/>
      <c r="BV2" s="878"/>
      <c r="BW2" s="878"/>
      <c r="BX2" s="878" t="s">
        <v>6</v>
      </c>
      <c r="BY2" s="878"/>
      <c r="BZ2" s="878"/>
      <c r="CA2" s="878"/>
      <c r="CB2" s="878"/>
      <c r="CC2" s="878"/>
      <c r="CD2" s="878"/>
      <c r="CE2" s="878"/>
      <c r="CF2" s="878"/>
      <c r="CG2" s="878"/>
      <c r="CH2" s="878"/>
      <c r="CI2" s="878"/>
      <c r="CJ2" s="878" t="s">
        <v>7</v>
      </c>
      <c r="CK2" s="878"/>
      <c r="CL2" s="878"/>
      <c r="CM2" s="878"/>
      <c r="CN2" s="878"/>
      <c r="CO2" s="878"/>
      <c r="CP2" s="878"/>
      <c r="CQ2" s="878"/>
      <c r="CR2" s="878"/>
      <c r="CS2" s="878"/>
      <c r="CT2" s="878"/>
      <c r="CU2" s="879"/>
      <c r="CV2" s="878" t="s">
        <v>13</v>
      </c>
      <c r="CW2" s="878"/>
      <c r="CX2" s="878"/>
      <c r="CY2" s="878"/>
      <c r="CZ2" s="878"/>
      <c r="DA2" s="878"/>
      <c r="DB2" s="878"/>
      <c r="DC2" s="878"/>
      <c r="DD2" s="878"/>
      <c r="DE2" s="878"/>
      <c r="DF2" s="878"/>
      <c r="DG2" s="878"/>
      <c r="DH2" s="878" t="s">
        <v>14</v>
      </c>
      <c r="DI2" s="878"/>
      <c r="DJ2" s="878"/>
      <c r="DK2" s="878"/>
      <c r="DL2" s="878"/>
      <c r="DM2" s="878"/>
      <c r="DN2" s="878"/>
      <c r="DO2" s="878"/>
      <c r="DP2" s="878"/>
      <c r="DQ2" s="878"/>
      <c r="DR2" s="878"/>
      <c r="DS2" s="879"/>
      <c r="DT2" s="878" t="s">
        <v>15</v>
      </c>
      <c r="DU2" s="878"/>
      <c r="DV2" s="878"/>
      <c r="DW2" s="878"/>
      <c r="DX2" s="878"/>
      <c r="DY2" s="878"/>
      <c r="DZ2" s="878"/>
      <c r="EA2" s="878"/>
      <c r="EB2" s="878"/>
      <c r="EC2" s="878"/>
      <c r="ED2" s="878"/>
      <c r="EE2" s="878"/>
      <c r="EF2" s="878" t="s">
        <v>16</v>
      </c>
      <c r="EG2" s="878"/>
      <c r="EH2" s="878"/>
      <c r="EI2" s="878"/>
      <c r="EJ2" s="878"/>
      <c r="EK2" s="878"/>
      <c r="EL2" s="878"/>
      <c r="EM2" s="878"/>
      <c r="EN2" s="878"/>
      <c r="EO2" s="878"/>
      <c r="EP2" s="878"/>
      <c r="EQ2" s="879"/>
    </row>
    <row r="3" spans="1:149" x14ac:dyDescent="0.3">
      <c r="D3" s="35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36"/>
      <c r="CV3" s="29"/>
      <c r="CW3" s="29"/>
      <c r="CX3" s="36"/>
      <c r="CY3" s="29"/>
      <c r="CZ3" s="29"/>
      <c r="DA3" s="36"/>
      <c r="DB3" s="29"/>
      <c r="DC3" s="29"/>
      <c r="DD3" s="36"/>
      <c r="DE3" s="29"/>
      <c r="DF3" s="29"/>
      <c r="DG3" s="36"/>
      <c r="DH3" s="29"/>
      <c r="DI3" s="29"/>
      <c r="DJ3" s="36"/>
      <c r="DK3" s="29"/>
      <c r="DL3" s="29"/>
      <c r="DM3" s="36"/>
      <c r="DN3" s="29"/>
      <c r="DO3" s="29"/>
      <c r="DP3" s="36"/>
      <c r="DQ3" s="29"/>
      <c r="DR3" s="29"/>
      <c r="DS3" s="36"/>
      <c r="DT3" s="29"/>
      <c r="DU3" s="29"/>
      <c r="DV3" s="36"/>
      <c r="DW3" s="29"/>
      <c r="DX3" s="29"/>
      <c r="DY3" s="36"/>
      <c r="DZ3" s="29"/>
      <c r="EA3" s="29"/>
      <c r="EB3" s="36"/>
      <c r="EC3" s="29"/>
      <c r="ED3" s="29"/>
      <c r="EE3" s="36"/>
      <c r="EF3" s="29"/>
      <c r="EG3" s="29"/>
      <c r="EH3" s="36"/>
      <c r="EI3" s="29"/>
      <c r="EJ3" s="29"/>
      <c r="EK3" s="36"/>
      <c r="EL3" s="29"/>
      <c r="EM3" s="29"/>
      <c r="EN3" s="36"/>
      <c r="EO3" s="29"/>
      <c r="EP3" s="29"/>
      <c r="EQ3" s="36"/>
    </row>
    <row r="4" spans="1:149" ht="15" thickBot="1" x14ac:dyDescent="0.35">
      <c r="D4" s="39">
        <v>1</v>
      </c>
      <c r="E4" s="37">
        <v>2</v>
      </c>
      <c r="F4" s="37">
        <v>3</v>
      </c>
      <c r="G4" s="37">
        <v>4</v>
      </c>
      <c r="H4" s="37">
        <v>5</v>
      </c>
      <c r="I4" s="37">
        <v>6</v>
      </c>
      <c r="J4" s="37">
        <v>7</v>
      </c>
      <c r="K4" s="37">
        <v>8</v>
      </c>
      <c r="L4" s="37">
        <v>9</v>
      </c>
      <c r="M4" s="37">
        <v>10</v>
      </c>
      <c r="N4" s="37">
        <v>11</v>
      </c>
      <c r="O4" s="37">
        <v>12</v>
      </c>
      <c r="P4" s="37">
        <v>13</v>
      </c>
      <c r="Q4" s="37">
        <v>14</v>
      </c>
      <c r="R4" s="37">
        <v>15</v>
      </c>
      <c r="S4" s="37">
        <v>16</v>
      </c>
      <c r="T4" s="37">
        <v>17</v>
      </c>
      <c r="U4" s="37">
        <v>18</v>
      </c>
      <c r="V4" s="37">
        <v>19</v>
      </c>
      <c r="W4" s="37">
        <v>20</v>
      </c>
      <c r="X4" s="37">
        <v>21</v>
      </c>
      <c r="Y4" s="37">
        <v>22</v>
      </c>
      <c r="Z4" s="37">
        <v>23</v>
      </c>
      <c r="AA4" s="37">
        <v>24</v>
      </c>
      <c r="AB4" s="37">
        <v>25</v>
      </c>
      <c r="AC4" s="37">
        <v>26</v>
      </c>
      <c r="AD4" s="37">
        <v>27</v>
      </c>
      <c r="AE4" s="37">
        <v>28</v>
      </c>
      <c r="AF4" s="37">
        <v>29</v>
      </c>
      <c r="AG4" s="37">
        <v>30</v>
      </c>
      <c r="AH4" s="37">
        <v>31</v>
      </c>
      <c r="AI4" s="37">
        <v>32</v>
      </c>
      <c r="AJ4" s="37">
        <v>33</v>
      </c>
      <c r="AK4" s="37">
        <v>34</v>
      </c>
      <c r="AL4" s="37">
        <v>35</v>
      </c>
      <c r="AM4" s="37">
        <v>36</v>
      </c>
      <c r="AN4" s="37">
        <v>37</v>
      </c>
      <c r="AO4" s="37">
        <v>38</v>
      </c>
      <c r="AP4" s="37">
        <v>39</v>
      </c>
      <c r="AQ4" s="37">
        <v>40</v>
      </c>
      <c r="AR4" s="37">
        <v>41</v>
      </c>
      <c r="AS4" s="37">
        <v>42</v>
      </c>
      <c r="AT4" s="37">
        <v>43</v>
      </c>
      <c r="AU4" s="37">
        <v>44</v>
      </c>
      <c r="AV4" s="37">
        <v>45</v>
      </c>
      <c r="AW4" s="37">
        <v>46</v>
      </c>
      <c r="AX4" s="37">
        <v>47</v>
      </c>
      <c r="AY4" s="37">
        <v>48</v>
      </c>
      <c r="AZ4" s="37">
        <v>49</v>
      </c>
      <c r="BA4" s="37">
        <v>50</v>
      </c>
      <c r="BB4" s="37">
        <v>51</v>
      </c>
      <c r="BC4" s="37">
        <v>52</v>
      </c>
      <c r="BD4" s="37">
        <v>53</v>
      </c>
      <c r="BE4" s="37">
        <v>54</v>
      </c>
      <c r="BF4" s="37">
        <v>55</v>
      </c>
      <c r="BG4" s="37">
        <v>56</v>
      </c>
      <c r="BH4" s="37">
        <v>57</v>
      </c>
      <c r="BI4" s="37">
        <v>58</v>
      </c>
      <c r="BJ4" s="37">
        <v>59</v>
      </c>
      <c r="BK4" s="37">
        <v>60</v>
      </c>
      <c r="BL4" s="37">
        <v>61</v>
      </c>
      <c r="BM4" s="37">
        <v>62</v>
      </c>
      <c r="BN4" s="37">
        <v>63</v>
      </c>
      <c r="BO4" s="37">
        <v>64</v>
      </c>
      <c r="BP4" s="37">
        <v>65</v>
      </c>
      <c r="BQ4" s="37">
        <v>66</v>
      </c>
      <c r="BR4" s="37">
        <v>67</v>
      </c>
      <c r="BS4" s="37">
        <v>68</v>
      </c>
      <c r="BT4" s="37">
        <v>69</v>
      </c>
      <c r="BU4" s="37">
        <v>70</v>
      </c>
      <c r="BV4" s="37">
        <v>71</v>
      </c>
      <c r="BW4" s="37">
        <v>72</v>
      </c>
      <c r="BX4" s="37">
        <v>73</v>
      </c>
      <c r="BY4" s="37">
        <v>74</v>
      </c>
      <c r="BZ4" s="37">
        <v>75</v>
      </c>
      <c r="CA4" s="37">
        <v>76</v>
      </c>
      <c r="CB4" s="37">
        <v>77</v>
      </c>
      <c r="CC4" s="37">
        <v>78</v>
      </c>
      <c r="CD4" s="37">
        <v>79</v>
      </c>
      <c r="CE4" s="37">
        <v>80</v>
      </c>
      <c r="CF4" s="37">
        <v>81</v>
      </c>
      <c r="CG4" s="37">
        <v>82</v>
      </c>
      <c r="CH4" s="37">
        <v>83</v>
      </c>
      <c r="CI4" s="37">
        <v>84</v>
      </c>
      <c r="CJ4" s="37">
        <v>85</v>
      </c>
      <c r="CK4" s="37">
        <v>86</v>
      </c>
      <c r="CL4" s="37">
        <v>87</v>
      </c>
      <c r="CM4" s="37">
        <v>88</v>
      </c>
      <c r="CN4" s="37">
        <v>89</v>
      </c>
      <c r="CO4" s="37">
        <v>90</v>
      </c>
      <c r="CP4" s="37">
        <v>91</v>
      </c>
      <c r="CQ4" s="37">
        <v>92</v>
      </c>
      <c r="CR4" s="37">
        <v>93</v>
      </c>
      <c r="CS4" s="37">
        <v>94</v>
      </c>
      <c r="CT4" s="37">
        <v>95</v>
      </c>
      <c r="CU4" s="38">
        <v>96</v>
      </c>
      <c r="CV4" s="37">
        <v>97</v>
      </c>
      <c r="CW4" s="37">
        <v>98</v>
      </c>
      <c r="CX4" s="38">
        <v>99</v>
      </c>
      <c r="CY4" s="37">
        <v>100</v>
      </c>
      <c r="CZ4" s="37">
        <v>101</v>
      </c>
      <c r="DA4" s="38">
        <v>102</v>
      </c>
      <c r="DB4" s="37">
        <v>103</v>
      </c>
      <c r="DC4" s="37">
        <v>104</v>
      </c>
      <c r="DD4" s="38">
        <v>105</v>
      </c>
      <c r="DE4" s="37">
        <v>106</v>
      </c>
      <c r="DF4" s="37">
        <v>107</v>
      </c>
      <c r="DG4" s="38">
        <v>108</v>
      </c>
      <c r="DH4" s="37">
        <v>109</v>
      </c>
      <c r="DI4" s="37">
        <v>110</v>
      </c>
      <c r="DJ4" s="38">
        <v>111</v>
      </c>
      <c r="DK4" s="37">
        <v>112</v>
      </c>
      <c r="DL4" s="37">
        <v>113</v>
      </c>
      <c r="DM4" s="38">
        <v>114</v>
      </c>
      <c r="DN4" s="37">
        <v>115</v>
      </c>
      <c r="DO4" s="37">
        <v>116</v>
      </c>
      <c r="DP4" s="38">
        <v>117</v>
      </c>
      <c r="DQ4" s="37">
        <v>118</v>
      </c>
      <c r="DR4" s="37">
        <v>119</v>
      </c>
      <c r="DS4" s="38">
        <v>120</v>
      </c>
      <c r="DT4" s="37">
        <v>121</v>
      </c>
      <c r="DU4" s="37">
        <v>122</v>
      </c>
      <c r="DV4" s="38">
        <v>123</v>
      </c>
      <c r="DW4" s="37">
        <v>124</v>
      </c>
      <c r="DX4" s="37">
        <v>125</v>
      </c>
      <c r="DY4" s="38">
        <v>126</v>
      </c>
      <c r="DZ4" s="37">
        <v>127</v>
      </c>
      <c r="EA4" s="37">
        <v>128</v>
      </c>
      <c r="EB4" s="38">
        <v>129</v>
      </c>
      <c r="EC4" s="37">
        <v>130</v>
      </c>
      <c r="ED4" s="37">
        <v>131</v>
      </c>
      <c r="EE4" s="38">
        <v>132</v>
      </c>
      <c r="EF4" s="37">
        <v>133</v>
      </c>
      <c r="EG4" s="37">
        <v>134</v>
      </c>
      <c r="EH4" s="38">
        <v>135</v>
      </c>
      <c r="EI4" s="37">
        <v>136</v>
      </c>
      <c r="EJ4" s="37">
        <v>137</v>
      </c>
      <c r="EK4" s="38">
        <v>138</v>
      </c>
      <c r="EL4" s="37">
        <v>139</v>
      </c>
      <c r="EM4" s="37">
        <v>140</v>
      </c>
      <c r="EN4" s="38">
        <v>141</v>
      </c>
      <c r="EO4" s="37">
        <v>142</v>
      </c>
      <c r="EP4" s="37">
        <v>143</v>
      </c>
      <c r="EQ4" s="38">
        <v>144</v>
      </c>
    </row>
    <row r="5" spans="1:149" x14ac:dyDescent="0.3">
      <c r="A5" s="3" t="s">
        <v>22</v>
      </c>
      <c r="B5" s="46" t="s">
        <v>17</v>
      </c>
      <c r="ER5" s="7"/>
    </row>
    <row r="6" spans="1:149" ht="28.8" x14ac:dyDescent="0.3">
      <c r="A6" s="8" t="s">
        <v>23</v>
      </c>
      <c r="C6" s="51">
        <f>Спецификация!D38</f>
        <v>5.4999999999999997E-3</v>
      </c>
      <c r="D6" s="54">
        <f>IF(YEAR(Спецификация!$D$39)=YEAR(Спецификация!$D$40),(IF(INT(D4/12)=0,IF(D4&lt;MONTH(Спецификация!$D$40),0,1),IF(MOD(D4,12)&lt;MONTH(Спецификация!$D$40),1-((INT(D4/12)-1)*$C$6),1-(INT(D4/12)*$C$6)))),(IF(INT(D4/12)=0,0,IF(MOD(D4,12)&lt;MONTH(Спецификация!$D$40),IF(INT(D4/12)=1,0,(1-((INT(D4/12)-2)*$C$6))),1-(INT(D4/12)-1)*$C$6))))</f>
        <v>0</v>
      </c>
      <c r="E6" s="54">
        <f>IF(YEAR(Спецификация!$D$39)=YEAR(Спецификация!$D$40),(IF(INT(E4/12)=0,IF(E4&lt;MONTH(Спецификация!$D$40),0,1),IF(MOD(E4,12)&lt;MONTH(Спецификация!$D$40),1-((INT(E4/12)-1)*$C$6),1-(INT(E4/12)*$C$6)))),(IF(INT(E4/12)=0,0,IF(MOD(E4,12)&lt;MONTH(Спецификация!$D$40),IF(INT(E4/12)=1,0,(1-((INT(E4/12)-2)*$C$6))),1-(INT(E4/12)-1)*$C$6))))</f>
        <v>0</v>
      </c>
      <c r="F6" s="54">
        <f>IF(YEAR(Спецификация!$D$39)=YEAR(Спецификация!$D$40),(IF(INT(F4/12)=0,IF(F4&lt;MONTH(Спецификация!$D$40),0,1),IF(MOD(F4,12)&lt;MONTH(Спецификация!$D$40),1-((INT(F4/12)-1)*$C$6),1-(INT(F4/12)*$C$6)))),(IF(INT(F4/12)=0,0,IF(MOD(F4,12)&lt;MONTH(Спецификация!$D$40),IF(INT(F4/12)=1,0,(1-((INT(F4/12)-2)*$C$6))),1-(INT(F4/12)-1)*$C$6))))</f>
        <v>0</v>
      </c>
      <c r="G6" s="54">
        <f>IF(YEAR(Спецификация!$D$39)=YEAR(Спецификация!$D$40),(IF(INT(G4/12)=0,IF(G4&lt;MONTH(Спецификация!$D$40),0,1),IF(MOD(G4,12)&lt;MONTH(Спецификация!$D$40),1-((INT(G4/12)-1)*$C$6),1-(INT(G4/12)*$C$6)))),(IF(INT(G4/12)=0,0,IF(MOD(G4,12)&lt;MONTH(Спецификация!$D$40),IF(INT(G4/12)=1,0,(1-((INT(G4/12)-2)*$C$6))),1-(INT(G4/12)-1)*$C$6))))</f>
        <v>0</v>
      </c>
      <c r="H6" s="54">
        <f>IF(YEAR(Спецификация!$D$39)=YEAR(Спецификация!$D$40),(IF(INT(H4/12)=0,IF(H4&lt;MONTH(Спецификация!$D$40),0,1),IF(MOD(H4,12)&lt;MONTH(Спецификация!$D$40),1-((INT(H4/12)-1)*$C$6),1-(INT(H4/12)*$C$6)))),(IF(INT(H4/12)=0,0,IF(MOD(H4,12)&lt;MONTH(Спецификация!$D$40),IF(INT(H4/12)=1,0,(1-((INT(H4/12)-2)*$C$6))),1-(INT(H4/12)-1)*$C$6))))</f>
        <v>0</v>
      </c>
      <c r="I6" s="54">
        <f>IF(YEAR(Спецификация!$D$39)=YEAR(Спецификация!$D$40),(IF(INT(I4/12)=0,IF(I4&lt;MONTH(Спецификация!$D$40),0,1),IF(MOD(I4,12)&lt;MONTH(Спецификация!$D$40),1-((INT(I4/12)-1)*$C$6),1-(INT(I4/12)*$C$6)))),(IF(INT(I4/12)=0,0,IF(MOD(I4,12)&lt;MONTH(Спецификация!$D$40),IF(INT(I4/12)=1,0,(1-((INT(I4/12)-2)*$C$6))),1-(INT(I4/12)-1)*$C$6))))</f>
        <v>0</v>
      </c>
      <c r="J6" s="54">
        <f>IF(YEAR(Спецификация!$D$39)=YEAR(Спецификация!$D$40),(IF(INT(J4/12)=0,IF(J4&lt;MONTH(Спецификация!$D$40),0,1),IF(MOD(J4,12)&lt;MONTH(Спецификация!$D$40),1-((INT(J4/12)-1)*$C$6),1-(INT(J4/12)*$C$6)))),(IF(INT(J4/12)=0,0,IF(MOD(J4,12)&lt;MONTH(Спецификация!$D$40),IF(INT(J4/12)=1,0,(1-((INT(J4/12)-2)*$C$6))),1-(INT(J4/12)-1)*$C$6))))</f>
        <v>0</v>
      </c>
      <c r="K6" s="54">
        <f>IF(YEAR(Спецификация!$D$39)=YEAR(Спецификация!$D$40),(IF(INT(K4/12)=0,IF(K4&lt;MONTH(Спецификация!$D$40),0,1),IF(MOD(K4,12)&lt;MONTH(Спецификация!$D$40),1-((INT(K4/12)-1)*$C$6),1-(INT(K4/12)*$C$6)))),(IF(INT(K4/12)=0,0,IF(MOD(K4,12)&lt;MONTH(Спецификация!$D$40),IF(INT(K4/12)=1,0,(1-((INT(K4/12)-2)*$C$6))),1-(INT(K4/12)-1)*$C$6))))</f>
        <v>0</v>
      </c>
      <c r="L6" s="54">
        <f>IF(YEAR(Спецификация!$D$39)=YEAR(Спецификация!$D$40),(IF(INT(L4/12)=0,IF(L4&lt;MONTH(Спецификация!$D$40),0,1),IF(MOD(L4,12)&lt;MONTH(Спецификация!$D$40),1-((INT(L4/12)-1)*$C$6),1-(INT(L4/12)*$C$6)))),(IF(INT(L4/12)=0,0,IF(MOD(L4,12)&lt;MONTH(Спецификация!$D$40),IF(INT(L4/12)=1,0,(1-((INT(L4/12)-2)*$C$6))),1-(INT(L4/12)-1)*$C$6))))</f>
        <v>0</v>
      </c>
      <c r="M6" s="54">
        <f>IF(YEAR(Спецификация!$D$39)=YEAR(Спецификация!$D$40),(IF(INT(M4/12)=0,IF(M4&lt;MONTH(Спецификация!$D$40),0,1),IF(MOD(M4,12)&lt;MONTH(Спецификация!$D$40),1-((INT(M4/12)-1)*$C$6),1-(INT(M4/12)*$C$6)))),(IF(INT(M4/12)=0,0,IF(MOD(M4,12)&lt;MONTH(Спецификация!$D$40),IF(INT(M4/12)=1,0,(1-((INT(M4/12)-2)*$C$6))),1-(INT(M4/12)-1)*$C$6))))</f>
        <v>0</v>
      </c>
      <c r="N6" s="54">
        <f>IF(YEAR(Спецификация!$D$39)=YEAR(Спецификация!$D$40),(IF(INT(N4/12)=0,IF(N4&lt;MONTH(Спецификация!$D$40),0,1),IF(MOD(N4,12)&lt;MONTH(Спецификация!$D$40),1-((INT(N4/12)-1)*$C$6),1-(INT(N4/12)*$C$6)))),(IF(INT(N4/12)=0,0,IF(MOD(N4,12)&lt;MONTH(Спецификация!$D$40),IF(INT(N4/12)=1,0,(1-((INT(N4/12)-2)*$C$6))),1-(INT(N4/12)-1)*$C$6))))</f>
        <v>0</v>
      </c>
      <c r="O6" s="54">
        <f>IF(YEAR(Спецификация!$D$39)=YEAR(Спецификация!$D$40),(IF(INT(O4/12)=0,IF(O4&lt;MONTH(Спецификация!$D$40),0,1),IF(MOD(O4,12)&lt;MONTH(Спецификация!$D$40),1-((INT(O4/12)-1)*$C$6),1-(INT(O4/12)*$C$6)))),(IF(INT(O4/12)=0,0,IF(MOD(O4,12)&lt;MONTH(Спецификация!$D$40),IF(INT(O4/12)=1,0,(1-((INT(O4/12)-2)*$C$6))),1-(INT(O4/12)-1)*$C$6))))</f>
        <v>0</v>
      </c>
      <c r="P6" s="54">
        <f>IF(YEAR(Спецификация!$D$39)=YEAR(Спецификация!$D$40),(IF(INT(P4/12)=0,IF(P4&lt;MONTH(Спецификация!$D$40),0,1),IF(MOD(P4,12)&lt;MONTH(Спецификация!$D$40),1-((INT(P4/12)-1)*$C$6),1-(INT(P4/12)*$C$6)))),(IF(INT(P4/12)=0,0,IF(MOD(P4,12)&lt;MONTH(Спецификация!$D$40),IF(INT(P4/12)=1,0,(1-((INT(P4/12)-2)*$C$6))),1-(INT(P4/12)-1)*$C$6))))</f>
        <v>0</v>
      </c>
      <c r="Q6" s="54">
        <f>IF(YEAR(Спецификация!$D$39)=YEAR(Спецификация!$D$40),(IF(INT(Q4/12)=0,IF(Q4&lt;MONTH(Спецификация!$D$40),0,1),IF(MOD(Q4,12)&lt;MONTH(Спецификация!$D$40),1-((INT(Q4/12)-1)*$C$6),1-(INT(Q4/12)*$C$6)))),(IF(INT(Q4/12)=0,0,IF(MOD(Q4,12)&lt;MONTH(Спецификация!$D$40),IF(INT(Q4/12)=1,0,(1-((INT(Q4/12)-2)*$C$6))),1-(INT(Q4/12)-1)*$C$6))))</f>
        <v>0</v>
      </c>
      <c r="R6" s="54">
        <f>IF(YEAR(Спецификация!$D$39)=YEAR(Спецификация!$D$40),(IF(INT(R4/12)=0,IF(R4&lt;MONTH(Спецификация!$D$40),0,1),IF(MOD(R4,12)&lt;MONTH(Спецификация!$D$40),1-((INT(R4/12)-1)*$C$6),1-(INT(R4/12)*$C$6)))),(IF(INT(R4/12)=0,0,IF(MOD(R4,12)&lt;MONTH(Спецификация!$D$40),IF(INT(R4/12)=1,0,(1-((INT(R4/12)-2)*$C$6))),1-(INT(R4/12)-1)*$C$6))))</f>
        <v>0</v>
      </c>
      <c r="S6" s="54">
        <f>IF(YEAR(Спецификация!$D$39)=YEAR(Спецификация!$D$40),(IF(INT(S4/12)=0,IF(S4&lt;MONTH(Спецификация!$D$40),0,1),IF(MOD(S4,12)&lt;MONTH(Спецификация!$D$40),1-((INT(S4/12)-1)*$C$6),1-(INT(S4/12)*$C$6)))),(IF(INT(S4/12)=0,0,IF(MOD(S4,12)&lt;MONTH(Спецификация!$D$40),IF(INT(S4/12)=1,0,(1-((INT(S4/12)-2)*$C$6))),1-(INT(S4/12)-1)*$C$6))))</f>
        <v>0</v>
      </c>
      <c r="T6" s="54">
        <f>IF(YEAR(Спецификация!$D$39)=YEAR(Спецификация!$D$40),(IF(INT(T4/12)=0,IF(T4&lt;MONTH(Спецификация!$D$40),0,1),IF(MOD(T4,12)&lt;MONTH(Спецификация!$D$40),1-((INT(T4/12)-1)*$C$6),1-(INT(T4/12)*$C$6)))),(IF(INT(T4/12)=0,0,IF(MOD(T4,12)&lt;MONTH(Спецификация!$D$40),IF(INT(T4/12)=1,0,(1-((INT(T4/12)-2)*$C$6))),1-(INT(T4/12)-1)*$C$6))))</f>
        <v>0</v>
      </c>
      <c r="U6" s="54">
        <f>IF(YEAR(Спецификация!$D$39)=YEAR(Спецификация!$D$40),(IF(INT(U4/12)=0,IF(U4&lt;MONTH(Спецификация!$D$40),0,1),IF(MOD(U4,12)&lt;MONTH(Спецификация!$D$40),1-((INT(U4/12)-1)*$C$6),1-(INT(U4/12)*$C$6)))),(IF(INT(U4/12)=0,0,IF(MOD(U4,12)&lt;MONTH(Спецификация!$D$40),IF(INT(U4/12)=1,0,(1-((INT(U4/12)-2)*$C$6))),1-(INT(U4/12)-1)*$C$6))))</f>
        <v>0</v>
      </c>
      <c r="V6" s="54">
        <f>IF(YEAR(Спецификация!$D$39)=YEAR(Спецификация!$D$40),(IF(INT(V4/12)=0,IF(V4&lt;MONTH(Спецификация!$D$40),0,1),IF(MOD(V4,12)&lt;MONTH(Спецификация!$D$40),1-((INT(V4/12)-1)*$C$6),1-(INT(V4/12)*$C$6)))),(IF(INT(V4/12)=0,0,IF(MOD(V4,12)&lt;MONTH(Спецификация!$D$40),IF(INT(V4/12)=1,0,(1-((INT(V4/12)-2)*$C$6))),1-(INT(V4/12)-1)*$C$6))))</f>
        <v>1</v>
      </c>
      <c r="W6" s="54">
        <f>IF(YEAR(Спецификация!$D$39)=YEAR(Спецификация!$D$40),(IF(INT(W4/12)=0,IF(W4&lt;MONTH(Спецификация!$D$40),0,1),IF(MOD(W4,12)&lt;MONTH(Спецификация!$D$40),1-((INT(W4/12)-1)*$C$6),1-(INT(W4/12)*$C$6)))),(IF(INT(W4/12)=0,0,IF(MOD(W4,12)&lt;MONTH(Спецификация!$D$40),IF(INT(W4/12)=1,0,(1-((INT(W4/12)-2)*$C$6))),1-(INT(W4/12)-1)*$C$6))))</f>
        <v>1</v>
      </c>
      <c r="X6" s="54">
        <f>IF(YEAR(Спецификация!$D$39)=YEAR(Спецификация!$D$40),(IF(INT(X4/12)=0,IF(X4&lt;MONTH(Спецификация!$D$40),0,1),IF(MOD(X4,12)&lt;MONTH(Спецификация!$D$40),1-((INT(X4/12)-1)*$C$6),1-(INT(X4/12)*$C$6)))),(IF(INT(X4/12)=0,0,IF(MOD(X4,12)&lt;MONTH(Спецификация!$D$40),IF(INT(X4/12)=1,0,(1-((INT(X4/12)-2)*$C$6))),1-(INT(X4/12)-1)*$C$6))))</f>
        <v>1</v>
      </c>
      <c r="Y6" s="54">
        <f>IF(YEAR(Спецификация!$D$39)=YEAR(Спецификация!$D$40),(IF(INT(Y4/12)=0,IF(Y4&lt;MONTH(Спецификация!$D$40),0,1),IF(MOD(Y4,12)&lt;MONTH(Спецификация!$D$40),1-((INT(Y4/12)-1)*$C$6),1-(INT(Y4/12)*$C$6)))),(IF(INT(Y4/12)=0,0,IF(MOD(Y4,12)&lt;MONTH(Спецификация!$D$40),IF(INT(Y4/12)=1,0,(1-((INT(Y4/12)-2)*$C$6))),1-(INT(Y4/12)-1)*$C$6))))</f>
        <v>1</v>
      </c>
      <c r="Z6" s="54">
        <f>IF(YEAR(Спецификация!$D$39)=YEAR(Спецификация!$D$40),(IF(INT(Z4/12)=0,IF(Z4&lt;MONTH(Спецификация!$D$40),0,1),IF(MOD(Z4,12)&lt;MONTH(Спецификация!$D$40),1-((INT(Z4/12)-1)*$C$6),1-(INT(Z4/12)*$C$6)))),(IF(INT(Z4/12)=0,0,IF(MOD(Z4,12)&lt;MONTH(Спецификация!$D$40),IF(INT(Z4/12)=1,0,(1-((INT(Z4/12)-2)*$C$6))),1-(INT(Z4/12)-1)*$C$6))))</f>
        <v>1</v>
      </c>
      <c r="AA6" s="54">
        <f>IF(YEAR(Спецификация!$D$39)=YEAR(Спецификация!$D$40),(IF(INT(AA4/12)=0,IF(AA4&lt;MONTH(Спецификация!$D$40),0,1),IF(MOD(AA4,12)&lt;MONTH(Спецификация!$D$40),1-((INT(AA4/12)-1)*$C$6),1-(INT(AA4/12)*$C$6)))),(IF(INT(AA4/12)=0,0,IF(MOD(AA4,12)&lt;MONTH(Спецификация!$D$40),IF(INT(AA4/12)=1,0,(1-((INT(AA4/12)-2)*$C$6))),1-(INT(AA4/12)-1)*$C$6))))</f>
        <v>1</v>
      </c>
      <c r="AB6" s="54">
        <f>IF(YEAR(Спецификация!$D$39)=YEAR(Спецификация!$D$40),(IF(INT(AB4/12)=0,IF(AB4&lt;MONTH(Спецификация!$D$40),0,1),IF(MOD(AB4,12)&lt;MONTH(Спецификация!$D$40),1-((INT(AB4/12)-1)*$C$6),1-(INT(AB4/12)*$C$6)))),(IF(INT(AB4/12)=0,0,IF(MOD(AB4,12)&lt;MONTH(Спецификация!$D$40),IF(INT(AB4/12)=1,0,(1-((INT(AB4/12)-2)*$C$6))),1-(INT(AB4/12)-1)*$C$6))))</f>
        <v>1</v>
      </c>
      <c r="AC6" s="54">
        <f>IF(YEAR(Спецификация!$D$39)=YEAR(Спецификация!$D$40),(IF(INT(AC4/12)=0,IF(AC4&lt;MONTH(Спецификация!$D$40),0,1),IF(MOD(AC4,12)&lt;MONTH(Спецификация!$D$40),1-((INT(AC4/12)-1)*$C$6),1-(INT(AC4/12)*$C$6)))),(IF(INT(AC4/12)=0,0,IF(MOD(AC4,12)&lt;MONTH(Спецификация!$D$40),IF(INT(AC4/12)=1,0,(1-((INT(AC4/12)-2)*$C$6))),1-(INT(AC4/12)-1)*$C$6))))</f>
        <v>1</v>
      </c>
      <c r="AD6" s="54">
        <f>IF(YEAR(Спецификация!$D$39)=YEAR(Спецификация!$D$40),(IF(INT(AD4/12)=0,IF(AD4&lt;MONTH(Спецификация!$D$40),0,1),IF(MOD(AD4,12)&lt;MONTH(Спецификация!$D$40),1-((INT(AD4/12)-1)*$C$6),1-(INT(AD4/12)*$C$6)))),(IF(INT(AD4/12)=0,0,IF(MOD(AD4,12)&lt;MONTH(Спецификация!$D$40),IF(INT(AD4/12)=1,0,(1-((INT(AD4/12)-2)*$C$6))),1-(INT(AD4/12)-1)*$C$6))))</f>
        <v>1</v>
      </c>
      <c r="AE6" s="54">
        <f>IF(YEAR(Спецификация!$D$39)=YEAR(Спецификация!$D$40),(IF(INT(AE4/12)=0,IF(AE4&lt;MONTH(Спецификация!$D$40),0,1),IF(MOD(AE4,12)&lt;MONTH(Спецификация!$D$40),1-((INT(AE4/12)-1)*$C$6),1-(INT(AE4/12)*$C$6)))),(IF(INT(AE4/12)=0,0,IF(MOD(AE4,12)&lt;MONTH(Спецификация!$D$40),IF(INT(AE4/12)=1,0,(1-((INT(AE4/12)-2)*$C$6))),1-(INT(AE4/12)-1)*$C$6))))</f>
        <v>1</v>
      </c>
      <c r="AF6" s="54">
        <f>IF(YEAR(Спецификация!$D$39)=YEAR(Спецификация!$D$40),(IF(INT(AF4/12)=0,IF(AF4&lt;MONTH(Спецификация!$D$40),0,1),IF(MOD(AF4,12)&lt;MONTH(Спецификация!$D$40),1-((INT(AF4/12)-1)*$C$6),1-(INT(AF4/12)*$C$6)))),(IF(INT(AF4/12)=0,0,IF(MOD(AF4,12)&lt;MONTH(Спецификация!$D$40),IF(INT(AF4/12)=1,0,(1-((INT(AF4/12)-2)*$C$6))),1-(INT(AF4/12)-1)*$C$6))))</f>
        <v>1</v>
      </c>
      <c r="AG6" s="54">
        <f>IF(YEAR(Спецификация!$D$39)=YEAR(Спецификация!$D$40),(IF(INT(AG4/12)=0,IF(AG4&lt;MONTH(Спецификация!$D$40),0,1),IF(MOD(AG4,12)&lt;MONTH(Спецификация!$D$40),1-((INT(AG4/12)-1)*$C$6),1-(INT(AG4/12)*$C$6)))),(IF(INT(AG4/12)=0,0,IF(MOD(AG4,12)&lt;MONTH(Спецификация!$D$40),IF(INT(AG4/12)=1,0,(1-((INT(AG4/12)-2)*$C$6))),1-(INT(AG4/12)-1)*$C$6))))</f>
        <v>1</v>
      </c>
      <c r="AH6" s="54">
        <v>0.98</v>
      </c>
      <c r="AI6" s="54">
        <v>0.98</v>
      </c>
      <c r="AJ6" s="54">
        <v>0.98</v>
      </c>
      <c r="AK6" s="54">
        <v>0.98</v>
      </c>
      <c r="AL6" s="54">
        <v>0.98</v>
      </c>
      <c r="AM6" s="54">
        <v>0.98</v>
      </c>
      <c r="AN6" s="54">
        <v>0.98</v>
      </c>
      <c r="AO6" s="54">
        <v>0.98</v>
      </c>
      <c r="AP6" s="54">
        <v>0.98</v>
      </c>
      <c r="AQ6" s="54">
        <v>0.98</v>
      </c>
      <c r="AR6" s="54">
        <v>0.98</v>
      </c>
      <c r="AS6" s="54">
        <v>0.98</v>
      </c>
      <c r="AT6" s="54">
        <v>0.97450000000000003</v>
      </c>
      <c r="AU6" s="54">
        <v>0.97450000000000003</v>
      </c>
      <c r="AV6" s="54">
        <v>0.97450000000000003</v>
      </c>
      <c r="AW6" s="54">
        <v>0.97450000000000003</v>
      </c>
      <c r="AX6" s="54">
        <v>0.97450000000000003</v>
      </c>
      <c r="AY6" s="54">
        <v>0.97450000000000003</v>
      </c>
      <c r="AZ6" s="54">
        <v>0.97450000000000003</v>
      </c>
      <c r="BA6" s="54">
        <v>0.97450000000000003</v>
      </c>
      <c r="BB6" s="54">
        <v>0.97450000000000003</v>
      </c>
      <c r="BC6" s="54">
        <v>0.97450000000000003</v>
      </c>
      <c r="BD6" s="54">
        <v>0.97450000000000003</v>
      </c>
      <c r="BE6" s="54">
        <v>0.97450000000000003</v>
      </c>
      <c r="BF6" s="54">
        <v>0.96899999999999997</v>
      </c>
      <c r="BG6" s="54">
        <v>0.96899999999999997</v>
      </c>
      <c r="BH6" s="54">
        <v>0.96899999999999997</v>
      </c>
      <c r="BI6" s="54">
        <v>0.96899999999999997</v>
      </c>
      <c r="BJ6" s="54">
        <v>0.96899999999999997</v>
      </c>
      <c r="BK6" s="54">
        <v>0.96899999999999997</v>
      </c>
      <c r="BL6" s="54">
        <v>0.96899999999999997</v>
      </c>
      <c r="BM6" s="54">
        <v>0.96899999999999997</v>
      </c>
      <c r="BN6" s="54">
        <v>0.96899999999999997</v>
      </c>
      <c r="BO6" s="54">
        <v>0.96899999999999997</v>
      </c>
      <c r="BP6" s="54">
        <v>0.96899999999999997</v>
      </c>
      <c r="BQ6" s="54">
        <v>0.96899999999999997</v>
      </c>
      <c r="BR6" s="54">
        <v>0.96350000000000002</v>
      </c>
      <c r="BS6" s="54">
        <v>0.96350000000000002</v>
      </c>
      <c r="BT6" s="54">
        <v>0.96350000000000002</v>
      </c>
      <c r="BU6" s="54">
        <v>0.96350000000000002</v>
      </c>
      <c r="BV6" s="54">
        <v>0.96350000000000002</v>
      </c>
      <c r="BW6" s="54">
        <v>0.96350000000000002</v>
      </c>
      <c r="BX6" s="54">
        <v>0.96350000000000002</v>
      </c>
      <c r="BY6" s="54">
        <v>0.96350000000000002</v>
      </c>
      <c r="BZ6" s="54">
        <v>0.96350000000000002</v>
      </c>
      <c r="CA6" s="54">
        <v>0.96350000000000002</v>
      </c>
      <c r="CB6" s="54">
        <v>0.96350000000000002</v>
      </c>
      <c r="CC6" s="54">
        <v>0.96350000000000002</v>
      </c>
      <c r="CD6" s="54">
        <v>0.95799999999999996</v>
      </c>
      <c r="CE6" s="54">
        <v>0.95799999999999996</v>
      </c>
      <c r="CF6" s="54">
        <v>0.95799999999999996</v>
      </c>
      <c r="CG6" s="54">
        <v>0.95799999999999996</v>
      </c>
      <c r="CH6" s="54">
        <v>0.95799999999999996</v>
      </c>
      <c r="CI6" s="54">
        <v>0.95799999999999996</v>
      </c>
      <c r="CJ6" s="54">
        <v>0.95799999999999996</v>
      </c>
      <c r="CK6" s="54">
        <v>0.95799999999999996</v>
      </c>
      <c r="CL6" s="54">
        <v>0.95799999999999996</v>
      </c>
      <c r="CM6" s="54">
        <v>0.95799999999999996</v>
      </c>
      <c r="CN6" s="54">
        <v>0.95799999999999996</v>
      </c>
      <c r="CO6" s="54">
        <v>0.95799999999999996</v>
      </c>
      <c r="CP6" s="54">
        <v>0.95250000000000001</v>
      </c>
      <c r="CQ6" s="54">
        <v>0.95250000000000001</v>
      </c>
      <c r="CR6" s="54">
        <v>0.95250000000000001</v>
      </c>
      <c r="CS6" s="54">
        <v>0.95250000000000001</v>
      </c>
      <c r="CT6" s="54">
        <v>0.95250000000000001</v>
      </c>
      <c r="CU6" s="54">
        <v>0.95250000000000001</v>
      </c>
      <c r="CV6" s="54">
        <v>0.95250000000000001</v>
      </c>
      <c r="CW6" s="54">
        <v>0.95250000000000001</v>
      </c>
      <c r="CX6" s="54">
        <v>0.95250000000000001</v>
      </c>
      <c r="CY6" s="54">
        <v>0.95250000000000001</v>
      </c>
      <c r="CZ6" s="54">
        <v>0.95250000000000001</v>
      </c>
      <c r="DA6" s="54">
        <v>0.95250000000000001</v>
      </c>
      <c r="DB6" s="54">
        <v>0.94699999999999995</v>
      </c>
      <c r="DC6" s="54">
        <v>0.94699999999999995</v>
      </c>
      <c r="DD6" s="54">
        <v>0.94699999999999995</v>
      </c>
      <c r="DE6" s="54">
        <v>0.94699999999999995</v>
      </c>
      <c r="DF6" s="54">
        <v>0.94699999999999995</v>
      </c>
      <c r="DG6" s="54">
        <v>0.94699999999999995</v>
      </c>
      <c r="DH6" s="54">
        <v>0.94699999999999995</v>
      </c>
      <c r="DI6" s="54">
        <v>0.94699999999999995</v>
      </c>
      <c r="DJ6" s="54">
        <v>0.94699999999999995</v>
      </c>
      <c r="DK6" s="54">
        <v>0.94699999999999995</v>
      </c>
      <c r="DL6" s="54">
        <v>0.94699999999999995</v>
      </c>
      <c r="DM6" s="54">
        <v>0.94699999999999995</v>
      </c>
      <c r="DN6" s="54">
        <v>0.9415</v>
      </c>
      <c r="DO6" s="54">
        <v>0.9415</v>
      </c>
      <c r="DP6" s="54">
        <v>0.9415</v>
      </c>
      <c r="DQ6" s="54">
        <v>0.9415</v>
      </c>
      <c r="DR6" s="54">
        <v>0.9415</v>
      </c>
      <c r="DS6" s="54">
        <v>0.9415</v>
      </c>
      <c r="DT6" s="54">
        <v>0.9415</v>
      </c>
      <c r="DU6" s="54">
        <v>0.9415</v>
      </c>
      <c r="DV6" s="54">
        <v>0.9415</v>
      </c>
      <c r="DW6" s="54">
        <v>0.9415</v>
      </c>
      <c r="DX6" s="54">
        <v>0.9415</v>
      </c>
      <c r="DY6" s="54">
        <v>0.9415</v>
      </c>
      <c r="DZ6" s="54">
        <v>0.93600000000000005</v>
      </c>
      <c r="EA6" s="54">
        <v>0.93600000000000005</v>
      </c>
      <c r="EB6" s="54">
        <v>0.93600000000000005</v>
      </c>
      <c r="EC6" s="54">
        <v>0.93600000000000005</v>
      </c>
      <c r="ED6" s="54">
        <v>0.93600000000000005</v>
      </c>
      <c r="EE6" s="54">
        <v>0.93600000000000005</v>
      </c>
      <c r="EF6" s="54">
        <v>0.93600000000000005</v>
      </c>
      <c r="EG6" s="54">
        <v>0.93600000000000005</v>
      </c>
      <c r="EH6" s="54">
        <v>0.93600000000000005</v>
      </c>
      <c r="EI6" s="54">
        <v>0.93600000000000005</v>
      </c>
      <c r="EJ6" s="54">
        <v>0.93600000000000005</v>
      </c>
      <c r="EK6" s="54">
        <v>0.93600000000000005</v>
      </c>
      <c r="EL6" s="54">
        <v>0.93049999999999999</v>
      </c>
      <c r="EM6" s="54">
        <v>0.93049999999999999</v>
      </c>
      <c r="EN6" s="54">
        <v>0.93049999999999999</v>
      </c>
      <c r="EO6" s="54">
        <v>0.93049999999999999</v>
      </c>
      <c r="EP6" s="54">
        <v>0.93049999999999999</v>
      </c>
      <c r="EQ6" s="54">
        <v>0.93049999999999999</v>
      </c>
      <c r="ER6" s="54"/>
      <c r="ES6" s="272"/>
    </row>
    <row r="7" spans="1:149" x14ac:dyDescent="0.3">
      <c r="A7" s="8" t="s">
        <v>22</v>
      </c>
      <c r="B7" s="52"/>
      <c r="C7" s="51"/>
      <c r="D7" s="277">
        <f>(IF(D4&lt;MONTH(Спецификация!$D$40),0,VLOOKUP(IF(MOD((D4),12)=0,12,IF((D4)&lt;12,(D4),MOD(D4,12))),Спецификация!$A$61:$C$72,3)))*D6</f>
        <v>0</v>
      </c>
      <c r="E7" s="277">
        <f>(IF(E4&lt;MONTH(Спецификация!$D$40),0,VLOOKUP(IF(MOD((E4),12)=0,12,IF((E4)&lt;12,(E4),MOD(E4,12))),Спецификация!$A$61:$C$72,3)))*E6</f>
        <v>0</v>
      </c>
      <c r="F7" s="277">
        <f>(IF(F4&lt;MONTH(Спецификация!$D$40),0,VLOOKUP(IF(MOD((F4),12)=0,12,IF((F4)&lt;12,(F4),MOD(F4,12))),Спецификация!$A$61:$C$72,3)))*F6</f>
        <v>0</v>
      </c>
      <c r="G7" s="277">
        <f>(IF(G4&lt;MONTH(Спецификация!$D$40),0,VLOOKUP(IF(MOD((G4),12)=0,12,IF((G4)&lt;12,(G4),MOD(G4,12))),Спецификация!$A$61:$C$72,3)))*G6</f>
        <v>0</v>
      </c>
      <c r="H7" s="277">
        <f>(IF(H4&lt;MONTH(Спецификация!$D$40),0,VLOOKUP(IF(MOD((H4),12)=0,12,IF((H4)&lt;12,(H4),MOD(H4,12))),Спецификация!$A$61:$C$72,3)))*H6</f>
        <v>0</v>
      </c>
      <c r="I7" s="277">
        <f>(IF(I4&lt;MONTH(Спецификация!$D$40),0,VLOOKUP(IF(MOD((I4),12)=0,12,IF((I4)&lt;12,(I4),MOD(I4,12))),Спецификация!$A$61:$C$72,3)))*I6</f>
        <v>0</v>
      </c>
      <c r="J7" s="277">
        <f>(IF(J4&lt;MONTH(Спецификация!$D$40),0,VLOOKUP(IF(MOD((J4),12)=0,12,IF((J4)&lt;12,(J4),MOD(J4,12))),Спецификация!$A$61:$C$72,3)))*J6</f>
        <v>0</v>
      </c>
      <c r="K7" s="277">
        <f>(IF(K4&lt;MONTH(Спецификация!$D$40),0,VLOOKUP(IF(MOD((K4),12)=0,12,IF((K4)&lt;12,(K4),MOD(K4,12))),Спецификация!$A$61:$C$72,3)))*K6</f>
        <v>0</v>
      </c>
      <c r="L7" s="277">
        <f>(IF(L4&lt;MONTH(Спецификация!$D$40),0,VLOOKUP(IF(MOD((L4),12)=0,12,IF((L4)&lt;12,(L4),MOD(L4,12))),Спецификация!$A$61:$C$72,3)))*L6</f>
        <v>0</v>
      </c>
      <c r="M7" s="277">
        <f>(IF(M4&lt;MONTH(Спецификация!$D$40),0,VLOOKUP(IF(MOD((M4),12)=0,12,IF((M4)&lt;12,(M4),MOD(M4,12))),Спецификация!$A$61:$C$72,3)))*M6</f>
        <v>0</v>
      </c>
      <c r="N7" s="277">
        <f>(IF(N4&lt;MONTH(Спецификация!$D$40),0,VLOOKUP(IF(MOD((N4),12)=0,12,IF((N4)&lt;12,(N4),MOD(N4,12))),Спецификация!$A$61:$C$72,3)))*N6</f>
        <v>0</v>
      </c>
      <c r="O7" s="277">
        <f>(IF(O4&lt;MONTH(Спецификация!$D$40),0,VLOOKUP(IF(MOD((O4),12)=0,12,IF((O4)&lt;12,(O4),MOD(O4,12))),Спецификация!$A$61:$C$72,3)))*O6</f>
        <v>0</v>
      </c>
      <c r="P7" s="277">
        <f>(IF(P4&lt;MONTH(Спецификация!$D$40),0,VLOOKUP(IF(MOD((P4),12)=0,12,IF((P4)&lt;12,(P4),MOD(P4,12))),Спецификация!$A$61:$C$72,3)))*P6</f>
        <v>0</v>
      </c>
      <c r="Q7" s="277">
        <f>(IF(Q4&lt;MONTH(Спецификация!$D$40),0,VLOOKUP(IF(MOD((Q4),12)=0,12,IF((Q4)&lt;12,(Q4),MOD(Q4,12))),Спецификация!$A$61:$C$72,3)))*Q6</f>
        <v>0</v>
      </c>
      <c r="R7" s="277">
        <f>(IF(R4&lt;MONTH(Спецификация!$D$40),0,VLOOKUP(IF(MOD((R4),12)=0,12,IF((R4)&lt;12,(R4),MOD(R4,12))),Спецификация!$A$61:$C$72,3)))*R6</f>
        <v>0</v>
      </c>
      <c r="S7" s="277">
        <f>(IF(S4&lt;MONTH(Спецификация!$D$40),0,VLOOKUP(IF(MOD((S4),12)=0,12,IF((S4)&lt;12,(S4),MOD(S4,12))),Спецификация!$A$61:$C$72,3)))*S6</f>
        <v>0</v>
      </c>
      <c r="T7" s="277">
        <f>(IF(T4&lt;MONTH(Спецификация!$D$40),0,VLOOKUP(IF(MOD((T4),12)=0,12,IF((T4)&lt;12,(T4),MOD(T4,12))),Спецификация!$A$61:$C$72,3)))*T6</f>
        <v>0</v>
      </c>
      <c r="U7" s="277">
        <f>(IF(U4&lt;MONTH(Спецификация!$D$40),0,VLOOKUP(IF(MOD((U4),12)=0,12,IF((U4)&lt;12,(U4),MOD(U4,12))),Спецификация!$A$61:$C$72,3)))*U6</f>
        <v>0</v>
      </c>
      <c r="V7" s="277">
        <f>(IF(V4&lt;MONTH(Спецификация!$D$40),0,VLOOKUP(IF(MOD((V4),12)=0,12,IF((V4)&lt;12,(V4),MOD(V4,12))),Спецификация!$A$61:$C$72,3)))*V6</f>
        <v>913205</v>
      </c>
      <c r="W7" s="277">
        <f>(IF(W4&lt;MONTH(Спецификация!$D$40),0,VLOOKUP(IF(MOD((W4),12)=0,12,IF((W4)&lt;12,(W4),MOD(W4,12))),Спецификация!$A$61:$C$72,3)))*W6</f>
        <v>917024</v>
      </c>
      <c r="X7" s="277">
        <f>(IF(X4&lt;MONTH(Спецификация!$D$40),0,VLOOKUP(IF(MOD((X4),12)=0,12,IF((X4)&lt;12,(X4),MOD(X4,12))),Спецификация!$A$61:$C$72,3)))*X6</f>
        <v>695209</v>
      </c>
      <c r="Y7" s="277">
        <f>(IF(Y4&lt;MONTH(Спецификация!$D$40),0,VLOOKUP(IF(MOD((Y4),12)=0,12,IF((Y4)&lt;12,(Y4),MOD(Y4,12))),Спецификация!$A$61:$C$72,3)))*Y6</f>
        <v>540330</v>
      </c>
      <c r="Z7" s="277">
        <f>(IF(Z4&lt;MONTH(Спецификация!$D$40),0,VLOOKUP(IF(MOD((Z4),12)=0,12,IF((Z4)&lt;12,(Z4),MOD(Z4,12))),Спецификация!$A$61:$C$72,3)))*Z6</f>
        <v>247473</v>
      </c>
      <c r="AA7" s="277">
        <f>(IF(AA4&lt;MONTH(Спецификация!$D$40),0,VLOOKUP(IF(MOD((AA4),12)=0,12,IF((AA4)&lt;12,(AA4),MOD(AA4,12))),Спецификация!$A$61:$C$72,3)))*AA6</f>
        <v>191422</v>
      </c>
      <c r="AB7" s="277">
        <f>(IF(AB4&lt;MONTH(Спецификация!$D$40),0,VLOOKUP(IF(MOD((AB4),12)=0,12,IF((AB4)&lt;12,(AB4),MOD(AB4,12))),Спецификация!$A$61:$C$72,3)))*AB6</f>
        <v>234582</v>
      </c>
      <c r="AC7" s="277">
        <f>(IF(AC4&lt;MONTH(Спецификация!$D$40),0,VLOOKUP(IF(MOD((AC4),12)=0,12,IF((AC4)&lt;12,(AC4),MOD(AC4,12))),Спецификация!$A$61:$C$72,3)))*AC6</f>
        <v>386310</v>
      </c>
      <c r="AD7" s="277">
        <f>(IF(AD4&lt;MONTH(Спецификация!$D$40),0,VLOOKUP(IF(MOD((AD4),12)=0,12,IF((AD4)&lt;12,(AD4),MOD(AD4,12))),Спецификация!$A$61:$C$72,3)))*AD6</f>
        <v>615096</v>
      </c>
      <c r="AE7" s="277">
        <f>(IF(AE4&lt;MONTH(Спецификация!$D$40),0,VLOOKUP(IF(MOD((AE4),12)=0,12,IF((AE4)&lt;12,(AE4),MOD(AE4,12))),Спецификация!$A$61:$C$72,3)))*AE6</f>
        <v>769402</v>
      </c>
      <c r="AF7" s="277">
        <f>(IF(AF4&lt;MONTH(Спецификация!$D$40),0,VLOOKUP(IF(MOD((AF4),12)=0,12,IF((AF4)&lt;12,(AF4),MOD(AF4,12))),Спецификация!$A$61:$C$72,3)))*AF6</f>
        <v>920080</v>
      </c>
      <c r="AG7" s="277">
        <f>(IF(AG4&lt;MONTH(Спецификация!$D$40),0,VLOOKUP(IF(MOD((AG4),12)=0,12,IF((AG4)&lt;12,(AG4),MOD(AG4,12))),Спецификация!$A$61:$C$72,3)))*AG6</f>
        <v>888951</v>
      </c>
      <c r="AH7" s="277">
        <f>(IF(AH4&lt;MONTH(Спецификация!$D$40),0,VLOOKUP(IF(MOD((AH4),12)=0,12,IF((AH4)&lt;12,(AH4),MOD(AH4,12))),Спецификация!$A$61:$C$72,3)))*AH6</f>
        <v>894940.9</v>
      </c>
      <c r="AI7" s="277">
        <f>(IF(AI4&lt;MONTH(Спецификация!$D$40),0,VLOOKUP(IF(MOD((AI4),12)=0,12,IF((AI4)&lt;12,(AI4),MOD(AI4,12))),Спецификация!$A$61:$C$72,3)))*AI6</f>
        <v>898683.52</v>
      </c>
      <c r="AJ7" s="277">
        <f>(IF(AJ4&lt;MONTH(Спецификация!$D$40),0,VLOOKUP(IF(MOD((AJ4),12)=0,12,IF((AJ4)&lt;12,(AJ4),MOD(AJ4,12))),Спецификация!$A$61:$C$72,3)))*AJ6</f>
        <v>681304.82</v>
      </c>
      <c r="AK7" s="277">
        <f>(IF(AK4&lt;MONTH(Спецификация!$D$40),0,VLOOKUP(IF(MOD((AK4),12)=0,12,IF((AK4)&lt;12,(AK4),MOD(AK4,12))),Спецификация!$A$61:$C$72,3)))*AK6</f>
        <v>529523.4</v>
      </c>
      <c r="AL7" s="277">
        <f>(IF(AL4&lt;MONTH(Спецификация!$D$40),0,VLOOKUP(IF(MOD((AL4),12)=0,12,IF((AL4)&lt;12,(AL4),MOD(AL4,12))),Спецификация!$A$61:$C$72,3)))*AL6</f>
        <v>242523.54</v>
      </c>
      <c r="AM7" s="277">
        <f>(IF(AM4&lt;MONTH(Спецификация!$D$40),0,VLOOKUP(IF(MOD((AM4),12)=0,12,IF((AM4)&lt;12,(AM4),MOD(AM4,12))),Спецификация!$A$61:$C$72,3)))*AM6</f>
        <v>187593.56</v>
      </c>
      <c r="AN7" s="277">
        <f>(IF(AN4&lt;MONTH(Спецификация!$D$40),0,VLOOKUP(IF(MOD((AN4),12)=0,12,IF((AN4)&lt;12,(AN4),MOD(AN4,12))),Спецификация!$A$61:$C$72,3)))*AN6</f>
        <v>229890.36</v>
      </c>
      <c r="AO7" s="277">
        <f>(IF(AO4&lt;MONTH(Спецификация!$D$40),0,VLOOKUP(IF(MOD((AO4),12)=0,12,IF((AO4)&lt;12,(AO4),MOD(AO4,12))),Спецификация!$A$61:$C$72,3)))*AO6</f>
        <v>378583.8</v>
      </c>
      <c r="AP7" s="277">
        <f>(IF(AP4&lt;MONTH(Спецификация!$D$40),0,VLOOKUP(IF(MOD((AP4),12)=0,12,IF((AP4)&lt;12,(AP4),MOD(AP4,12))),Спецификация!$A$61:$C$72,3)))*AP6</f>
        <v>602794.07999999996</v>
      </c>
      <c r="AQ7" s="277">
        <f>(IF(AQ4&lt;MONTH(Спецификация!$D$40),0,VLOOKUP(IF(MOD((AQ4),12)=0,12,IF((AQ4)&lt;12,(AQ4),MOD(AQ4,12))),Спецификация!$A$61:$C$72,3)))*AQ6</f>
        <v>754013.96</v>
      </c>
      <c r="AR7" s="277">
        <f>(IF(AR4&lt;MONTH(Спецификация!$D$40),0,VLOOKUP(IF(MOD((AR4),12)=0,12,IF((AR4)&lt;12,(AR4),MOD(AR4,12))),Спецификация!$A$61:$C$72,3)))*AR6</f>
        <v>901678.4</v>
      </c>
      <c r="AS7" s="277">
        <f>(IF(AS4&lt;MONTH(Спецификация!$D$40),0,VLOOKUP(IF(MOD((AS4),12)=0,12,IF((AS4)&lt;12,(AS4),MOD(AS4,12))),Спецификация!$A$61:$C$72,3)))*AS6</f>
        <v>871171.98</v>
      </c>
      <c r="AT7" s="277">
        <f>(IF(AT4&lt;MONTH(Спецификация!$D$40),0,VLOOKUP(IF(MOD((AT4),12)=0,12,IF((AT4)&lt;12,(AT4),MOD(AT4,12))),Спецификация!$A$61:$C$72,3)))*AT6</f>
        <v>889918.27250000008</v>
      </c>
      <c r="AU7" s="277">
        <f>(IF(AU4&lt;MONTH(Спецификация!$D$40),0,VLOOKUP(IF(MOD((AU4),12)=0,12,IF((AU4)&lt;12,(AU4),MOD(AU4,12))),Спецификация!$A$61:$C$72,3)))*AU6</f>
        <v>893639.88800000004</v>
      </c>
      <c r="AV7" s="277">
        <f>(IF(AV4&lt;MONTH(Спецификация!$D$40),0,VLOOKUP(IF(MOD((AV4),12)=0,12,IF((AV4)&lt;12,(AV4),MOD(AV4,12))),Спецификация!$A$61:$C$72,3)))*AV6</f>
        <v>677481.17050000001</v>
      </c>
      <c r="AW7" s="277">
        <f>(IF(AW4&lt;MONTH(Спецификация!$D$40),0,VLOOKUP(IF(MOD((AW4),12)=0,12,IF((AW4)&lt;12,(AW4),MOD(AW4,12))),Спецификация!$A$61:$C$72,3)))*AW6</f>
        <v>526551.58499999996</v>
      </c>
      <c r="AX7" s="277">
        <f>(IF(AX4&lt;MONTH(Спецификация!$D$40),0,VLOOKUP(IF(MOD((AX4),12)=0,12,IF((AX4)&lt;12,(AX4),MOD(AX4,12))),Спецификация!$A$61:$C$72,3)))*AX6</f>
        <v>241162.43850000002</v>
      </c>
      <c r="AY7" s="277">
        <f>(IF(AY4&lt;MONTH(Спецификация!$D$40),0,VLOOKUP(IF(MOD((AY4),12)=0,12,IF((AY4)&lt;12,(AY4),MOD(AY4,12))),Спецификация!$A$61:$C$72,3)))*AY6</f>
        <v>186540.739</v>
      </c>
      <c r="AZ7" s="277">
        <f>(IF(AZ4&lt;MONTH(Спецификация!$D$40),0,VLOOKUP(IF(MOD((AZ4),12)=0,12,IF((AZ4)&lt;12,(AZ4),MOD(AZ4,12))),Спецификация!$A$61:$C$72,3)))*AZ6</f>
        <v>228600.15900000001</v>
      </c>
      <c r="BA7" s="277">
        <f>(IF(BA4&lt;MONTH(Спецификация!$D$40),0,VLOOKUP(IF(MOD((BA4),12)=0,12,IF((BA4)&lt;12,(BA4),MOD(BA4,12))),Спецификация!$A$61:$C$72,3)))*BA6</f>
        <v>376459.09500000003</v>
      </c>
      <c r="BB7" s="277">
        <f>(IF(BB4&lt;MONTH(Спецификация!$D$40),0,VLOOKUP(IF(MOD((BB4),12)=0,12,IF((BB4)&lt;12,(BB4),MOD(BB4,12))),Спецификация!$A$61:$C$72,3)))*BB6</f>
        <v>599411.05200000003</v>
      </c>
      <c r="BC7" s="277">
        <f>(IF(BC4&lt;MONTH(Спецификация!$D$40),0,VLOOKUP(IF(MOD((BC4),12)=0,12,IF((BC4)&lt;12,(BC4),MOD(BC4,12))),Спецификация!$A$61:$C$72,3)))*BC6</f>
        <v>749782.24900000007</v>
      </c>
      <c r="BD7" s="277">
        <f>(IF(BD4&lt;MONTH(Спецификация!$D$40),0,VLOOKUP(IF(MOD((BD4),12)=0,12,IF((BD4)&lt;12,(BD4),MOD(BD4,12))),Спецификация!$A$61:$C$72,3)))*BD6</f>
        <v>896617.96000000008</v>
      </c>
      <c r="BE7" s="277">
        <f>(IF(BE4&lt;MONTH(Спецификация!$D$40),0,VLOOKUP(IF(MOD((BE4),12)=0,12,IF((BE4)&lt;12,(BE4),MOD(BE4,12))),Спецификация!$A$61:$C$72,3)))*BE6</f>
        <v>866282.74950000003</v>
      </c>
      <c r="BF7" s="277">
        <f>(IF(BF4&lt;MONTH(Спецификация!$D$40),0,VLOOKUP(IF(MOD((BF4),12)=0,12,IF((BF4)&lt;12,(BF4),MOD(BF4,12))),Спецификация!$A$61:$C$72,3)))*BF6</f>
        <v>884895.64500000002</v>
      </c>
      <c r="BG7" s="277">
        <f>(IF(BG4&lt;MONTH(Спецификация!$D$40),0,VLOOKUP(IF(MOD((BG4),12)=0,12,IF((BG4)&lt;12,(BG4),MOD(BG4,12))),Спецификация!$A$61:$C$72,3)))*BG6</f>
        <v>888596.25599999994</v>
      </c>
      <c r="BH7" s="277">
        <f>(IF(BH4&lt;MONTH(Спецификация!$D$40),0,VLOOKUP(IF(MOD((BH4),12)=0,12,IF((BH4)&lt;12,(BH4),MOD(BH4,12))),Спецификация!$A$61:$C$72,3)))*BH6</f>
        <v>673657.52099999995</v>
      </c>
      <c r="BI7" s="277">
        <f>(IF(BI4&lt;MONTH(Спецификация!$D$40),0,VLOOKUP(IF(MOD((BI4),12)=0,12,IF((BI4)&lt;12,(BI4),MOD(BI4,12))),Спецификация!$A$61:$C$72,3)))*BI6</f>
        <v>523579.76999999996</v>
      </c>
      <c r="BJ7" s="277">
        <f>(IF(BJ4&lt;MONTH(Спецификация!$D$40),0,VLOOKUP(IF(MOD((BJ4),12)=0,12,IF((BJ4)&lt;12,(BJ4),MOD(BJ4,12))),Спецификация!$A$61:$C$72,3)))*BJ6</f>
        <v>239801.337</v>
      </c>
      <c r="BK7" s="277">
        <f>(IF(BK4&lt;MONTH(Спецификация!$D$40),0,VLOOKUP(IF(MOD((BK4),12)=0,12,IF((BK4)&lt;12,(BK4),MOD(BK4,12))),Спецификация!$A$61:$C$72,3)))*BK6</f>
        <v>185487.91800000001</v>
      </c>
      <c r="BL7" s="277">
        <f>(IF(BL4&lt;MONTH(Спецификация!$D$40),0,VLOOKUP(IF(MOD((BL4),12)=0,12,IF((BL4)&lt;12,(BL4),MOD(BL4,12))),Спецификация!$A$61:$C$72,3)))*BL6</f>
        <v>227309.95799999998</v>
      </c>
      <c r="BM7" s="277">
        <f>(IF(BM4&lt;MONTH(Спецификация!$D$40),0,VLOOKUP(IF(MOD((BM4),12)=0,12,IF((BM4)&lt;12,(BM4),MOD(BM4,12))),Спецификация!$A$61:$C$72,3)))*BM6</f>
        <v>374334.39</v>
      </c>
      <c r="BN7" s="277">
        <f>(IF(BN4&lt;MONTH(Спецификация!$D$40),0,VLOOKUP(IF(MOD((BN4),12)=0,12,IF((BN4)&lt;12,(BN4),MOD(BN4,12))),Спецификация!$A$61:$C$72,3)))*BN6</f>
        <v>596028.02399999998</v>
      </c>
      <c r="BO7" s="277">
        <f>(IF(BO4&lt;MONTH(Спецификация!$D$40),0,VLOOKUP(IF(MOD((BO4),12)=0,12,IF((BO4)&lt;12,(BO4),MOD(BO4,12))),Спецификация!$A$61:$C$72,3)))*BO6</f>
        <v>745550.53799999994</v>
      </c>
      <c r="BP7" s="277">
        <f>(IF(BP4&lt;MONTH(Спецификация!$D$40),0,VLOOKUP(IF(MOD((BP4),12)=0,12,IF((BP4)&lt;12,(BP4),MOD(BP4,12))),Спецификация!$A$61:$C$72,3)))*BP6</f>
        <v>891557.52</v>
      </c>
      <c r="BQ7" s="277">
        <f>(IF(BQ4&lt;MONTH(Спецификация!$D$40),0,VLOOKUP(IF(MOD((BQ4),12)=0,12,IF((BQ4)&lt;12,(BQ4),MOD(BQ4,12))),Спецификация!$A$61:$C$72,3)))*BQ6</f>
        <v>861393.51899999997</v>
      </c>
      <c r="BR7" s="277">
        <f>(IF(BR4&lt;MONTH(Спецификация!$D$40),0,VLOOKUP(IF(MOD((BR4),12)=0,12,IF((BR4)&lt;12,(BR4),MOD(BR4,12))),Спецификация!$A$61:$C$72,3)))*BR6</f>
        <v>879873.01750000007</v>
      </c>
      <c r="BS7" s="277">
        <f>(IF(BS4&lt;MONTH(Спецификация!$D$40),0,VLOOKUP(IF(MOD((BS4),12)=0,12,IF((BS4)&lt;12,(BS4),MOD(BS4,12))),Спецификация!$A$61:$C$72,3)))*BS6</f>
        <v>883552.62400000007</v>
      </c>
      <c r="BT7" s="277">
        <f>(IF(BT4&lt;MONTH(Спецификация!$D$40),0,VLOOKUP(IF(MOD((BT4),12)=0,12,IF((BT4)&lt;12,(BT4),MOD(BT4,12))),Спецификация!$A$61:$C$72,3)))*BT6</f>
        <v>669833.87150000001</v>
      </c>
      <c r="BU7" s="277">
        <f>(IF(BU4&lt;MONTH(Спецификация!$D$40),0,VLOOKUP(IF(MOD((BU4),12)=0,12,IF((BU4)&lt;12,(BU4),MOD(BU4,12))),Спецификация!$A$61:$C$72,3)))*BU6</f>
        <v>520607.95500000002</v>
      </c>
      <c r="BV7" s="277">
        <f>(IF(BV4&lt;MONTH(Спецификация!$D$40),0,VLOOKUP(IF(MOD((BV4),12)=0,12,IF((BV4)&lt;12,(BV4),MOD(BV4,12))),Спецификация!$A$61:$C$72,3)))*BV6</f>
        <v>238440.23550000001</v>
      </c>
      <c r="BW7" s="277">
        <f>(IF(BW4&lt;MONTH(Спецификация!$D$40),0,VLOOKUP(IF(MOD((BW4),12)=0,12,IF((BW4)&lt;12,(BW4),MOD(BW4,12))),Спецификация!$A$61:$C$72,3)))*BW6</f>
        <v>184435.09700000001</v>
      </c>
      <c r="BX7" s="277">
        <f>(IF(BX4&lt;MONTH(Спецификация!$D$40),0,VLOOKUP(IF(MOD((BX4),12)=0,12,IF((BX4)&lt;12,(BX4),MOD(BX4,12))),Спецификация!$A$61:$C$72,3)))*BX6</f>
        <v>226019.75700000001</v>
      </c>
      <c r="BY7" s="277">
        <f>(IF(BY4&lt;MONTH(Спецификация!$D$40),0,VLOOKUP(IF(MOD((BY4),12)=0,12,IF((BY4)&lt;12,(BY4),MOD(BY4,12))),Спецификация!$A$61:$C$72,3)))*BY6</f>
        <v>372209.685</v>
      </c>
      <c r="BZ7" s="277">
        <f>(IF(BZ4&lt;MONTH(Спецификация!$D$40),0,VLOOKUP(IF(MOD((BZ4),12)=0,12,IF((BZ4)&lt;12,(BZ4),MOD(BZ4,12))),Спецификация!$A$61:$C$72,3)))*BZ6</f>
        <v>592644.99600000004</v>
      </c>
      <c r="CA7" s="277">
        <f>(IF(CA4&lt;MONTH(Спецификация!$D$40),0,VLOOKUP(IF(MOD((CA4),12)=0,12,IF((CA4)&lt;12,(CA4),MOD(CA4,12))),Спецификация!$A$61:$C$72,3)))*CA6</f>
        <v>741318.82700000005</v>
      </c>
      <c r="CB7" s="277">
        <f>(IF(CB4&lt;MONTH(Спецификация!$D$40),0,VLOOKUP(IF(MOD((CB4),12)=0,12,IF((CB4)&lt;12,(CB4),MOD(CB4,12))),Спецификация!$A$61:$C$72,3)))*CB6</f>
        <v>886497.08000000007</v>
      </c>
      <c r="CC7" s="277">
        <f>(IF(CC4&lt;MONTH(Спецификация!$D$40),0,VLOOKUP(IF(MOD((CC4),12)=0,12,IF((CC4)&lt;12,(CC4),MOD(CC4,12))),Спецификация!$A$61:$C$72,3)))*CC6</f>
        <v>856504.28850000002</v>
      </c>
      <c r="CD7" s="277">
        <f>(IF(CD4&lt;MONTH(Спецификация!$D$40),0,VLOOKUP(IF(MOD((CD4),12)=0,12,IF((CD4)&lt;12,(CD4),MOD(CD4,12))),Спецификация!$A$61:$C$72,3)))*CD6</f>
        <v>874850.39</v>
      </c>
      <c r="CE7" s="277">
        <f>(IF(CE4&lt;MONTH(Спецификация!$D$40),0,VLOOKUP(IF(MOD((CE4),12)=0,12,IF((CE4)&lt;12,(CE4),MOD(CE4,12))),Спецификация!$A$61:$C$72,3)))*CE6</f>
        <v>878508.99199999997</v>
      </c>
      <c r="CF7" s="277">
        <f>(IF(CF4&lt;MONTH(Спецификация!$D$40),0,VLOOKUP(IF(MOD((CF4),12)=0,12,IF((CF4)&lt;12,(CF4),MOD(CF4,12))),Спецификация!$A$61:$C$72,3)))*CF6</f>
        <v>666010.22199999995</v>
      </c>
      <c r="CG7" s="277">
        <f>(IF(CG4&lt;MONTH(Спецификация!$D$40),0,VLOOKUP(IF(MOD((CG4),12)=0,12,IF((CG4)&lt;12,(CG4),MOD(CG4,12))),Спецификация!$A$61:$C$72,3)))*CG6</f>
        <v>517636.13999999996</v>
      </c>
      <c r="CH7" s="277">
        <f>(IF(CH4&lt;MONTH(Спецификация!$D$40),0,VLOOKUP(IF(MOD((CH4),12)=0,12,IF((CH4)&lt;12,(CH4),MOD(CH4,12))),Спецификация!$A$61:$C$72,3)))*CH6</f>
        <v>237079.13399999999</v>
      </c>
      <c r="CI7" s="277">
        <f>(IF(CI4&lt;MONTH(Спецификация!$D$40),0,VLOOKUP(IF(MOD((CI4),12)=0,12,IF((CI4)&lt;12,(CI4),MOD(CI4,12))),Спецификация!$A$61:$C$72,3)))*CI6</f>
        <v>183382.27599999998</v>
      </c>
      <c r="CJ7" s="277">
        <f>(IF(CJ4&lt;MONTH(Спецификация!$D$40),0,VLOOKUP(IF(MOD((CJ4),12)=0,12,IF((CJ4)&lt;12,(CJ4),MOD(CJ4,12))),Спецификация!$A$61:$C$72,3)))*CJ6</f>
        <v>224729.55599999998</v>
      </c>
      <c r="CK7" s="277">
        <f>(IF(CK4&lt;MONTH(Спецификация!$D$40),0,VLOOKUP(IF(MOD((CK4),12)=0,12,IF((CK4)&lt;12,(CK4),MOD(CK4,12))),Спецификация!$A$61:$C$72,3)))*CK6</f>
        <v>370084.98</v>
      </c>
      <c r="CL7" s="277">
        <f>(IF(CL4&lt;MONTH(Спецификация!$D$40),0,VLOOKUP(IF(MOD((CL4),12)=0,12,IF((CL4)&lt;12,(CL4),MOD(CL4,12))),Спецификация!$A$61:$C$72,3)))*CL6</f>
        <v>589261.96799999999</v>
      </c>
      <c r="CM7" s="277">
        <f>(IF(CM4&lt;MONTH(Спецификация!$D$40),0,VLOOKUP(IF(MOD((CM4),12)=0,12,IF((CM4)&lt;12,(CM4),MOD(CM4,12))),Спецификация!$A$61:$C$72,3)))*CM6</f>
        <v>737087.11599999992</v>
      </c>
      <c r="CN7" s="277">
        <f>(IF(CN4&lt;MONTH(Спецификация!$D$40),0,VLOOKUP(IF(MOD((CN4),12)=0,12,IF((CN4)&lt;12,(CN4),MOD(CN4,12))),Спецификация!$A$61:$C$72,3)))*CN6</f>
        <v>881436.64</v>
      </c>
      <c r="CO7" s="277">
        <f>(IF(CO4&lt;MONTH(Спецификация!$D$40),0,VLOOKUP(IF(MOD((CO4),12)=0,12,IF((CO4)&lt;12,(CO4),MOD(CO4,12))),Спецификация!$A$61:$C$72,3)))*CO6</f>
        <v>851615.05799999996</v>
      </c>
      <c r="CP7" s="277">
        <f>(IF(CP4&lt;MONTH(Спецификация!$D$40),0,VLOOKUP(IF(MOD((CP4),12)=0,12,IF((CP4)&lt;12,(CP4),MOD(CP4,12))),Спецификация!$A$61:$C$72,3)))*CP6</f>
        <v>869827.76250000007</v>
      </c>
      <c r="CQ7" s="277">
        <f>(IF(CQ4&lt;MONTH(Спецификация!$D$40),0,VLOOKUP(IF(MOD((CQ4),12)=0,12,IF((CQ4)&lt;12,(CQ4),MOD(CQ4,12))),Спецификация!$A$61:$C$72,3)))*CQ6</f>
        <v>873465.36</v>
      </c>
      <c r="CR7" s="277">
        <f>(IF(CR4&lt;MONTH(Спецификация!$D$40),0,VLOOKUP(IF(MOD((CR4),12)=0,12,IF((CR4)&lt;12,(CR4),MOD(CR4,12))),Спецификация!$A$61:$C$72,3)))*CR6</f>
        <v>662186.57250000001</v>
      </c>
      <c r="CS7" s="277">
        <f>(IF(CS4&lt;MONTH(Спецификация!$D$40),0,VLOOKUP(IF(MOD((CS4),12)=0,12,IF((CS4)&lt;12,(CS4),MOD(CS4,12))),Спецификация!$A$61:$C$72,3)))*CS6</f>
        <v>514664.32500000001</v>
      </c>
      <c r="CT7" s="277">
        <f>(IF(CT4&lt;MONTH(Спецификация!$D$40),0,VLOOKUP(IF(MOD((CT4),12)=0,12,IF((CT4)&lt;12,(CT4),MOD(CT4,12))),Спецификация!$A$61:$C$72,3)))*CT6</f>
        <v>235718.0325</v>
      </c>
      <c r="CU7" s="277">
        <f>(IF(CU4&lt;MONTH(Спецификация!$D$40),0,VLOOKUP(IF(MOD((CU4),12)=0,12,IF((CU4)&lt;12,(CU4),MOD(CU4,12))),Спецификация!$A$61:$C$72,3)))*CU6</f>
        <v>182329.45500000002</v>
      </c>
      <c r="CV7" s="277">
        <f>(IF(CV4&lt;MONTH(Спецификация!$D$40),0,VLOOKUP(IF(MOD((CV4),12)=0,12,IF((CV4)&lt;12,(CV4),MOD(CV4,12))),Спецификация!$A$61:$C$72,3)))*CV6</f>
        <v>223439.35500000001</v>
      </c>
      <c r="CW7" s="277">
        <f>(IF(CW4&lt;MONTH(Спецификация!$D$40),0,VLOOKUP(IF(MOD((CW4),12)=0,12,IF((CW4)&lt;12,(CW4),MOD(CW4,12))),Спецификация!$A$61:$C$72,3)))*CW6</f>
        <v>367960.27500000002</v>
      </c>
      <c r="CX7" s="277">
        <f>(IF(CX4&lt;MONTH(Спецификация!$D$40),0,VLOOKUP(IF(MOD((CX4),12)=0,12,IF((CX4)&lt;12,(CX4),MOD(CX4,12))),Спецификация!$A$61:$C$72,3)))*CX6</f>
        <v>585878.94000000006</v>
      </c>
      <c r="CY7" s="277">
        <f>(IF(CY4&lt;MONTH(Спецификация!$D$40),0,VLOOKUP(IF(MOD((CY4),12)=0,12,IF((CY4)&lt;12,(CY4),MOD(CY4,12))),Спецификация!$A$61:$C$72,3)))*CY6</f>
        <v>732855.40500000003</v>
      </c>
      <c r="CZ7" s="277">
        <f>(IF(CZ4&lt;MONTH(Спецификация!$D$40),0,VLOOKUP(IF(MOD((CZ4),12)=0,12,IF((CZ4)&lt;12,(CZ4),MOD(CZ4,12))),Спецификация!$A$61:$C$72,3)))*CZ6</f>
        <v>876376.20000000007</v>
      </c>
      <c r="DA7" s="277">
        <f>(IF(DA4&lt;MONTH(Спецификация!$D$40),0,VLOOKUP(IF(MOD((DA4),12)=0,12,IF((DA4)&lt;12,(DA4),MOD(DA4,12))),Спецификация!$A$61:$C$72,3)))*DA6</f>
        <v>846725.82750000001</v>
      </c>
      <c r="DB7" s="277">
        <f>(IF(DB4&lt;MONTH(Спецификация!$D$40),0,VLOOKUP(IF(MOD((DB4),12)=0,12,IF((DB4)&lt;12,(DB4),MOD(DB4,12))),Спецификация!$A$61:$C$72,3)))*DB6</f>
        <v>864805.13500000001</v>
      </c>
      <c r="DC7" s="277">
        <f>(IF(DC4&lt;MONTH(Спецификация!$D$40),0,VLOOKUP(IF(MOD((DC4),12)=0,12,IF((DC4)&lt;12,(DC4),MOD(DC4,12))),Спецификация!$A$61:$C$72,3)))*DC6</f>
        <v>868421.728</v>
      </c>
      <c r="DD7" s="277">
        <f>(IF(DD4&lt;MONTH(Спецификация!$D$40),0,VLOOKUP(IF(MOD((DD4),12)=0,12,IF((DD4)&lt;12,(DD4),MOD(DD4,12))),Спецификация!$A$61:$C$72,3)))*DD6</f>
        <v>658362.92299999995</v>
      </c>
      <c r="DE7" s="277">
        <f>(IF(DE4&lt;MONTH(Спецификация!$D$40),0,VLOOKUP(IF(MOD((DE4),12)=0,12,IF((DE4)&lt;12,(DE4),MOD(DE4,12))),Спецификация!$A$61:$C$72,3)))*DE6</f>
        <v>511692.50999999995</v>
      </c>
      <c r="DF7" s="277">
        <f>(IF(DF4&lt;MONTH(Спецификация!$D$40),0,VLOOKUP(IF(MOD((DF4),12)=0,12,IF((DF4)&lt;12,(DF4),MOD(DF4,12))),Спецификация!$A$61:$C$72,3)))*DF6</f>
        <v>234356.93099999998</v>
      </c>
      <c r="DG7" s="277">
        <f>(IF(DG4&lt;MONTH(Спецификация!$D$40),0,VLOOKUP(IF(MOD((DG4),12)=0,12,IF((DG4)&lt;12,(DG4),MOD(DG4,12))),Спецификация!$A$61:$C$72,3)))*DG6</f>
        <v>181276.63399999999</v>
      </c>
      <c r="DH7" s="277">
        <f>(IF(DH4&lt;MONTH(Спецификация!$D$40),0,VLOOKUP(IF(MOD((DH4),12)=0,12,IF((DH4)&lt;12,(DH4),MOD(DH4,12))),Спецификация!$A$61:$C$72,3)))*DH6</f>
        <v>222149.15399999998</v>
      </c>
      <c r="DI7" s="277">
        <f>(IF(DI4&lt;MONTH(Спецификация!$D$40),0,VLOOKUP(IF(MOD((DI4),12)=0,12,IF((DI4)&lt;12,(DI4),MOD(DI4,12))),Спецификация!$A$61:$C$72,3)))*DI6</f>
        <v>365835.57</v>
      </c>
      <c r="DJ7" s="277">
        <f>(IF(DJ4&lt;MONTH(Спецификация!$D$40),0,VLOOKUP(IF(MOD((DJ4),12)=0,12,IF((DJ4)&lt;12,(DJ4),MOD(DJ4,12))),Спецификация!$A$61:$C$72,3)))*DJ6</f>
        <v>582495.91200000001</v>
      </c>
      <c r="DK7" s="277">
        <f>(IF(DK4&lt;MONTH(Спецификация!$D$40),0,VLOOKUP(IF(MOD((DK4),12)=0,12,IF((DK4)&lt;12,(DK4),MOD(DK4,12))),Спецификация!$A$61:$C$72,3)))*DK6</f>
        <v>728623.69400000002</v>
      </c>
      <c r="DL7" s="277">
        <f>(IF(DL4&lt;MONTH(Спецификация!$D$40),0,VLOOKUP(IF(MOD((DL4),12)=0,12,IF((DL4)&lt;12,(DL4),MOD(DL4,12))),Спецификация!$A$61:$C$72,3)))*DL6</f>
        <v>871315.76</v>
      </c>
      <c r="DM7" s="277">
        <f>(IF(DM4&lt;MONTH(Спецификация!$D$40),0,VLOOKUP(IF(MOD((DM4),12)=0,12,IF((DM4)&lt;12,(DM4),MOD(DM4,12))),Спецификация!$A$61:$C$72,3)))*DM6</f>
        <v>841836.59699999995</v>
      </c>
      <c r="DN7" s="277">
        <f>(IF(DN4&lt;MONTH(Спецификация!$D$40),0,VLOOKUP(IF(MOD((DN4),12)=0,12,IF((DN4)&lt;12,(DN4),MOD(DN4,12))),Спецификация!$A$61:$C$72,3)))*DN6</f>
        <v>859782.50749999995</v>
      </c>
      <c r="DO7" s="277">
        <f>(IF(DO4&lt;MONTH(Спецификация!$D$40),0,VLOOKUP(IF(MOD((DO4),12)=0,12,IF((DO4)&lt;12,(DO4),MOD(DO4,12))),Спецификация!$A$61:$C$72,3)))*DO6</f>
        <v>863378.09600000002</v>
      </c>
      <c r="DP7" s="277">
        <f>(IF(DP4&lt;MONTH(Спецификация!$D$40),0,VLOOKUP(IF(MOD((DP4),12)=0,12,IF((DP4)&lt;12,(DP4),MOD(DP4,12))),Спецификация!$A$61:$C$72,3)))*DP6</f>
        <v>654539.27350000001</v>
      </c>
      <c r="DQ7" s="277">
        <f>(IF(DQ4&lt;MONTH(Спецификация!$D$40),0,VLOOKUP(IF(MOD((DQ4),12)=0,12,IF((DQ4)&lt;12,(DQ4),MOD(DQ4,12))),Спецификация!$A$61:$C$72,3)))*DQ6</f>
        <v>508720.69500000001</v>
      </c>
      <c r="DR7" s="277">
        <f>(IF(DR4&lt;MONTH(Спецификация!$D$40),0,VLOOKUP(IF(MOD((DR4),12)=0,12,IF((DR4)&lt;12,(DR4),MOD(DR4,12))),Спецификация!$A$61:$C$72,3)))*DR6</f>
        <v>232995.82949999999</v>
      </c>
      <c r="DS7" s="277">
        <f>(IF(DS4&lt;MONTH(Спецификация!$D$40),0,VLOOKUP(IF(MOD((DS4),12)=0,12,IF((DS4)&lt;12,(DS4),MOD(DS4,12))),Спецификация!$A$61:$C$72,3)))*DS6</f>
        <v>180223.81299999999</v>
      </c>
      <c r="DT7" s="277">
        <f>(IF(DT4&lt;MONTH(Спецификация!$D$40),0,VLOOKUP(IF(MOD((DT4),12)=0,12,IF((DT4)&lt;12,(DT4),MOD(DT4,12))),Спецификация!$A$61:$C$72,3)))*DT6</f>
        <v>220858.95300000001</v>
      </c>
      <c r="DU7" s="277">
        <f>(IF(DU4&lt;MONTH(Спецификация!$D$40),0,VLOOKUP(IF(MOD((DU4),12)=0,12,IF((DU4)&lt;12,(DU4),MOD(DU4,12))),Спецификация!$A$61:$C$72,3)))*DU6</f>
        <v>363710.86499999999</v>
      </c>
      <c r="DV7" s="277">
        <f>(IF(DV4&lt;MONTH(Спецификация!$D$40),0,VLOOKUP(IF(MOD((DV4),12)=0,12,IF((DV4)&lt;12,(DV4),MOD(DV4,12))),Спецификация!$A$61:$C$72,3)))*DV6</f>
        <v>579112.88399999996</v>
      </c>
      <c r="DW7" s="277">
        <f>(IF(DW4&lt;MONTH(Спецификация!$D$40),0,VLOOKUP(IF(MOD((DW4),12)=0,12,IF((DW4)&lt;12,(DW4),MOD(DW4,12))),Спецификация!$A$61:$C$72,3)))*DW6</f>
        <v>724391.98300000001</v>
      </c>
      <c r="DX7" s="277">
        <f>(IF(DX4&lt;MONTH(Спецификация!$D$40),0,VLOOKUP(IF(MOD((DX4),12)=0,12,IF((DX4)&lt;12,(DX4),MOD(DX4,12))),Спецификация!$A$61:$C$72,3)))*DX6</f>
        <v>866255.32</v>
      </c>
      <c r="DY7" s="277">
        <f>(IF(DY4&lt;MONTH(Спецификация!$D$40),0,VLOOKUP(IF(MOD((DY4),12)=0,12,IF((DY4)&lt;12,(DY4),MOD(DY4,12))),Спецификация!$A$61:$C$72,3)))*DY6</f>
        <v>836947.3665</v>
      </c>
      <c r="DZ7" s="277">
        <f>(IF(DZ4&lt;MONTH(Спецификация!$D$40),0,VLOOKUP(IF(MOD((DZ4),12)=0,12,IF((DZ4)&lt;12,(DZ4),MOD(DZ4,12))),Спецификация!$A$61:$C$72,3)))*DZ6</f>
        <v>854759.88</v>
      </c>
      <c r="EA7" s="277">
        <f>(IF(EA4&lt;MONTH(Спецификация!$D$40),0,VLOOKUP(IF(MOD((EA4),12)=0,12,IF((EA4)&lt;12,(EA4),MOD(EA4,12))),Спецификация!$A$61:$C$72,3)))*EA6</f>
        <v>858334.46400000004</v>
      </c>
      <c r="EB7" s="277">
        <f>(IF(EB4&lt;MONTH(Спецификация!$D$40),0,VLOOKUP(IF(MOD((EB4),12)=0,12,IF((EB4)&lt;12,(EB4),MOD(EB4,12))),Спецификация!$A$61:$C$72,3)))*EB6</f>
        <v>650715.62400000007</v>
      </c>
      <c r="EC7" s="277">
        <f>(IF(EC4&lt;MONTH(Спецификация!$D$40),0,VLOOKUP(IF(MOD((EC4),12)=0,12,IF((EC4)&lt;12,(EC4),MOD(EC4,12))),Спецификация!$A$61:$C$72,3)))*EC6</f>
        <v>505748.88</v>
      </c>
      <c r="ED7" s="277">
        <f>(IF(ED4&lt;MONTH(Спецификация!$D$40),0,VLOOKUP(IF(MOD((ED4),12)=0,12,IF((ED4)&lt;12,(ED4),MOD(ED4,12))),Спецификация!$A$61:$C$72,3)))*ED6</f>
        <v>231634.728</v>
      </c>
      <c r="EE7" s="277">
        <f>(IF(EE4&lt;MONTH(Спецификация!$D$40),0,VLOOKUP(IF(MOD((EE4),12)=0,12,IF((EE4)&lt;12,(EE4),MOD(EE4,12))),Спецификация!$A$61:$C$72,3)))*EE6</f>
        <v>179170.992</v>
      </c>
      <c r="EF7" s="277">
        <f>(IF(EF4&lt;MONTH(Спецификация!$D$40),0,VLOOKUP(IF(MOD((EF4),12)=0,12,IF((EF4)&lt;12,(EF4),MOD(EF4,12))),Спецификация!$A$61:$C$72,3)))*EF6</f>
        <v>219568.75200000001</v>
      </c>
      <c r="EG7" s="277">
        <f>(IF(EG4&lt;MONTH(Спецификация!$D$40),0,VLOOKUP(IF(MOD((EG4),12)=0,12,IF((EG4)&lt;12,(EG4),MOD(EG4,12))),Спецификация!$A$61:$C$72,3)))*EG6</f>
        <v>361586.16000000003</v>
      </c>
      <c r="EH7" s="277">
        <f>(IF(EH4&lt;MONTH(Спецификация!$D$40),0,VLOOKUP(IF(MOD((EH4),12)=0,12,IF((EH4)&lt;12,(EH4),MOD(EH4,12))),Спецификация!$A$61:$C$72,3)))*EH6</f>
        <v>575729.85600000003</v>
      </c>
      <c r="EI7" s="277">
        <f>(IF(EI4&lt;MONTH(Спецификация!$D$40),0,VLOOKUP(IF(MOD((EI4),12)=0,12,IF((EI4)&lt;12,(EI4),MOD(EI4,12))),Спецификация!$A$61:$C$72,3)))*EI6</f>
        <v>720160.272</v>
      </c>
      <c r="EJ7" s="277">
        <f>(IF(EJ4&lt;MONTH(Спецификация!$D$40),0,VLOOKUP(IF(MOD((EJ4),12)=0,12,IF((EJ4)&lt;12,(EJ4),MOD(EJ4,12))),Спецификация!$A$61:$C$72,3)))*EJ6</f>
        <v>861194.88</v>
      </c>
      <c r="EK7" s="277">
        <f>(IF(EK4&lt;MONTH(Спецификация!$D$40),0,VLOOKUP(IF(MOD((EK4),12)=0,12,IF((EK4)&lt;12,(EK4),MOD(EK4,12))),Спецификация!$A$61:$C$72,3)))*EK6</f>
        <v>832058.13600000006</v>
      </c>
      <c r="EL7" s="277">
        <f>(IF(EL4&lt;MONTH(Спецификация!$D$40),0,VLOOKUP(IF(MOD((EL4),12)=0,12,IF((EL4)&lt;12,(EL4),MOD(EL4,12))),Спецификация!$A$61:$C$72,3)))*EL6</f>
        <v>849737.25249999994</v>
      </c>
      <c r="EM7" s="277">
        <f>(IF(EM4&lt;MONTH(Спецификация!$D$40),0,VLOOKUP(IF(MOD((EM4),12)=0,12,IF((EM4)&lt;12,(EM4),MOD(EM4,12))),Спецификация!$A$61:$C$72,3)))*EM6</f>
        <v>853290.83199999994</v>
      </c>
      <c r="EN7" s="277">
        <f>(IF(EN4&lt;MONTH(Спецификация!$D$40),0,VLOOKUP(IF(MOD((EN4),12)=0,12,IF((EN4)&lt;12,(EN4),MOD(EN4,12))),Спецификация!$A$61:$C$72,3)))*EN6</f>
        <v>646891.97450000001</v>
      </c>
      <c r="EO7" s="277">
        <f>(IF(EO4&lt;MONTH(Спецификация!$D$40),0,VLOOKUP(IF(MOD((EO4),12)=0,12,IF((EO4)&lt;12,(EO4),MOD(EO4,12))),Спецификация!$A$61:$C$72,3)))*EO6</f>
        <v>502777.065</v>
      </c>
      <c r="EP7" s="277">
        <f>(IF(EP4&lt;MONTH(Спецификация!$D$40),0,VLOOKUP(IF(MOD((EP4),12)=0,12,IF((EP4)&lt;12,(EP4),MOD(EP4,12))),Спецификация!$A$61:$C$72,3)))*EP6</f>
        <v>230273.62649999998</v>
      </c>
      <c r="EQ7" s="277">
        <f>(IF(EQ4&lt;MONTH(Спецификация!$D$40),0,VLOOKUP(IF(MOD((EQ4),12)=0,12,IF((EQ4)&lt;12,(EQ4),MOD(EQ4,12))),Спецификация!$A$61:$C$72,3)))*EQ6</f>
        <v>178118.171</v>
      </c>
      <c r="ER7" s="53"/>
    </row>
    <row r="8" spans="1:149" ht="29.25" customHeight="1" x14ac:dyDescent="0.3">
      <c r="A8" s="4" t="s">
        <v>24</v>
      </c>
      <c r="B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28"/>
    </row>
    <row r="9" spans="1:149" x14ac:dyDescent="0.3">
      <c r="A9" s="55" t="s">
        <v>156</v>
      </c>
      <c r="B9" s="154">
        <f>Спецификация!D37</f>
        <v>0.18</v>
      </c>
      <c r="C9" s="7"/>
      <c r="D9" s="53">
        <f t="shared" ref="D9:I9" si="0">$B9*D7</f>
        <v>0</v>
      </c>
      <c r="E9" s="53">
        <f t="shared" si="0"/>
        <v>0</v>
      </c>
      <c r="F9" s="53">
        <f t="shared" si="0"/>
        <v>0</v>
      </c>
      <c r="G9" s="53">
        <f t="shared" si="0"/>
        <v>0</v>
      </c>
      <c r="H9" s="53">
        <f t="shared" si="0"/>
        <v>0</v>
      </c>
      <c r="I9" s="53">
        <f t="shared" si="0"/>
        <v>0</v>
      </c>
      <c r="J9" s="53">
        <f t="shared" ref="J9:M9" si="1">$B9*J7</f>
        <v>0</v>
      </c>
      <c r="K9" s="53">
        <f t="shared" si="1"/>
        <v>0</v>
      </c>
      <c r="L9" s="53">
        <f t="shared" si="1"/>
        <v>0</v>
      </c>
      <c r="M9" s="53">
        <f t="shared" si="1"/>
        <v>0</v>
      </c>
      <c r="N9" s="53">
        <f>$B9*N7</f>
        <v>0</v>
      </c>
      <c r="O9" s="53">
        <f>$B9*O7</f>
        <v>0</v>
      </c>
      <c r="P9" s="53">
        <f t="shared" ref="P9:CA9" si="2">$B9*P7</f>
        <v>0</v>
      </c>
      <c r="Q9" s="53">
        <f t="shared" si="2"/>
        <v>0</v>
      </c>
      <c r="R9" s="53">
        <f t="shared" si="2"/>
        <v>0</v>
      </c>
      <c r="S9" s="53">
        <f t="shared" si="2"/>
        <v>0</v>
      </c>
      <c r="T9" s="53">
        <f t="shared" si="2"/>
        <v>0</v>
      </c>
      <c r="U9" s="53">
        <f t="shared" si="2"/>
        <v>0</v>
      </c>
      <c r="V9" s="53">
        <f t="shared" si="2"/>
        <v>164376.9</v>
      </c>
      <c r="W9" s="53">
        <f t="shared" si="2"/>
        <v>165064.32000000001</v>
      </c>
      <c r="X9" s="53">
        <f t="shared" si="2"/>
        <v>125137.62</v>
      </c>
      <c r="Y9" s="53">
        <f t="shared" si="2"/>
        <v>97259.4</v>
      </c>
      <c r="Z9" s="53">
        <f t="shared" si="2"/>
        <v>44545.14</v>
      </c>
      <c r="AA9" s="53">
        <f t="shared" si="2"/>
        <v>34455.96</v>
      </c>
      <c r="AB9" s="53">
        <f t="shared" si="2"/>
        <v>42224.76</v>
      </c>
      <c r="AC9" s="53">
        <f t="shared" si="2"/>
        <v>69535.8</v>
      </c>
      <c r="AD9" s="53">
        <f t="shared" si="2"/>
        <v>110717.28</v>
      </c>
      <c r="AE9" s="53">
        <f t="shared" si="2"/>
        <v>138492.35999999999</v>
      </c>
      <c r="AF9" s="53">
        <f t="shared" si="2"/>
        <v>165614.39999999999</v>
      </c>
      <c r="AG9" s="53">
        <f t="shared" si="2"/>
        <v>160011.18</v>
      </c>
      <c r="AH9" s="53">
        <f t="shared" si="2"/>
        <v>161089.36199999999</v>
      </c>
      <c r="AI9" s="53">
        <f t="shared" si="2"/>
        <v>161763.0336</v>
      </c>
      <c r="AJ9" s="53">
        <f t="shared" si="2"/>
        <v>122634.86759999998</v>
      </c>
      <c r="AK9" s="53">
        <f t="shared" si="2"/>
        <v>95314.212</v>
      </c>
      <c r="AL9" s="53">
        <f t="shared" si="2"/>
        <v>43654.237200000003</v>
      </c>
      <c r="AM9" s="53">
        <f t="shared" si="2"/>
        <v>33766.840799999998</v>
      </c>
      <c r="AN9" s="53">
        <f t="shared" si="2"/>
        <v>41380.264799999997</v>
      </c>
      <c r="AO9" s="53">
        <f t="shared" si="2"/>
        <v>68145.084000000003</v>
      </c>
      <c r="AP9" s="53">
        <f t="shared" si="2"/>
        <v>108502.93439999998</v>
      </c>
      <c r="AQ9" s="53">
        <f t="shared" si="2"/>
        <v>135722.5128</v>
      </c>
      <c r="AR9" s="53">
        <f t="shared" si="2"/>
        <v>162302.11199999999</v>
      </c>
      <c r="AS9" s="53">
        <f t="shared" si="2"/>
        <v>156810.9564</v>
      </c>
      <c r="AT9" s="53">
        <f t="shared" si="2"/>
        <v>160185.28905000002</v>
      </c>
      <c r="AU9" s="53">
        <f t="shared" si="2"/>
        <v>160855.17984</v>
      </c>
      <c r="AV9" s="53">
        <f t="shared" si="2"/>
        <v>121946.61069</v>
      </c>
      <c r="AW9" s="53">
        <f t="shared" si="2"/>
        <v>94779.285299999989</v>
      </c>
      <c r="AX9" s="53">
        <f t="shared" si="2"/>
        <v>43409.23893</v>
      </c>
      <c r="AY9" s="53">
        <f t="shared" si="2"/>
        <v>33577.333019999998</v>
      </c>
      <c r="AZ9" s="53">
        <f t="shared" si="2"/>
        <v>41148.028620000005</v>
      </c>
      <c r="BA9" s="53">
        <f t="shared" si="2"/>
        <v>67762.637100000007</v>
      </c>
      <c r="BB9" s="53">
        <f t="shared" si="2"/>
        <v>107893.98936000001</v>
      </c>
      <c r="BC9" s="53">
        <f t="shared" si="2"/>
        <v>134960.80482000002</v>
      </c>
      <c r="BD9" s="53">
        <f t="shared" si="2"/>
        <v>161391.2328</v>
      </c>
      <c r="BE9" s="53">
        <f t="shared" si="2"/>
        <v>155930.89491</v>
      </c>
      <c r="BF9" s="53">
        <f t="shared" si="2"/>
        <v>159281.21609999999</v>
      </c>
      <c r="BG9" s="53">
        <f t="shared" si="2"/>
        <v>159947.32607999997</v>
      </c>
      <c r="BH9" s="53">
        <f t="shared" si="2"/>
        <v>121258.35377999999</v>
      </c>
      <c r="BI9" s="53">
        <f t="shared" si="2"/>
        <v>94244.358599999992</v>
      </c>
      <c r="BJ9" s="53">
        <f t="shared" si="2"/>
        <v>43164.240659999996</v>
      </c>
      <c r="BK9" s="53">
        <f t="shared" si="2"/>
        <v>33387.825239999998</v>
      </c>
      <c r="BL9" s="53">
        <f t="shared" si="2"/>
        <v>40915.792439999997</v>
      </c>
      <c r="BM9" s="53">
        <f t="shared" si="2"/>
        <v>67380.190199999997</v>
      </c>
      <c r="BN9" s="53">
        <f t="shared" si="2"/>
        <v>107285.04431999999</v>
      </c>
      <c r="BO9" s="53">
        <f t="shared" si="2"/>
        <v>134199.09683999998</v>
      </c>
      <c r="BP9" s="53">
        <f t="shared" si="2"/>
        <v>160480.3536</v>
      </c>
      <c r="BQ9" s="53">
        <f t="shared" si="2"/>
        <v>155050.83341999998</v>
      </c>
      <c r="BR9" s="53">
        <f t="shared" si="2"/>
        <v>158377.14315000002</v>
      </c>
      <c r="BS9" s="53">
        <f t="shared" si="2"/>
        <v>159039.47232</v>
      </c>
      <c r="BT9" s="53">
        <f t="shared" si="2"/>
        <v>120570.09686999999</v>
      </c>
      <c r="BU9" s="53">
        <f t="shared" si="2"/>
        <v>93709.431899999996</v>
      </c>
      <c r="BV9" s="53">
        <f t="shared" si="2"/>
        <v>42919.242389999999</v>
      </c>
      <c r="BW9" s="53">
        <f t="shared" si="2"/>
        <v>33198.317459999998</v>
      </c>
      <c r="BX9" s="53">
        <f t="shared" si="2"/>
        <v>40683.556259999998</v>
      </c>
      <c r="BY9" s="53">
        <f t="shared" si="2"/>
        <v>66997.743300000002</v>
      </c>
      <c r="BZ9" s="53">
        <f t="shared" si="2"/>
        <v>106676.09928000001</v>
      </c>
      <c r="CA9" s="53">
        <f t="shared" si="2"/>
        <v>133437.38886000001</v>
      </c>
      <c r="CB9" s="53">
        <f t="shared" ref="CB9:EM9" si="3">$B9*CB7</f>
        <v>159569.47440000001</v>
      </c>
      <c r="CC9" s="53">
        <f t="shared" si="3"/>
        <v>154170.77192999999</v>
      </c>
      <c r="CD9" s="53">
        <f t="shared" si="3"/>
        <v>157473.07019999999</v>
      </c>
      <c r="CE9" s="53">
        <f t="shared" si="3"/>
        <v>158131.61856</v>
      </c>
      <c r="CF9" s="53">
        <f t="shared" si="3"/>
        <v>119881.83995999998</v>
      </c>
      <c r="CG9" s="53">
        <f t="shared" si="3"/>
        <v>93174.505199999985</v>
      </c>
      <c r="CH9" s="53">
        <f t="shared" si="3"/>
        <v>42674.244119999996</v>
      </c>
      <c r="CI9" s="53">
        <f t="shared" si="3"/>
        <v>33008.809679999998</v>
      </c>
      <c r="CJ9" s="53">
        <f t="shared" si="3"/>
        <v>40451.320079999998</v>
      </c>
      <c r="CK9" s="53">
        <f t="shared" si="3"/>
        <v>66615.296399999992</v>
      </c>
      <c r="CL9" s="53">
        <f t="shared" si="3"/>
        <v>106067.15423999999</v>
      </c>
      <c r="CM9" s="53">
        <f t="shared" si="3"/>
        <v>132675.68087999997</v>
      </c>
      <c r="CN9" s="53">
        <f t="shared" si="3"/>
        <v>158658.59520000001</v>
      </c>
      <c r="CO9" s="53">
        <f t="shared" si="3"/>
        <v>153290.71044</v>
      </c>
      <c r="CP9" s="53">
        <f t="shared" si="3"/>
        <v>156568.99725000001</v>
      </c>
      <c r="CQ9" s="53">
        <f t="shared" si="3"/>
        <v>157223.7648</v>
      </c>
      <c r="CR9" s="53">
        <f t="shared" si="3"/>
        <v>119193.58305</v>
      </c>
      <c r="CS9" s="53">
        <f t="shared" si="3"/>
        <v>92639.578500000003</v>
      </c>
      <c r="CT9" s="53">
        <f t="shared" si="3"/>
        <v>42429.245849999999</v>
      </c>
      <c r="CU9" s="53">
        <f t="shared" si="3"/>
        <v>32819.301899999999</v>
      </c>
      <c r="CV9" s="53">
        <f t="shared" si="3"/>
        <v>40219.083899999998</v>
      </c>
      <c r="CW9" s="53">
        <f t="shared" si="3"/>
        <v>66232.849499999997</v>
      </c>
      <c r="CX9" s="53">
        <f t="shared" si="3"/>
        <v>105458.20920000001</v>
      </c>
      <c r="CY9" s="53">
        <f t="shared" si="3"/>
        <v>131913.97289999999</v>
      </c>
      <c r="CZ9" s="53">
        <f t="shared" si="3"/>
        <v>157747.71600000001</v>
      </c>
      <c r="DA9" s="53">
        <f t="shared" si="3"/>
        <v>152410.64895</v>
      </c>
      <c r="DB9" s="53">
        <f t="shared" si="3"/>
        <v>155664.92429999998</v>
      </c>
      <c r="DC9" s="53">
        <f t="shared" si="3"/>
        <v>156315.91104000001</v>
      </c>
      <c r="DD9" s="53">
        <f t="shared" si="3"/>
        <v>118505.32613999999</v>
      </c>
      <c r="DE9" s="53">
        <f t="shared" si="3"/>
        <v>92104.651799999992</v>
      </c>
      <c r="DF9" s="53">
        <f t="shared" si="3"/>
        <v>42184.247579999996</v>
      </c>
      <c r="DG9" s="53">
        <f t="shared" si="3"/>
        <v>32629.794119999999</v>
      </c>
      <c r="DH9" s="53">
        <f t="shared" si="3"/>
        <v>39986.847719999998</v>
      </c>
      <c r="DI9" s="53">
        <f t="shared" si="3"/>
        <v>65850.402600000001</v>
      </c>
      <c r="DJ9" s="53">
        <f t="shared" si="3"/>
        <v>104849.26415999999</v>
      </c>
      <c r="DK9" s="53">
        <f t="shared" si="3"/>
        <v>131152.26491999999</v>
      </c>
      <c r="DL9" s="53">
        <f t="shared" si="3"/>
        <v>156836.83679999999</v>
      </c>
      <c r="DM9" s="53">
        <f t="shared" si="3"/>
        <v>151530.58745999998</v>
      </c>
      <c r="DN9" s="53">
        <f t="shared" si="3"/>
        <v>154760.85134999998</v>
      </c>
      <c r="DO9" s="53">
        <f t="shared" si="3"/>
        <v>155408.05728000001</v>
      </c>
      <c r="DP9" s="53">
        <f t="shared" si="3"/>
        <v>117817.06922999999</v>
      </c>
      <c r="DQ9" s="53">
        <f t="shared" si="3"/>
        <v>91569.725099999996</v>
      </c>
      <c r="DR9" s="53">
        <f t="shared" si="3"/>
        <v>41939.249309999999</v>
      </c>
      <c r="DS9" s="53">
        <f t="shared" si="3"/>
        <v>32440.286339999999</v>
      </c>
      <c r="DT9" s="53">
        <f t="shared" si="3"/>
        <v>39754.611539999998</v>
      </c>
      <c r="DU9" s="53">
        <f t="shared" si="3"/>
        <v>65467.955699999999</v>
      </c>
      <c r="DV9" s="53">
        <f t="shared" si="3"/>
        <v>104240.31911999999</v>
      </c>
      <c r="DW9" s="53">
        <f t="shared" si="3"/>
        <v>130390.55693999999</v>
      </c>
      <c r="DX9" s="53">
        <f t="shared" si="3"/>
        <v>155925.95759999999</v>
      </c>
      <c r="DY9" s="53">
        <f t="shared" si="3"/>
        <v>150650.52596999999</v>
      </c>
      <c r="DZ9" s="53">
        <f t="shared" si="3"/>
        <v>153856.77839999998</v>
      </c>
      <c r="EA9" s="53">
        <f t="shared" si="3"/>
        <v>154500.20352000001</v>
      </c>
      <c r="EB9" s="53">
        <f t="shared" si="3"/>
        <v>117128.81232000001</v>
      </c>
      <c r="EC9" s="53">
        <f t="shared" si="3"/>
        <v>91034.7984</v>
      </c>
      <c r="ED9" s="53">
        <f t="shared" si="3"/>
        <v>41694.251039999996</v>
      </c>
      <c r="EE9" s="53">
        <f t="shared" si="3"/>
        <v>32250.778559999999</v>
      </c>
      <c r="EF9" s="53">
        <f t="shared" si="3"/>
        <v>39522.375359999998</v>
      </c>
      <c r="EG9" s="53">
        <f t="shared" si="3"/>
        <v>65085.508800000003</v>
      </c>
      <c r="EH9" s="53">
        <f t="shared" si="3"/>
        <v>103631.37407999999</v>
      </c>
      <c r="EI9" s="53">
        <f t="shared" si="3"/>
        <v>129628.84895999999</v>
      </c>
      <c r="EJ9" s="53">
        <f t="shared" si="3"/>
        <v>155015.0784</v>
      </c>
      <c r="EK9" s="53">
        <f t="shared" si="3"/>
        <v>149770.46448</v>
      </c>
      <c r="EL9" s="53">
        <f t="shared" si="3"/>
        <v>152952.70544999998</v>
      </c>
      <c r="EM9" s="53">
        <f t="shared" si="3"/>
        <v>153592.34975999998</v>
      </c>
      <c r="EN9" s="53">
        <f t="shared" ref="EN9:EQ9" si="4">$B9*EN7</f>
        <v>116440.55541</v>
      </c>
      <c r="EO9" s="53">
        <f t="shared" si="4"/>
        <v>90499.871700000003</v>
      </c>
      <c r="EP9" s="53">
        <f t="shared" si="4"/>
        <v>41449.252769999999</v>
      </c>
      <c r="EQ9" s="53">
        <f t="shared" si="4"/>
        <v>32061.270779999999</v>
      </c>
      <c r="ER9" s="120"/>
    </row>
    <row r="10" spans="1:149" x14ac:dyDescent="0.3">
      <c r="A10" s="3" t="s">
        <v>157</v>
      </c>
      <c r="D10" s="155">
        <f t="shared" ref="D10:I10" si="5">SUM(D9:D9)</f>
        <v>0</v>
      </c>
      <c r="E10" s="155">
        <f t="shared" si="5"/>
        <v>0</v>
      </c>
      <c r="F10" s="155">
        <f t="shared" si="5"/>
        <v>0</v>
      </c>
      <c r="G10" s="155">
        <f t="shared" si="5"/>
        <v>0</v>
      </c>
      <c r="H10" s="155">
        <f t="shared" si="5"/>
        <v>0</v>
      </c>
      <c r="I10" s="155">
        <f t="shared" si="5"/>
        <v>0</v>
      </c>
      <c r="J10" s="155">
        <f t="shared" ref="J10:M10" si="6">SUM(J9:J9)</f>
        <v>0</v>
      </c>
      <c r="K10" s="155">
        <f t="shared" si="6"/>
        <v>0</v>
      </c>
      <c r="L10" s="155">
        <f t="shared" si="6"/>
        <v>0</v>
      </c>
      <c r="M10" s="155">
        <f t="shared" si="6"/>
        <v>0</v>
      </c>
      <c r="N10" s="155">
        <f t="shared" ref="N10:AS10" si="7">SUM(N9:N9)</f>
        <v>0</v>
      </c>
      <c r="O10" s="155">
        <f t="shared" si="7"/>
        <v>0</v>
      </c>
      <c r="P10" s="155">
        <f t="shared" si="7"/>
        <v>0</v>
      </c>
      <c r="Q10" s="155">
        <f t="shared" si="7"/>
        <v>0</v>
      </c>
      <c r="R10" s="155">
        <f t="shared" si="7"/>
        <v>0</v>
      </c>
      <c r="S10" s="155">
        <f t="shared" si="7"/>
        <v>0</v>
      </c>
      <c r="T10" s="155">
        <f t="shared" si="7"/>
        <v>0</v>
      </c>
      <c r="U10" s="155">
        <f t="shared" si="7"/>
        <v>0</v>
      </c>
      <c r="V10" s="155">
        <f t="shared" si="7"/>
        <v>164376.9</v>
      </c>
      <c r="W10" s="155">
        <f t="shared" si="7"/>
        <v>165064.32000000001</v>
      </c>
      <c r="X10" s="155">
        <f t="shared" si="7"/>
        <v>125137.62</v>
      </c>
      <c r="Y10" s="155">
        <f t="shared" si="7"/>
        <v>97259.4</v>
      </c>
      <c r="Z10" s="155">
        <f t="shared" si="7"/>
        <v>44545.14</v>
      </c>
      <c r="AA10" s="155">
        <f t="shared" si="7"/>
        <v>34455.96</v>
      </c>
      <c r="AB10" s="155">
        <f t="shared" si="7"/>
        <v>42224.76</v>
      </c>
      <c r="AC10" s="155">
        <f t="shared" si="7"/>
        <v>69535.8</v>
      </c>
      <c r="AD10" s="155">
        <f t="shared" si="7"/>
        <v>110717.28</v>
      </c>
      <c r="AE10" s="155">
        <f t="shared" si="7"/>
        <v>138492.35999999999</v>
      </c>
      <c r="AF10" s="155">
        <f t="shared" si="7"/>
        <v>165614.39999999999</v>
      </c>
      <c r="AG10" s="155">
        <f t="shared" si="7"/>
        <v>160011.18</v>
      </c>
      <c r="AH10" s="155">
        <f t="shared" si="7"/>
        <v>161089.36199999999</v>
      </c>
      <c r="AI10" s="155">
        <f t="shared" si="7"/>
        <v>161763.0336</v>
      </c>
      <c r="AJ10" s="155">
        <f t="shared" si="7"/>
        <v>122634.86759999998</v>
      </c>
      <c r="AK10" s="155">
        <f t="shared" si="7"/>
        <v>95314.212</v>
      </c>
      <c r="AL10" s="155">
        <f t="shared" si="7"/>
        <v>43654.237200000003</v>
      </c>
      <c r="AM10" s="155">
        <f t="shared" si="7"/>
        <v>33766.840799999998</v>
      </c>
      <c r="AN10" s="155">
        <f t="shared" si="7"/>
        <v>41380.264799999997</v>
      </c>
      <c r="AO10" s="155">
        <f t="shared" si="7"/>
        <v>68145.084000000003</v>
      </c>
      <c r="AP10" s="155">
        <f t="shared" si="7"/>
        <v>108502.93439999998</v>
      </c>
      <c r="AQ10" s="155">
        <f t="shared" si="7"/>
        <v>135722.5128</v>
      </c>
      <c r="AR10" s="155">
        <f t="shared" si="7"/>
        <v>162302.11199999999</v>
      </c>
      <c r="AS10" s="155">
        <f t="shared" si="7"/>
        <v>156810.9564</v>
      </c>
      <c r="AT10" s="155">
        <f t="shared" ref="AT10:BY10" si="8">SUM(AT9:AT9)</f>
        <v>160185.28905000002</v>
      </c>
      <c r="AU10" s="155">
        <f t="shared" si="8"/>
        <v>160855.17984</v>
      </c>
      <c r="AV10" s="155">
        <f t="shared" si="8"/>
        <v>121946.61069</v>
      </c>
      <c r="AW10" s="155">
        <f t="shared" si="8"/>
        <v>94779.285299999989</v>
      </c>
      <c r="AX10" s="155">
        <f t="shared" si="8"/>
        <v>43409.23893</v>
      </c>
      <c r="AY10" s="155">
        <f t="shared" si="8"/>
        <v>33577.333019999998</v>
      </c>
      <c r="AZ10" s="155">
        <f t="shared" si="8"/>
        <v>41148.028620000005</v>
      </c>
      <c r="BA10" s="155">
        <f t="shared" si="8"/>
        <v>67762.637100000007</v>
      </c>
      <c r="BB10" s="155">
        <f t="shared" si="8"/>
        <v>107893.98936000001</v>
      </c>
      <c r="BC10" s="155">
        <f t="shared" si="8"/>
        <v>134960.80482000002</v>
      </c>
      <c r="BD10" s="155">
        <f t="shared" si="8"/>
        <v>161391.2328</v>
      </c>
      <c r="BE10" s="155">
        <f t="shared" si="8"/>
        <v>155930.89491</v>
      </c>
      <c r="BF10" s="155">
        <f t="shared" si="8"/>
        <v>159281.21609999999</v>
      </c>
      <c r="BG10" s="155">
        <f t="shared" si="8"/>
        <v>159947.32607999997</v>
      </c>
      <c r="BH10" s="155">
        <f t="shared" si="8"/>
        <v>121258.35377999999</v>
      </c>
      <c r="BI10" s="155">
        <f t="shared" si="8"/>
        <v>94244.358599999992</v>
      </c>
      <c r="BJ10" s="155">
        <f t="shared" si="8"/>
        <v>43164.240659999996</v>
      </c>
      <c r="BK10" s="155">
        <f t="shared" si="8"/>
        <v>33387.825239999998</v>
      </c>
      <c r="BL10" s="155">
        <f t="shared" si="8"/>
        <v>40915.792439999997</v>
      </c>
      <c r="BM10" s="155">
        <f t="shared" si="8"/>
        <v>67380.190199999997</v>
      </c>
      <c r="BN10" s="155">
        <f t="shared" si="8"/>
        <v>107285.04431999999</v>
      </c>
      <c r="BO10" s="155">
        <f t="shared" si="8"/>
        <v>134199.09683999998</v>
      </c>
      <c r="BP10" s="155">
        <f t="shared" si="8"/>
        <v>160480.3536</v>
      </c>
      <c r="BQ10" s="155">
        <f t="shared" si="8"/>
        <v>155050.83341999998</v>
      </c>
      <c r="BR10" s="155">
        <f t="shared" si="8"/>
        <v>158377.14315000002</v>
      </c>
      <c r="BS10" s="155">
        <f t="shared" si="8"/>
        <v>159039.47232</v>
      </c>
      <c r="BT10" s="155">
        <f t="shared" si="8"/>
        <v>120570.09686999999</v>
      </c>
      <c r="BU10" s="155">
        <f t="shared" si="8"/>
        <v>93709.431899999996</v>
      </c>
      <c r="BV10" s="155">
        <f t="shared" si="8"/>
        <v>42919.242389999999</v>
      </c>
      <c r="BW10" s="155">
        <f t="shared" si="8"/>
        <v>33198.317459999998</v>
      </c>
      <c r="BX10" s="155">
        <f t="shared" si="8"/>
        <v>40683.556259999998</v>
      </c>
      <c r="BY10" s="155">
        <f t="shared" si="8"/>
        <v>66997.743300000002</v>
      </c>
      <c r="BZ10" s="155">
        <f t="shared" ref="BZ10:DE10" si="9">SUM(BZ9:BZ9)</f>
        <v>106676.09928000001</v>
      </c>
      <c r="CA10" s="155">
        <f t="shared" si="9"/>
        <v>133437.38886000001</v>
      </c>
      <c r="CB10" s="155">
        <f t="shared" si="9"/>
        <v>159569.47440000001</v>
      </c>
      <c r="CC10" s="155">
        <f t="shared" si="9"/>
        <v>154170.77192999999</v>
      </c>
      <c r="CD10" s="155">
        <f t="shared" si="9"/>
        <v>157473.07019999999</v>
      </c>
      <c r="CE10" s="155">
        <f t="shared" si="9"/>
        <v>158131.61856</v>
      </c>
      <c r="CF10" s="155">
        <f t="shared" si="9"/>
        <v>119881.83995999998</v>
      </c>
      <c r="CG10" s="155">
        <f t="shared" si="9"/>
        <v>93174.505199999985</v>
      </c>
      <c r="CH10" s="155">
        <f t="shared" si="9"/>
        <v>42674.244119999996</v>
      </c>
      <c r="CI10" s="155">
        <f t="shared" si="9"/>
        <v>33008.809679999998</v>
      </c>
      <c r="CJ10" s="155">
        <f t="shared" si="9"/>
        <v>40451.320079999998</v>
      </c>
      <c r="CK10" s="155">
        <f t="shared" si="9"/>
        <v>66615.296399999992</v>
      </c>
      <c r="CL10" s="155">
        <f t="shared" si="9"/>
        <v>106067.15423999999</v>
      </c>
      <c r="CM10" s="155">
        <f t="shared" si="9"/>
        <v>132675.68087999997</v>
      </c>
      <c r="CN10" s="155">
        <f t="shared" si="9"/>
        <v>158658.59520000001</v>
      </c>
      <c r="CO10" s="155">
        <f t="shared" si="9"/>
        <v>153290.71044</v>
      </c>
      <c r="CP10" s="155">
        <f t="shared" si="9"/>
        <v>156568.99725000001</v>
      </c>
      <c r="CQ10" s="155">
        <f t="shared" si="9"/>
        <v>157223.7648</v>
      </c>
      <c r="CR10" s="155">
        <f t="shared" si="9"/>
        <v>119193.58305</v>
      </c>
      <c r="CS10" s="155">
        <f t="shared" si="9"/>
        <v>92639.578500000003</v>
      </c>
      <c r="CT10" s="155">
        <f t="shared" si="9"/>
        <v>42429.245849999999</v>
      </c>
      <c r="CU10" s="155">
        <f t="shared" si="9"/>
        <v>32819.301899999999</v>
      </c>
      <c r="CV10" s="155">
        <f t="shared" si="9"/>
        <v>40219.083899999998</v>
      </c>
      <c r="CW10" s="155">
        <f t="shared" si="9"/>
        <v>66232.849499999997</v>
      </c>
      <c r="CX10" s="155">
        <f t="shared" si="9"/>
        <v>105458.20920000001</v>
      </c>
      <c r="CY10" s="155">
        <f t="shared" si="9"/>
        <v>131913.97289999999</v>
      </c>
      <c r="CZ10" s="155">
        <f t="shared" si="9"/>
        <v>157747.71600000001</v>
      </c>
      <c r="DA10" s="155">
        <f t="shared" si="9"/>
        <v>152410.64895</v>
      </c>
      <c r="DB10" s="155">
        <f t="shared" si="9"/>
        <v>155664.92429999998</v>
      </c>
      <c r="DC10" s="155">
        <f t="shared" si="9"/>
        <v>156315.91104000001</v>
      </c>
      <c r="DD10" s="155">
        <f t="shared" si="9"/>
        <v>118505.32613999999</v>
      </c>
      <c r="DE10" s="155">
        <f t="shared" si="9"/>
        <v>92104.651799999992</v>
      </c>
      <c r="DF10" s="155">
        <f t="shared" ref="DF10:EK10" si="10">SUM(DF9:DF9)</f>
        <v>42184.247579999996</v>
      </c>
      <c r="DG10" s="155">
        <f t="shared" si="10"/>
        <v>32629.794119999999</v>
      </c>
      <c r="DH10" s="155">
        <f t="shared" si="10"/>
        <v>39986.847719999998</v>
      </c>
      <c r="DI10" s="155">
        <f t="shared" si="10"/>
        <v>65850.402600000001</v>
      </c>
      <c r="DJ10" s="155">
        <f t="shared" si="10"/>
        <v>104849.26415999999</v>
      </c>
      <c r="DK10" s="155">
        <f t="shared" si="10"/>
        <v>131152.26491999999</v>
      </c>
      <c r="DL10" s="155">
        <f t="shared" si="10"/>
        <v>156836.83679999999</v>
      </c>
      <c r="DM10" s="155">
        <f t="shared" si="10"/>
        <v>151530.58745999998</v>
      </c>
      <c r="DN10" s="155">
        <f t="shared" si="10"/>
        <v>154760.85134999998</v>
      </c>
      <c r="DO10" s="155">
        <f t="shared" si="10"/>
        <v>155408.05728000001</v>
      </c>
      <c r="DP10" s="155">
        <f t="shared" si="10"/>
        <v>117817.06922999999</v>
      </c>
      <c r="DQ10" s="155">
        <f t="shared" si="10"/>
        <v>91569.725099999996</v>
      </c>
      <c r="DR10" s="155">
        <f t="shared" si="10"/>
        <v>41939.249309999999</v>
      </c>
      <c r="DS10" s="155">
        <f t="shared" si="10"/>
        <v>32440.286339999999</v>
      </c>
      <c r="DT10" s="155">
        <f t="shared" si="10"/>
        <v>39754.611539999998</v>
      </c>
      <c r="DU10" s="155">
        <f t="shared" si="10"/>
        <v>65467.955699999999</v>
      </c>
      <c r="DV10" s="155">
        <f t="shared" si="10"/>
        <v>104240.31911999999</v>
      </c>
      <c r="DW10" s="155">
        <f t="shared" si="10"/>
        <v>130390.55693999999</v>
      </c>
      <c r="DX10" s="155">
        <f t="shared" si="10"/>
        <v>155925.95759999999</v>
      </c>
      <c r="DY10" s="155">
        <f t="shared" si="10"/>
        <v>150650.52596999999</v>
      </c>
      <c r="DZ10" s="155">
        <f t="shared" si="10"/>
        <v>153856.77839999998</v>
      </c>
      <c r="EA10" s="155">
        <f t="shared" si="10"/>
        <v>154500.20352000001</v>
      </c>
      <c r="EB10" s="155">
        <f t="shared" si="10"/>
        <v>117128.81232000001</v>
      </c>
      <c r="EC10" s="155">
        <f t="shared" si="10"/>
        <v>91034.7984</v>
      </c>
      <c r="ED10" s="155">
        <f t="shared" si="10"/>
        <v>41694.251039999996</v>
      </c>
      <c r="EE10" s="155">
        <f t="shared" si="10"/>
        <v>32250.778559999999</v>
      </c>
      <c r="EF10" s="155">
        <f t="shared" si="10"/>
        <v>39522.375359999998</v>
      </c>
      <c r="EG10" s="155">
        <f t="shared" si="10"/>
        <v>65085.508800000003</v>
      </c>
      <c r="EH10" s="155">
        <f t="shared" si="10"/>
        <v>103631.37407999999</v>
      </c>
      <c r="EI10" s="155">
        <f t="shared" si="10"/>
        <v>129628.84895999999</v>
      </c>
      <c r="EJ10" s="155">
        <f t="shared" si="10"/>
        <v>155015.0784</v>
      </c>
      <c r="EK10" s="155">
        <f t="shared" si="10"/>
        <v>149770.46448</v>
      </c>
      <c r="EL10" s="155">
        <f t="shared" ref="EL10:EQ10" si="11">SUM(EL9:EL9)</f>
        <v>152952.70544999998</v>
      </c>
      <c r="EM10" s="155">
        <f t="shared" si="11"/>
        <v>153592.34975999998</v>
      </c>
      <c r="EN10" s="155">
        <f t="shared" si="11"/>
        <v>116440.55541</v>
      </c>
      <c r="EO10" s="155">
        <f t="shared" si="11"/>
        <v>90499.871700000003</v>
      </c>
      <c r="EP10" s="155">
        <f t="shared" si="11"/>
        <v>41449.252769999999</v>
      </c>
      <c r="EQ10" s="155">
        <f t="shared" si="11"/>
        <v>32061.270779999999</v>
      </c>
      <c r="ER10" s="156">
        <f t="shared" ref="ER10:ER11" si="12">SUM(D10:EQ10)</f>
        <v>13263356.730509995</v>
      </c>
    </row>
    <row r="11" spans="1:149" x14ac:dyDescent="0.3">
      <c r="A11" s="3" t="s">
        <v>152</v>
      </c>
      <c r="D11" s="157">
        <f t="shared" ref="D11:I11" si="13">D10/6</f>
        <v>0</v>
      </c>
      <c r="E11" s="157">
        <f t="shared" si="13"/>
        <v>0</v>
      </c>
      <c r="F11" s="157">
        <f t="shared" si="13"/>
        <v>0</v>
      </c>
      <c r="G11" s="157">
        <f t="shared" si="13"/>
        <v>0</v>
      </c>
      <c r="H11" s="157">
        <f t="shared" si="13"/>
        <v>0</v>
      </c>
      <c r="I11" s="157">
        <f t="shared" si="13"/>
        <v>0</v>
      </c>
      <c r="J11" s="157">
        <f t="shared" ref="J11:M11" si="14">J10/6</f>
        <v>0</v>
      </c>
      <c r="K11" s="157">
        <f t="shared" si="14"/>
        <v>0</v>
      </c>
      <c r="L11" s="157">
        <f t="shared" si="14"/>
        <v>0</v>
      </c>
      <c r="M11" s="157">
        <f t="shared" si="14"/>
        <v>0</v>
      </c>
      <c r="N11" s="157">
        <f>N10/6</f>
        <v>0</v>
      </c>
      <c r="O11" s="157">
        <f>O10/6</f>
        <v>0</v>
      </c>
      <c r="P11" s="157">
        <f t="shared" ref="P11:CA11" si="15">P10/6</f>
        <v>0</v>
      </c>
      <c r="Q11" s="157">
        <f t="shared" si="15"/>
        <v>0</v>
      </c>
      <c r="R11" s="157">
        <f t="shared" si="15"/>
        <v>0</v>
      </c>
      <c r="S11" s="157">
        <f t="shared" si="15"/>
        <v>0</v>
      </c>
      <c r="T11" s="157">
        <f t="shared" si="15"/>
        <v>0</v>
      </c>
      <c r="U11" s="157">
        <f t="shared" si="15"/>
        <v>0</v>
      </c>
      <c r="V11" s="157">
        <f t="shared" si="15"/>
        <v>27396.149999999998</v>
      </c>
      <c r="W11" s="157">
        <f t="shared" si="15"/>
        <v>27510.720000000001</v>
      </c>
      <c r="X11" s="157">
        <f t="shared" si="15"/>
        <v>20856.27</v>
      </c>
      <c r="Y11" s="157">
        <f t="shared" si="15"/>
        <v>16209.9</v>
      </c>
      <c r="Z11" s="157">
        <f t="shared" si="15"/>
        <v>7424.19</v>
      </c>
      <c r="AA11" s="157">
        <f t="shared" si="15"/>
        <v>5742.66</v>
      </c>
      <c r="AB11" s="157">
        <f t="shared" si="15"/>
        <v>7037.46</v>
      </c>
      <c r="AC11" s="157">
        <f t="shared" si="15"/>
        <v>11589.300000000001</v>
      </c>
      <c r="AD11" s="157">
        <f t="shared" si="15"/>
        <v>18452.88</v>
      </c>
      <c r="AE11" s="157">
        <f t="shared" si="15"/>
        <v>23082.059999999998</v>
      </c>
      <c r="AF11" s="157">
        <f t="shared" si="15"/>
        <v>27602.399999999998</v>
      </c>
      <c r="AG11" s="157">
        <f t="shared" si="15"/>
        <v>26668.53</v>
      </c>
      <c r="AH11" s="157">
        <f t="shared" si="15"/>
        <v>26848.226999999999</v>
      </c>
      <c r="AI11" s="157">
        <f t="shared" si="15"/>
        <v>26960.5056</v>
      </c>
      <c r="AJ11" s="157">
        <f t="shared" si="15"/>
        <v>20439.144599999996</v>
      </c>
      <c r="AK11" s="157">
        <f t="shared" si="15"/>
        <v>15885.701999999999</v>
      </c>
      <c r="AL11" s="157">
        <f t="shared" si="15"/>
        <v>7275.7062000000005</v>
      </c>
      <c r="AM11" s="157">
        <f t="shared" si="15"/>
        <v>5627.8067999999994</v>
      </c>
      <c r="AN11" s="157">
        <f t="shared" si="15"/>
        <v>6896.7107999999998</v>
      </c>
      <c r="AO11" s="157">
        <f t="shared" si="15"/>
        <v>11357.514000000001</v>
      </c>
      <c r="AP11" s="157">
        <f t="shared" si="15"/>
        <v>18083.822399999997</v>
      </c>
      <c r="AQ11" s="157">
        <f t="shared" si="15"/>
        <v>22620.418799999999</v>
      </c>
      <c r="AR11" s="157">
        <f t="shared" si="15"/>
        <v>27050.351999999999</v>
      </c>
      <c r="AS11" s="157">
        <f t="shared" si="15"/>
        <v>26135.1594</v>
      </c>
      <c r="AT11" s="157">
        <f t="shared" si="15"/>
        <v>26697.548175000004</v>
      </c>
      <c r="AU11" s="157">
        <f t="shared" si="15"/>
        <v>26809.196639999998</v>
      </c>
      <c r="AV11" s="157">
        <f t="shared" si="15"/>
        <v>20324.435115</v>
      </c>
      <c r="AW11" s="157">
        <f t="shared" si="15"/>
        <v>15796.547549999997</v>
      </c>
      <c r="AX11" s="157">
        <f t="shared" si="15"/>
        <v>7234.8731550000002</v>
      </c>
      <c r="AY11" s="157">
        <f t="shared" si="15"/>
        <v>5596.22217</v>
      </c>
      <c r="AZ11" s="157">
        <f t="shared" si="15"/>
        <v>6858.0047700000005</v>
      </c>
      <c r="BA11" s="157">
        <f t="shared" si="15"/>
        <v>11293.772850000001</v>
      </c>
      <c r="BB11" s="157">
        <f t="shared" si="15"/>
        <v>17982.331560000002</v>
      </c>
      <c r="BC11" s="157">
        <f t="shared" si="15"/>
        <v>22493.467470000003</v>
      </c>
      <c r="BD11" s="157">
        <f t="shared" si="15"/>
        <v>26898.538799999998</v>
      </c>
      <c r="BE11" s="157">
        <f t="shared" si="15"/>
        <v>25988.482485</v>
      </c>
      <c r="BF11" s="157">
        <f t="shared" si="15"/>
        <v>26546.869349999997</v>
      </c>
      <c r="BG11" s="157">
        <f t="shared" si="15"/>
        <v>26657.887679999996</v>
      </c>
      <c r="BH11" s="157">
        <f t="shared" si="15"/>
        <v>20209.725629999997</v>
      </c>
      <c r="BI11" s="157">
        <f t="shared" si="15"/>
        <v>15707.393099999999</v>
      </c>
      <c r="BJ11" s="157">
        <f t="shared" si="15"/>
        <v>7194.040109999999</v>
      </c>
      <c r="BK11" s="157">
        <f t="shared" si="15"/>
        <v>5564.6375399999997</v>
      </c>
      <c r="BL11" s="157">
        <f t="shared" si="15"/>
        <v>6819.2987399999993</v>
      </c>
      <c r="BM11" s="157">
        <f t="shared" si="15"/>
        <v>11230.0317</v>
      </c>
      <c r="BN11" s="157">
        <f t="shared" si="15"/>
        <v>17880.840719999997</v>
      </c>
      <c r="BO11" s="157">
        <f t="shared" si="15"/>
        <v>22366.516139999996</v>
      </c>
      <c r="BP11" s="157">
        <f t="shared" si="15"/>
        <v>26746.725600000002</v>
      </c>
      <c r="BQ11" s="157">
        <f t="shared" si="15"/>
        <v>25841.805569999997</v>
      </c>
      <c r="BR11" s="157">
        <f t="shared" si="15"/>
        <v>26396.190525000002</v>
      </c>
      <c r="BS11" s="157">
        <f t="shared" si="15"/>
        <v>26506.578720000001</v>
      </c>
      <c r="BT11" s="157">
        <f t="shared" si="15"/>
        <v>20095.016144999998</v>
      </c>
      <c r="BU11" s="157">
        <f t="shared" si="15"/>
        <v>15618.238649999999</v>
      </c>
      <c r="BV11" s="157">
        <f t="shared" si="15"/>
        <v>7153.2070649999996</v>
      </c>
      <c r="BW11" s="157">
        <f t="shared" si="15"/>
        <v>5533.0529099999994</v>
      </c>
      <c r="BX11" s="157">
        <f t="shared" si="15"/>
        <v>6780.5927099999999</v>
      </c>
      <c r="BY11" s="157">
        <f t="shared" si="15"/>
        <v>11166.29055</v>
      </c>
      <c r="BZ11" s="157">
        <f t="shared" si="15"/>
        <v>17779.349880000002</v>
      </c>
      <c r="CA11" s="157">
        <f t="shared" si="15"/>
        <v>22239.56481</v>
      </c>
      <c r="CB11" s="157">
        <f t="shared" ref="CB11:EM11" si="16">CB10/6</f>
        <v>26594.912400000001</v>
      </c>
      <c r="CC11" s="157">
        <f t="shared" si="16"/>
        <v>25695.128654999997</v>
      </c>
      <c r="CD11" s="157">
        <f t="shared" si="16"/>
        <v>26245.511699999999</v>
      </c>
      <c r="CE11" s="157">
        <f t="shared" si="16"/>
        <v>26355.269759999999</v>
      </c>
      <c r="CF11" s="157">
        <f t="shared" si="16"/>
        <v>19980.306659999998</v>
      </c>
      <c r="CG11" s="157">
        <f t="shared" si="16"/>
        <v>15529.084199999998</v>
      </c>
      <c r="CH11" s="157">
        <f t="shared" si="16"/>
        <v>7112.3740199999993</v>
      </c>
      <c r="CI11" s="157">
        <f t="shared" si="16"/>
        <v>5501.46828</v>
      </c>
      <c r="CJ11" s="157">
        <f t="shared" si="16"/>
        <v>6741.8866799999996</v>
      </c>
      <c r="CK11" s="157">
        <f t="shared" si="16"/>
        <v>11102.549399999998</v>
      </c>
      <c r="CL11" s="157">
        <f t="shared" si="16"/>
        <v>17677.859039999999</v>
      </c>
      <c r="CM11" s="157">
        <f t="shared" si="16"/>
        <v>22112.613479999996</v>
      </c>
      <c r="CN11" s="157">
        <f t="shared" si="16"/>
        <v>26443.099200000001</v>
      </c>
      <c r="CO11" s="157">
        <f t="shared" si="16"/>
        <v>25548.45174</v>
      </c>
      <c r="CP11" s="157">
        <f t="shared" si="16"/>
        <v>26094.832875000004</v>
      </c>
      <c r="CQ11" s="157">
        <f t="shared" si="16"/>
        <v>26203.960800000001</v>
      </c>
      <c r="CR11" s="157">
        <f t="shared" si="16"/>
        <v>19865.597174999999</v>
      </c>
      <c r="CS11" s="157">
        <f t="shared" si="16"/>
        <v>15439.929750000001</v>
      </c>
      <c r="CT11" s="157">
        <f t="shared" si="16"/>
        <v>7071.5409749999999</v>
      </c>
      <c r="CU11" s="157">
        <f t="shared" si="16"/>
        <v>5469.8836499999998</v>
      </c>
      <c r="CV11" s="157">
        <f t="shared" si="16"/>
        <v>6703.1806499999993</v>
      </c>
      <c r="CW11" s="157">
        <f t="shared" si="16"/>
        <v>11038.80825</v>
      </c>
      <c r="CX11" s="157">
        <f t="shared" si="16"/>
        <v>17576.368200000001</v>
      </c>
      <c r="CY11" s="157">
        <f t="shared" si="16"/>
        <v>21985.66215</v>
      </c>
      <c r="CZ11" s="157">
        <f t="shared" si="16"/>
        <v>26291.286000000004</v>
      </c>
      <c r="DA11" s="157">
        <f t="shared" si="16"/>
        <v>25401.774825</v>
      </c>
      <c r="DB11" s="157">
        <f t="shared" si="16"/>
        <v>25944.154049999997</v>
      </c>
      <c r="DC11" s="157">
        <f t="shared" si="16"/>
        <v>26052.651840000002</v>
      </c>
      <c r="DD11" s="157">
        <f t="shared" si="16"/>
        <v>19750.88769</v>
      </c>
      <c r="DE11" s="157">
        <f t="shared" si="16"/>
        <v>15350.775299999999</v>
      </c>
      <c r="DF11" s="157">
        <f t="shared" si="16"/>
        <v>7030.7079299999996</v>
      </c>
      <c r="DG11" s="157">
        <f t="shared" si="16"/>
        <v>5438.2990199999995</v>
      </c>
      <c r="DH11" s="157">
        <f t="shared" si="16"/>
        <v>6664.47462</v>
      </c>
      <c r="DI11" s="157">
        <f t="shared" si="16"/>
        <v>10975.0671</v>
      </c>
      <c r="DJ11" s="157">
        <f t="shared" si="16"/>
        <v>17474.877359999999</v>
      </c>
      <c r="DK11" s="157">
        <f t="shared" si="16"/>
        <v>21858.710819999997</v>
      </c>
      <c r="DL11" s="157">
        <f t="shared" si="16"/>
        <v>26139.4728</v>
      </c>
      <c r="DM11" s="157">
        <f t="shared" si="16"/>
        <v>25255.097909999997</v>
      </c>
      <c r="DN11" s="157">
        <f t="shared" si="16"/>
        <v>25793.475224999998</v>
      </c>
      <c r="DO11" s="157">
        <f t="shared" si="16"/>
        <v>25901.34288</v>
      </c>
      <c r="DP11" s="157">
        <f t="shared" si="16"/>
        <v>19636.178205</v>
      </c>
      <c r="DQ11" s="157">
        <f t="shared" si="16"/>
        <v>15261.620849999999</v>
      </c>
      <c r="DR11" s="157">
        <f t="shared" si="16"/>
        <v>6989.8748850000002</v>
      </c>
      <c r="DS11" s="157">
        <f t="shared" si="16"/>
        <v>5406.7143900000001</v>
      </c>
      <c r="DT11" s="157">
        <f t="shared" si="16"/>
        <v>6625.7685899999997</v>
      </c>
      <c r="DU11" s="157">
        <f t="shared" si="16"/>
        <v>10911.32595</v>
      </c>
      <c r="DV11" s="157">
        <f t="shared" si="16"/>
        <v>17373.386519999996</v>
      </c>
      <c r="DW11" s="157">
        <f t="shared" si="16"/>
        <v>21731.75949</v>
      </c>
      <c r="DX11" s="157">
        <f t="shared" si="16"/>
        <v>25987.659599999999</v>
      </c>
      <c r="DY11" s="157">
        <f t="shared" si="16"/>
        <v>25108.420994999997</v>
      </c>
      <c r="DZ11" s="157">
        <f t="shared" si="16"/>
        <v>25642.796399999996</v>
      </c>
      <c r="EA11" s="157">
        <f t="shared" si="16"/>
        <v>25750.033920000002</v>
      </c>
      <c r="EB11" s="157">
        <f t="shared" si="16"/>
        <v>19521.468720000001</v>
      </c>
      <c r="EC11" s="157">
        <f t="shared" si="16"/>
        <v>15172.466399999999</v>
      </c>
      <c r="ED11" s="157">
        <f t="shared" si="16"/>
        <v>6949.041839999999</v>
      </c>
      <c r="EE11" s="157">
        <f t="shared" si="16"/>
        <v>5375.1297599999998</v>
      </c>
      <c r="EF11" s="157">
        <f t="shared" si="16"/>
        <v>6587.0625599999994</v>
      </c>
      <c r="EG11" s="157">
        <f t="shared" si="16"/>
        <v>10847.584800000001</v>
      </c>
      <c r="EH11" s="157">
        <f t="shared" si="16"/>
        <v>17271.895679999998</v>
      </c>
      <c r="EI11" s="157">
        <f t="shared" si="16"/>
        <v>21604.808159999997</v>
      </c>
      <c r="EJ11" s="157">
        <f t="shared" si="16"/>
        <v>25835.846399999999</v>
      </c>
      <c r="EK11" s="157">
        <f t="shared" si="16"/>
        <v>24961.74408</v>
      </c>
      <c r="EL11" s="157">
        <f t="shared" si="16"/>
        <v>25492.117574999997</v>
      </c>
      <c r="EM11" s="157">
        <f t="shared" si="16"/>
        <v>25598.724959999996</v>
      </c>
      <c r="EN11" s="157">
        <f t="shared" ref="EN11:EQ11" si="17">EN10/6</f>
        <v>19406.759235000001</v>
      </c>
      <c r="EO11" s="157">
        <f t="shared" si="17"/>
        <v>15083.311950000001</v>
      </c>
      <c r="EP11" s="157">
        <f t="shared" si="17"/>
        <v>6908.2087949999996</v>
      </c>
      <c r="EQ11" s="157">
        <f t="shared" si="17"/>
        <v>5343.5451299999995</v>
      </c>
      <c r="ER11" s="156">
        <f t="shared" si="12"/>
        <v>2210559.4550849996</v>
      </c>
    </row>
    <row r="12" spans="1:149" x14ac:dyDescent="0.3">
      <c r="A12" s="3" t="s">
        <v>147</v>
      </c>
      <c r="D12" s="157">
        <f t="shared" ref="D12:I12" si="18">D10-D11</f>
        <v>0</v>
      </c>
      <c r="E12" s="157">
        <f t="shared" si="18"/>
        <v>0</v>
      </c>
      <c r="F12" s="157">
        <f t="shared" si="18"/>
        <v>0</v>
      </c>
      <c r="G12" s="157">
        <f t="shared" si="18"/>
        <v>0</v>
      </c>
      <c r="H12" s="157">
        <f t="shared" si="18"/>
        <v>0</v>
      </c>
      <c r="I12" s="157">
        <f t="shared" si="18"/>
        <v>0</v>
      </c>
      <c r="J12" s="157">
        <f t="shared" ref="J12:M12" si="19">J10-J11</f>
        <v>0</v>
      </c>
      <c r="K12" s="157">
        <f t="shared" si="19"/>
        <v>0</v>
      </c>
      <c r="L12" s="157">
        <f t="shared" si="19"/>
        <v>0</v>
      </c>
      <c r="M12" s="157">
        <f t="shared" si="19"/>
        <v>0</v>
      </c>
      <c r="N12" s="157">
        <f>N10-N11</f>
        <v>0</v>
      </c>
      <c r="O12" s="157">
        <f>O10-O11</f>
        <v>0</v>
      </c>
      <c r="P12" s="157">
        <f t="shared" ref="P12:CA12" si="20">P10-P11</f>
        <v>0</v>
      </c>
      <c r="Q12" s="157">
        <f t="shared" si="20"/>
        <v>0</v>
      </c>
      <c r="R12" s="157">
        <f t="shared" si="20"/>
        <v>0</v>
      </c>
      <c r="S12" s="157">
        <f t="shared" si="20"/>
        <v>0</v>
      </c>
      <c r="T12" s="157">
        <f t="shared" si="20"/>
        <v>0</v>
      </c>
      <c r="U12" s="157">
        <f t="shared" si="20"/>
        <v>0</v>
      </c>
      <c r="V12" s="157">
        <f t="shared" si="20"/>
        <v>136980.75</v>
      </c>
      <c r="W12" s="157">
        <f t="shared" si="20"/>
        <v>137553.60000000001</v>
      </c>
      <c r="X12" s="157">
        <f t="shared" si="20"/>
        <v>104281.34999999999</v>
      </c>
      <c r="Y12" s="157">
        <f t="shared" si="20"/>
        <v>81049.5</v>
      </c>
      <c r="Z12" s="157">
        <f t="shared" si="20"/>
        <v>37120.949999999997</v>
      </c>
      <c r="AA12" s="157">
        <f t="shared" si="20"/>
        <v>28713.3</v>
      </c>
      <c r="AB12" s="157">
        <f t="shared" si="20"/>
        <v>35187.300000000003</v>
      </c>
      <c r="AC12" s="157">
        <f t="shared" si="20"/>
        <v>57946.5</v>
      </c>
      <c r="AD12" s="157">
        <f t="shared" si="20"/>
        <v>92264.4</v>
      </c>
      <c r="AE12" s="157">
        <f t="shared" si="20"/>
        <v>115410.29999999999</v>
      </c>
      <c r="AF12" s="157">
        <f t="shared" si="20"/>
        <v>138012</v>
      </c>
      <c r="AG12" s="157">
        <f t="shared" si="20"/>
        <v>133342.65</v>
      </c>
      <c r="AH12" s="157">
        <f t="shared" si="20"/>
        <v>134241.13500000001</v>
      </c>
      <c r="AI12" s="157">
        <f t="shared" si="20"/>
        <v>134802.52799999999</v>
      </c>
      <c r="AJ12" s="157">
        <f t="shared" si="20"/>
        <v>102195.72299999998</v>
      </c>
      <c r="AK12" s="157">
        <f t="shared" si="20"/>
        <v>79428.509999999995</v>
      </c>
      <c r="AL12" s="157">
        <f t="shared" si="20"/>
        <v>36378.531000000003</v>
      </c>
      <c r="AM12" s="157">
        <f t="shared" si="20"/>
        <v>28139.034</v>
      </c>
      <c r="AN12" s="157">
        <f t="shared" si="20"/>
        <v>34483.553999999996</v>
      </c>
      <c r="AO12" s="157">
        <f t="shared" si="20"/>
        <v>56787.57</v>
      </c>
      <c r="AP12" s="157">
        <f t="shared" si="20"/>
        <v>90419.111999999994</v>
      </c>
      <c r="AQ12" s="157">
        <f t="shared" si="20"/>
        <v>113102.094</v>
      </c>
      <c r="AR12" s="157">
        <f t="shared" si="20"/>
        <v>135251.76</v>
      </c>
      <c r="AS12" s="157">
        <f t="shared" si="20"/>
        <v>130675.79699999999</v>
      </c>
      <c r="AT12" s="157">
        <f t="shared" si="20"/>
        <v>133487.74087500002</v>
      </c>
      <c r="AU12" s="157">
        <f t="shared" si="20"/>
        <v>134045.98319999999</v>
      </c>
      <c r="AV12" s="157">
        <f t="shared" si="20"/>
        <v>101622.175575</v>
      </c>
      <c r="AW12" s="157">
        <f t="shared" si="20"/>
        <v>78982.737749999986</v>
      </c>
      <c r="AX12" s="157">
        <f t="shared" si="20"/>
        <v>36174.365774999998</v>
      </c>
      <c r="AY12" s="157">
        <f t="shared" si="20"/>
        <v>27981.110849999997</v>
      </c>
      <c r="AZ12" s="157">
        <f t="shared" si="20"/>
        <v>34290.023850000005</v>
      </c>
      <c r="BA12" s="157">
        <f t="shared" si="20"/>
        <v>56468.864250000006</v>
      </c>
      <c r="BB12" s="157">
        <f t="shared" si="20"/>
        <v>89911.657800000001</v>
      </c>
      <c r="BC12" s="157">
        <f t="shared" si="20"/>
        <v>112467.33735000002</v>
      </c>
      <c r="BD12" s="157">
        <f t="shared" si="20"/>
        <v>134492.69399999999</v>
      </c>
      <c r="BE12" s="157">
        <f t="shared" si="20"/>
        <v>129942.412425</v>
      </c>
      <c r="BF12" s="157">
        <f t="shared" si="20"/>
        <v>132734.34675</v>
      </c>
      <c r="BG12" s="157">
        <f t="shared" si="20"/>
        <v>133289.43839999998</v>
      </c>
      <c r="BH12" s="157">
        <f t="shared" si="20"/>
        <v>101048.62814999999</v>
      </c>
      <c r="BI12" s="157">
        <f t="shared" si="20"/>
        <v>78536.965499999991</v>
      </c>
      <c r="BJ12" s="157">
        <f t="shared" si="20"/>
        <v>35970.200549999994</v>
      </c>
      <c r="BK12" s="157">
        <f t="shared" si="20"/>
        <v>27823.187699999999</v>
      </c>
      <c r="BL12" s="157">
        <f t="shared" si="20"/>
        <v>34096.493699999999</v>
      </c>
      <c r="BM12" s="157">
        <f t="shared" si="20"/>
        <v>56150.158499999998</v>
      </c>
      <c r="BN12" s="157">
        <f t="shared" si="20"/>
        <v>89404.203599999993</v>
      </c>
      <c r="BO12" s="157">
        <f t="shared" si="20"/>
        <v>111832.58069999999</v>
      </c>
      <c r="BP12" s="157">
        <f t="shared" si="20"/>
        <v>133733.628</v>
      </c>
      <c r="BQ12" s="157">
        <f t="shared" si="20"/>
        <v>129209.02784999998</v>
      </c>
      <c r="BR12" s="157">
        <f t="shared" si="20"/>
        <v>131980.95262500001</v>
      </c>
      <c r="BS12" s="157">
        <f t="shared" si="20"/>
        <v>132532.89360000001</v>
      </c>
      <c r="BT12" s="157">
        <f t="shared" si="20"/>
        <v>100475.08072499999</v>
      </c>
      <c r="BU12" s="157">
        <f t="shared" si="20"/>
        <v>78091.193249999997</v>
      </c>
      <c r="BV12" s="157">
        <f t="shared" si="20"/>
        <v>35766.035324999997</v>
      </c>
      <c r="BW12" s="157">
        <f t="shared" si="20"/>
        <v>27665.26455</v>
      </c>
      <c r="BX12" s="157">
        <f t="shared" si="20"/>
        <v>33902.96355</v>
      </c>
      <c r="BY12" s="157">
        <f t="shared" si="20"/>
        <v>55831.452750000004</v>
      </c>
      <c r="BZ12" s="157">
        <f t="shared" si="20"/>
        <v>88896.749400000001</v>
      </c>
      <c r="CA12" s="157">
        <f t="shared" si="20"/>
        <v>111197.82405000001</v>
      </c>
      <c r="CB12" s="157">
        <f t="shared" ref="CB12:EM12" si="21">CB10-CB11</f>
        <v>132974.56200000001</v>
      </c>
      <c r="CC12" s="157">
        <f t="shared" si="21"/>
        <v>128475.64327499999</v>
      </c>
      <c r="CD12" s="157">
        <f t="shared" si="21"/>
        <v>131227.55849999998</v>
      </c>
      <c r="CE12" s="157">
        <f t="shared" si="21"/>
        <v>131776.34880000001</v>
      </c>
      <c r="CF12" s="157">
        <f t="shared" si="21"/>
        <v>99901.533299999981</v>
      </c>
      <c r="CG12" s="157">
        <f t="shared" si="21"/>
        <v>77645.420999999988</v>
      </c>
      <c r="CH12" s="157">
        <f t="shared" si="21"/>
        <v>35561.8701</v>
      </c>
      <c r="CI12" s="157">
        <f t="shared" si="21"/>
        <v>27507.341399999998</v>
      </c>
      <c r="CJ12" s="157">
        <f t="shared" si="21"/>
        <v>33709.433399999994</v>
      </c>
      <c r="CK12" s="157">
        <f t="shared" si="21"/>
        <v>55512.746999999996</v>
      </c>
      <c r="CL12" s="157">
        <f t="shared" si="21"/>
        <v>88389.295199999993</v>
      </c>
      <c r="CM12" s="157">
        <f t="shared" si="21"/>
        <v>110563.06739999997</v>
      </c>
      <c r="CN12" s="157">
        <f t="shared" si="21"/>
        <v>132215.49600000001</v>
      </c>
      <c r="CO12" s="157">
        <f t="shared" si="21"/>
        <v>127742.25869999999</v>
      </c>
      <c r="CP12" s="157">
        <f t="shared" si="21"/>
        <v>130474.16437500001</v>
      </c>
      <c r="CQ12" s="157">
        <f t="shared" si="21"/>
        <v>131019.804</v>
      </c>
      <c r="CR12" s="157">
        <f t="shared" si="21"/>
        <v>99327.985874999998</v>
      </c>
      <c r="CS12" s="157">
        <f t="shared" si="21"/>
        <v>77199.648750000008</v>
      </c>
      <c r="CT12" s="157">
        <f t="shared" si="21"/>
        <v>35357.704874999996</v>
      </c>
      <c r="CU12" s="157">
        <f t="shared" si="21"/>
        <v>27349.418249999999</v>
      </c>
      <c r="CV12" s="157">
        <f t="shared" si="21"/>
        <v>33515.903249999996</v>
      </c>
      <c r="CW12" s="157">
        <f t="shared" si="21"/>
        <v>55194.041249999995</v>
      </c>
      <c r="CX12" s="157">
        <f t="shared" si="21"/>
        <v>87881.841000000015</v>
      </c>
      <c r="CY12" s="157">
        <f t="shared" si="21"/>
        <v>109928.31074999999</v>
      </c>
      <c r="CZ12" s="157">
        <f t="shared" si="21"/>
        <v>131456.43000000002</v>
      </c>
      <c r="DA12" s="157">
        <f t="shared" si="21"/>
        <v>127008.874125</v>
      </c>
      <c r="DB12" s="157">
        <f t="shared" si="21"/>
        <v>129720.77024999999</v>
      </c>
      <c r="DC12" s="157">
        <f t="shared" si="21"/>
        <v>130263.2592</v>
      </c>
      <c r="DD12" s="157">
        <f t="shared" si="21"/>
        <v>98754.438449999987</v>
      </c>
      <c r="DE12" s="157">
        <f t="shared" si="21"/>
        <v>76753.876499999998</v>
      </c>
      <c r="DF12" s="157">
        <f t="shared" si="21"/>
        <v>35153.539649999999</v>
      </c>
      <c r="DG12" s="157">
        <f t="shared" si="21"/>
        <v>27191.4951</v>
      </c>
      <c r="DH12" s="157">
        <f t="shared" si="21"/>
        <v>33322.373099999997</v>
      </c>
      <c r="DI12" s="157">
        <f t="shared" si="21"/>
        <v>54875.335500000001</v>
      </c>
      <c r="DJ12" s="157">
        <f t="shared" si="21"/>
        <v>87374.386799999993</v>
      </c>
      <c r="DK12" s="157">
        <f t="shared" si="21"/>
        <v>109293.55409999999</v>
      </c>
      <c r="DL12" s="157">
        <f t="shared" si="21"/>
        <v>130697.36399999999</v>
      </c>
      <c r="DM12" s="157">
        <f t="shared" si="21"/>
        <v>126275.48954999998</v>
      </c>
      <c r="DN12" s="157">
        <f t="shared" si="21"/>
        <v>128967.37612499998</v>
      </c>
      <c r="DO12" s="157">
        <f t="shared" si="21"/>
        <v>129506.71440000001</v>
      </c>
      <c r="DP12" s="157">
        <f t="shared" si="21"/>
        <v>98180.89102499999</v>
      </c>
      <c r="DQ12" s="157">
        <f t="shared" si="21"/>
        <v>76308.104250000004</v>
      </c>
      <c r="DR12" s="157">
        <f t="shared" si="21"/>
        <v>34949.374425000002</v>
      </c>
      <c r="DS12" s="157">
        <f t="shared" si="21"/>
        <v>27033.571949999998</v>
      </c>
      <c r="DT12" s="157">
        <f t="shared" si="21"/>
        <v>33128.842949999998</v>
      </c>
      <c r="DU12" s="157">
        <f t="shared" si="21"/>
        <v>54556.62975</v>
      </c>
      <c r="DV12" s="157">
        <f t="shared" si="21"/>
        <v>86866.932599999986</v>
      </c>
      <c r="DW12" s="157">
        <f t="shared" si="21"/>
        <v>108658.79745</v>
      </c>
      <c r="DX12" s="157">
        <f t="shared" si="21"/>
        <v>129938.298</v>
      </c>
      <c r="DY12" s="157">
        <f t="shared" si="21"/>
        <v>125542.10497499999</v>
      </c>
      <c r="DZ12" s="157">
        <f t="shared" si="21"/>
        <v>128213.98199999999</v>
      </c>
      <c r="EA12" s="157">
        <f t="shared" si="21"/>
        <v>128750.16960000001</v>
      </c>
      <c r="EB12" s="157">
        <f t="shared" si="21"/>
        <v>97607.343600000007</v>
      </c>
      <c r="EC12" s="157">
        <f t="shared" si="21"/>
        <v>75862.331999999995</v>
      </c>
      <c r="ED12" s="157">
        <f t="shared" si="21"/>
        <v>34745.209199999998</v>
      </c>
      <c r="EE12" s="157">
        <f t="shared" si="21"/>
        <v>26875.648799999999</v>
      </c>
      <c r="EF12" s="157">
        <f t="shared" si="21"/>
        <v>32935.3128</v>
      </c>
      <c r="EG12" s="157">
        <f t="shared" si="21"/>
        <v>54237.923999999999</v>
      </c>
      <c r="EH12" s="157">
        <f t="shared" si="21"/>
        <v>86359.478399999993</v>
      </c>
      <c r="EI12" s="157">
        <f t="shared" si="21"/>
        <v>108024.04079999999</v>
      </c>
      <c r="EJ12" s="157">
        <f t="shared" si="21"/>
        <v>129179.232</v>
      </c>
      <c r="EK12" s="157">
        <f t="shared" si="21"/>
        <v>124808.72039999999</v>
      </c>
      <c r="EL12" s="157">
        <f t="shared" si="21"/>
        <v>127460.58787499998</v>
      </c>
      <c r="EM12" s="157">
        <f t="shared" si="21"/>
        <v>127993.62479999999</v>
      </c>
      <c r="EN12" s="157">
        <f t="shared" ref="EN12:EQ12" si="22">EN10-EN11</f>
        <v>97033.796174999996</v>
      </c>
      <c r="EO12" s="157">
        <f t="shared" si="22"/>
        <v>75416.55975</v>
      </c>
      <c r="EP12" s="157">
        <f t="shared" si="22"/>
        <v>34541.043975000001</v>
      </c>
      <c r="EQ12" s="157">
        <f t="shared" si="22"/>
        <v>26717.72565</v>
      </c>
      <c r="ER12" s="156">
        <f>SUM(D12:EQ12)</f>
        <v>11052797.275425006</v>
      </c>
    </row>
    <row r="14" spans="1:149" x14ac:dyDescent="0.3">
      <c r="AG14" s="256"/>
    </row>
    <row r="15" spans="1:149" x14ac:dyDescent="0.3">
      <c r="U15" s="256"/>
      <c r="Y15" s="256"/>
      <c r="AR15" s="256"/>
    </row>
  </sheetData>
  <mergeCells count="12">
    <mergeCell ref="EF2:EQ2"/>
    <mergeCell ref="BL2:BW2"/>
    <mergeCell ref="D2:O2"/>
    <mergeCell ref="P2:AA2"/>
    <mergeCell ref="AB2:AM2"/>
    <mergeCell ref="AN2:AY2"/>
    <mergeCell ref="AZ2:BK2"/>
    <mergeCell ref="BX2:CI2"/>
    <mergeCell ref="CJ2:CU2"/>
    <mergeCell ref="CV2:DG2"/>
    <mergeCell ref="DH2:DS2"/>
    <mergeCell ref="DT2:EE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FD30"/>
  <sheetViews>
    <sheetView zoomScaleNormal="100" workbookViewId="0">
      <pane xSplit="2" ySplit="3" topLeftCell="EU19" activePane="bottomRight" state="frozen"/>
      <selection pane="topRight" activeCell="C1" sqref="C1"/>
      <selection pane="bottomLeft" activeCell="A3" sqref="A3"/>
      <selection pane="bottomRight" activeCell="BB26" sqref="BB26"/>
    </sheetView>
  </sheetViews>
  <sheetFormatPr defaultRowHeight="14.4" outlineLevelRow="1" outlineLevelCol="1" x14ac:dyDescent="0.3"/>
  <cols>
    <col min="1" max="1" width="11.6640625" customWidth="1"/>
    <col min="2" max="2" width="46.5546875" style="3" customWidth="1"/>
    <col min="3" max="3" width="14.33203125" customWidth="1" outlineLevel="1"/>
    <col min="4" max="4" width="14.44140625" customWidth="1" outlineLevel="1"/>
    <col min="5" max="5" width="14.88671875" customWidth="1" outlineLevel="1"/>
    <col min="6" max="6" width="15.109375" customWidth="1" outlineLevel="1"/>
    <col min="7" max="7" width="15.88671875" customWidth="1" outlineLevel="1"/>
    <col min="8" max="8" width="14.109375" customWidth="1" outlineLevel="1"/>
    <col min="9" max="9" width="14.44140625" customWidth="1" outlineLevel="1"/>
    <col min="10" max="10" width="16.33203125" customWidth="1" outlineLevel="1"/>
    <col min="11" max="11" width="16" customWidth="1" outlineLevel="1"/>
    <col min="12" max="12" width="15.5546875" customWidth="1" outlineLevel="1"/>
    <col min="13" max="13" width="17.33203125" customWidth="1" outlineLevel="1"/>
    <col min="14" max="14" width="15.33203125" customWidth="1" outlineLevel="1"/>
    <col min="15" max="15" width="15.88671875" customWidth="1" outlineLevel="1"/>
    <col min="16" max="16" width="15.6640625" customWidth="1" outlineLevel="1"/>
    <col min="17" max="17" width="14.33203125" customWidth="1" outlineLevel="1"/>
    <col min="18" max="18" width="15.6640625" customWidth="1" outlineLevel="1"/>
    <col min="19" max="19" width="16.5546875" customWidth="1" outlineLevel="1"/>
    <col min="20" max="20" width="16.6640625" customWidth="1" outlineLevel="1"/>
    <col min="21" max="21" width="15" customWidth="1" outlineLevel="1"/>
    <col min="22" max="22" width="16.44140625" customWidth="1" outlineLevel="1"/>
    <col min="23" max="23" width="14.88671875" customWidth="1" outlineLevel="1"/>
    <col min="24" max="24" width="14.5546875" customWidth="1" outlineLevel="1"/>
    <col min="25" max="25" width="15.6640625" customWidth="1" outlineLevel="1"/>
    <col min="26" max="26" width="14.88671875" customWidth="1" outlineLevel="1"/>
    <col min="27" max="27" width="14.6640625" customWidth="1" outlineLevel="1"/>
    <col min="28" max="28" width="14.5546875" customWidth="1" outlineLevel="1"/>
    <col min="29" max="29" width="15.44140625" customWidth="1" outlineLevel="1"/>
    <col min="30" max="30" width="13.44140625" customWidth="1" outlineLevel="1"/>
    <col min="31" max="31" width="15" customWidth="1" outlineLevel="1"/>
    <col min="32" max="32" width="14.33203125" customWidth="1" outlineLevel="1"/>
    <col min="33" max="33" width="15.44140625" customWidth="1" outlineLevel="1"/>
    <col min="34" max="34" width="16.109375" customWidth="1" outlineLevel="1"/>
    <col min="35" max="35" width="14.5546875" customWidth="1" outlineLevel="1"/>
    <col min="36" max="36" width="14.109375" customWidth="1" outlineLevel="1"/>
    <col min="37" max="37" width="14.44140625" customWidth="1" outlineLevel="1"/>
    <col min="38" max="38" width="15" customWidth="1" outlineLevel="1"/>
    <col min="39" max="39" width="14.109375" customWidth="1" outlineLevel="1"/>
    <col min="40" max="40" width="13.6640625" customWidth="1" outlineLevel="1"/>
    <col min="41" max="41" width="14.88671875" customWidth="1" outlineLevel="1"/>
    <col min="42" max="42" width="14" customWidth="1" outlineLevel="1"/>
    <col min="43" max="43" width="14.33203125" customWidth="1" outlineLevel="1"/>
    <col min="44" max="44" width="15" customWidth="1" outlineLevel="1"/>
    <col min="45" max="45" width="14.44140625" customWidth="1" outlineLevel="1"/>
    <col min="46" max="47" width="14.5546875" customWidth="1" outlineLevel="1"/>
    <col min="48" max="48" width="14.33203125" customWidth="1" outlineLevel="1"/>
    <col min="49" max="49" width="16" customWidth="1" outlineLevel="1"/>
    <col min="50" max="50" width="14.33203125" customWidth="1" outlineLevel="1"/>
    <col min="51" max="51" width="14.88671875" customWidth="1" outlineLevel="1"/>
    <col min="52" max="53" width="14.5546875" customWidth="1" outlineLevel="1"/>
    <col min="54" max="54" width="14.6640625" customWidth="1" outlineLevel="1"/>
    <col min="55" max="55" width="14" customWidth="1" outlineLevel="1"/>
    <col min="56" max="56" width="15" customWidth="1" outlineLevel="1"/>
    <col min="57" max="57" width="14" customWidth="1" outlineLevel="1"/>
    <col min="58" max="58" width="14.6640625" customWidth="1" outlineLevel="1"/>
    <col min="59" max="59" width="13.88671875" customWidth="1" outlineLevel="1"/>
    <col min="60" max="61" width="14.44140625" customWidth="1" outlineLevel="1"/>
    <col min="62" max="62" width="14.88671875" customWidth="1" outlineLevel="1"/>
    <col min="63" max="63" width="15.5546875" customWidth="1" outlineLevel="1"/>
    <col min="64" max="64" width="13.6640625" customWidth="1" outlineLevel="1"/>
    <col min="65" max="65" width="14.6640625" customWidth="1" outlineLevel="1"/>
    <col min="66" max="66" width="12.6640625" customWidth="1" outlineLevel="1"/>
    <col min="67" max="68" width="13" customWidth="1" outlineLevel="1"/>
    <col min="69" max="69" width="13.5546875" customWidth="1" outlineLevel="1"/>
    <col min="70" max="70" width="13.33203125" customWidth="1" outlineLevel="1"/>
    <col min="71" max="71" width="13.109375" customWidth="1" outlineLevel="1"/>
    <col min="72" max="72" width="12.6640625" customWidth="1" outlineLevel="1"/>
    <col min="73" max="73" width="13.33203125" customWidth="1" outlineLevel="1"/>
    <col min="74" max="74" width="14.5546875" customWidth="1" outlineLevel="1"/>
    <col min="75" max="75" width="17.33203125" customWidth="1" outlineLevel="1"/>
    <col min="76" max="76" width="15.109375" customWidth="1" outlineLevel="1"/>
    <col min="77" max="77" width="13.44140625" customWidth="1" outlineLevel="1"/>
    <col min="78" max="78" width="13.5546875" customWidth="1" outlineLevel="1"/>
    <col min="79" max="79" width="13.6640625" customWidth="1" outlineLevel="1"/>
    <col min="80" max="80" width="13.109375" customWidth="1" outlineLevel="1"/>
    <col min="81" max="81" width="13.33203125" customWidth="1" outlineLevel="1"/>
    <col min="82" max="82" width="13.6640625" customWidth="1" outlineLevel="1"/>
    <col min="83" max="83" width="13.33203125" customWidth="1" outlineLevel="1"/>
    <col min="84" max="85" width="13" customWidth="1" outlineLevel="1"/>
    <col min="86" max="86" width="13.5546875" customWidth="1" outlineLevel="1"/>
    <col min="87" max="87" width="14.109375" customWidth="1" outlineLevel="1"/>
    <col min="88" max="88" width="13" customWidth="1" outlineLevel="1"/>
    <col min="89" max="89" width="14.44140625" customWidth="1" outlineLevel="1"/>
    <col min="90" max="90" width="17.44140625" customWidth="1" outlineLevel="1"/>
    <col min="91" max="91" width="14.5546875" customWidth="1" outlineLevel="1"/>
    <col min="92" max="92" width="15" customWidth="1" outlineLevel="1"/>
    <col min="93" max="93" width="14.109375" customWidth="1" outlineLevel="1"/>
    <col min="94" max="105" width="11.5546875" customWidth="1" outlineLevel="1"/>
    <col min="106" max="106" width="14.6640625" customWidth="1" outlineLevel="1"/>
    <col min="107" max="107" width="14.88671875" customWidth="1" outlineLevel="1"/>
    <col min="108" max="146" width="11.5546875" customWidth="1" outlineLevel="1"/>
    <col min="147" max="147" width="5.44140625" customWidth="1"/>
    <col min="148" max="148" width="16.6640625" customWidth="1"/>
    <col min="149" max="149" width="15.109375" customWidth="1"/>
    <col min="150" max="150" width="15.6640625" customWidth="1"/>
    <col min="151" max="151" width="15.5546875" customWidth="1"/>
    <col min="152" max="152" width="18.44140625" customWidth="1"/>
    <col min="153" max="159" width="13" customWidth="1"/>
    <col min="160" max="160" width="15.5546875" customWidth="1"/>
  </cols>
  <sheetData>
    <row r="1" spans="1:160" ht="75" customHeight="1" x14ac:dyDescent="0.3">
      <c r="B1" s="56" t="s">
        <v>174</v>
      </c>
    </row>
    <row r="2" spans="1:160" ht="36" customHeight="1" thickBot="1" x14ac:dyDescent="0.4">
      <c r="A2" s="2">
        <v>0.2</v>
      </c>
      <c r="B2" s="57" t="s">
        <v>35</v>
      </c>
      <c r="C2" s="881" t="s">
        <v>25</v>
      </c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 t="s">
        <v>47</v>
      </c>
      <c r="P2" s="881"/>
      <c r="Q2" s="881"/>
      <c r="R2" s="881"/>
      <c r="S2" s="881"/>
      <c r="T2" s="881"/>
      <c r="U2" s="881"/>
      <c r="V2" s="881"/>
      <c r="W2" s="881"/>
      <c r="X2" s="881"/>
      <c r="Y2" s="881"/>
      <c r="Z2" s="881"/>
      <c r="AA2" s="881" t="s">
        <v>48</v>
      </c>
      <c r="AB2" s="881"/>
      <c r="AC2" s="881"/>
      <c r="AD2" s="881"/>
      <c r="AE2" s="881"/>
      <c r="AF2" s="881"/>
      <c r="AG2" s="881"/>
      <c r="AH2" s="881"/>
      <c r="AI2" s="881"/>
      <c r="AJ2" s="881"/>
      <c r="AK2" s="881"/>
      <c r="AL2" s="881"/>
      <c r="AM2" s="881" t="s">
        <v>49</v>
      </c>
      <c r="AN2" s="881"/>
      <c r="AO2" s="881"/>
      <c r="AP2" s="881"/>
      <c r="AQ2" s="881"/>
      <c r="AR2" s="881"/>
      <c r="AS2" s="881"/>
      <c r="AT2" s="881"/>
      <c r="AU2" s="881"/>
      <c r="AV2" s="881"/>
      <c r="AW2" s="881"/>
      <c r="AX2" s="881"/>
      <c r="AY2" s="881" t="s">
        <v>50</v>
      </c>
      <c r="AZ2" s="881"/>
      <c r="BA2" s="881"/>
      <c r="BB2" s="881"/>
      <c r="BC2" s="881"/>
      <c r="BD2" s="881"/>
      <c r="BE2" s="881"/>
      <c r="BF2" s="881"/>
      <c r="BG2" s="881"/>
      <c r="BH2" s="881"/>
      <c r="BI2" s="881"/>
      <c r="BJ2" s="881"/>
      <c r="BK2" s="881" t="s">
        <v>51</v>
      </c>
      <c r="BL2" s="881"/>
      <c r="BM2" s="881"/>
      <c r="BN2" s="881"/>
      <c r="BO2" s="881"/>
      <c r="BP2" s="881"/>
      <c r="BQ2" s="881"/>
      <c r="BR2" s="881"/>
      <c r="BS2" s="881"/>
      <c r="BT2" s="881"/>
      <c r="BU2" s="881"/>
      <c r="BV2" s="881"/>
      <c r="BW2" s="881" t="s">
        <v>52</v>
      </c>
      <c r="BX2" s="881"/>
      <c r="BY2" s="881"/>
      <c r="BZ2" s="881"/>
      <c r="CA2" s="881"/>
      <c r="CB2" s="881"/>
      <c r="CC2" s="881"/>
      <c r="CD2" s="881"/>
      <c r="CE2" s="881"/>
      <c r="CF2" s="881"/>
      <c r="CG2" s="881"/>
      <c r="CH2" s="881"/>
      <c r="CI2" s="881" t="s">
        <v>53</v>
      </c>
      <c r="CJ2" s="881"/>
      <c r="CK2" s="881"/>
      <c r="CL2" s="881"/>
      <c r="CM2" s="881"/>
      <c r="CN2" s="881"/>
      <c r="CO2" s="881"/>
      <c r="CP2" s="881"/>
      <c r="CQ2" s="881"/>
      <c r="CR2" s="881"/>
      <c r="CS2" s="881"/>
      <c r="CT2" s="881"/>
      <c r="CU2" s="881" t="s">
        <v>54</v>
      </c>
      <c r="CV2" s="881"/>
      <c r="CW2" s="881"/>
      <c r="CX2" s="881"/>
      <c r="CY2" s="881"/>
      <c r="CZ2" s="881"/>
      <c r="DA2" s="881"/>
      <c r="DB2" s="881"/>
      <c r="DC2" s="881"/>
      <c r="DD2" s="881"/>
      <c r="DE2" s="881"/>
      <c r="DF2" s="881"/>
      <c r="DG2" s="881" t="s">
        <v>55</v>
      </c>
      <c r="DH2" s="881"/>
      <c r="DI2" s="881"/>
      <c r="DJ2" s="881"/>
      <c r="DK2" s="881"/>
      <c r="DL2" s="881"/>
      <c r="DM2" s="881"/>
      <c r="DN2" s="881"/>
      <c r="DO2" s="881"/>
      <c r="DP2" s="881"/>
      <c r="DQ2" s="881"/>
      <c r="DR2" s="881"/>
      <c r="DS2" s="881" t="s">
        <v>56</v>
      </c>
      <c r="DT2" s="881"/>
      <c r="DU2" s="881"/>
      <c r="DV2" s="881"/>
      <c r="DW2" s="881"/>
      <c r="DX2" s="881"/>
      <c r="DY2" s="881"/>
      <c r="DZ2" s="881"/>
      <c r="EA2" s="881"/>
      <c r="EB2" s="881"/>
      <c r="EC2" s="881"/>
      <c r="ED2" s="881"/>
      <c r="EE2" s="881" t="s">
        <v>57</v>
      </c>
      <c r="EF2" s="881"/>
      <c r="EG2" s="881"/>
      <c r="EH2" s="881"/>
      <c r="EI2" s="881"/>
      <c r="EJ2" s="881"/>
      <c r="EK2" s="881"/>
      <c r="EL2" s="881"/>
      <c r="EM2" s="881"/>
      <c r="EN2" s="881"/>
      <c r="EO2" s="881"/>
      <c r="EP2" s="881"/>
    </row>
    <row r="3" spans="1:160" x14ac:dyDescent="0.3">
      <c r="B3" s="58" t="s">
        <v>36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0">
        <v>6</v>
      </c>
      <c r="I3" s="10">
        <v>7</v>
      </c>
      <c r="J3" s="10">
        <v>8</v>
      </c>
      <c r="K3" s="10">
        <v>9</v>
      </c>
      <c r="L3" s="10">
        <v>10</v>
      </c>
      <c r="M3" s="10">
        <v>11</v>
      </c>
      <c r="N3" s="10">
        <v>12</v>
      </c>
      <c r="O3" s="10">
        <v>13</v>
      </c>
      <c r="P3" s="10">
        <v>14</v>
      </c>
      <c r="Q3" s="10">
        <v>15</v>
      </c>
      <c r="R3" s="10">
        <v>16</v>
      </c>
      <c r="S3" s="10">
        <v>17</v>
      </c>
      <c r="T3" s="10">
        <v>18</v>
      </c>
      <c r="U3" s="10">
        <v>19</v>
      </c>
      <c r="V3" s="10">
        <v>20</v>
      </c>
      <c r="W3" s="10">
        <v>21</v>
      </c>
      <c r="X3" s="10">
        <v>22</v>
      </c>
      <c r="Y3" s="10">
        <v>23</v>
      </c>
      <c r="Z3" s="10">
        <v>24</v>
      </c>
      <c r="AA3" s="10">
        <v>25</v>
      </c>
      <c r="AB3" s="10">
        <v>26</v>
      </c>
      <c r="AC3" s="10">
        <v>27</v>
      </c>
      <c r="AD3" s="10">
        <v>28</v>
      </c>
      <c r="AE3" s="10">
        <v>29</v>
      </c>
      <c r="AF3" s="10">
        <v>30</v>
      </c>
      <c r="AG3" s="10">
        <v>31</v>
      </c>
      <c r="AH3" s="10">
        <v>32</v>
      </c>
      <c r="AI3" s="10">
        <v>33</v>
      </c>
      <c r="AJ3" s="10">
        <v>34</v>
      </c>
      <c r="AK3" s="10">
        <v>35</v>
      </c>
      <c r="AL3" s="10">
        <v>36</v>
      </c>
      <c r="AM3" s="10">
        <v>37</v>
      </c>
      <c r="AN3" s="10">
        <v>38</v>
      </c>
      <c r="AO3" s="10">
        <v>39</v>
      </c>
      <c r="AP3" s="10">
        <v>40</v>
      </c>
      <c r="AQ3" s="10">
        <v>41</v>
      </c>
      <c r="AR3" s="10">
        <v>42</v>
      </c>
      <c r="AS3" s="10">
        <v>43</v>
      </c>
      <c r="AT3" s="10">
        <v>44</v>
      </c>
      <c r="AU3" s="10">
        <v>45</v>
      </c>
      <c r="AV3" s="10">
        <v>46</v>
      </c>
      <c r="AW3" s="10">
        <v>47</v>
      </c>
      <c r="AX3" s="10">
        <v>48</v>
      </c>
      <c r="AY3" s="10">
        <v>49</v>
      </c>
      <c r="AZ3" s="10">
        <v>50</v>
      </c>
      <c r="BA3" s="10">
        <v>51</v>
      </c>
      <c r="BB3" s="10">
        <v>52</v>
      </c>
      <c r="BC3" s="10">
        <v>53</v>
      </c>
      <c r="BD3" s="10">
        <v>54</v>
      </c>
      <c r="BE3" s="10">
        <v>55</v>
      </c>
      <c r="BF3" s="10">
        <v>56</v>
      </c>
      <c r="BG3" s="10">
        <v>57</v>
      </c>
      <c r="BH3" s="10">
        <v>58</v>
      </c>
      <c r="BI3" s="10">
        <v>59</v>
      </c>
      <c r="BJ3" s="10">
        <v>60</v>
      </c>
      <c r="BK3" s="10">
        <v>61</v>
      </c>
      <c r="BL3" s="10">
        <v>62</v>
      </c>
      <c r="BM3" s="10">
        <v>63</v>
      </c>
      <c r="BN3" s="10">
        <v>64</v>
      </c>
      <c r="BO3" s="10">
        <v>65</v>
      </c>
      <c r="BP3" s="10">
        <v>66</v>
      </c>
      <c r="BQ3" s="10">
        <v>67</v>
      </c>
      <c r="BR3" s="10">
        <v>68</v>
      </c>
      <c r="BS3" s="10">
        <v>69</v>
      </c>
      <c r="BT3" s="10">
        <v>70</v>
      </c>
      <c r="BU3" s="10">
        <v>71</v>
      </c>
      <c r="BV3" s="10">
        <v>72</v>
      </c>
      <c r="BW3" s="10">
        <v>73</v>
      </c>
      <c r="BX3" s="10">
        <v>74</v>
      </c>
      <c r="BY3" s="10">
        <v>75</v>
      </c>
      <c r="BZ3" s="10">
        <v>76</v>
      </c>
      <c r="CA3" s="10">
        <v>77</v>
      </c>
      <c r="CB3" s="10">
        <v>78</v>
      </c>
      <c r="CC3" s="10">
        <v>79</v>
      </c>
      <c r="CD3" s="10">
        <v>80</v>
      </c>
      <c r="CE3" s="10">
        <v>81</v>
      </c>
      <c r="CF3" s="10">
        <v>82</v>
      </c>
      <c r="CG3" s="10">
        <v>83</v>
      </c>
      <c r="CH3" s="10">
        <v>84</v>
      </c>
      <c r="CI3" s="10">
        <v>85</v>
      </c>
      <c r="CJ3" s="10">
        <v>86</v>
      </c>
      <c r="CK3" s="10">
        <v>87</v>
      </c>
      <c r="CL3" s="10">
        <v>88</v>
      </c>
      <c r="CM3" s="10">
        <v>89</v>
      </c>
      <c r="CN3" s="10">
        <v>90</v>
      </c>
      <c r="CO3" s="10">
        <v>91</v>
      </c>
      <c r="CP3" s="10">
        <v>92</v>
      </c>
      <c r="CQ3" s="10">
        <v>93</v>
      </c>
      <c r="CR3" s="10">
        <v>94</v>
      </c>
      <c r="CS3" s="10">
        <v>95</v>
      </c>
      <c r="CT3" s="10">
        <v>96</v>
      </c>
      <c r="CU3" s="10">
        <v>97</v>
      </c>
      <c r="CV3" s="10">
        <v>98</v>
      </c>
      <c r="CW3" s="10">
        <v>99</v>
      </c>
      <c r="CX3" s="10">
        <v>100</v>
      </c>
      <c r="CY3" s="10">
        <v>101</v>
      </c>
      <c r="CZ3" s="10">
        <v>102</v>
      </c>
      <c r="DA3" s="10">
        <v>103</v>
      </c>
      <c r="DB3" s="10">
        <v>104</v>
      </c>
      <c r="DC3" s="10">
        <v>105</v>
      </c>
      <c r="DD3" s="10">
        <v>106</v>
      </c>
      <c r="DE3" s="10">
        <v>107</v>
      </c>
      <c r="DF3" s="10">
        <v>108</v>
      </c>
      <c r="DG3" s="10">
        <v>109</v>
      </c>
      <c r="DH3" s="10">
        <v>110</v>
      </c>
      <c r="DI3" s="10">
        <v>111</v>
      </c>
      <c r="DJ3" s="10">
        <v>112</v>
      </c>
      <c r="DK3" s="10">
        <v>113</v>
      </c>
      <c r="DL3" s="10">
        <v>114</v>
      </c>
      <c r="DM3" s="10">
        <v>115</v>
      </c>
      <c r="DN3" s="10">
        <v>116</v>
      </c>
      <c r="DO3" s="10">
        <v>117</v>
      </c>
      <c r="DP3" s="10">
        <v>118</v>
      </c>
      <c r="DQ3" s="10">
        <v>119</v>
      </c>
      <c r="DR3" s="10">
        <v>120</v>
      </c>
      <c r="DS3" s="10">
        <v>121</v>
      </c>
      <c r="DT3" s="10">
        <v>122</v>
      </c>
      <c r="DU3" s="10">
        <v>123</v>
      </c>
      <c r="DV3" s="10">
        <v>124</v>
      </c>
      <c r="DW3" s="10">
        <v>125</v>
      </c>
      <c r="DX3" s="10">
        <v>126</v>
      </c>
      <c r="DY3" s="10">
        <v>127</v>
      </c>
      <c r="DZ3" s="10">
        <v>128</v>
      </c>
      <c r="EA3" s="10">
        <v>129</v>
      </c>
      <c r="EB3" s="10">
        <v>130</v>
      </c>
      <c r="EC3" s="10">
        <v>131</v>
      </c>
      <c r="ED3" s="10">
        <v>132</v>
      </c>
      <c r="EE3" s="10">
        <v>133</v>
      </c>
      <c r="EF3" s="10">
        <v>134</v>
      </c>
      <c r="EG3" s="10">
        <v>135</v>
      </c>
      <c r="EH3" s="10">
        <v>136</v>
      </c>
      <c r="EI3" s="10">
        <v>137</v>
      </c>
      <c r="EJ3" s="10">
        <v>138</v>
      </c>
      <c r="EK3" s="10">
        <v>139</v>
      </c>
      <c r="EL3" s="10">
        <v>140</v>
      </c>
      <c r="EM3" s="10">
        <v>141</v>
      </c>
      <c r="EN3" s="10">
        <v>142</v>
      </c>
      <c r="EO3" s="10">
        <v>143</v>
      </c>
      <c r="EP3" s="10">
        <v>144</v>
      </c>
      <c r="ER3" s="10" t="s">
        <v>155</v>
      </c>
      <c r="ES3" s="10" t="s">
        <v>58</v>
      </c>
      <c r="ET3" s="10" t="s">
        <v>59</v>
      </c>
      <c r="EU3" s="10" t="s">
        <v>60</v>
      </c>
      <c r="EV3" s="10" t="s">
        <v>61</v>
      </c>
      <c r="EW3" s="10" t="s">
        <v>51</v>
      </c>
      <c r="EX3" s="10" t="s">
        <v>52</v>
      </c>
      <c r="EY3" s="20" t="s">
        <v>62</v>
      </c>
      <c r="EZ3" s="10" t="s">
        <v>54</v>
      </c>
      <c r="FA3" s="20" t="s">
        <v>63</v>
      </c>
      <c r="FB3" s="10" t="s">
        <v>56</v>
      </c>
      <c r="FC3" s="20" t="s">
        <v>64</v>
      </c>
      <c r="FD3" s="21" t="s">
        <v>65</v>
      </c>
    </row>
    <row r="4" spans="1:160" ht="18" x14ac:dyDescent="0.35">
      <c r="B4" s="59" t="s">
        <v>37</v>
      </c>
      <c r="FD4" s="22"/>
    </row>
    <row r="5" spans="1:160" ht="15.6" outlineLevel="1" x14ac:dyDescent="0.3">
      <c r="B5" s="60" t="s">
        <v>38</v>
      </c>
      <c r="C5" s="7">
        <f>IF(YEAR(Спецификация!$D$39)=YEAR(Спецификация!$D$40),IF(C3=MONTH(Спецификация!$D$40),Спецификация!$F$31,0),IF(C3=(MONTH(Спецификация!$D$40)+12),Спецификация!$F$31,0))</f>
        <v>0</v>
      </c>
      <c r="D5" s="7">
        <f>IF(YEAR(Спецификация!$D$39)=YEAR(Спецификация!$D$40),IF(D3=MONTH(Спецификация!$D$40),Спецификация!$F$31,0),IF(D3=(MONTH(Спецификация!$D$40)+12),Спецификация!$F$31,0))</f>
        <v>0</v>
      </c>
      <c r="E5" s="7">
        <f>IF(YEAR(Спецификация!$D$39)=YEAR(Спецификация!$D$40),IF(E3=MONTH(Спецификация!$D$40),Спецификация!$F$31,0),IF(E3=(MONTH(Спецификация!$D$40)+12),Спецификация!$F$31,0))</f>
        <v>0</v>
      </c>
      <c r="F5" s="7">
        <f>IF(YEAR(Спецификация!$D$39)=YEAR(Спецификация!$D$40),IF(F3=MONTH(Спецификация!$D$40),Спецификация!$F$31,0),IF(F3=(MONTH(Спецификация!$D$40)+12),Спецификация!$F$31,0))</f>
        <v>0</v>
      </c>
      <c r="G5" s="7">
        <f>IF(YEAR(Спецификация!$D$39)=YEAR(Спецификация!$D$40),IF(G3=MONTH(Спецификация!$D$40),Спецификация!$F$31,0),IF(G3=(MONTH(Спецификация!$D$40)+12),Спецификация!$F$31,0))</f>
        <v>0</v>
      </c>
      <c r="H5" s="7">
        <f>IF(YEAR(Спецификация!$D$39)=YEAR(Спецификация!$D$40),IF(H3=MONTH(Спецификация!$D$40),Спецификация!$F$31,0),IF(H3=(MONTH(Спецификация!$D$40)+12),Спецификация!$F$31,0))</f>
        <v>0</v>
      </c>
      <c r="I5" s="7">
        <f>IF(YEAR(Спецификация!$D$39)=YEAR(Спецификация!$D$40),IF(I3=MONTH(Спецификация!$D$40),Спецификация!$F$31,0),IF(I3=(MONTH(Спецификация!$D$40)+12),Спецификация!$F$31,0))</f>
        <v>0</v>
      </c>
      <c r="J5" s="7">
        <f>IF(YEAR(Спецификация!$D$39)=YEAR(Спецификация!$D$40),IF(J3=MONTH(Спецификация!$D$40),Спецификация!$F$31,0),IF(J3=(MONTH(Спецификация!$D$40)+12),Спецификация!$F$31,0))</f>
        <v>0</v>
      </c>
      <c r="K5" s="7">
        <f>IF(YEAR(Спецификация!$D$39)=YEAR(Спецификация!$D$40),IF(K3=MONTH(Спецификация!$D$40),Спецификация!$F$31,0),IF(K3=(MONTH(Спецификация!$D$40)+12),Спецификация!$F$31,0))</f>
        <v>0</v>
      </c>
      <c r="L5" s="7">
        <f>IF(YEAR(Спецификация!$D$39)=YEAR(Спецификация!$D$40),IF(L3=MONTH(Спецификация!$D$40),Спецификация!$F$31,0),IF(L3=(MONTH(Спецификация!$D$40)+12),Спецификация!$F$31,0))</f>
        <v>0</v>
      </c>
      <c r="M5" s="7">
        <f>IF(YEAR(Спецификация!$D$39)=YEAR(Спецификация!$D$40),IF(M3=MONTH(Спецификация!$D$40),Спецификация!$F$31,0),IF(M3=(MONTH(Спецификация!$D$40)+12),Спецификация!$F$31,0))</f>
        <v>0</v>
      </c>
      <c r="N5" s="7">
        <f>IF(YEAR(Спецификация!$D$39)=YEAR(Спецификация!$D$40),IF(N3=MONTH(Спецификация!$D$40),Спецификация!$F$31,0),IF(N3=(MONTH(Спецификация!$D$40)+12),Спецификация!$F$31,0))</f>
        <v>0</v>
      </c>
      <c r="O5" s="7">
        <f>IF(YEAR(Спецификация!$D$39)=YEAR(Спецификация!$D$40),IF(O3=MONTH(Спецификация!$D$40),Спецификация!$F$31,0),IF(O3=(MONTH(Спецификация!$D$40)+12),Спецификация!$F$31,0))</f>
        <v>0</v>
      </c>
      <c r="P5" s="7">
        <f>IF(YEAR(Спецификация!$D$39)=YEAR(Спецификация!$D$40),IF(P3=MONTH(Спецификация!$D$40),Спецификация!$F$31,0),IF(P3=(MONTH(Спецификация!$D$40)+12),Спецификация!$F$31,0))</f>
        <v>0</v>
      </c>
      <c r="Q5" s="7">
        <f>IF(YEAR(Спецификация!$D$39)=YEAR(Спецификация!$D$40),IF(Q3=MONTH(Спецификация!$D$40),Спецификация!$F$31,0),IF(Q3=(MONTH(Спецификация!$D$40)+12),Спецификация!$F$31,0))</f>
        <v>0</v>
      </c>
      <c r="R5" s="7">
        <f>IF(YEAR(Спецификация!$D$39)=YEAR(Спецификация!$D$40),IF(R3=MONTH(Спецификация!$D$40),Спецификация!$F$31,0),IF(R3=(MONTH(Спецификация!$D$40)+12),Спецификация!$F$31,0))</f>
        <v>0</v>
      </c>
      <c r="S5" s="7">
        <f>IF(YEAR(Спецификация!$D$39)=YEAR(Спецификация!$D$40),IF(S3=MONTH(Спецификация!$D$40),Спецификация!$F$31,0),IF(S3=(MONTH(Спецификация!$D$40)+12),Спецификация!$F$31,0))</f>
        <v>0</v>
      </c>
      <c r="T5" s="7">
        <f>IF(YEAR(Спецификация!$D$39)=YEAR(Спецификация!$D$40),IF(T3=MONTH(Спецификация!$D$40),Спецификация!$F$31,0),IF(T3=(MONTH(Спецификация!$D$40)+12),Спецификация!$F$31,0))</f>
        <v>0</v>
      </c>
      <c r="U5" s="7">
        <f>IF(YEAR(Спецификация!$D$39)=YEAR(Спецификация!$D$40),IF(U3=MONTH(Спецификация!$D$40),Спецификация!$F$31,0),IF(U3=(MONTH(Спецификация!$D$40)+12),Спецификация!$F$31,0))</f>
        <v>824666.66666666698</v>
      </c>
      <c r="V5" s="7">
        <f>IF(YEAR(Спецификация!$D$39)=YEAR(Спецификация!$D$40),IF(V3=MONTH(Спецификация!$D$40),Спецификация!$F$31,0),IF(V3=(MONTH(Спецификация!$D$40)+12),Спецификация!$F$31,0))</f>
        <v>0</v>
      </c>
      <c r="W5" s="7">
        <f>IF(YEAR(Спецификация!$D$39)=YEAR(Спецификация!$D$40),IF(W3=MONTH(Спецификация!$D$40),Спецификация!$F$31,0),IF(W3=(MONTH(Спецификация!$D$40)+12),Спецификация!$F$31,0))</f>
        <v>0</v>
      </c>
      <c r="X5" s="7">
        <f>IF(YEAR(Спецификация!$D$39)=YEAR(Спецификация!$D$40),IF(X3=MONTH(Спецификация!$D$40),Спецификация!$F$31,0),IF(X3=(MONTH(Спецификация!$D$40)+12),Спецификация!$F$31,0))</f>
        <v>0</v>
      </c>
      <c r="Y5" s="7">
        <f>IF(YEAR(Спецификация!$D$39)=YEAR(Спецификация!$D$40),IF(Y3=MONTH(Спецификация!$D$40),Спецификация!$F$31,0),IF(Y3=(MONTH(Спецификация!$D$40)+12),Спецификация!$F$31,0))</f>
        <v>0</v>
      </c>
      <c r="Z5" s="7">
        <f>IF(YEAR(Спецификация!$D$39)=YEAR(Спецификация!$D$40),IF(Z3=MONTH(Спецификация!$D$40),Спецификация!$F$31,0),IF(Z3=(MONTH(Спецификация!$D$40)+12),Спецификация!$F$31,0))</f>
        <v>0</v>
      </c>
      <c r="AA5" s="7">
        <f>IF(YEAR(Спецификация!$D$39)=YEAR(Спецификация!$D$40),IF(AA3=MONTH(Спецификация!$D$40),Спецификация!$F$31,0),IF(AA3=(MONTH(Спецификация!$D$40)+12),Спецификация!$F$31,0))</f>
        <v>0</v>
      </c>
      <c r="AB5" s="7">
        <f>IF(YEAR(Спецификация!$D$39)=YEAR(Спецификация!$D$40),IF(AB3=MONTH(Спецификация!$D$40),Спецификация!$F$31,0),IF(AB3=(MONTH(Спецификация!$D$40)+12),Спецификация!$F$31,0))</f>
        <v>0</v>
      </c>
      <c r="AC5" s="7">
        <f>IF(YEAR(Спецификация!$D$39)=YEAR(Спецификация!$D$40),IF(AC3=MONTH(Спецификация!$D$40),Спецификация!$F$31,0),IF(AC3=(MONTH(Спецификация!$D$40)+12),Спецификация!$F$31,0))</f>
        <v>0</v>
      </c>
      <c r="AD5" s="7">
        <f>IF(YEAR(Спецификация!$D$39)=YEAR(Спецификация!$D$40),IF(AD3=MONTH(Спецификация!$D$40),Спецификация!$F$31,0),IF(AD3=(MONTH(Спецификация!$D$40)+12),Спецификация!$F$31,0))</f>
        <v>0</v>
      </c>
      <c r="AE5" s="7">
        <f>IF(YEAR(Спецификация!$D$39)=YEAR(Спецификация!$D$40),IF(AE3=MONTH(Спецификация!$D$40),Спецификация!$F$31,0),IF(AE3=(MONTH(Спецификация!$D$40)+12),Спецификация!$F$31,0))</f>
        <v>0</v>
      </c>
      <c r="AF5" s="7">
        <f>IF(YEAR(Спецификация!$D$39)=YEAR(Спецификация!$D$40),IF(AF3=MONTH(Спецификация!$D$40),Спецификация!$F$31,0),IF(AF3=(MONTH(Спецификация!$D$40)+12),Спецификация!$F$31,0))</f>
        <v>0</v>
      </c>
      <c r="AG5" s="7">
        <f>IF(YEAR(Спецификация!$D$39)=YEAR(Спецификация!$D$40),IF(AG3=MONTH(Спецификация!$D$40),Спецификация!$F$31,0),IF(AG3=(MONTH(Спецификация!$D$40)+12),Спецификация!$F$31,0))</f>
        <v>0</v>
      </c>
      <c r="AH5" s="7">
        <f>IF(YEAR(Спецификация!$D$39)=YEAR(Спецификация!$D$40),IF(AH3=MONTH(Спецификация!$D$40),Спецификация!$F$31,0),IF(AH3=(MONTH(Спецификация!$D$40)+12),Спецификация!$F$31,0))</f>
        <v>0</v>
      </c>
      <c r="AI5" s="7">
        <f>IF(YEAR(Спецификация!$D$39)=YEAR(Спецификация!$D$40),IF(AI3=MONTH(Спецификация!$D$40),Спецификация!$F$31,0),IF(AI3=(MONTH(Спецификация!$D$40)+12),Спецификация!$F$31,0))</f>
        <v>0</v>
      </c>
      <c r="AJ5" s="7">
        <f>IF(YEAR(Спецификация!$D$39)=YEAR(Спецификация!$D$40),IF(AJ3=MONTH(Спецификация!$D$40),Спецификация!$F$31,0),IF(AJ3=(MONTH(Спецификация!$D$40)+12),Спецификация!$F$31,0))</f>
        <v>0</v>
      </c>
      <c r="AK5" s="7">
        <f>IF(YEAR(Спецификация!$D$39)=YEAR(Спецификация!$D$40),IF(AK3=MONTH(Спецификация!$D$40),Спецификация!$F$31,0),IF(AK3=(MONTH(Спецификация!$D$40)+12),Спецификация!$F$31,0))</f>
        <v>0</v>
      </c>
      <c r="AL5" s="7">
        <f>IF(YEAR(Спецификация!$D$39)=YEAR(Спецификация!$D$40),IF(AL3=MONTH(Спецификация!$D$40),Спецификация!$F$31,0),IF(AL3=(MONTH(Спецификация!$D$40)+12),Спецификация!$F$31,0))</f>
        <v>0</v>
      </c>
      <c r="AM5" s="7">
        <f>IF(YEAR(Спецификация!$D$39)=YEAR(Спецификация!$D$40),IF(AM3=MONTH(Спецификация!$D$40),Спецификация!$F$31,0),IF(AM3=(MONTH(Спецификация!$D$40)+12),Спецификация!$F$31,0))</f>
        <v>0</v>
      </c>
      <c r="AN5" s="7">
        <f>IF(YEAR(Спецификация!$D$39)=YEAR(Спецификация!$D$40),IF(AN3=MONTH(Спецификация!$D$40),Спецификация!$F$31,0),IF(AN3=(MONTH(Спецификация!$D$40)+12),Спецификация!$F$31,0))</f>
        <v>0</v>
      </c>
      <c r="AO5" s="7">
        <f>IF(YEAR(Спецификация!$D$39)=YEAR(Спецификация!$D$40),IF(AO3=MONTH(Спецификация!$D$40),Спецификация!$F$31,0),IF(AO3=(MONTH(Спецификация!$D$40)+12),Спецификация!$F$31,0))</f>
        <v>0</v>
      </c>
      <c r="AP5" s="7">
        <f>IF(YEAR(Спецификация!$D$39)=YEAR(Спецификация!$D$40),IF(AP3=MONTH(Спецификация!$D$40),Спецификация!$F$31,0),IF(AP3=(MONTH(Спецификация!$D$40)+12),Спецификация!$F$31,0))</f>
        <v>0</v>
      </c>
      <c r="AQ5" s="7">
        <f>IF(YEAR(Спецификация!$D$39)=YEAR(Спецификация!$D$40),IF(AQ3=MONTH(Спецификация!$D$40),Спецификация!$F$31,0),IF(AQ3=(MONTH(Спецификация!$D$40)+12),Спецификация!$F$31,0))</f>
        <v>0</v>
      </c>
      <c r="AR5" s="7">
        <f>IF(YEAR(Спецификация!$D$39)=YEAR(Спецификация!$D$40),IF(AR3=MONTH(Спецификация!$D$40),Спецификация!$F$31,0),IF(AR3=(MONTH(Спецификация!$D$40)+12),Спецификация!$F$31,0))</f>
        <v>0</v>
      </c>
      <c r="AS5" s="7">
        <f>IF(YEAR(Спецификация!$D$39)=YEAR(Спецификация!$D$40),IF(AS3=MONTH(Спецификация!$D$40),Спецификация!$F$31,0),IF(AS3=(MONTH(Спецификация!$D$40)+12),Спецификация!$F$31,0))</f>
        <v>0</v>
      </c>
      <c r="AT5" s="7">
        <f>IF(YEAR(Спецификация!$D$39)=YEAR(Спецификация!$D$40),IF(AT3=MONTH(Спецификация!$D$40),Спецификация!$F$31,0),IF(AT3=(MONTH(Спецификация!$D$40)+12),Спецификация!$F$31,0))</f>
        <v>0</v>
      </c>
      <c r="AU5" s="7">
        <f>IF(YEAR(Спецификация!$D$39)=YEAR(Спецификация!$D$40),IF(AU3=MONTH(Спецификация!$D$40),Спецификация!$F$31,0),IF(AU3=(MONTH(Спецификация!$D$40)+12),Спецификация!$F$31,0))</f>
        <v>0</v>
      </c>
      <c r="AV5" s="7">
        <f>IF(YEAR(Спецификация!$D$39)=YEAR(Спецификация!$D$40),IF(AV3=MONTH(Спецификация!$D$40),Спецификация!$F$31,0),IF(AV3=(MONTH(Спецификация!$D$40)+12),Спецификация!$F$31,0))</f>
        <v>0</v>
      </c>
      <c r="AW5" s="7">
        <f>IF(YEAR(Спецификация!$D$39)=YEAR(Спецификация!$D$40),IF(AW3=MONTH(Спецификация!$D$40),Спецификация!$F$31,0),IF(AW3=(MONTH(Спецификация!$D$40)+12),Спецификация!$F$31,0))</f>
        <v>0</v>
      </c>
      <c r="AX5" s="7">
        <f>IF(YEAR(Спецификация!$D$39)=YEAR(Спецификация!$D$40),IF(AX3=MONTH(Спецификация!$D$40),Спецификация!$F$31,0),IF(AX3=(MONTH(Спецификация!$D$40)+12),Спецификация!$F$31,0))</f>
        <v>0</v>
      </c>
      <c r="AY5" s="7">
        <f>IF(YEAR(Спецификация!$D$39)=YEAR(Спецификация!$D$40),IF(AY3=MONTH(Спецификация!$D$40),Спецификация!$F$31,0),IF(AY3=(MONTH(Спецификация!$D$40)+12),Спецификация!$F$31,0))</f>
        <v>0</v>
      </c>
      <c r="AZ5" s="7">
        <f>IF(YEAR(Спецификация!$D$39)=YEAR(Спецификация!$D$40),IF(AZ3=MONTH(Спецификация!$D$40),Спецификация!$F$31,0),IF(AZ3=(MONTH(Спецификация!$D$40)+12),Спецификация!$F$31,0))</f>
        <v>0</v>
      </c>
      <c r="BA5" s="7">
        <f>IF(YEAR(Спецификация!$D$39)=YEAR(Спецификация!$D$40),IF(BA3=MONTH(Спецификация!$D$40),Спецификация!$F$31,0),IF(BA3=(MONTH(Спецификация!$D$40)+12),Спецификация!$F$31,0))</f>
        <v>0</v>
      </c>
      <c r="BB5" s="7">
        <f>IF(YEAR(Спецификация!$D$39)=YEAR(Спецификация!$D$40),IF(BB3=MONTH(Спецификация!$D$40),Спецификация!$F$31,0),IF(BB3=(MONTH(Спецификация!$D$40)+12),Спецификация!$F$31,0))</f>
        <v>0</v>
      </c>
      <c r="BC5" s="7">
        <f>IF(YEAR(Спецификация!$D$39)=YEAR(Спецификация!$D$40),IF(BC3=MONTH(Спецификация!$D$40),Спецификация!$F$31,0),IF(BC3=(MONTH(Спецификация!$D$40)+12),Спецификация!$F$31,0))</f>
        <v>0</v>
      </c>
      <c r="BD5" s="7">
        <f>IF(YEAR(Спецификация!$D$39)=YEAR(Спецификация!$D$40),IF(BD3=MONTH(Спецификация!$D$40),Спецификация!$F$31,0),IF(BD3=(MONTH(Спецификация!$D$40)+12),Спецификация!$F$31,0))</f>
        <v>0</v>
      </c>
      <c r="BE5" s="7">
        <f>IF(YEAR(Спецификация!$D$39)=YEAR(Спецификация!$D$40),IF(BE3=MONTH(Спецификация!$D$40),Спецификация!$F$31,0),IF(BE3=(MONTH(Спецификация!$D$40)+12),Спецификация!$F$31,0))</f>
        <v>0</v>
      </c>
      <c r="BF5" s="7">
        <f>IF(YEAR(Спецификация!$D$39)=YEAR(Спецификация!$D$40),IF(BF3=MONTH(Спецификация!$D$40),Спецификация!$F$31,0),IF(BF3=(MONTH(Спецификация!$D$40)+12),Спецификация!$F$31,0))</f>
        <v>0</v>
      </c>
      <c r="BG5" s="7">
        <f>IF(YEAR(Спецификация!$D$39)=YEAR(Спецификация!$D$40),IF(BG3=MONTH(Спецификация!$D$40),Спецификация!$F$31,0),IF(BG3=(MONTH(Спецификация!$D$40)+12),Спецификация!$F$31,0))</f>
        <v>0</v>
      </c>
      <c r="BH5" s="7">
        <f>IF(YEAR(Спецификация!$D$39)=YEAR(Спецификация!$D$40),IF(BH3=MONTH(Спецификация!$D$40),Спецификация!$F$31,0),IF(BH3=(MONTH(Спецификация!$D$40)+12),Спецификация!$F$31,0))</f>
        <v>0</v>
      </c>
      <c r="BI5" s="7">
        <f>IF(YEAR(Спецификация!$D$39)=YEAR(Спецификация!$D$40),IF(BI3=MONTH(Спецификация!$D$40),Спецификация!$F$31,0),IF(BI3=(MONTH(Спецификация!$D$40)+12),Спецификация!$F$31,0))</f>
        <v>0</v>
      </c>
      <c r="BJ5" s="7">
        <f>IF(YEAR(Спецификация!$D$39)=YEAR(Спецификация!$D$40),IF(BJ3=MONTH(Спецификация!$D$40),Спецификация!$F$31,0),IF(BJ3=(MONTH(Спецификация!$D$40)+12),Спецификация!$F$31,0))</f>
        <v>0</v>
      </c>
      <c r="BK5" s="7">
        <f>IF(YEAR(Спецификация!$D$39)=YEAR(Спецификация!$D$40),IF(BK3=MONTH(Спецификация!$D$40),Спецификация!$F$31,0),IF(BK3=(MONTH(Спецификация!$D$40)+12),Спецификация!$F$31,0))</f>
        <v>0</v>
      </c>
      <c r="BL5" s="7">
        <f>IF(YEAR(Спецификация!$D$39)=YEAR(Спецификация!$D$40),IF(BL3=MONTH(Спецификация!$D$40),Спецификация!$F$31,0),IF(BL3=(MONTH(Спецификация!$D$40)+12),Спецификация!$F$31,0))</f>
        <v>0</v>
      </c>
      <c r="BM5" s="7">
        <f>IF(YEAR(Спецификация!$D$39)=YEAR(Спецификация!$D$40),IF(BM3=MONTH(Спецификация!$D$40),Спецификация!$F$31,0),IF(BM3=(MONTH(Спецификация!$D$40)+12),Спецификация!$F$31,0))</f>
        <v>0</v>
      </c>
      <c r="BN5" s="7">
        <f>IF(YEAR(Спецификация!$D$39)=YEAR(Спецификация!$D$40),IF(BN3=MONTH(Спецификация!$D$40),Спецификация!$F$31,0),IF(BN3=(MONTH(Спецификация!$D$40)+12),Спецификация!$F$31,0))</f>
        <v>0</v>
      </c>
      <c r="BO5" s="7">
        <f>IF(YEAR(Спецификация!$D$39)=YEAR(Спецификация!$D$40),IF(BO3=MONTH(Спецификация!$D$40),Спецификация!$F$31,0),IF(BO3=(MONTH(Спецификация!$D$40)+12),Спецификация!$F$31,0))</f>
        <v>0</v>
      </c>
      <c r="BP5" s="7">
        <f>IF(YEAR(Спецификация!$D$39)=YEAR(Спецификация!$D$40),IF(BP3=MONTH(Спецификация!$D$40),Спецификация!$F$31,0),IF(BP3=(MONTH(Спецификация!$D$40)+12),Спецификация!$F$31,0))</f>
        <v>0</v>
      </c>
      <c r="BQ5" s="7">
        <f>IF(YEAR(Спецификация!$D$39)=YEAR(Спецификация!$D$40),IF(BQ3=MONTH(Спецификация!$D$40),Спецификация!$F$31,0),IF(BQ3=(MONTH(Спецификация!$D$40)+12),Спецификация!$F$31,0))</f>
        <v>0</v>
      </c>
      <c r="BR5" s="7">
        <f>IF(YEAR(Спецификация!$D$39)=YEAR(Спецификация!$D$40),IF(BR3=MONTH(Спецификация!$D$40),Спецификация!$F$31,0),IF(BR3=(MONTH(Спецификация!$D$40)+12),Спецификация!$F$31,0))</f>
        <v>0</v>
      </c>
      <c r="BS5" s="7">
        <f>IF(YEAR(Спецификация!$D$39)=YEAR(Спецификация!$D$40),IF(BS3=MONTH(Спецификация!$D$40),Спецификация!$F$31,0),IF(BS3=(MONTH(Спецификация!$D$40)+12),Спецификация!$F$31,0))</f>
        <v>0</v>
      </c>
      <c r="BT5" s="7">
        <f>IF(YEAR(Спецификация!$D$39)=YEAR(Спецификация!$D$40),IF(BT3=MONTH(Спецификация!$D$40),Спецификация!$F$31,0),IF(BT3=(MONTH(Спецификация!$D$40)+12),Спецификация!$F$31,0))</f>
        <v>0</v>
      </c>
      <c r="BU5" s="7">
        <f>IF(YEAR(Спецификация!$D$39)=YEAR(Спецификация!$D$40),IF(BU3=MONTH(Спецификация!$D$40),Спецификация!$F$31,0),IF(BU3=(MONTH(Спецификация!$D$40)+12),Спецификация!$F$31,0))</f>
        <v>0</v>
      </c>
      <c r="BV5" s="7">
        <f>IF(YEAR(Спецификация!$D$39)=YEAR(Спецификация!$D$40),IF(BV3=MONTH(Спецификация!$D$40),Спецификация!$F$31,0),IF(BV3=(MONTH(Спецификация!$D$40)+12),Спецификация!$F$31,0))</f>
        <v>0</v>
      </c>
      <c r="BW5" s="7">
        <f>IF(YEAR(Спецификация!$D$39)=YEAR(Спецификация!$D$40),IF(BW3=MONTH(Спецификация!$D$40),Спецификация!$F$31,0),IF(BW3=(MONTH(Спецификация!$D$40)+12),Спецификация!$F$31,0))</f>
        <v>0</v>
      </c>
      <c r="BX5" s="7">
        <f>IF(YEAR(Спецификация!$D$39)=YEAR(Спецификация!$D$40),IF(BX3=MONTH(Спецификация!$D$40),Спецификация!$F$31,0),IF(BX3=(MONTH(Спецификация!$D$40)+12),Спецификация!$F$31,0))</f>
        <v>0</v>
      </c>
      <c r="BY5" s="7">
        <f>IF(YEAR(Спецификация!$D$39)=YEAR(Спецификация!$D$40),IF(BY3=MONTH(Спецификация!$D$40),Спецификация!$F$31,0),IF(BY3=(MONTH(Спецификация!$D$40)+12),Спецификация!$F$31,0))</f>
        <v>0</v>
      </c>
      <c r="BZ5" s="7">
        <f>IF(YEAR(Спецификация!$D$39)=YEAR(Спецификация!$D$40),IF(BZ3=MONTH(Спецификация!$D$40),Спецификация!$F$31,0),IF(BZ3=(MONTH(Спецификация!$D$40)+12),Спецификация!$F$31,0))</f>
        <v>0</v>
      </c>
      <c r="CA5" s="7">
        <f>IF(YEAR(Спецификация!$D$39)=YEAR(Спецификация!$D$40),IF(CA3=MONTH(Спецификация!$D$40),Спецификация!$F$31,0),IF(CA3=(MONTH(Спецификация!$D$40)+12),Спецификация!$F$31,0))</f>
        <v>0</v>
      </c>
      <c r="CB5" s="7">
        <f>IF(YEAR(Спецификация!$D$39)=YEAR(Спецификация!$D$40),IF(CB3=MONTH(Спецификация!$D$40),Спецификация!$F$31,0),IF(CB3=(MONTH(Спецификация!$D$40)+12),Спецификация!$F$31,0))</f>
        <v>0</v>
      </c>
      <c r="CC5" s="7">
        <f>IF(YEAR(Спецификация!$D$39)=YEAR(Спецификация!$D$40),IF(CC3=MONTH(Спецификация!$D$40),Спецификация!$F$31,0),IF(CC3=(MONTH(Спецификация!$D$40)+12),Спецификация!$F$31,0))</f>
        <v>0</v>
      </c>
      <c r="CD5" s="7">
        <f>IF(YEAR(Спецификация!$D$39)=YEAR(Спецификация!$D$40),IF(CD3=MONTH(Спецификация!$D$40),Спецификация!$F$31,0),IF(CD3=(MONTH(Спецификация!$D$40)+12),Спецификация!$F$31,0))</f>
        <v>0</v>
      </c>
      <c r="CE5" s="7">
        <f>IF(YEAR(Спецификация!$D$39)=YEAR(Спецификация!$D$40),IF(CE3=MONTH(Спецификация!$D$40),Спецификация!$F$31,0),IF(CE3=(MONTH(Спецификация!$D$40)+12),Спецификация!$F$31,0))</f>
        <v>0</v>
      </c>
      <c r="CF5" s="7">
        <f>IF(YEAR(Спецификация!$D$39)=YEAR(Спецификация!$D$40),IF(CF3=MONTH(Спецификация!$D$40),Спецификация!$F$31,0),IF(CF3=(MONTH(Спецификация!$D$40)+12),Спецификация!$F$31,0))</f>
        <v>0</v>
      </c>
      <c r="CG5" s="7">
        <f>IF(YEAR(Спецификация!$D$39)=YEAR(Спецификация!$D$40),IF(CG3=MONTH(Спецификация!$D$40),Спецификация!$F$31,0),IF(CG3=(MONTH(Спецификация!$D$40)+12),Спецификация!$F$31,0))</f>
        <v>0</v>
      </c>
      <c r="CH5" s="7">
        <f>IF(YEAR(Спецификация!$D$39)=YEAR(Спецификация!$D$40),IF(CH3=MONTH(Спецификация!$D$40),Спецификация!$F$31,0),IF(CH3=(MONTH(Спецификация!$D$40)+12),Спецификация!$F$31,0))</f>
        <v>0</v>
      </c>
      <c r="CI5" s="7">
        <f>IF(YEAR(Спецификация!$D$39)=YEAR(Спецификация!$D$40),IF(CI3=MONTH(Спецификация!$D$40),Спецификация!$F$31,0),IF(CI3=(MONTH(Спецификация!$D$40)+12),Спецификация!$F$31,0))</f>
        <v>0</v>
      </c>
      <c r="CJ5" s="7">
        <f>IF(YEAR(Спецификация!$D$39)=YEAR(Спецификация!$D$40),IF(CJ3=MONTH(Спецификация!$D$40),Спецификация!$F$31,0),IF(CJ3=(MONTH(Спецификация!$D$40)+12),Спецификация!$F$31,0))</f>
        <v>0</v>
      </c>
      <c r="CK5" s="7">
        <f>IF(YEAR(Спецификация!$D$39)=YEAR(Спецификация!$D$40),IF(CK3=MONTH(Спецификация!$D$40),Спецификация!$F$31,0),IF(CK3=(MONTH(Спецификация!$D$40)+12),Спецификация!$F$31,0))</f>
        <v>0</v>
      </c>
      <c r="CL5" s="7">
        <f>IF(YEAR(Спецификация!$D$39)=YEAR(Спецификация!$D$40),IF(CL3=MONTH(Спецификация!$D$40),Спецификация!$F$31,0),IF(CL3=(MONTH(Спецификация!$D$40)+12),Спецификация!$F$31,0))</f>
        <v>0</v>
      </c>
      <c r="CM5" s="7">
        <f>IF(YEAR(Спецификация!$D$39)=YEAR(Спецификация!$D$40),IF(CM3=MONTH(Спецификация!$D$40),Спецификация!$F$31,0),IF(CM3=(MONTH(Спецификация!$D$40)+12),Спецификация!$F$31,0))</f>
        <v>0</v>
      </c>
      <c r="CN5" s="7">
        <f>IF(YEAR(Спецификация!$D$39)=YEAR(Спецификация!$D$40),IF(CN3=MONTH(Спецификация!$D$40),Спецификация!$F$31,0),IF(CN3=(MONTH(Спецификация!$D$40)+12),Спецификация!$F$31,0))</f>
        <v>0</v>
      </c>
      <c r="CO5" s="7">
        <f>IF(YEAR(Спецификация!$D$39)=YEAR(Спецификация!$D$40),IF(CO3=MONTH(Спецификация!$D$40),Спецификация!$F$31,0),IF(CO3=(MONTH(Спецификация!$D$40)+12),Спецификация!$F$31,0))</f>
        <v>0</v>
      </c>
      <c r="CP5" s="7">
        <f>IF(YEAR(Спецификация!$D$39)=YEAR(Спецификация!$D$40),IF(CP3=MONTH(Спецификация!$D$40),Спецификация!$F$31,0),IF(CP3=(MONTH(Спецификация!$D$40)+12),Спецификация!$F$31,0))</f>
        <v>0</v>
      </c>
      <c r="CQ5" s="7">
        <f>IF(YEAR(Спецификация!$D$39)=YEAR(Спецификация!$D$40),IF(CQ3=MONTH(Спецификация!$D$40),Спецификация!$F$31,0),IF(CQ3=(MONTH(Спецификация!$D$40)+12),Спецификация!$F$31,0))</f>
        <v>0</v>
      </c>
      <c r="CR5" s="7">
        <f>IF(YEAR(Спецификация!$D$39)=YEAR(Спецификация!$D$40),IF(CR3=MONTH(Спецификация!$D$40),Спецификация!$F$31,0),IF(CR3=(MONTH(Спецификация!$D$40)+12),Спецификация!$F$31,0))</f>
        <v>0</v>
      </c>
      <c r="CS5" s="7">
        <f>IF(YEAR(Спецификация!$D$39)=YEAR(Спецификация!$D$40),IF(CS3=MONTH(Спецификация!$D$40),Спецификация!$F$31,0),IF(CS3=(MONTH(Спецификация!$D$40)+12),Спецификация!$F$31,0))</f>
        <v>0</v>
      </c>
      <c r="CT5" s="7">
        <f>IF(YEAR(Спецификация!$D$39)=YEAR(Спецификация!$D$40),IF(CT3=MONTH(Спецификация!$D$40),Спецификация!$F$31,0),IF(CT3=(MONTH(Спецификация!$D$40)+12),Спецификация!$F$31,0))</f>
        <v>0</v>
      </c>
      <c r="CU5" s="7">
        <f>IF(YEAR(Спецификация!$D$39)=YEAR(Спецификация!$D$40),IF(CU3=MONTH(Спецификация!$D$40),Спецификация!$F$31,0),IF(CU3=(MONTH(Спецификация!$D$40)+12),Спецификация!$F$31,0))</f>
        <v>0</v>
      </c>
      <c r="CV5" s="7">
        <f>IF(YEAR(Спецификация!$D$39)=YEAR(Спецификация!$D$40),IF(CV3=MONTH(Спецификация!$D$40),Спецификация!$F$31,0),IF(CV3=(MONTH(Спецификация!$D$40)+12),Спецификация!$F$31,0))</f>
        <v>0</v>
      </c>
      <c r="CW5" s="7">
        <f>IF(YEAR(Спецификация!$D$39)=YEAR(Спецификация!$D$40),IF(CW3=MONTH(Спецификация!$D$40),Спецификация!$F$31,0),IF(CW3=(MONTH(Спецификация!$D$40)+12),Спецификация!$F$31,0))</f>
        <v>0</v>
      </c>
      <c r="CX5" s="7">
        <f>IF(YEAR(Спецификация!$D$39)=YEAR(Спецификация!$D$40),IF(CX3=MONTH(Спецификация!$D$40),Спецификация!$F$31,0),IF(CX3=(MONTH(Спецификация!$D$40)+12),Спецификация!$F$31,0))</f>
        <v>0</v>
      </c>
      <c r="CY5" s="7">
        <f>IF(YEAR(Спецификация!$D$39)=YEAR(Спецификация!$D$40),IF(CY3=MONTH(Спецификация!$D$40),Спецификация!$F$31,0),IF(CY3=(MONTH(Спецификация!$D$40)+12),Спецификация!$F$31,0))</f>
        <v>0</v>
      </c>
      <c r="CZ5" s="7">
        <f>IF(YEAR(Спецификация!$D$39)=YEAR(Спецификация!$D$40),IF(CZ3=MONTH(Спецификация!$D$40),Спецификация!$F$31,0),IF(CZ3=(MONTH(Спецификация!$D$40)+12),Спецификация!$F$31,0))</f>
        <v>0</v>
      </c>
      <c r="DA5" s="7">
        <f>IF(YEAR(Спецификация!$D$39)=YEAR(Спецификация!$D$40),IF(DA3=MONTH(Спецификация!$D$40),Спецификация!$F$31,0),IF(DA3=(MONTH(Спецификация!$D$40)+12),Спецификация!$F$31,0))</f>
        <v>0</v>
      </c>
      <c r="DB5" s="7">
        <f>IF(YEAR(Спецификация!$D$39)=YEAR(Спецификация!$D$40),IF(DB3=MONTH(Спецификация!$D$40),Спецификация!$F$31,0),IF(DB3=(MONTH(Спецификация!$D$40)+12),Спецификация!$F$31,0))</f>
        <v>0</v>
      </c>
      <c r="DC5" s="7">
        <f>IF(YEAR(Спецификация!$D$39)=YEAR(Спецификация!$D$40),IF(DC3=MONTH(Спецификация!$D$40),Спецификация!$F$31,0),IF(DC3=(MONTH(Спецификация!$D$40)+12),Спецификация!$F$31,0))</f>
        <v>0</v>
      </c>
      <c r="DD5" s="7">
        <f>IF(YEAR(Спецификация!$D$39)=YEAR(Спецификация!$D$40),IF(DD3=MONTH(Спецификация!$D$40),Спецификация!$F$31,0),IF(DD3=(MONTH(Спецификация!$D$40)+12),Спецификация!$F$31,0))</f>
        <v>0</v>
      </c>
      <c r="DE5" s="7">
        <f>IF(YEAR(Спецификация!$D$39)=YEAR(Спецификация!$D$40),IF(DE3=MONTH(Спецификация!$D$40),Спецификация!$F$31,0),IF(DE3=(MONTH(Спецификация!$D$40)+12),Спецификация!$F$31,0))</f>
        <v>0</v>
      </c>
      <c r="DF5" s="7">
        <f>IF(YEAR(Спецификация!$D$39)=YEAR(Спецификация!$D$40),IF(DF3=MONTH(Спецификация!$D$40),Спецификация!$F$31,0),IF(DF3=(MONTH(Спецификация!$D$40)+12),Спецификация!$F$31,0))</f>
        <v>0</v>
      </c>
      <c r="DG5" s="7">
        <f>IF(YEAR(Спецификация!$D$39)=YEAR(Спецификация!$D$40),IF(DG3=MONTH(Спецификация!$D$40),Спецификация!$F$31,0),IF(DG3=(MONTH(Спецификация!$D$40)+12),Спецификация!$F$31,0))</f>
        <v>0</v>
      </c>
      <c r="DH5" s="7">
        <f>IF(YEAR(Спецификация!$D$39)=YEAR(Спецификация!$D$40),IF(DH3=MONTH(Спецификация!$D$40),Спецификация!$F$31,0),IF(DH3=(MONTH(Спецификация!$D$40)+12),Спецификация!$F$31,0))</f>
        <v>0</v>
      </c>
      <c r="DI5" s="7">
        <f>IF(YEAR(Спецификация!$D$39)=YEAR(Спецификация!$D$40),IF(DI3=MONTH(Спецификация!$D$40),Спецификация!$F$31,0),IF(DI3=(MONTH(Спецификация!$D$40)+12),Спецификация!$F$31,0))</f>
        <v>0</v>
      </c>
      <c r="DJ5" s="7">
        <f>IF(YEAR(Спецификация!$D$39)=YEAR(Спецификация!$D$40),IF(DJ3=MONTH(Спецификация!$D$40),Спецификация!$F$31,0),IF(DJ3=(MONTH(Спецификация!$D$40)+12),Спецификация!$F$31,0))</f>
        <v>0</v>
      </c>
      <c r="DK5" s="7">
        <f>IF(YEAR(Спецификация!$D$39)=YEAR(Спецификация!$D$40),IF(DK3=MONTH(Спецификация!$D$40),Спецификация!$F$31,0),IF(DK3=(MONTH(Спецификация!$D$40)+12),Спецификация!$F$31,0))</f>
        <v>0</v>
      </c>
      <c r="DL5" s="7">
        <f>IF(YEAR(Спецификация!$D$39)=YEAR(Спецификация!$D$40),IF(DL3=MONTH(Спецификация!$D$40),Спецификация!$F$31,0),IF(DL3=(MONTH(Спецификация!$D$40)+12),Спецификация!$F$31,0))</f>
        <v>0</v>
      </c>
      <c r="DM5" s="7">
        <f>IF(YEAR(Спецификация!$D$39)=YEAR(Спецификация!$D$40),IF(DM3=MONTH(Спецификация!$D$40),Спецификация!$F$31,0),IF(DM3=(MONTH(Спецификация!$D$40)+12),Спецификация!$F$31,0))</f>
        <v>0</v>
      </c>
      <c r="DN5" s="7">
        <f>IF(YEAR(Спецификация!$D$39)=YEAR(Спецификация!$D$40),IF(DN3=MONTH(Спецификация!$D$40),Спецификация!$F$31,0),IF(DN3=(MONTH(Спецификация!$D$40)+12),Спецификация!$F$31,0))</f>
        <v>0</v>
      </c>
      <c r="DO5" s="7">
        <f>IF(YEAR(Спецификация!$D$39)=YEAR(Спецификация!$D$40),IF(DO3=MONTH(Спецификация!$D$40),Спецификация!$F$31,0),IF(DO3=(MONTH(Спецификация!$D$40)+12),Спецификация!$F$31,0))</f>
        <v>0</v>
      </c>
      <c r="DP5" s="7">
        <f>IF(YEAR(Спецификация!$D$39)=YEAR(Спецификация!$D$40),IF(DP3=MONTH(Спецификация!$D$40),Спецификация!$F$31,0),IF(DP3=(MONTH(Спецификация!$D$40)+12),Спецификация!$F$31,0))</f>
        <v>0</v>
      </c>
      <c r="DQ5" s="7">
        <f>IF(YEAR(Спецификация!$D$39)=YEAR(Спецификация!$D$40),IF(DQ3=MONTH(Спецификация!$D$40),Спецификация!$F$31,0),IF(DQ3=(MONTH(Спецификация!$D$40)+12),Спецификация!$F$31,0))</f>
        <v>0</v>
      </c>
      <c r="DR5" s="7">
        <f>IF(YEAR(Спецификация!$D$39)=YEAR(Спецификация!$D$40),IF(DR3=MONTH(Спецификация!$D$40),Спецификация!$F$31,0),IF(DR3=(MONTH(Спецификация!$D$40)+12),Спецификация!$F$31,0))</f>
        <v>0</v>
      </c>
      <c r="DS5" s="7">
        <f>IF(YEAR(Спецификация!$D$39)=YEAR(Спецификация!$D$40),IF(DS3=MONTH(Спецификация!$D$40),Спецификация!$F$31,0),IF(DS3=(MONTH(Спецификация!$D$40)+12),Спецификация!$F$31,0))</f>
        <v>0</v>
      </c>
      <c r="DT5" s="7">
        <f>IF(YEAR(Спецификация!$D$39)=YEAR(Спецификация!$D$40),IF(DT3=MONTH(Спецификация!$D$40),Спецификация!$F$31,0),IF(DT3=(MONTH(Спецификация!$D$40)+12),Спецификация!$F$31,0))</f>
        <v>0</v>
      </c>
      <c r="DU5" s="7">
        <f>IF(YEAR(Спецификация!$D$39)=YEAR(Спецификация!$D$40),IF(DU3=MONTH(Спецификация!$D$40),Спецификация!$F$31,0),IF(DU3=(MONTH(Спецификация!$D$40)+12),Спецификация!$F$31,0))</f>
        <v>0</v>
      </c>
      <c r="DV5" s="7">
        <f>IF(YEAR(Спецификация!$D$39)=YEAR(Спецификация!$D$40),IF(DV3=MONTH(Спецификация!$D$40),Спецификация!$F$31,0),IF(DV3=(MONTH(Спецификация!$D$40)+12),Спецификация!$F$31,0))</f>
        <v>0</v>
      </c>
      <c r="DW5" s="7">
        <f>IF(YEAR(Спецификация!$D$39)=YEAR(Спецификация!$D$40),IF(DW3=MONTH(Спецификация!$D$40),Спецификация!$F$31,0),IF(DW3=(MONTH(Спецификация!$D$40)+12),Спецификация!$F$31,0))</f>
        <v>0</v>
      </c>
      <c r="DX5" s="7">
        <f>IF(YEAR(Спецификация!$D$39)=YEAR(Спецификация!$D$40),IF(DX3=MONTH(Спецификация!$D$40),Спецификация!$F$31,0),IF(DX3=(MONTH(Спецификация!$D$40)+12),Спецификация!$F$31,0))</f>
        <v>0</v>
      </c>
      <c r="DY5" s="7">
        <f>IF(YEAR(Спецификация!$D$39)=YEAR(Спецификация!$D$40),IF(DY3=MONTH(Спецификация!$D$40),Спецификация!$F$31,0),IF(DY3=(MONTH(Спецификация!$D$40)+12),Спецификация!$F$31,0))</f>
        <v>0</v>
      </c>
      <c r="DZ5" s="7">
        <f>IF(YEAR(Спецификация!$D$39)=YEAR(Спецификация!$D$40),IF(DZ3=MONTH(Спецификация!$D$40),Спецификация!$F$31,0),IF(DZ3=(MONTH(Спецификация!$D$40)+12),Спецификация!$F$31,0))</f>
        <v>0</v>
      </c>
      <c r="EA5" s="7">
        <f>IF(YEAR(Спецификация!$D$39)=YEAR(Спецификация!$D$40),IF(EA3=MONTH(Спецификация!$D$40),Спецификация!$F$31,0),IF(EA3=(MONTH(Спецификация!$D$40)+12),Спецификация!$F$31,0))</f>
        <v>0</v>
      </c>
      <c r="EB5" s="7">
        <f>IF(YEAR(Спецификация!$D$39)=YEAR(Спецификация!$D$40),IF(EB3=MONTH(Спецификация!$D$40),Спецификация!$F$31,0),IF(EB3=(MONTH(Спецификация!$D$40)+12),Спецификация!$F$31,0))</f>
        <v>0</v>
      </c>
      <c r="EC5" s="7">
        <f>IF(YEAR(Спецификация!$D$39)=YEAR(Спецификация!$D$40),IF(EC3=MONTH(Спецификация!$D$40),Спецификация!$F$31,0),IF(EC3=(MONTH(Спецификация!$D$40)+12),Спецификация!$F$31,0))</f>
        <v>0</v>
      </c>
      <c r="ED5" s="7">
        <f>IF(YEAR(Спецификация!$D$39)=YEAR(Спецификация!$D$40),IF(ED3=MONTH(Спецификация!$D$40),Спецификация!$F$31,0),IF(ED3=(MONTH(Спецификация!$D$40)+12),Спецификация!$F$31,0))</f>
        <v>0</v>
      </c>
      <c r="EE5" s="7">
        <f>IF(YEAR(Спецификация!$D$39)=YEAR(Спецификация!$D$40),IF(EE3=MONTH(Спецификация!$D$40),Спецификация!$F$31,0),IF(EE3=(MONTH(Спецификация!$D$40)+12),Спецификация!$F$31,0))</f>
        <v>0</v>
      </c>
      <c r="EF5" s="7">
        <f>IF(YEAR(Спецификация!$D$39)=YEAR(Спецификация!$D$40),IF(EF3=MONTH(Спецификация!$D$40),Спецификация!$F$31,0),IF(EF3=(MONTH(Спецификация!$D$40)+12),Спецификация!$F$31,0))</f>
        <v>0</v>
      </c>
      <c r="EG5" s="7">
        <f>IF(YEAR(Спецификация!$D$39)=YEAR(Спецификация!$D$40),IF(EG3=MONTH(Спецификация!$D$40),Спецификация!$F$31,0),IF(EG3=(MONTH(Спецификация!$D$40)+12),Спецификация!$F$31,0))</f>
        <v>0</v>
      </c>
      <c r="EH5" s="7">
        <f>IF(YEAR(Спецификация!$D$39)=YEAR(Спецификация!$D$40),IF(EH3=MONTH(Спецификация!$D$40),Спецификация!$F$31,0),IF(EH3=(MONTH(Спецификация!$D$40)+12),Спецификация!$F$31,0))</f>
        <v>0</v>
      </c>
      <c r="EI5" s="7">
        <f>IF(YEAR(Спецификация!$D$39)=YEAR(Спецификация!$D$40),IF(EI3=MONTH(Спецификация!$D$40),Спецификация!$F$31,0),IF(EI3=(MONTH(Спецификация!$D$40)+12),Спецификация!$F$31,0))</f>
        <v>0</v>
      </c>
      <c r="EJ5" s="7">
        <f>IF(YEAR(Спецификация!$D$39)=YEAR(Спецификация!$D$40),IF(EJ3=MONTH(Спецификация!$D$40),Спецификация!$F$31,0),IF(EJ3=(MONTH(Спецификация!$D$40)+12),Спецификация!$F$31,0))</f>
        <v>0</v>
      </c>
      <c r="EK5" s="7">
        <f>IF(YEAR(Спецификация!$D$39)=YEAR(Спецификация!$D$40),IF(EK3=MONTH(Спецификация!$D$40),Спецификация!$F$31,0),IF(EK3=(MONTH(Спецификация!$D$40)+12),Спецификация!$F$31,0))</f>
        <v>0</v>
      </c>
      <c r="EL5" s="7">
        <f>IF(YEAR(Спецификация!$D$39)=YEAR(Спецификация!$D$40),IF(EL3=MONTH(Спецификация!$D$40),Спецификация!$F$31,0),IF(EL3=(MONTH(Спецификация!$D$40)+12),Спецификация!$F$31,0))</f>
        <v>0</v>
      </c>
      <c r="EM5" s="7">
        <f>IF(YEAR(Спецификация!$D$39)=YEAR(Спецификация!$D$40),IF(EM3=MONTH(Спецификация!$D$40),Спецификация!$F$31,0),IF(EM3=(MONTH(Спецификация!$D$40)+12),Спецификация!$F$31,0))</f>
        <v>0</v>
      </c>
      <c r="EN5" s="7">
        <f>IF(YEAR(Спецификация!$D$39)=YEAR(Спецификация!$D$40),IF(EN3=MONTH(Спецификация!$D$40),Спецификация!$F$31,0),IF(EN3=(MONTH(Спецификация!$D$40)+12),Спецификация!$F$31,0))</f>
        <v>0</v>
      </c>
      <c r="EO5" s="7">
        <f>IF(YEAR(Спецификация!$D$39)=YEAR(Спецификация!$D$40),IF(EO3=MONTH(Спецификация!$D$40),Спецификация!$F$31,0),IF(EO3=(MONTH(Спецификация!$D$40)+12),Спецификация!$F$31,0))</f>
        <v>0</v>
      </c>
      <c r="EP5" s="7">
        <f>IF(YEAR(Спецификация!$D$39)=YEAR(Спецификация!$D$40),IF(EP3=MONTH(Спецификация!$D$40),Спецификация!$F$31,0),IF(EP3=(MONTH(Спецификация!$D$40)+12),Спецификация!$F$31,0))</f>
        <v>0</v>
      </c>
      <c r="EQ5" s="175"/>
      <c r="ER5" s="174">
        <f>SUM(D5:N5)</f>
        <v>0</v>
      </c>
      <c r="ES5" s="174">
        <f>SUM(O5:Z5)</f>
        <v>824666.66666666698</v>
      </c>
      <c r="ET5" s="174">
        <f>SUM(AA5:AL5)</f>
        <v>0</v>
      </c>
      <c r="EU5" s="174">
        <f>SUM(AM5:AX5)</f>
        <v>0</v>
      </c>
      <c r="EV5" s="174">
        <f>SUM(AY5:BJ5)</f>
        <v>0</v>
      </c>
      <c r="EW5" s="174">
        <f>SUM(BK5:BV5)</f>
        <v>0</v>
      </c>
      <c r="EX5" s="174">
        <f>SUM(BW5:CH5)</f>
        <v>0</v>
      </c>
      <c r="EY5" s="176">
        <f>SUM(CI5:CT5)</f>
        <v>0</v>
      </c>
      <c r="EZ5" s="180"/>
      <c r="FA5" s="180"/>
      <c r="FB5" s="180"/>
      <c r="FC5" s="180"/>
      <c r="FD5" s="257">
        <f>SUM(D5:CT5)</f>
        <v>824666.66666666698</v>
      </c>
    </row>
    <row r="6" spans="1:160" ht="31.2" outlineLevel="1" x14ac:dyDescent="0.3">
      <c r="B6" s="60" t="s">
        <v>39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174"/>
      <c r="CM6" s="174"/>
      <c r="CN6" s="174"/>
      <c r="CO6" s="174"/>
      <c r="CP6" s="174"/>
      <c r="CQ6" s="174"/>
      <c r="CR6" s="174"/>
      <c r="CS6" s="174"/>
      <c r="CT6" s="174"/>
      <c r="CU6" s="174"/>
      <c r="CV6" s="174"/>
      <c r="CW6" s="174"/>
      <c r="CX6" s="174"/>
      <c r="CY6" s="174"/>
      <c r="CZ6" s="174"/>
      <c r="DA6" s="174"/>
      <c r="DB6" s="174"/>
      <c r="DC6" s="174"/>
      <c r="DD6" s="174"/>
      <c r="DE6" s="174"/>
      <c r="DF6" s="174"/>
      <c r="DG6" s="174"/>
      <c r="DH6" s="174"/>
      <c r="DI6" s="174"/>
      <c r="DJ6" s="174"/>
      <c r="DK6" s="174"/>
      <c r="DL6" s="174"/>
      <c r="DM6" s="174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4"/>
      <c r="DZ6" s="174"/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4"/>
      <c r="EL6" s="174"/>
      <c r="EM6" s="174"/>
      <c r="EN6" s="174"/>
      <c r="EO6" s="174"/>
      <c r="EP6" s="174"/>
      <c r="EQ6" s="175"/>
      <c r="ER6" s="174"/>
      <c r="ES6" s="174"/>
      <c r="ET6" s="174"/>
      <c r="EU6" s="174"/>
      <c r="EV6" s="174"/>
      <c r="EW6" s="174"/>
      <c r="EX6" s="174"/>
      <c r="EY6" s="176"/>
      <c r="EZ6" s="180"/>
      <c r="FA6" s="180"/>
      <c r="FB6" s="180"/>
      <c r="FC6" s="180"/>
      <c r="FD6" s="257"/>
    </row>
    <row r="7" spans="1:160" ht="15.6" outlineLevel="1" x14ac:dyDescent="0.3">
      <c r="B7" s="61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5"/>
      <c r="ER7" s="174">
        <f>SUM(C7:N7)</f>
        <v>0</v>
      </c>
      <c r="ES7" s="174">
        <f>SUM(O7:Z7)</f>
        <v>0</v>
      </c>
      <c r="ET7" s="174">
        <f>SUM(AA7:AL7)</f>
        <v>0</v>
      </c>
      <c r="EU7" s="174">
        <f>SUM(AM7:AX7)</f>
        <v>0</v>
      </c>
      <c r="EV7" s="174">
        <f>SUM(AY7:BJ7)</f>
        <v>0</v>
      </c>
      <c r="EW7" s="174">
        <f>SUM(BK7:BV7)</f>
        <v>0</v>
      </c>
      <c r="EX7" s="174">
        <f>SUM(BW7:CH7)</f>
        <v>0</v>
      </c>
      <c r="EY7" s="176">
        <f>SUM(CI7:CT7)</f>
        <v>0</v>
      </c>
      <c r="EZ7" s="180"/>
      <c r="FA7" s="180"/>
      <c r="FB7" s="180"/>
      <c r="FC7" s="180"/>
      <c r="FD7" s="257">
        <f>SUM(C7:CT7)</f>
        <v>0</v>
      </c>
    </row>
    <row r="8" spans="1:160" ht="31.2" outlineLevel="1" x14ac:dyDescent="0.3">
      <c r="B8" s="60" t="s">
        <v>165</v>
      </c>
      <c r="C8" s="848">
        <f>IF(YEAR(Спецификация!$D$39)=YEAR(Спецификация!$D$40),IF(C3&lt;MONTH(Спецификация!$D$39),0,IF(C3&lt;MONTH(Спецификация!$D$40),'Бюджет-OPEX'!$D$30,('Бюджет-OPEX'!$D$30+'Бюджет-OPEX'!$D$31))),IF(C3&lt;MONTH(Спецификация!$D$39),0,IF(C3&lt;(MONTH(Спецификация!$D$40)+12),'Бюджет-OPEX'!$D$30,('Бюджет-OPEX'!$D$30+'Бюджет-OPEX'!$D$31))))</f>
        <v>0</v>
      </c>
      <c r="D8" s="848">
        <f>IF(YEAR(Спецификация!$D$39)=YEAR(Спецификация!$D$40),IF(D3&lt;MONTH(Спецификация!$D$39),0,IF(D3&lt;MONTH(Спецификация!$D$40),'Бюджет-OPEX'!$D$30,('Бюджет-OPEX'!$D$30+'Бюджет-OPEX'!$D$31))),IF(D3&lt;MONTH(Спецификация!$D$39),0,IF(D3&lt;(MONTH(Спецификация!$D$40)+12),'Бюджет-OPEX'!$D$30,('Бюджет-OPEX'!$D$30+'Бюджет-OPEX'!$D$31))))</f>
        <v>0</v>
      </c>
      <c r="E8" s="848">
        <f>IF(YEAR(Спецификация!$D$39)=YEAR(Спецификация!$D$40),IF(E3&lt;MONTH(Спецификация!$D$39),0,IF(E3&lt;MONTH(Спецификация!$D$40),'Бюджет-OPEX'!$D$30,('Бюджет-OPEX'!$D$30+'Бюджет-OPEX'!$D$31))),IF(E3&lt;MONTH(Спецификация!$D$39),0,IF(E3&lt;(MONTH(Спецификация!$D$40)+12),'Бюджет-OPEX'!$D$30,('Бюджет-OPEX'!$D$30+'Бюджет-OPEX'!$D$31))))</f>
        <v>0</v>
      </c>
      <c r="F8" s="848">
        <f>IF(YEAR(Спецификация!$D$39)=YEAR(Спецификация!$D$40),IF(F3&lt;MONTH(Спецификация!$D$39),0,IF(F3&lt;MONTH(Спецификация!$D$40),'Бюджет-OPEX'!$D$30,('Бюджет-OPEX'!$D$30+'Бюджет-OPEX'!$D$31))),IF(F3&lt;MONTH(Спецификация!$D$39),0,IF(F3&lt;(MONTH(Спецификация!$D$40)+12),'Бюджет-OPEX'!$D$30,('Бюджет-OPEX'!$D$30+'Бюджет-OPEX'!$D$31))))</f>
        <v>0</v>
      </c>
      <c r="G8" s="848">
        <f>IF(YEAR(Спецификация!$D$39)=YEAR(Спецификация!$D$40),IF(G3&lt;MONTH(Спецификация!$D$39),0,IF(G3&lt;MONTH(Спецификация!$D$40),'Бюджет-OPEX'!$D$30,('Бюджет-OPEX'!$D$30+'Бюджет-OPEX'!$D$31))),IF(G3&lt;MONTH(Спецификация!$D$39),0,IF(G3&lt;(MONTH(Спецификация!$D$40)+12),'Бюджет-OPEX'!$D$30,('Бюджет-OPEX'!$D$30+'Бюджет-OPEX'!$D$31))))</f>
        <v>0</v>
      </c>
      <c r="H8" s="848">
        <f>IF(YEAR(Спецификация!$D$39)=YEAR(Спецификация!$D$40),IF(H3&lt;MONTH(Спецификация!$D$39),0,IF(H3&lt;MONTH(Спецификация!$D$40),'Бюджет-OPEX'!$D$30,('Бюджет-OPEX'!$D$30+'Бюджет-OPEX'!$D$31))),IF(H3&lt;MONTH(Спецификация!$D$39),0,IF(H3&lt;(MONTH(Спецификация!$D$40)+12),'Бюджет-OPEX'!$D$30,('Бюджет-OPEX'!$D$30+'Бюджет-OPEX'!$D$31))))</f>
        <v>0</v>
      </c>
      <c r="I8" s="848">
        <f>IF(YEAR(Спецификация!$D$39)=YEAR(Спецификация!$D$40),IF(I3&lt;MONTH(Спецификация!$D$39),0,IF(I3&lt;MONTH(Спецификация!$D$40),'Бюджет-OPEX'!$D$30,('Бюджет-OPEX'!$D$30+'Бюджет-OPEX'!$D$31))),IF(I3&lt;MONTH(Спецификация!$D$39),0,IF(I3&lt;(MONTH(Спецификация!$D$40)+12),'Бюджет-OPEX'!$D$30,('Бюджет-OPEX'!$D$30+'Бюджет-OPEX'!$D$31))))</f>
        <v>0</v>
      </c>
      <c r="J8" s="848">
        <f>IF(YEAR(Спецификация!$D$39)=YEAR(Спецификация!$D$40),IF(J3&lt;MONTH(Спецификация!$D$39),0,IF(J3&lt;MONTH(Спецификация!$D$40),'Бюджет-OPEX'!$D$30,('Бюджет-OPEX'!$D$30+'Бюджет-OPEX'!$D$31))),IF(J3&lt;MONTH(Спецификация!$D$39),0,IF(J3&lt;(MONTH(Спецификация!$D$40)+12),'Бюджет-OPEX'!$D$30,('Бюджет-OPEX'!$D$30+'Бюджет-OPEX'!$D$31))))</f>
        <v>0</v>
      </c>
      <c r="K8" s="848">
        <f>IF(YEAR(Спецификация!$D$39)=YEAR(Спецификация!$D$40),IF(K3&lt;MONTH(Спецификация!$D$39),0,IF(K3&lt;MONTH(Спецификация!$D$40),'Бюджет-OPEX'!$D$30,('Бюджет-OPEX'!$D$30+'Бюджет-OPEX'!$D$31))),IF(K3&lt;MONTH(Спецификация!$D$39),0,IF(K3&lt;(MONTH(Спецификация!$D$40)+12),'Бюджет-OPEX'!$D$30,('Бюджет-OPEX'!$D$30+'Бюджет-OPEX'!$D$31))))</f>
        <v>0</v>
      </c>
      <c r="L8" s="848">
        <f>IF(YEAR(Спецификация!$D$39)=YEAR(Спецификация!$D$40),IF(L3&lt;MONTH(Спецификация!$D$39),0,IF(L3&lt;MONTH(Спецификация!$D$40),'Бюджет-OPEX'!$D$30,('Бюджет-OPEX'!$D$30+'Бюджет-OPEX'!$D$31))),IF(L3&lt;MONTH(Спецификация!$D$39),0,IF(L3&lt;(MONTH(Спецификация!$D$40)+12),'Бюджет-OPEX'!$D$30,('Бюджет-OPEX'!$D$30+'Бюджет-OPEX'!$D$31))))</f>
        <v>0</v>
      </c>
      <c r="M8" s="848">
        <f>IF(YEAR(Спецификация!$D$39)=YEAR(Спецификация!$D$40),IF(M3&lt;MONTH(Спецификация!$D$39),0,IF(M3&lt;MONTH(Спецификация!$D$40),'Бюджет-OPEX'!$D$30,('Бюджет-OPEX'!$D$30+'Бюджет-OPEX'!$D$31))),IF(M3&lt;MONTH(Спецификация!$D$39),0,IF(M3&lt;(MONTH(Спецификация!$D$40)+12),'Бюджет-OPEX'!$D$30,('Бюджет-OPEX'!$D$30+'Бюджет-OPEX'!$D$31))))</f>
        <v>0</v>
      </c>
      <c r="N8" s="848">
        <f>IF(YEAR(Спецификация!$D$39)=YEAR(Спецификация!$D$40),IF(N3&lt;MONTH(Спецификация!$D$39),0,IF(N3&lt;MONTH(Спецификация!$D$40),'Бюджет-OPEX'!$D$30,('Бюджет-OPEX'!$D$30+'Бюджет-OPEX'!$D$31))),IF(N3&lt;MONTH(Спецификация!$D$39),0,IF(N3&lt;(MONTH(Спецификация!$D$40)+12),'Бюджет-OPEX'!$D$30,('Бюджет-OPEX'!$D$30+'Бюджет-OPEX'!$D$31))))</f>
        <v>16.666666666666668</v>
      </c>
      <c r="O8" s="848">
        <f>IF(YEAR(Спецификация!$D$39)=YEAR(Спецификация!$D$40),IF(O3&lt;MONTH(Спецификация!$D$39),0,IF(O3&lt;MONTH(Спецификация!$D$40),'Бюджет-OPEX'!$D$30,('Бюджет-OPEX'!$D$30+'Бюджет-OPEX'!$D$31))),IF(O3&lt;MONTH(Спецификация!$D$39),0,IF(O3&lt;(MONTH(Спецификация!$D$40)+12),'Бюджет-OPEX'!$D$30,('Бюджет-OPEX'!$D$30+'Бюджет-OPEX'!$D$31))))</f>
        <v>16.666666666666668</v>
      </c>
      <c r="P8" s="848">
        <f>IF(YEAR(Спецификация!$D$39)=YEAR(Спецификация!$D$40),IF(P3&lt;MONTH(Спецификация!$D$39),0,IF(P3&lt;MONTH(Спецификация!$D$40),'Бюджет-OPEX'!$D$30,('Бюджет-OPEX'!$D$30+'Бюджет-OPEX'!$D$31))),IF(P3&lt;MONTH(Спецификация!$D$39),0,IF(P3&lt;(MONTH(Спецификация!$D$40)+12),'Бюджет-OPEX'!$D$30,('Бюджет-OPEX'!$D$30+'Бюджет-OPEX'!$D$31))))</f>
        <v>16.666666666666668</v>
      </c>
      <c r="Q8" s="848">
        <f>IF(YEAR(Спецификация!$D$39)=YEAR(Спецификация!$D$40),IF(Q3&lt;MONTH(Спецификация!$D$39),0,IF(Q3&lt;MONTH(Спецификация!$D$40),'Бюджет-OPEX'!$D$30,('Бюджет-OPEX'!$D$30+'Бюджет-OPEX'!$D$31))),IF(Q3&lt;MONTH(Спецификация!$D$39),0,IF(Q3&lt;(MONTH(Спецификация!$D$40)+12),'Бюджет-OPEX'!$D$30,('Бюджет-OPEX'!$D$30+'Бюджет-OPEX'!$D$31))))</f>
        <v>16.666666666666668</v>
      </c>
      <c r="R8" s="848">
        <f>IF(YEAR(Спецификация!$D$39)=YEAR(Спецификация!$D$40),IF(R3&lt;MONTH(Спецификация!$D$39),0,IF(R3&lt;MONTH(Спецификация!$D$40),'Бюджет-OPEX'!$D$30,('Бюджет-OPEX'!$D$30+'Бюджет-OPEX'!$D$31))),IF(R3&lt;MONTH(Спецификация!$D$39),0,IF(R3&lt;(MONTH(Спецификация!$D$40)+12),'Бюджет-OPEX'!$D$30,('Бюджет-OPEX'!$D$30+'Бюджет-OPEX'!$D$31))))</f>
        <v>16.666666666666668</v>
      </c>
      <c r="S8" s="848">
        <f>IF(YEAR(Спецификация!$D$39)=YEAR(Спецификация!$D$40),IF(S3&lt;MONTH(Спецификация!$D$39),0,IF(S3&lt;MONTH(Спецификация!$D$40),'Бюджет-OPEX'!$D$30,('Бюджет-OPEX'!$D$30+'Бюджет-OPEX'!$D$31))),IF(S3&lt;MONTH(Спецификация!$D$39),0,IF(S3&lt;(MONTH(Спецификация!$D$40)+12),'Бюджет-OPEX'!$D$30,('Бюджет-OPEX'!$D$30+'Бюджет-OPEX'!$D$31))))</f>
        <v>16.666666666666668</v>
      </c>
      <c r="T8" s="848">
        <f>IF(YEAR(Спецификация!$D$39)=YEAR(Спецификация!$D$40),IF(T3&lt;MONTH(Спецификация!$D$39),0,IF(T3&lt;MONTH(Спецификация!$D$40),'Бюджет-OPEX'!$D$30,('Бюджет-OPEX'!$D$30+'Бюджет-OPEX'!$D$31))),IF(T3&lt;MONTH(Спецификация!$D$39),0,IF(T3&lt;(MONTH(Спецификация!$D$40)+12),'Бюджет-OPEX'!$D$30,('Бюджет-OPEX'!$D$30+'Бюджет-OPEX'!$D$31))))</f>
        <v>16.666666666666668</v>
      </c>
      <c r="U8" s="848">
        <f>IF(YEAR(Спецификация!$D$39)=YEAR(Спецификация!$D$40),IF(U3&lt;MONTH(Спецификация!$D$39),0,IF(U3&lt;MONTH(Спецификация!$D$40),'Бюджет-OPEX'!$D$30,('Бюджет-OPEX'!$D$30+'Бюджет-OPEX'!$D$31))),IF(U3&lt;MONTH(Спецификация!$D$39),0,IF(U3&lt;(MONTH(Спецификация!$D$40)+12),'Бюджет-OPEX'!$D$30,('Бюджет-OPEX'!$D$30+'Бюджет-OPEX'!$D$31))))</f>
        <v>16.666666666666668</v>
      </c>
      <c r="V8" s="848">
        <f>IF(YEAR(Спецификация!$D$39)=YEAR(Спецификация!$D$40),IF(V3&lt;MONTH(Спецификация!$D$39),0,IF(V3&lt;MONTH(Спецификация!$D$40),'Бюджет-OPEX'!$D$30,('Бюджет-OPEX'!$D$30+'Бюджет-OPEX'!$D$31))),IF(V3&lt;MONTH(Спецификация!$D$39),0,IF(V3&lt;(MONTH(Спецификация!$D$40)+12),'Бюджет-OPEX'!$D$30,('Бюджет-OPEX'!$D$30+'Бюджет-OPEX'!$D$31))))</f>
        <v>16.666666666666668</v>
      </c>
      <c r="W8" s="848">
        <f>IF(YEAR(Спецификация!$D$39)=YEAR(Спецификация!$D$40),IF(W3&lt;MONTH(Спецификация!$D$39),0,IF(W3&lt;MONTH(Спецификация!$D$40),'Бюджет-OPEX'!$D$30,('Бюджет-OPEX'!$D$30+'Бюджет-OPEX'!$D$31))),IF(W3&lt;MONTH(Спецификация!$D$39),0,IF(W3&lt;(MONTH(Спецификация!$D$40)+12),'Бюджет-OPEX'!$D$30,('Бюджет-OPEX'!$D$30+'Бюджет-OPEX'!$D$31))))</f>
        <v>16.666666666666668</v>
      </c>
      <c r="X8" s="848">
        <f>IF(YEAR(Спецификация!$D$39)=YEAR(Спецификация!$D$40),IF(X3&lt;MONTH(Спецификация!$D$39),0,IF(X3&lt;MONTH(Спецификация!$D$40),'Бюджет-OPEX'!$D$30,('Бюджет-OPEX'!$D$30+'Бюджет-OPEX'!$D$31))),IF(X3&lt;MONTH(Спецификация!$D$39),0,IF(X3&lt;(MONTH(Спецификация!$D$40)+12),'Бюджет-OPEX'!$D$30,('Бюджет-OPEX'!$D$30+'Бюджет-OPEX'!$D$31))))</f>
        <v>16.666666666666668</v>
      </c>
      <c r="Y8" s="848">
        <f>IF(YEAR(Спецификация!$D$39)=YEAR(Спецификация!$D$40),IF(Y3&lt;MONTH(Спецификация!$D$39),0,IF(Y3&lt;MONTH(Спецификация!$D$40),'Бюджет-OPEX'!$D$30,('Бюджет-OPEX'!$D$30+'Бюджет-OPEX'!$D$31))),IF(Y3&lt;MONTH(Спецификация!$D$39),0,IF(Y3&lt;(MONTH(Спецификация!$D$40)+12),'Бюджет-OPEX'!$D$30,('Бюджет-OPEX'!$D$30+'Бюджет-OPEX'!$D$31))))</f>
        <v>16.666666666666668</v>
      </c>
      <c r="Z8" s="848">
        <f>IF(YEAR(Спецификация!$D$39)=YEAR(Спецификация!$D$40),IF(Z3&lt;MONTH(Спецификация!$D$39),0,IF(Z3&lt;MONTH(Спецификация!$D$40),'Бюджет-OPEX'!$D$30,('Бюджет-OPEX'!$D$30+'Бюджет-OPEX'!$D$31))),IF(Z3&lt;MONTH(Спецификация!$D$39),0,IF(Z3&lt;(MONTH(Спецификация!$D$40)+12),'Бюджет-OPEX'!$D$30,('Бюджет-OPEX'!$D$30+'Бюджет-OPEX'!$D$31))))</f>
        <v>16.666666666666668</v>
      </c>
      <c r="AA8" s="848">
        <f>IF(YEAR(Спецификация!$D$39)=YEAR(Спецификация!$D$40),IF(AA3&lt;MONTH(Спецификация!$D$39),0,IF(AA3&lt;MONTH(Спецификация!$D$40),'Бюджет-OPEX'!$D$30,('Бюджет-OPEX'!$D$30+'Бюджет-OPEX'!$D$31))),IF(AA3&lt;MONTH(Спецификация!$D$39),0,IF(AA3&lt;(MONTH(Спецификация!$D$40)+12),'Бюджет-OPEX'!$D$30,('Бюджет-OPEX'!$D$30+'Бюджет-OPEX'!$D$31))))</f>
        <v>16.666666666666668</v>
      </c>
      <c r="AB8" s="848">
        <f>IF(YEAR(Спецификация!$D$39)=YEAR(Спецификация!$D$40),IF(AB3&lt;MONTH(Спецификация!$D$39),0,IF(AB3&lt;MONTH(Спецификация!$D$40),'Бюджет-OPEX'!$D$30,('Бюджет-OPEX'!$D$30+'Бюджет-OPEX'!$D$31))),IF(AB3&lt;MONTH(Спецификация!$D$39),0,IF(AB3&lt;(MONTH(Спецификация!$D$40)+12),'Бюджет-OPEX'!$D$30,('Бюджет-OPEX'!$D$30+'Бюджет-OPEX'!$D$31))))</f>
        <v>16.666666666666668</v>
      </c>
      <c r="AC8" s="848">
        <f>IF(YEAR(Спецификация!$D$39)=YEAR(Спецификация!$D$40),IF(AC3&lt;MONTH(Спецификация!$D$39),0,IF(AC3&lt;MONTH(Спецификация!$D$40),'Бюджет-OPEX'!$D$30,('Бюджет-OPEX'!$D$30+'Бюджет-OPEX'!$D$31))),IF(AC3&lt;MONTH(Спецификация!$D$39),0,IF(AC3&lt;(MONTH(Спецификация!$D$40)+12),'Бюджет-OPEX'!$D$30,('Бюджет-OPEX'!$D$30+'Бюджет-OPEX'!$D$31))))</f>
        <v>16.666666666666668</v>
      </c>
      <c r="AD8" s="848">
        <f>IF(YEAR(Спецификация!$D$39)=YEAR(Спецификация!$D$40),IF(AD3&lt;MONTH(Спецификация!$D$39),0,IF(AD3&lt;MONTH(Спецификация!$D$40),'Бюджет-OPEX'!$D$30,('Бюджет-OPEX'!$D$30+'Бюджет-OPEX'!$D$31))),IF(AD3&lt;MONTH(Спецификация!$D$39),0,IF(AD3&lt;(MONTH(Спецификация!$D$40)+12),'Бюджет-OPEX'!$D$30,('Бюджет-OPEX'!$D$30+'Бюджет-OPEX'!$D$31))))</f>
        <v>16.666666666666668</v>
      </c>
      <c r="AE8" s="848">
        <f>IF(YEAR(Спецификация!$D$39)=YEAR(Спецификация!$D$40),IF(AE3&lt;MONTH(Спецификация!$D$39),0,IF(AE3&lt;MONTH(Спецификация!$D$40),'Бюджет-OPEX'!$D$30,('Бюджет-OPEX'!$D$30+'Бюджет-OPEX'!$D$31))),IF(AE3&lt;MONTH(Спецификация!$D$39),0,IF(AE3&lt;(MONTH(Спецификация!$D$40)+12),'Бюджет-OPEX'!$D$30,('Бюджет-OPEX'!$D$30+'Бюджет-OPEX'!$D$31))))</f>
        <v>16.666666666666668</v>
      </c>
      <c r="AF8" s="848">
        <f>IF(YEAR(Спецификация!$D$39)=YEAR(Спецификация!$D$40),IF(AF3&lt;MONTH(Спецификация!$D$39),0,IF(AF3&lt;MONTH(Спецификация!$D$40),'Бюджет-OPEX'!$D$30,('Бюджет-OPEX'!$D$30+'Бюджет-OPEX'!$D$31))),IF(AF3&lt;MONTH(Спецификация!$D$39),0,IF(AF3&lt;(MONTH(Спецификация!$D$40)+12),'Бюджет-OPEX'!$D$30,('Бюджет-OPEX'!$D$30+'Бюджет-OPEX'!$D$31))))</f>
        <v>16.666666666666668</v>
      </c>
      <c r="AG8" s="848">
        <f>IF(YEAR(Спецификация!$D$39)=YEAR(Спецификация!$D$40),IF(AG3&lt;MONTH(Спецификация!$D$39),0,IF(AG3&lt;MONTH(Спецификация!$D$40),'Бюджет-OPEX'!$D$30,('Бюджет-OPEX'!$D$30+'Бюджет-OPEX'!$D$31))),IF(AG3&lt;MONTH(Спецификация!$D$39),0,IF(AG3&lt;(MONTH(Спецификация!$D$40)+12),'Бюджет-OPEX'!$D$30,('Бюджет-OPEX'!$D$30+'Бюджет-OPEX'!$D$31))))</f>
        <v>16.666666666666668</v>
      </c>
      <c r="AH8" s="848">
        <f>IF(YEAR(Спецификация!$D$39)=YEAR(Спецификация!$D$40),IF(AH3&lt;MONTH(Спецификация!$D$39),0,IF(AH3&lt;MONTH(Спецификация!$D$40),'Бюджет-OPEX'!$D$30,('Бюджет-OPEX'!$D$30+'Бюджет-OPEX'!$D$31))),IF(AH3&lt;MONTH(Спецификация!$D$39),0,IF(AH3&lt;(MONTH(Спецификация!$D$40)+12),'Бюджет-OPEX'!$D$30,('Бюджет-OPEX'!$D$30+'Бюджет-OPEX'!$D$31))))</f>
        <v>16.666666666666668</v>
      </c>
      <c r="AI8" s="848">
        <f>IF(YEAR(Спецификация!$D$39)=YEAR(Спецификация!$D$40),IF(AI3&lt;MONTH(Спецификация!$D$39),0,IF(AI3&lt;MONTH(Спецификация!$D$40),'Бюджет-OPEX'!$D$30,('Бюджет-OPEX'!$D$30+'Бюджет-OPEX'!$D$31))),IF(AI3&lt;MONTH(Спецификация!$D$39),0,IF(AI3&lt;(MONTH(Спецификация!$D$40)+12),'Бюджет-OPEX'!$D$30,('Бюджет-OPEX'!$D$30+'Бюджет-OPEX'!$D$31))))</f>
        <v>16.666666666666668</v>
      </c>
      <c r="AJ8" s="848">
        <f>IF(YEAR(Спецификация!$D$39)=YEAR(Спецификация!$D$40),IF(AJ3&lt;MONTH(Спецификация!$D$39),0,IF(AJ3&lt;MONTH(Спецификация!$D$40),'Бюджет-OPEX'!$D$30,('Бюджет-OPEX'!$D$30+'Бюджет-OPEX'!$D$31))),IF(AJ3&lt;MONTH(Спецификация!$D$39),0,IF(AJ3&lt;(MONTH(Спецификация!$D$40)+12),'Бюджет-OPEX'!$D$30,('Бюджет-OPEX'!$D$30+'Бюджет-OPEX'!$D$31))))</f>
        <v>16.666666666666668</v>
      </c>
      <c r="AK8" s="848">
        <f>IF(YEAR(Спецификация!$D$39)=YEAR(Спецификация!$D$40),IF(AK3&lt;MONTH(Спецификация!$D$39),0,IF(AK3&lt;MONTH(Спецификация!$D$40),'Бюджет-OPEX'!$D$30,('Бюджет-OPEX'!$D$30+'Бюджет-OPEX'!$D$31))),IF(AK3&lt;MONTH(Спецификация!$D$39),0,IF(AK3&lt;(MONTH(Спецификация!$D$40)+12),'Бюджет-OPEX'!$D$30,('Бюджет-OPEX'!$D$30+'Бюджет-OPEX'!$D$31))))</f>
        <v>16.666666666666668</v>
      </c>
      <c r="AL8" s="848">
        <f>IF(YEAR(Спецификация!$D$39)=YEAR(Спецификация!$D$40),IF(AL3&lt;MONTH(Спецификация!$D$39),0,IF(AL3&lt;MONTH(Спецификация!$D$40),'Бюджет-OPEX'!$D$30,('Бюджет-OPEX'!$D$30+'Бюджет-OPEX'!$D$31))),IF(AL3&lt;MONTH(Спецификация!$D$39),0,IF(AL3&lt;(MONTH(Спецификация!$D$40)+12),'Бюджет-OPEX'!$D$30,('Бюджет-OPEX'!$D$30+'Бюджет-OPEX'!$D$31))))</f>
        <v>16.666666666666668</v>
      </c>
      <c r="AM8" s="848">
        <f>IF(YEAR(Спецификация!$D$39)=YEAR(Спецификация!$D$40),IF(AM3&lt;MONTH(Спецификация!$D$39),0,IF(AM3&lt;MONTH(Спецификация!$D$40),'Бюджет-OPEX'!$D$30,('Бюджет-OPEX'!$D$30+'Бюджет-OPEX'!$D$31))),IF(AM3&lt;MONTH(Спецификация!$D$39),0,IF(AM3&lt;(MONTH(Спецификация!$D$40)+12),'Бюджет-OPEX'!$D$30,('Бюджет-OPEX'!$D$30+'Бюджет-OPEX'!$D$31))))</f>
        <v>16.666666666666668</v>
      </c>
      <c r="AN8" s="848">
        <f>IF(YEAR(Спецификация!$D$39)=YEAR(Спецификация!$D$40),IF(AN3&lt;MONTH(Спецификация!$D$39),0,IF(AN3&lt;MONTH(Спецификация!$D$40),'Бюджет-OPEX'!$D$30,('Бюджет-OPEX'!$D$30+'Бюджет-OPEX'!$D$31))),IF(AN3&lt;MONTH(Спецификация!$D$39),0,IF(AN3&lt;(MONTH(Спецификация!$D$40)+12),'Бюджет-OPEX'!$D$30,('Бюджет-OPEX'!$D$30+'Бюджет-OPEX'!$D$31))))</f>
        <v>16.666666666666668</v>
      </c>
      <c r="AO8" s="848">
        <f>IF(YEAR(Спецификация!$D$39)=YEAR(Спецификация!$D$40),IF(AO3&lt;MONTH(Спецификация!$D$39),0,IF(AO3&lt;MONTH(Спецификация!$D$40),'Бюджет-OPEX'!$D$30,('Бюджет-OPEX'!$D$30+'Бюджет-OPEX'!$D$31))),IF(AO3&lt;MONTH(Спецификация!$D$39),0,IF(AO3&lt;(MONTH(Спецификация!$D$40)+12),'Бюджет-OPEX'!$D$30,('Бюджет-OPEX'!$D$30+'Бюджет-OPEX'!$D$31))))</f>
        <v>16.666666666666668</v>
      </c>
      <c r="AP8" s="848">
        <f>IF(YEAR(Спецификация!$D$39)=YEAR(Спецификация!$D$40),IF(AP3&lt;MONTH(Спецификация!$D$39),0,IF(AP3&lt;MONTH(Спецификация!$D$40),'Бюджет-OPEX'!$D$30,('Бюджет-OPEX'!$D$30+'Бюджет-OPEX'!$D$31))),IF(AP3&lt;MONTH(Спецификация!$D$39),0,IF(AP3&lt;(MONTH(Спецификация!$D$40)+12),'Бюджет-OPEX'!$D$30,('Бюджет-OPEX'!$D$30+'Бюджет-OPEX'!$D$31))))</f>
        <v>16.666666666666668</v>
      </c>
      <c r="AQ8" s="848">
        <f>IF(YEAR(Спецификация!$D$39)=YEAR(Спецификация!$D$40),IF(AQ3&lt;MONTH(Спецификация!$D$39),0,IF(AQ3&lt;MONTH(Спецификация!$D$40),'Бюджет-OPEX'!$D$30,('Бюджет-OPEX'!$D$30+'Бюджет-OPEX'!$D$31))),IF(AQ3&lt;MONTH(Спецификация!$D$39),0,IF(AQ3&lt;(MONTH(Спецификация!$D$40)+12),'Бюджет-OPEX'!$D$30,('Бюджет-OPEX'!$D$30+'Бюджет-OPEX'!$D$31))))</f>
        <v>16.666666666666668</v>
      </c>
      <c r="AR8" s="848">
        <f>IF(YEAR(Спецификация!$D$39)=YEAR(Спецификация!$D$40),IF(AR3&lt;MONTH(Спецификация!$D$39),0,IF(AR3&lt;MONTH(Спецификация!$D$40),'Бюджет-OPEX'!$D$30,('Бюджет-OPEX'!$D$30+'Бюджет-OPEX'!$D$31))),IF(AR3&lt;MONTH(Спецификация!$D$39),0,IF(AR3&lt;(MONTH(Спецификация!$D$40)+12),'Бюджет-OPEX'!$D$30,('Бюджет-OPEX'!$D$30+'Бюджет-OPEX'!$D$31))))</f>
        <v>16.666666666666668</v>
      </c>
      <c r="AS8" s="848">
        <f>IF(YEAR(Спецификация!$D$39)=YEAR(Спецификация!$D$40),IF(AS3&lt;MONTH(Спецификация!$D$39),0,IF(AS3&lt;MONTH(Спецификация!$D$40),'Бюджет-OPEX'!$D$30,('Бюджет-OPEX'!$D$30+'Бюджет-OPEX'!$D$31))),IF(AS3&lt;MONTH(Спецификация!$D$39),0,IF(AS3&lt;(MONTH(Спецификация!$D$40)+12),'Бюджет-OPEX'!$D$30,('Бюджет-OPEX'!$D$30+'Бюджет-OPEX'!$D$31))))</f>
        <v>16.666666666666668</v>
      </c>
      <c r="AT8" s="848">
        <f>IF(YEAR(Спецификация!$D$39)=YEAR(Спецификация!$D$40),IF(AT3&lt;MONTH(Спецификация!$D$39),0,IF(AT3&lt;MONTH(Спецификация!$D$40),'Бюджет-OPEX'!$D$30,('Бюджет-OPEX'!$D$30+'Бюджет-OPEX'!$D$31))),IF(AT3&lt;MONTH(Спецификация!$D$39),0,IF(AT3&lt;(MONTH(Спецификация!$D$40)+12),'Бюджет-OPEX'!$D$30,('Бюджет-OPEX'!$D$30+'Бюджет-OPEX'!$D$31))))</f>
        <v>16.666666666666668</v>
      </c>
      <c r="AU8" s="848">
        <f>IF(YEAR(Спецификация!$D$39)=YEAR(Спецификация!$D$40),IF(AU3&lt;MONTH(Спецификация!$D$39),0,IF(AU3&lt;MONTH(Спецификация!$D$40),'Бюджет-OPEX'!$D$30,('Бюджет-OPEX'!$D$30+'Бюджет-OPEX'!$D$31))),IF(AU3&lt;MONTH(Спецификация!$D$39),0,IF(AU3&lt;(MONTH(Спецификация!$D$40)+12),'Бюджет-OPEX'!$D$30,('Бюджет-OPEX'!$D$30+'Бюджет-OPEX'!$D$31))))</f>
        <v>16.666666666666668</v>
      </c>
      <c r="AV8" s="848">
        <f>IF(YEAR(Спецификация!$D$39)=YEAR(Спецификация!$D$40),IF(AV3&lt;MONTH(Спецификация!$D$39),0,IF(AV3&lt;MONTH(Спецификация!$D$40),'Бюджет-OPEX'!$D$30,('Бюджет-OPEX'!$D$30+'Бюджет-OPEX'!$D$31))),IF(AV3&lt;MONTH(Спецификация!$D$39),0,IF(AV3&lt;(MONTH(Спецификация!$D$40)+12),'Бюджет-OPEX'!$D$30,('Бюджет-OPEX'!$D$30+'Бюджет-OPEX'!$D$31))))</f>
        <v>16.666666666666668</v>
      </c>
      <c r="AW8" s="848">
        <f>IF(YEAR(Спецификация!$D$39)=YEAR(Спецификация!$D$40),IF(AW3&lt;MONTH(Спецификация!$D$39),0,IF(AW3&lt;MONTH(Спецификация!$D$40),'Бюджет-OPEX'!$D$30,('Бюджет-OPEX'!$D$30+'Бюджет-OPEX'!$D$31))),IF(AW3&lt;MONTH(Спецификация!$D$39),0,IF(AW3&lt;(MONTH(Спецификация!$D$40)+12),'Бюджет-OPEX'!$D$30,('Бюджет-OPEX'!$D$30+'Бюджет-OPEX'!$D$31))))</f>
        <v>16.666666666666668</v>
      </c>
      <c r="AX8" s="848">
        <f>IF(YEAR(Спецификация!$D$39)=YEAR(Спецификация!$D$40),IF(AX3&lt;MONTH(Спецификация!$D$39),0,IF(AX3&lt;MONTH(Спецификация!$D$40),'Бюджет-OPEX'!$D$30,('Бюджет-OPEX'!$D$30+'Бюджет-OPEX'!$D$31))),IF(AX3&lt;MONTH(Спецификация!$D$39),0,IF(AX3&lt;(MONTH(Спецификация!$D$40)+12),'Бюджет-OPEX'!$D$30,('Бюджет-OPEX'!$D$30+'Бюджет-OPEX'!$D$31))))</f>
        <v>16.666666666666668</v>
      </c>
      <c r="AY8" s="848">
        <f>IF(YEAR(Спецификация!$D$39)=YEAR(Спецификация!$D$40),IF(AY3&lt;MONTH(Спецификация!$D$39),0,IF(AY3&lt;MONTH(Спецификация!$D$40),'Бюджет-OPEX'!$D$30,('Бюджет-OPEX'!$D$30+'Бюджет-OPEX'!$D$31))),IF(AY3&lt;MONTH(Спецификация!$D$39),0,IF(AY3&lt;(MONTH(Спецификация!$D$40)+12),'Бюджет-OPEX'!$D$30,('Бюджет-OPEX'!$D$30+'Бюджет-OPEX'!$D$31))))</f>
        <v>16.666666666666668</v>
      </c>
      <c r="AZ8" s="848">
        <f>IF(YEAR(Спецификация!$D$39)=YEAR(Спецификация!$D$40),IF(AZ3&lt;MONTH(Спецификация!$D$39),0,IF(AZ3&lt;MONTH(Спецификация!$D$40),'Бюджет-OPEX'!$D$30,('Бюджет-OPEX'!$D$30+'Бюджет-OPEX'!$D$31))),IF(AZ3&lt;MONTH(Спецификация!$D$39),0,IF(AZ3&lt;(MONTH(Спецификация!$D$40)+12),'Бюджет-OPEX'!$D$30,('Бюджет-OPEX'!$D$30+'Бюджет-OPEX'!$D$31))))</f>
        <v>16.666666666666668</v>
      </c>
      <c r="BA8" s="848">
        <f>IF(YEAR(Спецификация!$D$39)=YEAR(Спецификация!$D$40),IF(BA3&lt;MONTH(Спецификация!$D$39),0,IF(BA3&lt;MONTH(Спецификация!$D$40),'Бюджет-OPEX'!$D$30,('Бюджет-OPEX'!$D$30+'Бюджет-OPEX'!$D$31))),IF(BA3&lt;MONTH(Спецификация!$D$39),0,IF(BA3&lt;(MONTH(Спецификация!$D$40)+12),'Бюджет-OPEX'!$D$30,('Бюджет-OPEX'!$D$30+'Бюджет-OPEX'!$D$31))))</f>
        <v>16.666666666666668</v>
      </c>
      <c r="BB8" s="848">
        <f>IF(YEAR(Спецификация!$D$39)=YEAR(Спецификация!$D$40),IF(BB3&lt;MONTH(Спецификация!$D$39),0,IF(BB3&lt;MONTH(Спецификация!$D$40),'Бюджет-OPEX'!$D$30,('Бюджет-OPEX'!$D$30+'Бюджет-OPEX'!$D$31))),IF(BB3&lt;MONTH(Спецификация!$D$39),0,IF(BB3&lt;(MONTH(Спецификация!$D$40)+12),'Бюджет-OPEX'!$D$30,('Бюджет-OPEX'!$D$30+'Бюджет-OPEX'!$D$31))))</f>
        <v>16.666666666666668</v>
      </c>
      <c r="BC8" s="848">
        <f>IF(YEAR(Спецификация!$D$39)=YEAR(Спецификация!$D$40),IF(BC3&lt;MONTH(Спецификация!$D$39),0,IF(BC3&lt;MONTH(Спецификация!$D$40),'Бюджет-OPEX'!$D$30,('Бюджет-OPEX'!$D$30+'Бюджет-OPEX'!$D$31))),IF(BC3&lt;MONTH(Спецификация!$D$39),0,IF(BC3&lt;(MONTH(Спецификация!$D$40)+12),'Бюджет-OPEX'!$D$30,('Бюджет-OPEX'!$D$30+'Бюджет-OPEX'!$D$31))))</f>
        <v>16.666666666666668</v>
      </c>
      <c r="BD8" s="848">
        <f>IF(YEAR(Спецификация!$D$39)=YEAR(Спецификация!$D$40),IF(BD3&lt;MONTH(Спецификация!$D$39),0,IF(BD3&lt;MONTH(Спецификация!$D$40),'Бюджет-OPEX'!$D$30,('Бюджет-OPEX'!$D$30+'Бюджет-OPEX'!$D$31))),IF(BD3&lt;MONTH(Спецификация!$D$39),0,IF(BD3&lt;(MONTH(Спецификация!$D$40)+12),'Бюджет-OPEX'!$D$30,('Бюджет-OPEX'!$D$30+'Бюджет-OPEX'!$D$31))))</f>
        <v>16.666666666666668</v>
      </c>
      <c r="BE8" s="848">
        <f>IF(YEAR(Спецификация!$D$39)=YEAR(Спецификация!$D$40),IF(BE3&lt;MONTH(Спецификация!$D$39),0,IF(BE3&lt;MONTH(Спецификация!$D$40),'Бюджет-OPEX'!$D$30,('Бюджет-OPEX'!$D$30+'Бюджет-OPEX'!$D$31))),IF(BE3&lt;MONTH(Спецификация!$D$39),0,IF(BE3&lt;(MONTH(Спецификация!$D$40)+12),'Бюджет-OPEX'!$D$30,('Бюджет-OPEX'!$D$30+'Бюджет-OPEX'!$D$31))))</f>
        <v>16.666666666666668</v>
      </c>
      <c r="BF8" s="848">
        <f>IF(YEAR(Спецификация!$D$39)=YEAR(Спецификация!$D$40),IF(BF3&lt;MONTH(Спецификация!$D$39),0,IF(BF3&lt;MONTH(Спецификация!$D$40),'Бюджет-OPEX'!$D$30,('Бюджет-OPEX'!$D$30+'Бюджет-OPEX'!$D$31))),IF(BF3&lt;MONTH(Спецификация!$D$39),0,IF(BF3&lt;(MONTH(Спецификация!$D$40)+12),'Бюджет-OPEX'!$D$30,('Бюджет-OPEX'!$D$30+'Бюджет-OPEX'!$D$31))))</f>
        <v>16.666666666666668</v>
      </c>
      <c r="BG8" s="848">
        <f>IF(YEAR(Спецификация!$D$39)=YEAR(Спецификация!$D$40),IF(BG3&lt;MONTH(Спецификация!$D$39),0,IF(BG3&lt;MONTH(Спецификация!$D$40),'Бюджет-OPEX'!$D$30,('Бюджет-OPEX'!$D$30+'Бюджет-OPEX'!$D$31))),IF(BG3&lt;MONTH(Спецификация!$D$39),0,IF(BG3&lt;(MONTH(Спецификация!$D$40)+12),'Бюджет-OPEX'!$D$30,('Бюджет-OPEX'!$D$30+'Бюджет-OPEX'!$D$31))))</f>
        <v>16.666666666666668</v>
      </c>
      <c r="BH8" s="848">
        <f>IF(YEAR(Спецификация!$D$39)=YEAR(Спецификация!$D$40),IF(BH3&lt;MONTH(Спецификация!$D$39),0,IF(BH3&lt;MONTH(Спецификация!$D$40),'Бюджет-OPEX'!$D$30,('Бюджет-OPEX'!$D$30+'Бюджет-OPEX'!$D$31))),IF(BH3&lt;MONTH(Спецификация!$D$39),0,IF(BH3&lt;(MONTH(Спецификация!$D$40)+12),'Бюджет-OPEX'!$D$30,('Бюджет-OPEX'!$D$30+'Бюджет-OPEX'!$D$31))))</f>
        <v>16.666666666666668</v>
      </c>
      <c r="BI8" s="848">
        <f>IF(YEAR(Спецификация!$D$39)=YEAR(Спецификация!$D$40),IF(BI3&lt;MONTH(Спецификация!$D$39),0,IF(BI3&lt;MONTH(Спецификация!$D$40),'Бюджет-OPEX'!$D$30,('Бюджет-OPEX'!$D$30+'Бюджет-OPEX'!$D$31))),IF(BI3&lt;MONTH(Спецификация!$D$39),0,IF(BI3&lt;(MONTH(Спецификация!$D$40)+12),'Бюджет-OPEX'!$D$30,('Бюджет-OPEX'!$D$30+'Бюджет-OPEX'!$D$31))))</f>
        <v>16.666666666666668</v>
      </c>
      <c r="BJ8" s="848">
        <f>IF(YEAR(Спецификация!$D$39)=YEAR(Спецификация!$D$40),IF(BJ3&lt;MONTH(Спецификация!$D$39),0,IF(BJ3&lt;MONTH(Спецификация!$D$40),'Бюджет-OPEX'!$D$30,('Бюджет-OPEX'!$D$30+'Бюджет-OPEX'!$D$31))),IF(BJ3&lt;MONTH(Спецификация!$D$39),0,IF(BJ3&lt;(MONTH(Спецификация!$D$40)+12),'Бюджет-OPEX'!$D$30,('Бюджет-OPEX'!$D$30+'Бюджет-OPEX'!$D$31))))</f>
        <v>16.666666666666668</v>
      </c>
      <c r="BK8" s="848">
        <f>IF(YEAR(Спецификация!$D$39)=YEAR(Спецификация!$D$40),IF(BK3&lt;MONTH(Спецификация!$D$39),0,IF(BK3&lt;MONTH(Спецификация!$D$40),'Бюджет-OPEX'!$D$30,('Бюджет-OPEX'!$D$30+'Бюджет-OPEX'!$D$31))),IF(BK3&lt;MONTH(Спецификация!$D$39),0,IF(BK3&lt;(MONTH(Спецификация!$D$40)+12),'Бюджет-OPEX'!$D$30,('Бюджет-OPEX'!$D$30+'Бюджет-OPEX'!$D$31))))</f>
        <v>16.666666666666668</v>
      </c>
      <c r="BL8" s="848">
        <f>IF(YEAR(Спецификация!$D$39)=YEAR(Спецификация!$D$40),IF(BL3&lt;MONTH(Спецификация!$D$39),0,IF(BL3&lt;MONTH(Спецификация!$D$40),'Бюджет-OPEX'!$D$30,('Бюджет-OPEX'!$D$30+'Бюджет-OPEX'!$D$31))),IF(BL3&lt;MONTH(Спецификация!$D$39),0,IF(BL3&lt;(MONTH(Спецификация!$D$40)+12),'Бюджет-OPEX'!$D$30,('Бюджет-OPEX'!$D$30+'Бюджет-OPEX'!$D$31))))</f>
        <v>16.666666666666668</v>
      </c>
      <c r="BM8" s="848">
        <f>IF(YEAR(Спецификация!$D$39)=YEAR(Спецификация!$D$40),IF(BM3&lt;MONTH(Спецификация!$D$39),0,IF(BM3&lt;MONTH(Спецификация!$D$40),'Бюджет-OPEX'!$D$30,('Бюджет-OPEX'!$D$30+'Бюджет-OPEX'!$D$31))),IF(BM3&lt;MONTH(Спецификация!$D$39),0,IF(BM3&lt;(MONTH(Спецификация!$D$40)+12),'Бюджет-OPEX'!$D$30,('Бюджет-OPEX'!$D$30+'Бюджет-OPEX'!$D$31))))</f>
        <v>16.666666666666668</v>
      </c>
      <c r="BN8" s="848">
        <f>IF(YEAR(Спецификация!$D$39)=YEAR(Спецификация!$D$40),IF(BN3&lt;MONTH(Спецификация!$D$39),0,IF(BN3&lt;MONTH(Спецификация!$D$40),'Бюджет-OPEX'!$D$30,('Бюджет-OPEX'!$D$30+'Бюджет-OPEX'!$D$31))),IF(BN3&lt;MONTH(Спецификация!$D$39),0,IF(BN3&lt;(MONTH(Спецификация!$D$40)+12),'Бюджет-OPEX'!$D$30,('Бюджет-OPEX'!$D$30+'Бюджет-OPEX'!$D$31))))</f>
        <v>16.666666666666668</v>
      </c>
      <c r="BO8" s="848">
        <f>IF(YEAR(Спецификация!$D$39)=YEAR(Спецификация!$D$40),IF(BO3&lt;MONTH(Спецификация!$D$39),0,IF(BO3&lt;MONTH(Спецификация!$D$40),'Бюджет-OPEX'!$D$30,('Бюджет-OPEX'!$D$30+'Бюджет-OPEX'!$D$31))),IF(BO3&lt;MONTH(Спецификация!$D$39),0,IF(BO3&lt;(MONTH(Спецификация!$D$40)+12),'Бюджет-OPEX'!$D$30,('Бюджет-OPEX'!$D$30+'Бюджет-OPEX'!$D$31))))</f>
        <v>16.666666666666668</v>
      </c>
      <c r="BP8" s="848">
        <f>IF(YEAR(Спецификация!$D$39)=YEAR(Спецификация!$D$40),IF(BP3&lt;MONTH(Спецификация!$D$39),0,IF(BP3&lt;MONTH(Спецификация!$D$40),'Бюджет-OPEX'!$D$30,('Бюджет-OPEX'!$D$30+'Бюджет-OPEX'!$D$31))),IF(BP3&lt;MONTH(Спецификация!$D$39),0,IF(BP3&lt;(MONTH(Спецификация!$D$40)+12),'Бюджет-OPEX'!$D$30,('Бюджет-OPEX'!$D$30+'Бюджет-OPEX'!$D$31))))</f>
        <v>16.666666666666668</v>
      </c>
      <c r="BQ8" s="848">
        <f>IF(YEAR(Спецификация!$D$39)=YEAR(Спецификация!$D$40),IF(BQ3&lt;MONTH(Спецификация!$D$39),0,IF(BQ3&lt;MONTH(Спецификация!$D$40),'Бюджет-OPEX'!$D$30,('Бюджет-OPEX'!$D$30+'Бюджет-OPEX'!$D$31))),IF(BQ3&lt;MONTH(Спецификация!$D$39),0,IF(BQ3&lt;(MONTH(Спецификация!$D$40)+12),'Бюджет-OPEX'!$D$30,('Бюджет-OPEX'!$D$30+'Бюджет-OPEX'!$D$31))))</f>
        <v>16.666666666666668</v>
      </c>
      <c r="BR8" s="848">
        <f>IF(YEAR(Спецификация!$D$39)=YEAR(Спецификация!$D$40),IF(BR3&lt;MONTH(Спецификация!$D$39),0,IF(BR3&lt;MONTH(Спецификация!$D$40),'Бюджет-OPEX'!$D$30,('Бюджет-OPEX'!$D$30+'Бюджет-OPEX'!$D$31))),IF(BR3&lt;MONTH(Спецификация!$D$39),0,IF(BR3&lt;(MONTH(Спецификация!$D$40)+12),'Бюджет-OPEX'!$D$30,('Бюджет-OPEX'!$D$30+'Бюджет-OPEX'!$D$31))))</f>
        <v>16.666666666666668</v>
      </c>
      <c r="BS8" s="848">
        <f>IF(YEAR(Спецификация!$D$39)=YEAR(Спецификация!$D$40),IF(BS3&lt;MONTH(Спецификация!$D$39),0,IF(BS3&lt;MONTH(Спецификация!$D$40),'Бюджет-OPEX'!$D$30,('Бюджет-OPEX'!$D$30+'Бюджет-OPEX'!$D$31))),IF(BS3&lt;MONTH(Спецификация!$D$39),0,IF(BS3&lt;(MONTH(Спецификация!$D$40)+12),'Бюджет-OPEX'!$D$30,('Бюджет-OPEX'!$D$30+'Бюджет-OPEX'!$D$31))))</f>
        <v>16.666666666666668</v>
      </c>
      <c r="BT8" s="848">
        <f>IF(YEAR(Спецификация!$D$39)=YEAR(Спецификация!$D$40),IF(BT3&lt;MONTH(Спецификация!$D$39),0,IF(BT3&lt;MONTH(Спецификация!$D$40),'Бюджет-OPEX'!$D$30,('Бюджет-OPEX'!$D$30+'Бюджет-OPEX'!$D$31))),IF(BT3&lt;MONTH(Спецификация!$D$39),0,IF(BT3&lt;(MONTH(Спецификация!$D$40)+12),'Бюджет-OPEX'!$D$30,('Бюджет-OPEX'!$D$30+'Бюджет-OPEX'!$D$31))))</f>
        <v>16.666666666666668</v>
      </c>
      <c r="BU8" s="848">
        <f>IF(YEAR(Спецификация!$D$39)=YEAR(Спецификация!$D$40),IF(BU3&lt;MONTH(Спецификация!$D$39),0,IF(BU3&lt;MONTH(Спецификация!$D$40),'Бюджет-OPEX'!$D$30,('Бюджет-OPEX'!$D$30+'Бюджет-OPEX'!$D$31))),IF(BU3&lt;MONTH(Спецификация!$D$39),0,IF(BU3&lt;(MONTH(Спецификация!$D$40)+12),'Бюджет-OPEX'!$D$30,('Бюджет-OPEX'!$D$30+'Бюджет-OPEX'!$D$31))))</f>
        <v>16.666666666666668</v>
      </c>
      <c r="BV8" s="848">
        <f>IF(YEAR(Спецификация!$D$39)=YEAR(Спецификация!$D$40),IF(BV3&lt;MONTH(Спецификация!$D$39),0,IF(BV3&lt;MONTH(Спецификация!$D$40),'Бюджет-OPEX'!$D$30,('Бюджет-OPEX'!$D$30+'Бюджет-OPEX'!$D$31))),IF(BV3&lt;MONTH(Спецификация!$D$39),0,IF(BV3&lt;(MONTH(Спецификация!$D$40)+12),'Бюджет-OPEX'!$D$30,('Бюджет-OPEX'!$D$30+'Бюджет-OPEX'!$D$31))))</f>
        <v>16.666666666666668</v>
      </c>
      <c r="BW8" s="848">
        <f>IF(YEAR(Спецификация!$D$39)=YEAR(Спецификация!$D$40),IF(BW3&lt;MONTH(Спецификация!$D$39),0,IF(BW3&lt;MONTH(Спецификация!$D$40),'Бюджет-OPEX'!$D$30,('Бюджет-OPEX'!$D$30+'Бюджет-OPEX'!$D$31))),IF(BW3&lt;MONTH(Спецификация!$D$39),0,IF(BW3&lt;(MONTH(Спецификация!$D$40)+12),'Бюджет-OPEX'!$D$30,('Бюджет-OPEX'!$D$30+'Бюджет-OPEX'!$D$31))))</f>
        <v>16.666666666666668</v>
      </c>
      <c r="BX8" s="848">
        <f>IF(YEAR(Спецификация!$D$39)=YEAR(Спецификация!$D$40),IF(BX3&lt;MONTH(Спецификация!$D$39),0,IF(BX3&lt;MONTH(Спецификация!$D$40),'Бюджет-OPEX'!$D$30,('Бюджет-OPEX'!$D$30+'Бюджет-OPEX'!$D$31))),IF(BX3&lt;MONTH(Спецификация!$D$39),0,IF(BX3&lt;(MONTH(Спецификация!$D$40)+12),'Бюджет-OPEX'!$D$30,('Бюджет-OPEX'!$D$30+'Бюджет-OPEX'!$D$31))))</f>
        <v>16.666666666666668</v>
      </c>
      <c r="BY8" s="848">
        <f>IF(YEAR(Спецификация!$D$39)=YEAR(Спецификация!$D$40),IF(BY3&lt;MONTH(Спецификация!$D$39),0,IF(BY3&lt;MONTH(Спецификация!$D$40),'Бюджет-OPEX'!$D$30,('Бюджет-OPEX'!$D$30+'Бюджет-OPEX'!$D$31))),IF(BY3&lt;MONTH(Спецификация!$D$39),0,IF(BY3&lt;(MONTH(Спецификация!$D$40)+12),'Бюджет-OPEX'!$D$30,('Бюджет-OPEX'!$D$30+'Бюджет-OPEX'!$D$31))))</f>
        <v>16.666666666666668</v>
      </c>
      <c r="BZ8" s="848">
        <f>IF(YEAR(Спецификация!$D$39)=YEAR(Спецификация!$D$40),IF(BZ3&lt;MONTH(Спецификация!$D$39),0,IF(BZ3&lt;MONTH(Спецификация!$D$40),'Бюджет-OPEX'!$D$30,('Бюджет-OPEX'!$D$30+'Бюджет-OPEX'!$D$31))),IF(BZ3&lt;MONTH(Спецификация!$D$39),0,IF(BZ3&lt;(MONTH(Спецификация!$D$40)+12),'Бюджет-OPEX'!$D$30,('Бюджет-OPEX'!$D$30+'Бюджет-OPEX'!$D$31))))</f>
        <v>16.666666666666668</v>
      </c>
      <c r="CA8" s="848">
        <f>IF(YEAR(Спецификация!$D$39)=YEAR(Спецификация!$D$40),IF(CA3&lt;MONTH(Спецификация!$D$39),0,IF(CA3&lt;MONTH(Спецификация!$D$40),'Бюджет-OPEX'!$D$30,('Бюджет-OPEX'!$D$30+'Бюджет-OPEX'!$D$31))),IF(CA3&lt;MONTH(Спецификация!$D$39),0,IF(CA3&lt;(MONTH(Спецификация!$D$40)+12),'Бюджет-OPEX'!$D$30,('Бюджет-OPEX'!$D$30+'Бюджет-OPEX'!$D$31))))</f>
        <v>16.666666666666668</v>
      </c>
      <c r="CB8" s="848">
        <f>IF(YEAR(Спецификация!$D$39)=YEAR(Спецификация!$D$40),IF(CB3&lt;MONTH(Спецификация!$D$39),0,IF(CB3&lt;MONTH(Спецификация!$D$40),'Бюджет-OPEX'!$D$30,('Бюджет-OPEX'!$D$30+'Бюджет-OPEX'!$D$31))),IF(CB3&lt;MONTH(Спецификация!$D$39),0,IF(CB3&lt;(MONTH(Спецификация!$D$40)+12),'Бюджет-OPEX'!$D$30,('Бюджет-OPEX'!$D$30+'Бюджет-OPEX'!$D$31))))</f>
        <v>16.666666666666668</v>
      </c>
      <c r="CC8" s="848">
        <f>IF(YEAR(Спецификация!$D$39)=YEAR(Спецификация!$D$40),IF(CC3&lt;MONTH(Спецификация!$D$39),0,IF(CC3&lt;MONTH(Спецификация!$D$40),'Бюджет-OPEX'!$D$30,('Бюджет-OPEX'!$D$30+'Бюджет-OPEX'!$D$31))),IF(CC3&lt;MONTH(Спецификация!$D$39),0,IF(CC3&lt;(MONTH(Спецификация!$D$40)+12),'Бюджет-OPEX'!$D$30,('Бюджет-OPEX'!$D$30+'Бюджет-OPEX'!$D$31))))</f>
        <v>16.666666666666668</v>
      </c>
      <c r="CD8" s="848">
        <f>IF(YEAR(Спецификация!$D$39)=YEAR(Спецификация!$D$40),IF(CD3&lt;MONTH(Спецификация!$D$39),0,IF(CD3&lt;MONTH(Спецификация!$D$40),'Бюджет-OPEX'!$D$30,('Бюджет-OPEX'!$D$30+'Бюджет-OPEX'!$D$31))),IF(CD3&lt;MONTH(Спецификация!$D$39),0,IF(CD3&lt;(MONTH(Спецификация!$D$40)+12),'Бюджет-OPEX'!$D$30,('Бюджет-OPEX'!$D$30+'Бюджет-OPEX'!$D$31))))</f>
        <v>16.666666666666668</v>
      </c>
      <c r="CE8" s="848">
        <f>IF(YEAR(Спецификация!$D$39)=YEAR(Спецификация!$D$40),IF(CE3&lt;MONTH(Спецификация!$D$39),0,IF(CE3&lt;MONTH(Спецификация!$D$40),'Бюджет-OPEX'!$D$30,('Бюджет-OPEX'!$D$30+'Бюджет-OPEX'!$D$31))),IF(CE3&lt;MONTH(Спецификация!$D$39),0,IF(CE3&lt;(MONTH(Спецификация!$D$40)+12),'Бюджет-OPEX'!$D$30,('Бюджет-OPEX'!$D$30+'Бюджет-OPEX'!$D$31))))</f>
        <v>16.666666666666668</v>
      </c>
      <c r="CF8" s="848">
        <f>IF(YEAR(Спецификация!$D$39)=YEAR(Спецификация!$D$40),IF(CF3&lt;MONTH(Спецификация!$D$39),0,IF(CF3&lt;MONTH(Спецификация!$D$40),'Бюджет-OPEX'!$D$30,('Бюджет-OPEX'!$D$30+'Бюджет-OPEX'!$D$31))),IF(CF3&lt;MONTH(Спецификация!$D$39),0,IF(CF3&lt;(MONTH(Спецификация!$D$40)+12),'Бюджет-OPEX'!$D$30,('Бюджет-OPEX'!$D$30+'Бюджет-OPEX'!$D$31))))</f>
        <v>16.666666666666668</v>
      </c>
      <c r="CG8" s="848">
        <f>IF(YEAR(Спецификация!$D$39)=YEAR(Спецификация!$D$40),IF(CG3&lt;MONTH(Спецификация!$D$39),0,IF(CG3&lt;MONTH(Спецификация!$D$40),'Бюджет-OPEX'!$D$30,('Бюджет-OPEX'!$D$30+'Бюджет-OPEX'!$D$31))),IF(CG3&lt;MONTH(Спецификация!$D$39),0,IF(CG3&lt;(MONTH(Спецификация!$D$40)+12),'Бюджет-OPEX'!$D$30,('Бюджет-OPEX'!$D$30+'Бюджет-OPEX'!$D$31))))</f>
        <v>16.666666666666668</v>
      </c>
      <c r="CH8" s="848">
        <f>IF(YEAR(Спецификация!$D$39)=YEAR(Спецификация!$D$40),IF(CH3&lt;MONTH(Спецификация!$D$39),0,IF(CH3&lt;MONTH(Спецификация!$D$40),'Бюджет-OPEX'!$D$30,('Бюджет-OPEX'!$D$30+'Бюджет-OPEX'!$D$31))),IF(CH3&lt;MONTH(Спецификация!$D$39),0,IF(CH3&lt;(MONTH(Спецификация!$D$40)+12),'Бюджет-OPEX'!$D$30,('Бюджет-OPEX'!$D$30+'Бюджет-OPEX'!$D$31))))</f>
        <v>16.666666666666668</v>
      </c>
      <c r="CI8" s="848">
        <f>IF(YEAR(Спецификация!$D$39)=YEAR(Спецификация!$D$40),IF(CI3&lt;MONTH(Спецификация!$D$39),0,IF(CI3&lt;MONTH(Спецификация!$D$40),'Бюджет-OPEX'!$D$30,('Бюджет-OPEX'!$D$30+'Бюджет-OPEX'!$D$31))),IF(CI3&lt;MONTH(Спецификация!$D$39),0,IF(CI3&lt;(MONTH(Спецификация!$D$40)+12),'Бюджет-OPEX'!$D$30,('Бюджет-OPEX'!$D$30+'Бюджет-OPEX'!$D$31))))</f>
        <v>16.666666666666668</v>
      </c>
      <c r="CJ8" s="848">
        <f>IF(YEAR(Спецификация!$D$39)=YEAR(Спецификация!$D$40),IF(CJ3&lt;MONTH(Спецификация!$D$39),0,IF(CJ3&lt;MONTH(Спецификация!$D$40),'Бюджет-OPEX'!$D$30,('Бюджет-OPEX'!$D$30+'Бюджет-OPEX'!$D$31))),IF(CJ3&lt;MONTH(Спецификация!$D$39),0,IF(CJ3&lt;(MONTH(Спецификация!$D$40)+12),'Бюджет-OPEX'!$D$30,('Бюджет-OPEX'!$D$30+'Бюджет-OPEX'!$D$31))))</f>
        <v>16.666666666666668</v>
      </c>
      <c r="CK8" s="848">
        <f>IF(YEAR(Спецификация!$D$39)=YEAR(Спецификация!$D$40),IF(CK3&lt;MONTH(Спецификация!$D$39),0,IF(CK3&lt;MONTH(Спецификация!$D$40),'Бюджет-OPEX'!$D$30,('Бюджет-OPEX'!$D$30+'Бюджет-OPEX'!$D$31))),IF(CK3&lt;MONTH(Спецификация!$D$39),0,IF(CK3&lt;(MONTH(Спецификация!$D$40)+12),'Бюджет-OPEX'!$D$30,('Бюджет-OPEX'!$D$30+'Бюджет-OPEX'!$D$31))))</f>
        <v>16.666666666666668</v>
      </c>
      <c r="CL8" s="848">
        <f>IF(YEAR(Спецификация!$D$39)=YEAR(Спецификация!$D$40),IF(CL3&lt;MONTH(Спецификация!$D$39),0,IF(CL3&lt;MONTH(Спецификация!$D$40),'Бюджет-OPEX'!$D$30,('Бюджет-OPEX'!$D$30+'Бюджет-OPEX'!$D$31))),IF(CL3&lt;MONTH(Спецификация!$D$39),0,IF(CL3&lt;(MONTH(Спецификация!$D$40)+12),'Бюджет-OPEX'!$D$30,('Бюджет-OPEX'!$D$30+'Бюджет-OPEX'!$D$31))))</f>
        <v>16.666666666666668</v>
      </c>
      <c r="CM8" s="848">
        <f>IF(YEAR(Спецификация!$D$39)=YEAR(Спецификация!$D$40),IF(CM3&lt;MONTH(Спецификация!$D$39),0,IF(CM3&lt;MONTH(Спецификация!$D$40),'Бюджет-OPEX'!$D$30,('Бюджет-OPEX'!$D$30+'Бюджет-OPEX'!$D$31))),IF(CM3&lt;MONTH(Спецификация!$D$39),0,IF(CM3&lt;(MONTH(Спецификация!$D$40)+12),'Бюджет-OPEX'!$D$30,('Бюджет-OPEX'!$D$30+'Бюджет-OPEX'!$D$31))))</f>
        <v>16.666666666666668</v>
      </c>
      <c r="CN8" s="848">
        <f>IF(YEAR(Спецификация!$D$39)=YEAR(Спецификация!$D$40),IF(CN3&lt;MONTH(Спецификация!$D$39),0,IF(CN3&lt;MONTH(Спецификация!$D$40),'Бюджет-OPEX'!$D$30,('Бюджет-OPEX'!$D$30+'Бюджет-OPEX'!$D$31))),IF(CN3&lt;MONTH(Спецификация!$D$39),0,IF(CN3&lt;(MONTH(Спецификация!$D$40)+12),'Бюджет-OPEX'!$D$30,('Бюджет-OPEX'!$D$30+'Бюджет-OPEX'!$D$31))))</f>
        <v>16.666666666666668</v>
      </c>
      <c r="CO8" s="848">
        <f>IF(YEAR(Спецификация!$D$39)=YEAR(Спецификация!$D$40),IF(CO3&lt;MONTH(Спецификация!$D$39),0,IF(CO3&lt;MONTH(Спецификация!$D$40),'Бюджет-OPEX'!$D$30,('Бюджет-OPEX'!$D$30+'Бюджет-OPEX'!$D$31))),IF(CO3&lt;MONTH(Спецификация!$D$39),0,IF(CO3&lt;(MONTH(Спецификация!$D$40)+12),'Бюджет-OPEX'!$D$30,('Бюджет-OPEX'!$D$30+'Бюджет-OPEX'!$D$31))))</f>
        <v>16.666666666666668</v>
      </c>
      <c r="CP8" s="848">
        <f>IF(YEAR(Спецификация!$D$39)=YEAR(Спецификация!$D$40),IF(CP3&lt;MONTH(Спецификация!$D$39),0,IF(CP3&lt;MONTH(Спецификация!$D$40),'Бюджет-OPEX'!$D$30,('Бюджет-OPEX'!$D$30+'Бюджет-OPEX'!$D$31))),IF(CP3&lt;MONTH(Спецификация!$D$39),0,IF(CP3&lt;(MONTH(Спецификация!$D$40)+12),'Бюджет-OPEX'!$D$30,('Бюджет-OPEX'!$D$30+'Бюджет-OPEX'!$D$31))))</f>
        <v>16.666666666666668</v>
      </c>
      <c r="CQ8" s="848">
        <f>IF(YEAR(Спецификация!$D$39)=YEAR(Спецификация!$D$40),IF(CQ3&lt;MONTH(Спецификация!$D$39),0,IF(CQ3&lt;MONTH(Спецификация!$D$40),'Бюджет-OPEX'!$D$30,('Бюджет-OPEX'!$D$30+'Бюджет-OPEX'!$D$31))),IF(CQ3&lt;MONTH(Спецификация!$D$39),0,IF(CQ3&lt;(MONTH(Спецификация!$D$40)+12),'Бюджет-OPEX'!$D$30,('Бюджет-OPEX'!$D$30+'Бюджет-OPEX'!$D$31))))</f>
        <v>16.666666666666668</v>
      </c>
      <c r="CR8" s="848">
        <f>IF(YEAR(Спецификация!$D$39)=YEAR(Спецификация!$D$40),IF(CR3&lt;MONTH(Спецификация!$D$39),0,IF(CR3&lt;MONTH(Спецификация!$D$40),'Бюджет-OPEX'!$D$30,('Бюджет-OPEX'!$D$30+'Бюджет-OPEX'!$D$31))),IF(CR3&lt;MONTH(Спецификация!$D$39),0,IF(CR3&lt;(MONTH(Спецификация!$D$40)+12),'Бюджет-OPEX'!$D$30,('Бюджет-OPEX'!$D$30+'Бюджет-OPEX'!$D$31))))</f>
        <v>16.666666666666668</v>
      </c>
      <c r="CS8" s="848">
        <f>IF(YEAR(Спецификация!$D$39)=YEAR(Спецификация!$D$40),IF(CS3&lt;MONTH(Спецификация!$D$39),0,IF(CS3&lt;MONTH(Спецификация!$D$40),'Бюджет-OPEX'!$D$30,('Бюджет-OPEX'!$D$30+'Бюджет-OPEX'!$D$31))),IF(CS3&lt;MONTH(Спецификация!$D$39),0,IF(CS3&lt;(MONTH(Спецификация!$D$40)+12),'Бюджет-OPEX'!$D$30,('Бюджет-OPEX'!$D$30+'Бюджет-OPEX'!$D$31))))</f>
        <v>16.666666666666668</v>
      </c>
      <c r="CT8" s="848">
        <f>IF(YEAR(Спецификация!$D$39)=YEAR(Спецификация!$D$40),IF(CT3&lt;MONTH(Спецификация!$D$39),0,IF(CT3&lt;MONTH(Спецификация!$D$40),'Бюджет-OPEX'!$D$30,('Бюджет-OPEX'!$D$30+'Бюджет-OPEX'!$D$31))),IF(CT3&lt;MONTH(Спецификация!$D$39),0,IF(CT3&lt;(MONTH(Спецификация!$D$40)+12),'Бюджет-OPEX'!$D$30,('Бюджет-OPEX'!$D$30+'Бюджет-OPEX'!$D$31))))</f>
        <v>16.666666666666668</v>
      </c>
      <c r="CU8" s="848">
        <f>IF(YEAR(Спецификация!$D$39)=YEAR(Спецификация!$D$40),IF(CU3&lt;MONTH(Спецификация!$D$39),0,IF(CU3&lt;MONTH(Спецификация!$D$40),'Бюджет-OPEX'!$D$30,('Бюджет-OPEX'!$D$30+'Бюджет-OPEX'!$D$31))),IF(CU3&lt;MONTH(Спецификация!$D$39),0,IF(CU3&lt;(MONTH(Спецификация!$D$40)+12),'Бюджет-OPEX'!$D$30,('Бюджет-OPEX'!$D$30+'Бюджет-OPEX'!$D$31))))</f>
        <v>16.666666666666668</v>
      </c>
      <c r="CV8" s="848">
        <f>IF(YEAR(Спецификация!$D$39)=YEAR(Спецификация!$D$40),IF(CV3&lt;MONTH(Спецификация!$D$39),0,IF(CV3&lt;MONTH(Спецификация!$D$40),'Бюджет-OPEX'!$D$30,('Бюджет-OPEX'!$D$30+'Бюджет-OPEX'!$D$31))),IF(CV3&lt;MONTH(Спецификация!$D$39),0,IF(CV3&lt;(MONTH(Спецификация!$D$40)+12),'Бюджет-OPEX'!$D$30,('Бюджет-OPEX'!$D$30+'Бюджет-OPEX'!$D$31))))</f>
        <v>16.666666666666668</v>
      </c>
      <c r="CW8" s="848">
        <f>IF(YEAR(Спецификация!$D$39)=YEAR(Спецификация!$D$40),IF(CW3&lt;MONTH(Спецификация!$D$39),0,IF(CW3&lt;MONTH(Спецификация!$D$40),'Бюджет-OPEX'!$D$30,('Бюджет-OPEX'!$D$30+'Бюджет-OPEX'!$D$31))),IF(CW3&lt;MONTH(Спецификация!$D$39),0,IF(CW3&lt;(MONTH(Спецификация!$D$40)+12),'Бюджет-OPEX'!$D$30,('Бюджет-OPEX'!$D$30+'Бюджет-OPEX'!$D$31))))</f>
        <v>16.666666666666668</v>
      </c>
      <c r="CX8" s="848">
        <f>IF(YEAR(Спецификация!$D$39)=YEAR(Спецификация!$D$40),IF(CX3&lt;MONTH(Спецификация!$D$39),0,IF(CX3&lt;MONTH(Спецификация!$D$40),'Бюджет-OPEX'!$D$30,('Бюджет-OPEX'!$D$30+'Бюджет-OPEX'!$D$31))),IF(CX3&lt;MONTH(Спецификация!$D$39),0,IF(CX3&lt;(MONTH(Спецификация!$D$40)+12),'Бюджет-OPEX'!$D$30,('Бюджет-OPEX'!$D$30+'Бюджет-OPEX'!$D$31))))</f>
        <v>16.666666666666668</v>
      </c>
      <c r="CY8" s="848">
        <f>IF(YEAR(Спецификация!$D$39)=YEAR(Спецификация!$D$40),IF(CY3&lt;MONTH(Спецификация!$D$39),0,IF(CY3&lt;MONTH(Спецификация!$D$40),'Бюджет-OPEX'!$D$30,('Бюджет-OPEX'!$D$30+'Бюджет-OPEX'!$D$31))),IF(CY3&lt;MONTH(Спецификация!$D$39),0,IF(CY3&lt;(MONTH(Спецификация!$D$40)+12),'Бюджет-OPEX'!$D$30,('Бюджет-OPEX'!$D$30+'Бюджет-OPEX'!$D$31))))</f>
        <v>16.666666666666668</v>
      </c>
      <c r="CZ8" s="848">
        <f>IF(YEAR(Спецификация!$D$39)=YEAR(Спецификация!$D$40),IF(CZ3&lt;MONTH(Спецификация!$D$39),0,IF(CZ3&lt;MONTH(Спецификация!$D$40),'Бюджет-OPEX'!$D$30,('Бюджет-OPEX'!$D$30+'Бюджет-OPEX'!$D$31))),IF(CZ3&lt;MONTH(Спецификация!$D$39),0,IF(CZ3&lt;(MONTH(Спецификация!$D$40)+12),'Бюджет-OPEX'!$D$30,('Бюджет-OPEX'!$D$30+'Бюджет-OPEX'!$D$31))))</f>
        <v>16.666666666666668</v>
      </c>
      <c r="DA8" s="848">
        <f>IF(YEAR(Спецификация!$D$39)=YEAR(Спецификация!$D$40),IF(DA3&lt;MONTH(Спецификация!$D$39),0,IF(DA3&lt;MONTH(Спецификация!$D$40),'Бюджет-OPEX'!$D$30,('Бюджет-OPEX'!$D$30+'Бюджет-OPEX'!$D$31))),IF(DA3&lt;MONTH(Спецификация!$D$39),0,IF(DA3&lt;(MONTH(Спецификация!$D$40)+12),'Бюджет-OPEX'!$D$30,('Бюджет-OPEX'!$D$30+'Бюджет-OPEX'!$D$31))))</f>
        <v>16.666666666666668</v>
      </c>
      <c r="DB8" s="848">
        <f>IF(YEAR(Спецификация!$D$39)=YEAR(Спецификация!$D$40),IF(DB3&lt;MONTH(Спецификация!$D$39),0,IF(DB3&lt;MONTH(Спецификация!$D$40),'Бюджет-OPEX'!$D$30,('Бюджет-OPEX'!$D$30+'Бюджет-OPEX'!$D$31))),IF(DB3&lt;MONTH(Спецификация!$D$39),0,IF(DB3&lt;(MONTH(Спецификация!$D$40)+12),'Бюджет-OPEX'!$D$30,('Бюджет-OPEX'!$D$30+'Бюджет-OPEX'!$D$31))))</f>
        <v>16.666666666666668</v>
      </c>
      <c r="DC8" s="848">
        <f>IF(YEAR(Спецификация!$D$39)=YEAR(Спецификация!$D$40),IF(DC3&lt;MONTH(Спецификация!$D$39),0,IF(DC3&lt;MONTH(Спецификация!$D$40),'Бюджет-OPEX'!$D$30,('Бюджет-OPEX'!$D$30+'Бюджет-OPEX'!$D$31))),IF(DC3&lt;MONTH(Спецификация!$D$39),0,IF(DC3&lt;(MONTH(Спецификация!$D$40)+12),'Бюджет-OPEX'!$D$30,('Бюджет-OPEX'!$D$30+'Бюджет-OPEX'!$D$31))))</f>
        <v>16.666666666666668</v>
      </c>
      <c r="DD8" s="848">
        <f>IF(YEAR(Спецификация!$D$39)=YEAR(Спецификация!$D$40),IF(DD3&lt;MONTH(Спецификация!$D$39),0,IF(DD3&lt;MONTH(Спецификация!$D$40),'Бюджет-OPEX'!$D$30,('Бюджет-OPEX'!$D$30+'Бюджет-OPEX'!$D$31))),IF(DD3&lt;MONTH(Спецификация!$D$39),0,IF(DD3&lt;(MONTH(Спецификация!$D$40)+12),'Бюджет-OPEX'!$D$30,('Бюджет-OPEX'!$D$30+'Бюджет-OPEX'!$D$31))))</f>
        <v>16.666666666666668</v>
      </c>
      <c r="DE8" s="848">
        <f>IF(YEAR(Спецификация!$D$39)=YEAR(Спецификация!$D$40),IF(DE3&lt;MONTH(Спецификация!$D$39),0,IF(DE3&lt;MONTH(Спецификация!$D$40),'Бюджет-OPEX'!$D$30,('Бюджет-OPEX'!$D$30+'Бюджет-OPEX'!$D$31))),IF(DE3&lt;MONTH(Спецификация!$D$39),0,IF(DE3&lt;(MONTH(Спецификация!$D$40)+12),'Бюджет-OPEX'!$D$30,('Бюджет-OPEX'!$D$30+'Бюджет-OPEX'!$D$31))))</f>
        <v>16.666666666666668</v>
      </c>
      <c r="DF8" s="848">
        <f>IF(YEAR(Спецификация!$D$39)=YEAR(Спецификация!$D$40),IF(DF3&lt;MONTH(Спецификация!$D$39),0,IF(DF3&lt;MONTH(Спецификация!$D$40),'Бюджет-OPEX'!$D$30,('Бюджет-OPEX'!$D$30+'Бюджет-OPEX'!$D$31))),IF(DF3&lt;MONTH(Спецификация!$D$39),0,IF(DF3&lt;(MONTH(Спецификация!$D$40)+12),'Бюджет-OPEX'!$D$30,('Бюджет-OPEX'!$D$30+'Бюджет-OPEX'!$D$31))))</f>
        <v>16.666666666666668</v>
      </c>
      <c r="DG8" s="848">
        <f>IF(YEAR(Спецификация!$D$39)=YEAR(Спецификация!$D$40),IF(DG3&lt;MONTH(Спецификация!$D$39),0,IF(DG3&lt;MONTH(Спецификация!$D$40),'Бюджет-OPEX'!$D$30,('Бюджет-OPEX'!$D$30+'Бюджет-OPEX'!$D$31))),IF(DG3&lt;MONTH(Спецификация!$D$39),0,IF(DG3&lt;(MONTH(Спецификация!$D$40)+12),'Бюджет-OPEX'!$D$30,('Бюджет-OPEX'!$D$30+'Бюджет-OPEX'!$D$31))))</f>
        <v>16.666666666666668</v>
      </c>
      <c r="DH8" s="848">
        <f>IF(YEAR(Спецификация!$D$39)=YEAR(Спецификация!$D$40),IF(DH3&lt;MONTH(Спецификация!$D$39),0,IF(DH3&lt;MONTH(Спецификация!$D$40),'Бюджет-OPEX'!$D$30,('Бюджет-OPEX'!$D$30+'Бюджет-OPEX'!$D$31))),IF(DH3&lt;MONTH(Спецификация!$D$39),0,IF(DH3&lt;(MONTH(Спецификация!$D$40)+12),'Бюджет-OPEX'!$D$30,('Бюджет-OPEX'!$D$30+'Бюджет-OPEX'!$D$31))))</f>
        <v>16.666666666666668</v>
      </c>
      <c r="DI8" s="848">
        <f>IF(YEAR(Спецификация!$D$39)=YEAR(Спецификация!$D$40),IF(DI3&lt;MONTH(Спецификация!$D$39),0,IF(DI3&lt;MONTH(Спецификация!$D$40),'Бюджет-OPEX'!$D$30,('Бюджет-OPEX'!$D$30+'Бюджет-OPEX'!$D$31))),IF(DI3&lt;MONTH(Спецификация!$D$39),0,IF(DI3&lt;(MONTH(Спецификация!$D$40)+12),'Бюджет-OPEX'!$D$30,('Бюджет-OPEX'!$D$30+'Бюджет-OPEX'!$D$31))))</f>
        <v>16.666666666666668</v>
      </c>
      <c r="DJ8" s="848">
        <f>IF(YEAR(Спецификация!$D$39)=YEAR(Спецификация!$D$40),IF(DJ3&lt;MONTH(Спецификация!$D$39),0,IF(DJ3&lt;MONTH(Спецификация!$D$40),'Бюджет-OPEX'!$D$30,('Бюджет-OPEX'!$D$30+'Бюджет-OPEX'!$D$31))),IF(DJ3&lt;MONTH(Спецификация!$D$39),0,IF(DJ3&lt;(MONTH(Спецификация!$D$40)+12),'Бюджет-OPEX'!$D$30,('Бюджет-OPEX'!$D$30+'Бюджет-OPEX'!$D$31))))</f>
        <v>16.666666666666668</v>
      </c>
      <c r="DK8" s="848">
        <f>IF(YEAR(Спецификация!$D$39)=YEAR(Спецификация!$D$40),IF(DK3&lt;MONTH(Спецификация!$D$39),0,IF(DK3&lt;MONTH(Спецификация!$D$40),'Бюджет-OPEX'!$D$30,('Бюджет-OPEX'!$D$30+'Бюджет-OPEX'!$D$31))),IF(DK3&lt;MONTH(Спецификация!$D$39),0,IF(DK3&lt;(MONTH(Спецификация!$D$40)+12),'Бюджет-OPEX'!$D$30,('Бюджет-OPEX'!$D$30+'Бюджет-OPEX'!$D$31))))</f>
        <v>16.666666666666668</v>
      </c>
      <c r="DL8" s="848">
        <f>IF(YEAR(Спецификация!$D$39)=YEAR(Спецификация!$D$40),IF(DL3&lt;MONTH(Спецификация!$D$39),0,IF(DL3&lt;MONTH(Спецификация!$D$40),'Бюджет-OPEX'!$D$30,('Бюджет-OPEX'!$D$30+'Бюджет-OPEX'!$D$31))),IF(DL3&lt;MONTH(Спецификация!$D$39),0,IF(DL3&lt;(MONTH(Спецификация!$D$40)+12),'Бюджет-OPEX'!$D$30,('Бюджет-OPEX'!$D$30+'Бюджет-OPEX'!$D$31))))</f>
        <v>16.666666666666668</v>
      </c>
      <c r="DM8" s="848">
        <f>IF(YEAR(Спецификация!$D$39)=YEAR(Спецификация!$D$40),IF(DM3&lt;MONTH(Спецификация!$D$39),0,IF(DM3&lt;MONTH(Спецификация!$D$40),'Бюджет-OPEX'!$D$30,('Бюджет-OPEX'!$D$30+'Бюджет-OPEX'!$D$31))),IF(DM3&lt;MONTH(Спецификация!$D$39),0,IF(DM3&lt;(MONTH(Спецификация!$D$40)+12),'Бюджет-OPEX'!$D$30,('Бюджет-OPEX'!$D$30+'Бюджет-OPEX'!$D$31))))</f>
        <v>16.666666666666668</v>
      </c>
      <c r="DN8" s="848">
        <f>IF(YEAR(Спецификация!$D$39)=YEAR(Спецификация!$D$40),IF(DN3&lt;MONTH(Спецификация!$D$39),0,IF(DN3&lt;MONTH(Спецификация!$D$40),'Бюджет-OPEX'!$D$30,('Бюджет-OPEX'!$D$30+'Бюджет-OPEX'!$D$31))),IF(DN3&lt;MONTH(Спецификация!$D$39),0,IF(DN3&lt;(MONTH(Спецификация!$D$40)+12),'Бюджет-OPEX'!$D$30,('Бюджет-OPEX'!$D$30+'Бюджет-OPEX'!$D$31))))</f>
        <v>16.666666666666668</v>
      </c>
      <c r="DO8" s="848">
        <f>IF(YEAR(Спецификация!$D$39)=YEAR(Спецификация!$D$40),IF(DO3&lt;MONTH(Спецификация!$D$39),0,IF(DO3&lt;MONTH(Спецификация!$D$40),'Бюджет-OPEX'!$D$30,('Бюджет-OPEX'!$D$30+'Бюджет-OPEX'!$D$31))),IF(DO3&lt;MONTH(Спецификация!$D$39),0,IF(DO3&lt;(MONTH(Спецификация!$D$40)+12),'Бюджет-OPEX'!$D$30,('Бюджет-OPEX'!$D$30+'Бюджет-OPEX'!$D$31))))</f>
        <v>16.666666666666668</v>
      </c>
      <c r="DP8" s="848">
        <f>IF(YEAR(Спецификация!$D$39)=YEAR(Спецификация!$D$40),IF(DP3&lt;MONTH(Спецификация!$D$39),0,IF(DP3&lt;MONTH(Спецификация!$D$40),'Бюджет-OPEX'!$D$30,('Бюджет-OPEX'!$D$30+'Бюджет-OPEX'!$D$31))),IF(DP3&lt;MONTH(Спецификация!$D$39),0,IF(DP3&lt;(MONTH(Спецификация!$D$40)+12),'Бюджет-OPEX'!$D$30,('Бюджет-OPEX'!$D$30+'Бюджет-OPEX'!$D$31))))</f>
        <v>16.666666666666668</v>
      </c>
      <c r="DQ8" s="848">
        <f>IF(YEAR(Спецификация!$D$39)=YEAR(Спецификация!$D$40),IF(DQ3&lt;MONTH(Спецификация!$D$39),0,IF(DQ3&lt;MONTH(Спецификация!$D$40),'Бюджет-OPEX'!$D$30,('Бюджет-OPEX'!$D$30+'Бюджет-OPEX'!$D$31))),IF(DQ3&lt;MONTH(Спецификация!$D$39),0,IF(DQ3&lt;(MONTH(Спецификация!$D$40)+12),'Бюджет-OPEX'!$D$30,('Бюджет-OPEX'!$D$30+'Бюджет-OPEX'!$D$31))))</f>
        <v>16.666666666666668</v>
      </c>
      <c r="DR8" s="848">
        <f>IF(YEAR(Спецификация!$D$39)=YEAR(Спецификация!$D$40),IF(DR3&lt;MONTH(Спецификация!$D$39),0,IF(DR3&lt;MONTH(Спецификация!$D$40),'Бюджет-OPEX'!$D$30,('Бюджет-OPEX'!$D$30+'Бюджет-OPEX'!$D$31))),IF(DR3&lt;MONTH(Спецификация!$D$39),0,IF(DR3&lt;(MONTH(Спецификация!$D$40)+12),'Бюджет-OPEX'!$D$30,('Бюджет-OPEX'!$D$30+'Бюджет-OPEX'!$D$31))))</f>
        <v>16.666666666666668</v>
      </c>
      <c r="DS8" s="848">
        <f>IF(YEAR(Спецификация!$D$39)=YEAR(Спецификация!$D$40),IF(DS3&lt;MONTH(Спецификация!$D$39),0,IF(DS3&lt;MONTH(Спецификация!$D$40),'Бюджет-OPEX'!$D$30,('Бюджет-OPEX'!$D$30+'Бюджет-OPEX'!$D$31))),IF(DS3&lt;MONTH(Спецификация!$D$39),0,IF(DS3&lt;(MONTH(Спецификация!$D$40)+12),'Бюджет-OPEX'!$D$30,('Бюджет-OPEX'!$D$30+'Бюджет-OPEX'!$D$31))))</f>
        <v>16.666666666666668</v>
      </c>
      <c r="DT8" s="848">
        <f>IF(YEAR(Спецификация!$D$39)=YEAR(Спецификация!$D$40),IF(DT3&lt;MONTH(Спецификация!$D$39),0,IF(DT3&lt;MONTH(Спецификация!$D$40),'Бюджет-OPEX'!$D$30,('Бюджет-OPEX'!$D$30+'Бюджет-OPEX'!$D$31))),IF(DT3&lt;MONTH(Спецификация!$D$39),0,IF(DT3&lt;(MONTH(Спецификация!$D$40)+12),'Бюджет-OPEX'!$D$30,('Бюджет-OPEX'!$D$30+'Бюджет-OPEX'!$D$31))))</f>
        <v>16.666666666666668</v>
      </c>
      <c r="DU8" s="848">
        <f>IF(YEAR(Спецификация!$D$39)=YEAR(Спецификация!$D$40),IF(DU3&lt;MONTH(Спецификация!$D$39),0,IF(DU3&lt;MONTH(Спецификация!$D$40),'Бюджет-OPEX'!$D$30,('Бюджет-OPEX'!$D$30+'Бюджет-OPEX'!$D$31))),IF(DU3&lt;MONTH(Спецификация!$D$39),0,IF(DU3&lt;(MONTH(Спецификация!$D$40)+12),'Бюджет-OPEX'!$D$30,('Бюджет-OPEX'!$D$30+'Бюджет-OPEX'!$D$31))))</f>
        <v>16.666666666666668</v>
      </c>
      <c r="DV8" s="848">
        <f>IF(YEAR(Спецификация!$D$39)=YEAR(Спецификация!$D$40),IF(DV3&lt;MONTH(Спецификация!$D$39),0,IF(DV3&lt;MONTH(Спецификация!$D$40),'Бюджет-OPEX'!$D$30,('Бюджет-OPEX'!$D$30+'Бюджет-OPEX'!$D$31))),IF(DV3&lt;MONTH(Спецификация!$D$39),0,IF(DV3&lt;(MONTH(Спецификация!$D$40)+12),'Бюджет-OPEX'!$D$30,('Бюджет-OPEX'!$D$30+'Бюджет-OPEX'!$D$31))))</f>
        <v>16.666666666666668</v>
      </c>
      <c r="DW8" s="848">
        <f>IF(YEAR(Спецификация!$D$39)=YEAR(Спецификация!$D$40),IF(DW3&lt;MONTH(Спецификация!$D$39),0,IF(DW3&lt;MONTH(Спецификация!$D$40),'Бюджет-OPEX'!$D$30,('Бюджет-OPEX'!$D$30+'Бюджет-OPEX'!$D$31))),IF(DW3&lt;MONTH(Спецификация!$D$39),0,IF(DW3&lt;(MONTH(Спецификация!$D$40)+12),'Бюджет-OPEX'!$D$30,('Бюджет-OPEX'!$D$30+'Бюджет-OPEX'!$D$31))))</f>
        <v>16.666666666666668</v>
      </c>
      <c r="DX8" s="848">
        <f>IF(YEAR(Спецификация!$D$39)=YEAR(Спецификация!$D$40),IF(DX3&lt;MONTH(Спецификация!$D$39),0,IF(DX3&lt;MONTH(Спецификация!$D$40),'Бюджет-OPEX'!$D$30,('Бюджет-OPEX'!$D$30+'Бюджет-OPEX'!$D$31))),IF(DX3&lt;MONTH(Спецификация!$D$39),0,IF(DX3&lt;(MONTH(Спецификация!$D$40)+12),'Бюджет-OPEX'!$D$30,('Бюджет-OPEX'!$D$30+'Бюджет-OPEX'!$D$31))))</f>
        <v>16.666666666666668</v>
      </c>
      <c r="DY8" s="848">
        <f>IF(YEAR(Спецификация!$D$39)=YEAR(Спецификация!$D$40),IF(DY3&lt;MONTH(Спецификация!$D$39),0,IF(DY3&lt;MONTH(Спецификация!$D$40),'Бюджет-OPEX'!$D$30,('Бюджет-OPEX'!$D$30+'Бюджет-OPEX'!$D$31))),IF(DY3&lt;MONTH(Спецификация!$D$39),0,IF(DY3&lt;(MONTH(Спецификация!$D$40)+12),'Бюджет-OPEX'!$D$30,('Бюджет-OPEX'!$D$30+'Бюджет-OPEX'!$D$31))))</f>
        <v>16.666666666666668</v>
      </c>
      <c r="DZ8" s="848">
        <f>IF(YEAR(Спецификация!$D$39)=YEAR(Спецификация!$D$40),IF(DZ3&lt;MONTH(Спецификация!$D$39),0,IF(DZ3&lt;MONTH(Спецификация!$D$40),'Бюджет-OPEX'!$D$30,('Бюджет-OPEX'!$D$30+'Бюджет-OPEX'!$D$31))),IF(DZ3&lt;MONTH(Спецификация!$D$39),0,IF(DZ3&lt;(MONTH(Спецификация!$D$40)+12),'Бюджет-OPEX'!$D$30,('Бюджет-OPEX'!$D$30+'Бюджет-OPEX'!$D$31))))</f>
        <v>16.666666666666668</v>
      </c>
      <c r="EA8" s="848">
        <f>IF(YEAR(Спецификация!$D$39)=YEAR(Спецификация!$D$40),IF(EA3&lt;MONTH(Спецификация!$D$39),0,IF(EA3&lt;MONTH(Спецификация!$D$40),'Бюджет-OPEX'!$D$30,('Бюджет-OPEX'!$D$30+'Бюджет-OPEX'!$D$31))),IF(EA3&lt;MONTH(Спецификация!$D$39),0,IF(EA3&lt;(MONTH(Спецификация!$D$40)+12),'Бюджет-OPEX'!$D$30,('Бюджет-OPEX'!$D$30+'Бюджет-OPEX'!$D$31))))</f>
        <v>16.666666666666668</v>
      </c>
      <c r="EB8" s="848">
        <f>IF(YEAR(Спецификация!$D$39)=YEAR(Спецификация!$D$40),IF(EB3&lt;MONTH(Спецификация!$D$39),0,IF(EB3&lt;MONTH(Спецификация!$D$40),'Бюджет-OPEX'!$D$30,('Бюджет-OPEX'!$D$30+'Бюджет-OPEX'!$D$31))),IF(EB3&lt;MONTH(Спецификация!$D$39),0,IF(EB3&lt;(MONTH(Спецификация!$D$40)+12),'Бюджет-OPEX'!$D$30,('Бюджет-OPEX'!$D$30+'Бюджет-OPEX'!$D$31))))</f>
        <v>16.666666666666668</v>
      </c>
      <c r="EC8" s="848">
        <f>IF(YEAR(Спецификация!$D$39)=YEAR(Спецификация!$D$40),IF(EC3&lt;MONTH(Спецификация!$D$39),0,IF(EC3&lt;MONTH(Спецификация!$D$40),'Бюджет-OPEX'!$D$30,('Бюджет-OPEX'!$D$30+'Бюджет-OPEX'!$D$31))),IF(EC3&lt;MONTH(Спецификация!$D$39),0,IF(EC3&lt;(MONTH(Спецификация!$D$40)+12),'Бюджет-OPEX'!$D$30,('Бюджет-OPEX'!$D$30+'Бюджет-OPEX'!$D$31))))</f>
        <v>16.666666666666668</v>
      </c>
      <c r="ED8" s="848">
        <f>IF(YEAR(Спецификация!$D$39)=YEAR(Спецификация!$D$40),IF(ED3&lt;MONTH(Спецификация!$D$39),0,IF(ED3&lt;MONTH(Спецификация!$D$40),'Бюджет-OPEX'!$D$30,('Бюджет-OPEX'!$D$30+'Бюджет-OPEX'!$D$31))),IF(ED3&lt;MONTH(Спецификация!$D$39),0,IF(ED3&lt;(MONTH(Спецификация!$D$40)+12),'Бюджет-OPEX'!$D$30,('Бюджет-OPEX'!$D$30+'Бюджет-OPEX'!$D$31))))</f>
        <v>16.666666666666668</v>
      </c>
      <c r="EE8" s="848">
        <f>IF(YEAR(Спецификация!$D$39)=YEAR(Спецификация!$D$40),IF(EE3&lt;MONTH(Спецификация!$D$39),0,IF(EE3&lt;MONTH(Спецификация!$D$40),'Бюджет-OPEX'!$D$30,('Бюджет-OPEX'!$D$30+'Бюджет-OPEX'!$D$31))),IF(EE3&lt;MONTH(Спецификация!$D$39),0,IF(EE3&lt;(MONTH(Спецификация!$D$40)+12),'Бюджет-OPEX'!$D$30,('Бюджет-OPEX'!$D$30+'Бюджет-OPEX'!$D$31))))</f>
        <v>16.666666666666668</v>
      </c>
      <c r="EF8" s="848">
        <f>IF(YEAR(Спецификация!$D$39)=YEAR(Спецификация!$D$40),IF(EF3&lt;MONTH(Спецификация!$D$39),0,IF(EF3&lt;MONTH(Спецификация!$D$40),'Бюджет-OPEX'!$D$30,('Бюджет-OPEX'!$D$30+'Бюджет-OPEX'!$D$31))),IF(EF3&lt;MONTH(Спецификация!$D$39),0,IF(EF3&lt;(MONTH(Спецификация!$D$40)+12),'Бюджет-OPEX'!$D$30,('Бюджет-OPEX'!$D$30+'Бюджет-OPEX'!$D$31))))</f>
        <v>16.666666666666668</v>
      </c>
      <c r="EG8" s="848">
        <f>IF(YEAR(Спецификация!$D$39)=YEAR(Спецификация!$D$40),IF(EG3&lt;MONTH(Спецификация!$D$39),0,IF(EG3&lt;MONTH(Спецификация!$D$40),'Бюджет-OPEX'!$D$30,('Бюджет-OPEX'!$D$30+'Бюджет-OPEX'!$D$31))),IF(EG3&lt;MONTH(Спецификация!$D$39),0,IF(EG3&lt;(MONTH(Спецификация!$D$40)+12),'Бюджет-OPEX'!$D$30,('Бюджет-OPEX'!$D$30+'Бюджет-OPEX'!$D$31))))</f>
        <v>16.666666666666668</v>
      </c>
      <c r="EH8" s="848">
        <f>IF(YEAR(Спецификация!$D$39)=YEAR(Спецификация!$D$40),IF(EH3&lt;MONTH(Спецификация!$D$39),0,IF(EH3&lt;MONTH(Спецификация!$D$40),'Бюджет-OPEX'!$D$30,('Бюджет-OPEX'!$D$30+'Бюджет-OPEX'!$D$31))),IF(EH3&lt;MONTH(Спецификация!$D$39),0,IF(EH3&lt;(MONTH(Спецификация!$D$40)+12),'Бюджет-OPEX'!$D$30,('Бюджет-OPEX'!$D$30+'Бюджет-OPEX'!$D$31))))</f>
        <v>16.666666666666668</v>
      </c>
      <c r="EI8" s="848">
        <f>IF(YEAR(Спецификация!$D$39)=YEAR(Спецификация!$D$40),IF(EI3&lt;MONTH(Спецификация!$D$39),0,IF(EI3&lt;MONTH(Спецификация!$D$40),'Бюджет-OPEX'!$D$30,('Бюджет-OPEX'!$D$30+'Бюджет-OPEX'!$D$31))),IF(EI3&lt;MONTH(Спецификация!$D$39),0,IF(EI3&lt;(MONTH(Спецификация!$D$40)+12),'Бюджет-OPEX'!$D$30,('Бюджет-OPEX'!$D$30+'Бюджет-OPEX'!$D$31))))</f>
        <v>16.666666666666668</v>
      </c>
      <c r="EJ8" s="848">
        <f>IF(YEAR(Спецификация!$D$39)=YEAR(Спецификация!$D$40),IF(EJ3&lt;MONTH(Спецификация!$D$39),0,IF(EJ3&lt;MONTH(Спецификация!$D$40),'Бюджет-OPEX'!$D$30,('Бюджет-OPEX'!$D$30+'Бюджет-OPEX'!$D$31))),IF(EJ3&lt;MONTH(Спецификация!$D$39),0,IF(EJ3&lt;(MONTH(Спецификация!$D$40)+12),'Бюджет-OPEX'!$D$30,('Бюджет-OPEX'!$D$30+'Бюджет-OPEX'!$D$31))))</f>
        <v>16.666666666666668</v>
      </c>
      <c r="EK8" s="848">
        <f>IF(YEAR(Спецификация!$D$39)=YEAR(Спецификация!$D$40),IF(EK3&lt;MONTH(Спецификация!$D$39),0,IF(EK3&lt;MONTH(Спецификация!$D$40),'Бюджет-OPEX'!$D$30,('Бюджет-OPEX'!$D$30+'Бюджет-OPEX'!$D$31))),IF(EK3&lt;MONTH(Спецификация!$D$39),0,IF(EK3&lt;(MONTH(Спецификация!$D$40)+12),'Бюджет-OPEX'!$D$30,('Бюджет-OPEX'!$D$30+'Бюджет-OPEX'!$D$31))))</f>
        <v>16.666666666666668</v>
      </c>
      <c r="EL8" s="848">
        <f>IF(YEAR(Спецификация!$D$39)=YEAR(Спецификация!$D$40),IF(EL3&lt;MONTH(Спецификация!$D$39),0,IF(EL3&lt;MONTH(Спецификация!$D$40),'Бюджет-OPEX'!$D$30,('Бюджет-OPEX'!$D$30+'Бюджет-OPEX'!$D$31))),IF(EL3&lt;MONTH(Спецификация!$D$39),0,IF(EL3&lt;(MONTH(Спецификация!$D$40)+12),'Бюджет-OPEX'!$D$30,('Бюджет-OPEX'!$D$30+'Бюджет-OPEX'!$D$31))))</f>
        <v>16.666666666666668</v>
      </c>
      <c r="EM8" s="848">
        <f>IF(YEAR(Спецификация!$D$39)=YEAR(Спецификация!$D$40),IF(EM3&lt;MONTH(Спецификация!$D$39),0,IF(EM3&lt;MONTH(Спецификация!$D$40),'Бюджет-OPEX'!$D$30,('Бюджет-OPEX'!$D$30+'Бюджет-OPEX'!$D$31))),IF(EM3&lt;MONTH(Спецификация!$D$39),0,IF(EM3&lt;(MONTH(Спецификация!$D$40)+12),'Бюджет-OPEX'!$D$30,('Бюджет-OPEX'!$D$30+'Бюджет-OPEX'!$D$31))))</f>
        <v>16.666666666666668</v>
      </c>
      <c r="EN8" s="848">
        <f>IF(YEAR(Спецификация!$D$39)=YEAR(Спецификация!$D$40),IF(EN3&lt;MONTH(Спецификация!$D$39),0,IF(EN3&lt;MONTH(Спецификация!$D$40),'Бюджет-OPEX'!$D$30,('Бюджет-OPEX'!$D$30+'Бюджет-OPEX'!$D$31))),IF(EN3&lt;MONTH(Спецификация!$D$39),0,IF(EN3&lt;(MONTH(Спецификация!$D$40)+12),'Бюджет-OPEX'!$D$30,('Бюджет-OPEX'!$D$30+'Бюджет-OPEX'!$D$31))))</f>
        <v>16.666666666666668</v>
      </c>
      <c r="EO8" s="848">
        <f>IF(YEAR(Спецификация!$D$39)=YEAR(Спецификация!$D$40),IF(EO3&lt;MONTH(Спецификация!$D$39),0,IF(EO3&lt;MONTH(Спецификация!$D$40),'Бюджет-OPEX'!$D$30,('Бюджет-OPEX'!$D$30+'Бюджет-OPEX'!$D$31))),IF(EO3&lt;MONTH(Спецификация!$D$39),0,IF(EO3&lt;(MONTH(Спецификация!$D$40)+12),'Бюджет-OPEX'!$D$30,('Бюджет-OPEX'!$D$30+'Бюджет-OPEX'!$D$31))))</f>
        <v>16.666666666666668</v>
      </c>
      <c r="EP8" s="848">
        <f>IF(YEAR(Спецификация!$D$39)=YEAR(Спецификация!$D$40),IF(EP3&lt;MONTH(Спецификация!$D$39),0,IF(EP3&lt;MONTH(Спецификация!$D$40),'Бюджет-OPEX'!$D$30,('Бюджет-OPEX'!$D$30+'Бюджет-OPEX'!$D$31))),IF(EP3&lt;MONTH(Спецификация!$D$39),0,IF(EP3&lt;(MONTH(Спецификация!$D$40)+12),'Бюджет-OPEX'!$D$30,('Бюджет-OPEX'!$D$30+'Бюджет-OPEX'!$D$31))))</f>
        <v>16.666666666666668</v>
      </c>
      <c r="EQ8" s="175"/>
      <c r="ER8" s="174">
        <f>SUM(C8:N8)</f>
        <v>16.666666666666668</v>
      </c>
      <c r="ES8" s="174">
        <f>SUM(O8:Z8)</f>
        <v>199.99999999999997</v>
      </c>
      <c r="ET8" s="174">
        <f>SUM(AA8:AL8)</f>
        <v>199.99999999999997</v>
      </c>
      <c r="EU8" s="174">
        <f>SUM(AM8:AX8)</f>
        <v>199.99999999999997</v>
      </c>
      <c r="EV8" s="174">
        <f>SUM(AY8:BJ8)</f>
        <v>199.99999999999997</v>
      </c>
      <c r="EW8" s="174">
        <f>SUM(BK8:BV8)</f>
        <v>199.99999999999997</v>
      </c>
      <c r="EX8" s="174">
        <f>SUM(BW8:CH8)</f>
        <v>199.99999999999997</v>
      </c>
      <c r="EY8" s="176">
        <f>SUM(CI8:CT8)</f>
        <v>199.99999999999997</v>
      </c>
      <c r="EZ8" s="176">
        <f>SUM(CU8:DF8)</f>
        <v>199.99999999999997</v>
      </c>
      <c r="FA8" s="177">
        <f>SUM(DG8:DR8)</f>
        <v>199.99999999999997</v>
      </c>
      <c r="FB8" s="177">
        <f>SUM(DS8:ED8)</f>
        <v>199.99999999999997</v>
      </c>
      <c r="FC8" s="177">
        <f>SUM(EE8:EP8)</f>
        <v>199.99999999999997</v>
      </c>
      <c r="FD8" s="178">
        <f>SUM(C8:EP8)</f>
        <v>2216.6666666666688</v>
      </c>
    </row>
    <row r="9" spans="1:160" s="1" customFormat="1" ht="25.5" customHeight="1" x14ac:dyDescent="0.3">
      <c r="B9" s="60" t="s">
        <v>41</v>
      </c>
      <c r="C9" s="254">
        <f t="shared" ref="C9:AH9" si="0">SUM(C5:C8)</f>
        <v>0</v>
      </c>
      <c r="D9" s="254">
        <f t="shared" si="0"/>
        <v>0</v>
      </c>
      <c r="E9" s="254">
        <f t="shared" si="0"/>
        <v>0</v>
      </c>
      <c r="F9" s="254">
        <f t="shared" si="0"/>
        <v>0</v>
      </c>
      <c r="G9" s="254">
        <f t="shared" si="0"/>
        <v>0</v>
      </c>
      <c r="H9" s="254">
        <f t="shared" si="0"/>
        <v>0</v>
      </c>
      <c r="I9" s="254">
        <f t="shared" si="0"/>
        <v>0</v>
      </c>
      <c r="J9" s="254">
        <f t="shared" si="0"/>
        <v>0</v>
      </c>
      <c r="K9" s="254">
        <f>SUM(K5:K8)</f>
        <v>0</v>
      </c>
      <c r="L9" s="254">
        <f>SUM(L5:L8)</f>
        <v>0</v>
      </c>
      <c r="M9" s="254">
        <f t="shared" si="0"/>
        <v>0</v>
      </c>
      <c r="N9" s="254">
        <f t="shared" si="0"/>
        <v>16.666666666666668</v>
      </c>
      <c r="O9" s="254">
        <f t="shared" si="0"/>
        <v>16.666666666666668</v>
      </c>
      <c r="P9" s="254">
        <f t="shared" si="0"/>
        <v>16.666666666666668</v>
      </c>
      <c r="Q9" s="254">
        <f t="shared" si="0"/>
        <v>16.666666666666668</v>
      </c>
      <c r="R9" s="254">
        <f t="shared" si="0"/>
        <v>16.666666666666668</v>
      </c>
      <c r="S9" s="254">
        <f t="shared" si="0"/>
        <v>16.666666666666668</v>
      </c>
      <c r="T9" s="254">
        <f t="shared" si="0"/>
        <v>16.666666666666668</v>
      </c>
      <c r="U9" s="254">
        <f t="shared" si="0"/>
        <v>824683.3333333336</v>
      </c>
      <c r="V9" s="254">
        <f t="shared" si="0"/>
        <v>16.666666666666668</v>
      </c>
      <c r="W9" s="254">
        <f t="shared" si="0"/>
        <v>16.666666666666668</v>
      </c>
      <c r="X9" s="254">
        <f t="shared" si="0"/>
        <v>16.666666666666668</v>
      </c>
      <c r="Y9" s="254">
        <f t="shared" si="0"/>
        <v>16.666666666666668</v>
      </c>
      <c r="Z9" s="254">
        <f t="shared" si="0"/>
        <v>16.666666666666668</v>
      </c>
      <c r="AA9" s="254">
        <f t="shared" si="0"/>
        <v>16.666666666666668</v>
      </c>
      <c r="AB9" s="254">
        <f t="shared" si="0"/>
        <v>16.666666666666668</v>
      </c>
      <c r="AC9" s="254">
        <f t="shared" si="0"/>
        <v>16.666666666666668</v>
      </c>
      <c r="AD9" s="254">
        <f t="shared" si="0"/>
        <v>16.666666666666668</v>
      </c>
      <c r="AE9" s="254">
        <f t="shared" si="0"/>
        <v>16.666666666666668</v>
      </c>
      <c r="AF9" s="254">
        <f t="shared" si="0"/>
        <v>16.666666666666668</v>
      </c>
      <c r="AG9" s="254">
        <f t="shared" si="0"/>
        <v>16.666666666666668</v>
      </c>
      <c r="AH9" s="254">
        <f t="shared" si="0"/>
        <v>16.666666666666668</v>
      </c>
      <c r="AI9" s="254">
        <f t="shared" ref="AI9:BN9" si="1">SUM(AI5:AI8)</f>
        <v>16.666666666666668</v>
      </c>
      <c r="AJ9" s="254">
        <f t="shared" si="1"/>
        <v>16.666666666666668</v>
      </c>
      <c r="AK9" s="254">
        <f t="shared" si="1"/>
        <v>16.666666666666668</v>
      </c>
      <c r="AL9" s="254">
        <f t="shared" si="1"/>
        <v>16.666666666666668</v>
      </c>
      <c r="AM9" s="254">
        <f t="shared" si="1"/>
        <v>16.666666666666668</v>
      </c>
      <c r="AN9" s="254">
        <f t="shared" si="1"/>
        <v>16.666666666666668</v>
      </c>
      <c r="AO9" s="254">
        <f t="shared" si="1"/>
        <v>16.666666666666668</v>
      </c>
      <c r="AP9" s="254">
        <f t="shared" si="1"/>
        <v>16.666666666666668</v>
      </c>
      <c r="AQ9" s="254">
        <f t="shared" si="1"/>
        <v>16.666666666666668</v>
      </c>
      <c r="AR9" s="254">
        <f t="shared" si="1"/>
        <v>16.666666666666668</v>
      </c>
      <c r="AS9" s="254">
        <f t="shared" si="1"/>
        <v>16.666666666666668</v>
      </c>
      <c r="AT9" s="254">
        <f t="shared" si="1"/>
        <v>16.666666666666668</v>
      </c>
      <c r="AU9" s="254">
        <f t="shared" si="1"/>
        <v>16.666666666666668</v>
      </c>
      <c r="AV9" s="254">
        <f t="shared" si="1"/>
        <v>16.666666666666668</v>
      </c>
      <c r="AW9" s="254">
        <f t="shared" si="1"/>
        <v>16.666666666666668</v>
      </c>
      <c r="AX9" s="254">
        <f t="shared" si="1"/>
        <v>16.666666666666668</v>
      </c>
      <c r="AY9" s="254">
        <f t="shared" si="1"/>
        <v>16.666666666666668</v>
      </c>
      <c r="AZ9" s="254">
        <f t="shared" si="1"/>
        <v>16.666666666666668</v>
      </c>
      <c r="BA9" s="254">
        <f t="shared" si="1"/>
        <v>16.666666666666668</v>
      </c>
      <c r="BB9" s="254">
        <f t="shared" si="1"/>
        <v>16.666666666666668</v>
      </c>
      <c r="BC9" s="254">
        <f t="shared" si="1"/>
        <v>16.666666666666668</v>
      </c>
      <c r="BD9" s="254">
        <f t="shared" si="1"/>
        <v>16.666666666666668</v>
      </c>
      <c r="BE9" s="254">
        <f t="shared" si="1"/>
        <v>16.666666666666668</v>
      </c>
      <c r="BF9" s="254">
        <f t="shared" si="1"/>
        <v>16.666666666666668</v>
      </c>
      <c r="BG9" s="254">
        <f t="shared" si="1"/>
        <v>16.666666666666668</v>
      </c>
      <c r="BH9" s="254">
        <f t="shared" si="1"/>
        <v>16.666666666666668</v>
      </c>
      <c r="BI9" s="254">
        <f t="shared" si="1"/>
        <v>16.666666666666668</v>
      </c>
      <c r="BJ9" s="254">
        <f t="shared" si="1"/>
        <v>16.666666666666668</v>
      </c>
      <c r="BK9" s="254">
        <f t="shared" si="1"/>
        <v>16.666666666666668</v>
      </c>
      <c r="BL9" s="254">
        <f t="shared" si="1"/>
        <v>16.666666666666668</v>
      </c>
      <c r="BM9" s="254">
        <f t="shared" si="1"/>
        <v>16.666666666666668</v>
      </c>
      <c r="BN9" s="254">
        <f t="shared" si="1"/>
        <v>16.666666666666668</v>
      </c>
      <c r="BO9" s="254">
        <f t="shared" ref="BO9:CT9" si="2">SUM(BO5:BO8)</f>
        <v>16.666666666666668</v>
      </c>
      <c r="BP9" s="254">
        <f t="shared" si="2"/>
        <v>16.666666666666668</v>
      </c>
      <c r="BQ9" s="254">
        <f t="shared" si="2"/>
        <v>16.666666666666668</v>
      </c>
      <c r="BR9" s="254">
        <f t="shared" si="2"/>
        <v>16.666666666666668</v>
      </c>
      <c r="BS9" s="254">
        <f t="shared" si="2"/>
        <v>16.666666666666668</v>
      </c>
      <c r="BT9" s="254">
        <f t="shared" si="2"/>
        <v>16.666666666666668</v>
      </c>
      <c r="BU9" s="254">
        <f t="shared" si="2"/>
        <v>16.666666666666668</v>
      </c>
      <c r="BV9" s="254">
        <f t="shared" si="2"/>
        <v>16.666666666666668</v>
      </c>
      <c r="BW9" s="254">
        <f t="shared" si="2"/>
        <v>16.666666666666668</v>
      </c>
      <c r="BX9" s="254">
        <f t="shared" si="2"/>
        <v>16.666666666666668</v>
      </c>
      <c r="BY9" s="254">
        <f t="shared" si="2"/>
        <v>16.666666666666668</v>
      </c>
      <c r="BZ9" s="254">
        <f t="shared" si="2"/>
        <v>16.666666666666668</v>
      </c>
      <c r="CA9" s="254">
        <f t="shared" si="2"/>
        <v>16.666666666666668</v>
      </c>
      <c r="CB9" s="254">
        <f t="shared" si="2"/>
        <v>16.666666666666668</v>
      </c>
      <c r="CC9" s="254">
        <f t="shared" si="2"/>
        <v>16.666666666666668</v>
      </c>
      <c r="CD9" s="254">
        <f t="shared" si="2"/>
        <v>16.666666666666668</v>
      </c>
      <c r="CE9" s="254">
        <f t="shared" si="2"/>
        <v>16.666666666666668</v>
      </c>
      <c r="CF9" s="254">
        <f t="shared" si="2"/>
        <v>16.666666666666668</v>
      </c>
      <c r="CG9" s="254">
        <f t="shared" si="2"/>
        <v>16.666666666666668</v>
      </c>
      <c r="CH9" s="254">
        <f t="shared" si="2"/>
        <v>16.666666666666668</v>
      </c>
      <c r="CI9" s="254">
        <f t="shared" si="2"/>
        <v>16.666666666666668</v>
      </c>
      <c r="CJ9" s="254">
        <f t="shared" si="2"/>
        <v>16.666666666666668</v>
      </c>
      <c r="CK9" s="254">
        <f t="shared" si="2"/>
        <v>16.666666666666668</v>
      </c>
      <c r="CL9" s="254">
        <f t="shared" si="2"/>
        <v>16.666666666666668</v>
      </c>
      <c r="CM9" s="254">
        <f t="shared" si="2"/>
        <v>16.666666666666668</v>
      </c>
      <c r="CN9" s="254">
        <f t="shared" si="2"/>
        <v>16.666666666666668</v>
      </c>
      <c r="CO9" s="254">
        <f t="shared" si="2"/>
        <v>16.666666666666668</v>
      </c>
      <c r="CP9" s="254">
        <f t="shared" si="2"/>
        <v>16.666666666666668</v>
      </c>
      <c r="CQ9" s="254">
        <f t="shared" si="2"/>
        <v>16.666666666666668</v>
      </c>
      <c r="CR9" s="254">
        <f t="shared" si="2"/>
        <v>16.666666666666668</v>
      </c>
      <c r="CS9" s="254">
        <f t="shared" si="2"/>
        <v>16.666666666666668</v>
      </c>
      <c r="CT9" s="254">
        <f t="shared" si="2"/>
        <v>16.666666666666668</v>
      </c>
      <c r="CU9" s="254">
        <f t="shared" ref="CU9:DZ9" si="3">SUM(CU5:CU8)</f>
        <v>16.666666666666668</v>
      </c>
      <c r="CV9" s="254">
        <f t="shared" si="3"/>
        <v>16.666666666666668</v>
      </c>
      <c r="CW9" s="254">
        <f t="shared" si="3"/>
        <v>16.666666666666668</v>
      </c>
      <c r="CX9" s="254">
        <f t="shared" si="3"/>
        <v>16.666666666666668</v>
      </c>
      <c r="CY9" s="254">
        <f t="shared" si="3"/>
        <v>16.666666666666668</v>
      </c>
      <c r="CZ9" s="254">
        <f t="shared" si="3"/>
        <v>16.666666666666668</v>
      </c>
      <c r="DA9" s="254">
        <f t="shared" si="3"/>
        <v>16.666666666666668</v>
      </c>
      <c r="DB9" s="254">
        <f t="shared" si="3"/>
        <v>16.666666666666668</v>
      </c>
      <c r="DC9" s="254">
        <f t="shared" si="3"/>
        <v>16.666666666666668</v>
      </c>
      <c r="DD9" s="254">
        <f t="shared" si="3"/>
        <v>16.666666666666668</v>
      </c>
      <c r="DE9" s="254">
        <f t="shared" si="3"/>
        <v>16.666666666666668</v>
      </c>
      <c r="DF9" s="254">
        <f t="shared" si="3"/>
        <v>16.666666666666668</v>
      </c>
      <c r="DG9" s="254">
        <f t="shared" si="3"/>
        <v>16.666666666666668</v>
      </c>
      <c r="DH9" s="254">
        <f t="shared" si="3"/>
        <v>16.666666666666668</v>
      </c>
      <c r="DI9" s="254">
        <f t="shared" si="3"/>
        <v>16.666666666666668</v>
      </c>
      <c r="DJ9" s="254">
        <f t="shared" si="3"/>
        <v>16.666666666666668</v>
      </c>
      <c r="DK9" s="254">
        <f t="shared" si="3"/>
        <v>16.666666666666668</v>
      </c>
      <c r="DL9" s="254">
        <f t="shared" si="3"/>
        <v>16.666666666666668</v>
      </c>
      <c r="DM9" s="254">
        <f t="shared" si="3"/>
        <v>16.666666666666668</v>
      </c>
      <c r="DN9" s="254">
        <f t="shared" si="3"/>
        <v>16.666666666666668</v>
      </c>
      <c r="DO9" s="254">
        <f t="shared" si="3"/>
        <v>16.666666666666668</v>
      </c>
      <c r="DP9" s="254">
        <f t="shared" si="3"/>
        <v>16.666666666666668</v>
      </c>
      <c r="DQ9" s="254">
        <f t="shared" si="3"/>
        <v>16.666666666666668</v>
      </c>
      <c r="DR9" s="254">
        <f t="shared" si="3"/>
        <v>16.666666666666668</v>
      </c>
      <c r="DS9" s="254">
        <f t="shared" si="3"/>
        <v>16.666666666666668</v>
      </c>
      <c r="DT9" s="254">
        <f t="shared" si="3"/>
        <v>16.666666666666668</v>
      </c>
      <c r="DU9" s="254">
        <f t="shared" si="3"/>
        <v>16.666666666666668</v>
      </c>
      <c r="DV9" s="254">
        <f t="shared" si="3"/>
        <v>16.666666666666668</v>
      </c>
      <c r="DW9" s="254">
        <f t="shared" si="3"/>
        <v>16.666666666666668</v>
      </c>
      <c r="DX9" s="254">
        <f t="shared" si="3"/>
        <v>16.666666666666668</v>
      </c>
      <c r="DY9" s="254">
        <f t="shared" si="3"/>
        <v>16.666666666666668</v>
      </c>
      <c r="DZ9" s="254">
        <f t="shared" si="3"/>
        <v>16.666666666666668</v>
      </c>
      <c r="EA9" s="254">
        <f t="shared" ref="EA9:EP9" si="4">SUM(EA5:EA8)</f>
        <v>16.666666666666668</v>
      </c>
      <c r="EB9" s="254">
        <f t="shared" si="4"/>
        <v>16.666666666666668</v>
      </c>
      <c r="EC9" s="254">
        <f t="shared" si="4"/>
        <v>16.666666666666668</v>
      </c>
      <c r="ED9" s="254">
        <f t="shared" si="4"/>
        <v>16.666666666666668</v>
      </c>
      <c r="EE9" s="254">
        <f t="shared" si="4"/>
        <v>16.666666666666668</v>
      </c>
      <c r="EF9" s="254">
        <f t="shared" si="4"/>
        <v>16.666666666666668</v>
      </c>
      <c r="EG9" s="254">
        <f t="shared" si="4"/>
        <v>16.666666666666668</v>
      </c>
      <c r="EH9" s="254">
        <f t="shared" si="4"/>
        <v>16.666666666666668</v>
      </c>
      <c r="EI9" s="254">
        <f t="shared" si="4"/>
        <v>16.666666666666668</v>
      </c>
      <c r="EJ9" s="254">
        <f t="shared" si="4"/>
        <v>16.666666666666668</v>
      </c>
      <c r="EK9" s="254">
        <f t="shared" si="4"/>
        <v>16.666666666666668</v>
      </c>
      <c r="EL9" s="254">
        <f t="shared" si="4"/>
        <v>16.666666666666668</v>
      </c>
      <c r="EM9" s="254">
        <f t="shared" si="4"/>
        <v>16.666666666666668</v>
      </c>
      <c r="EN9" s="254">
        <f t="shared" si="4"/>
        <v>16.666666666666668</v>
      </c>
      <c r="EO9" s="254">
        <f t="shared" si="4"/>
        <v>16.666666666666668</v>
      </c>
      <c r="EP9" s="254">
        <f t="shared" si="4"/>
        <v>16.666666666666668</v>
      </c>
      <c r="EQ9" s="258"/>
      <c r="ER9" s="254">
        <f>SUM(C9:N9)</f>
        <v>16.666666666666668</v>
      </c>
      <c r="ES9" s="254">
        <f>SUM(O9:Z9)</f>
        <v>824866.66666666674</v>
      </c>
      <c r="ET9" s="254">
        <f>SUM(AA9:AL9)</f>
        <v>199.99999999999997</v>
      </c>
      <c r="EU9" s="254">
        <f>SUM(AM9:AX9)</f>
        <v>199.99999999999997</v>
      </c>
      <c r="EV9" s="254">
        <f>SUM(AY9:BJ9)</f>
        <v>199.99999999999997</v>
      </c>
      <c r="EW9" s="254">
        <f>SUM(BK9:BV9)</f>
        <v>199.99999999999997</v>
      </c>
      <c r="EX9" s="254">
        <f>SUM(BW9:CH9)</f>
        <v>199.99999999999997</v>
      </c>
      <c r="EY9" s="259">
        <f>SUM(CI9:CT9)</f>
        <v>199.99999999999997</v>
      </c>
      <c r="EZ9" s="259">
        <f>SUM(CU9:DF9)</f>
        <v>199.99999999999997</v>
      </c>
      <c r="FA9" s="260">
        <f>SUM(DG9:DR9)</f>
        <v>199.99999999999997</v>
      </c>
      <c r="FB9" s="260">
        <f>SUM(DS9:ED9)</f>
        <v>199.99999999999997</v>
      </c>
      <c r="FC9" s="260">
        <f>SUM(EE9:EP9)</f>
        <v>199.99999999999997</v>
      </c>
      <c r="FD9" s="178">
        <f>SUM(C9:EP9)</f>
        <v>826883.33333332872</v>
      </c>
    </row>
    <row r="10" spans="1:160" s="1" customFormat="1" ht="34.950000000000003" customHeight="1" x14ac:dyDescent="0.35">
      <c r="B10" s="59" t="s">
        <v>40</v>
      </c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54"/>
      <c r="AT10" s="254"/>
      <c r="AU10" s="254"/>
      <c r="AV10" s="254"/>
      <c r="AW10" s="254"/>
      <c r="AX10" s="254"/>
      <c r="AY10" s="254"/>
      <c r="AZ10" s="254"/>
      <c r="BA10" s="254"/>
      <c r="BB10" s="254"/>
      <c r="BC10" s="254"/>
      <c r="BD10" s="254"/>
      <c r="BE10" s="254"/>
      <c r="BF10" s="254"/>
      <c r="BG10" s="254"/>
      <c r="BH10" s="254"/>
      <c r="BI10" s="254"/>
      <c r="BJ10" s="254"/>
      <c r="BK10" s="254"/>
      <c r="BL10" s="254"/>
      <c r="BM10" s="254"/>
      <c r="BN10" s="254"/>
      <c r="BO10" s="254"/>
      <c r="BP10" s="254"/>
      <c r="BQ10" s="254"/>
      <c r="BR10" s="254"/>
      <c r="BS10" s="254"/>
      <c r="BT10" s="254"/>
      <c r="BU10" s="254"/>
      <c r="BV10" s="254"/>
      <c r="BW10" s="254"/>
      <c r="BX10" s="254"/>
      <c r="BY10" s="254"/>
      <c r="BZ10" s="254"/>
      <c r="CA10" s="254"/>
      <c r="CB10" s="254"/>
      <c r="CC10" s="254"/>
      <c r="CD10" s="254"/>
      <c r="CE10" s="254"/>
      <c r="CF10" s="254"/>
      <c r="CG10" s="254"/>
      <c r="CH10" s="254"/>
      <c r="CI10" s="254"/>
      <c r="CJ10" s="254"/>
      <c r="CK10" s="254"/>
      <c r="CL10" s="254"/>
      <c r="CM10" s="254"/>
      <c r="CN10" s="254"/>
      <c r="CO10" s="254"/>
      <c r="CP10" s="254"/>
      <c r="CQ10" s="254"/>
      <c r="CR10" s="254"/>
      <c r="CS10" s="254"/>
      <c r="CT10" s="254"/>
      <c r="CU10" s="254"/>
      <c r="CV10" s="254"/>
      <c r="CW10" s="254"/>
      <c r="CX10" s="254"/>
      <c r="CY10" s="254"/>
      <c r="CZ10" s="254"/>
      <c r="DA10" s="254"/>
      <c r="DB10" s="254"/>
      <c r="DC10" s="254"/>
      <c r="DD10" s="254"/>
      <c r="DE10" s="254"/>
      <c r="DF10" s="254"/>
      <c r="DG10" s="254"/>
      <c r="DH10" s="254"/>
      <c r="DI10" s="254"/>
      <c r="DJ10" s="254"/>
      <c r="DK10" s="254"/>
      <c r="DL10" s="254"/>
      <c r="DM10" s="254"/>
      <c r="DN10" s="254"/>
      <c r="DO10" s="254"/>
      <c r="DP10" s="254"/>
      <c r="DQ10" s="254"/>
      <c r="DR10" s="254"/>
      <c r="DS10" s="254"/>
      <c r="DT10" s="254"/>
      <c r="DU10" s="254"/>
      <c r="DV10" s="254"/>
      <c r="DW10" s="254"/>
      <c r="DX10" s="254"/>
      <c r="DY10" s="254"/>
      <c r="DZ10" s="254"/>
      <c r="EA10" s="254"/>
      <c r="EB10" s="254"/>
      <c r="EC10" s="254"/>
      <c r="ED10" s="254"/>
      <c r="EE10" s="254"/>
      <c r="EF10" s="254"/>
      <c r="EG10" s="254"/>
      <c r="EH10" s="254"/>
      <c r="EI10" s="254"/>
      <c r="EJ10" s="254"/>
      <c r="EK10" s="254"/>
      <c r="EL10" s="254"/>
      <c r="EM10" s="254"/>
      <c r="EN10" s="254"/>
      <c r="EO10" s="254"/>
      <c r="EP10" s="254"/>
      <c r="EQ10" s="258"/>
      <c r="ER10" s="254"/>
      <c r="ES10" s="254"/>
      <c r="ET10" s="254"/>
      <c r="EU10" s="254"/>
      <c r="EV10" s="254"/>
      <c r="EW10" s="254"/>
      <c r="EX10" s="254"/>
      <c r="EY10" s="259"/>
      <c r="EZ10" s="261"/>
      <c r="FA10" s="261"/>
      <c r="FB10" s="261"/>
      <c r="FC10" s="261"/>
      <c r="FD10" s="262"/>
    </row>
    <row r="11" spans="1:160" ht="15.6" outlineLevel="1" x14ac:dyDescent="0.3">
      <c r="B11" s="62" t="s">
        <v>42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174"/>
      <c r="DR11" s="174"/>
      <c r="DS11" s="174"/>
      <c r="DT11" s="174"/>
      <c r="DU11" s="174"/>
      <c r="DV11" s="174"/>
      <c r="DW11" s="174"/>
      <c r="DX11" s="174"/>
      <c r="DY11" s="174"/>
      <c r="DZ11" s="174"/>
      <c r="EA11" s="174"/>
      <c r="EB11" s="174"/>
      <c r="EC11" s="174"/>
      <c r="ED11" s="174"/>
      <c r="EE11" s="174"/>
      <c r="EF11" s="174"/>
      <c r="EG11" s="174"/>
      <c r="EH11" s="174"/>
      <c r="EI11" s="174"/>
      <c r="EJ11" s="174"/>
      <c r="EK11" s="174"/>
      <c r="EL11" s="174"/>
      <c r="EM11" s="174"/>
      <c r="EN11" s="174"/>
      <c r="EO11" s="174"/>
      <c r="EP11" s="174"/>
      <c r="EQ11" s="175"/>
      <c r="ER11" s="174"/>
      <c r="ES11" s="174"/>
      <c r="ET11" s="174"/>
      <c r="EU11" s="174"/>
      <c r="EV11" s="174"/>
      <c r="EW11" s="174"/>
      <c r="EX11" s="174"/>
      <c r="EY11" s="176"/>
      <c r="EZ11" s="180"/>
      <c r="FA11" s="180"/>
      <c r="FB11" s="180"/>
      <c r="FC11" s="180"/>
      <c r="FD11" s="257"/>
    </row>
    <row r="12" spans="1:160" ht="15.6" outlineLevel="1" x14ac:dyDescent="0.3">
      <c r="B12" s="61" t="s">
        <v>113</v>
      </c>
      <c r="C12" s="181">
        <f>-$A$2/(1+$A$2)*'P&amp;L'!C8</f>
        <v>0</v>
      </c>
      <c r="D12" s="181">
        <f>-$A$2/(1+$A$2)*'P&amp;L'!D8</f>
        <v>0</v>
      </c>
      <c r="E12" s="181">
        <f>-$A$2/(1+$A$2)*'P&amp;L'!E8</f>
        <v>0</v>
      </c>
      <c r="F12" s="181">
        <f>-$A$2/(1+$A$2)*'P&amp;L'!F8</f>
        <v>0</v>
      </c>
      <c r="G12" s="181">
        <f>-$A$2/(1+$A$2)*'Cash-flow'!G8</f>
        <v>0</v>
      </c>
      <c r="H12" s="181">
        <f>-$A$2/(1+$A$2)*'Cash-flow'!H8</f>
        <v>0</v>
      </c>
      <c r="I12" s="181">
        <f>-$A$2/(1+$A$2)*'Cash-flow'!I8</f>
        <v>0</v>
      </c>
      <c r="J12" s="181">
        <f>-$A$2/(1+$A$2)*'Cash-flow'!J8</f>
        <v>0</v>
      </c>
      <c r="K12" s="181">
        <f>-'Выручка-Revenue'!L11</f>
        <v>0</v>
      </c>
      <c r="L12" s="181">
        <f>-'Выручка-Revenue'!M11</f>
        <v>0</v>
      </c>
      <c r="M12" s="181">
        <f>-'Выручка-Revenue'!N11</f>
        <v>0</v>
      </c>
      <c r="N12" s="181">
        <f>-'Выручка-Revenue'!O11</f>
        <v>0</v>
      </c>
      <c r="O12" s="181">
        <f>-'Выручка-Revenue'!P11</f>
        <v>0</v>
      </c>
      <c r="P12" s="181">
        <f>-'Выручка-Revenue'!Q11</f>
        <v>0</v>
      </c>
      <c r="Q12" s="181">
        <f>-'Выручка-Revenue'!R11</f>
        <v>0</v>
      </c>
      <c r="R12" s="181">
        <f>-'Выручка-Revenue'!S11</f>
        <v>0</v>
      </c>
      <c r="S12" s="181">
        <f>-'Выручка-Revenue'!T11</f>
        <v>0</v>
      </c>
      <c r="T12" s="181">
        <f>-'Выручка-Revenue'!U11</f>
        <v>0</v>
      </c>
      <c r="U12" s="181">
        <f>-'Выручка-Revenue'!V11</f>
        <v>-27396.149999999998</v>
      </c>
      <c r="V12" s="181">
        <f>-'Выручка-Revenue'!W11</f>
        <v>-27510.720000000001</v>
      </c>
      <c r="W12" s="181">
        <f>-'Выручка-Revenue'!X11</f>
        <v>-20856.27</v>
      </c>
      <c r="X12" s="181">
        <f>-'Выручка-Revenue'!Y11</f>
        <v>-16209.9</v>
      </c>
      <c r="Y12" s="181">
        <f>-'Выручка-Revenue'!Z11</f>
        <v>-7424.19</v>
      </c>
      <c r="Z12" s="181">
        <f>-'Выручка-Revenue'!AA11</f>
        <v>-5742.66</v>
      </c>
      <c r="AA12" s="181">
        <f>-'Выручка-Revenue'!AB11</f>
        <v>-7037.46</v>
      </c>
      <c r="AB12" s="181">
        <f>-'Выручка-Revenue'!AC11</f>
        <v>-11589.300000000001</v>
      </c>
      <c r="AC12" s="181">
        <f>-'Выручка-Revenue'!AD11</f>
        <v>-18452.88</v>
      </c>
      <c r="AD12" s="181">
        <f>-'Выручка-Revenue'!AE11</f>
        <v>-23082.059999999998</v>
      </c>
      <c r="AE12" s="181">
        <f>-'Выручка-Revenue'!AF11</f>
        <v>-27602.399999999998</v>
      </c>
      <c r="AF12" s="181">
        <f>-'Выручка-Revenue'!AG11</f>
        <v>-26668.53</v>
      </c>
      <c r="AG12" s="181">
        <f>-'Выручка-Revenue'!AH11</f>
        <v>-26848.226999999999</v>
      </c>
      <c r="AH12" s="181">
        <f>-'Выручка-Revenue'!AI11</f>
        <v>-26960.5056</v>
      </c>
      <c r="AI12" s="181">
        <f>-'Выручка-Revenue'!AJ11</f>
        <v>-20439.144599999996</v>
      </c>
      <c r="AJ12" s="181">
        <f>-'Выручка-Revenue'!AK11</f>
        <v>-15885.701999999999</v>
      </c>
      <c r="AK12" s="181">
        <f>-'Выручка-Revenue'!AL11</f>
        <v>-7275.7062000000005</v>
      </c>
      <c r="AL12" s="181">
        <f>-'Выручка-Revenue'!AM11</f>
        <v>-5627.8067999999994</v>
      </c>
      <c r="AM12" s="181">
        <f>-'Выручка-Revenue'!AN11</f>
        <v>-6896.7107999999998</v>
      </c>
      <c r="AN12" s="181">
        <f>-'Выручка-Revenue'!AO11</f>
        <v>-11357.514000000001</v>
      </c>
      <c r="AO12" s="181">
        <f>-'Выручка-Revenue'!AP11</f>
        <v>-18083.822399999997</v>
      </c>
      <c r="AP12" s="181">
        <f>-'Выручка-Revenue'!AQ11</f>
        <v>-22620.418799999999</v>
      </c>
      <c r="AQ12" s="181">
        <f>-'Выручка-Revenue'!AR11</f>
        <v>-27050.351999999999</v>
      </c>
      <c r="AR12" s="181">
        <f>-'Выручка-Revenue'!AS11</f>
        <v>-26135.1594</v>
      </c>
      <c r="AS12" s="181">
        <f>-'Выручка-Revenue'!AT11</f>
        <v>-26697.548175000004</v>
      </c>
      <c r="AT12" s="181">
        <f>-'Выручка-Revenue'!AU11</f>
        <v>-26809.196639999998</v>
      </c>
      <c r="AU12" s="181">
        <f>-'Выручка-Revenue'!AV11</f>
        <v>-20324.435115</v>
      </c>
      <c r="AV12" s="181">
        <f>-'Выручка-Revenue'!AW11</f>
        <v>-15796.547549999997</v>
      </c>
      <c r="AW12" s="181">
        <f>-'Выручка-Revenue'!AX11</f>
        <v>-7234.8731550000002</v>
      </c>
      <c r="AX12" s="181">
        <f>-'Выручка-Revenue'!AY11</f>
        <v>-5596.22217</v>
      </c>
      <c r="AY12" s="181">
        <f>-'Выручка-Revenue'!AZ11</f>
        <v>-6858.0047700000005</v>
      </c>
      <c r="AZ12" s="181">
        <f>-'Выручка-Revenue'!BA11</f>
        <v>-11293.772850000001</v>
      </c>
      <c r="BA12" s="181">
        <f>-'Выручка-Revenue'!BB11</f>
        <v>-17982.331560000002</v>
      </c>
      <c r="BB12" s="181">
        <f>-'Выручка-Revenue'!BC11</f>
        <v>-22493.467470000003</v>
      </c>
      <c r="BC12" s="181">
        <f>-'Выручка-Revenue'!BD11</f>
        <v>-26898.538799999998</v>
      </c>
      <c r="BD12" s="181">
        <f>-'Выручка-Revenue'!BE11</f>
        <v>-25988.482485</v>
      </c>
      <c r="BE12" s="181">
        <f>-'Выручка-Revenue'!BF11</f>
        <v>-26546.869349999997</v>
      </c>
      <c r="BF12" s="181">
        <f>-'Выручка-Revenue'!BG11</f>
        <v>-26657.887679999996</v>
      </c>
      <c r="BG12" s="181">
        <f>-'Выручка-Revenue'!BH11</f>
        <v>-20209.725629999997</v>
      </c>
      <c r="BH12" s="181">
        <f>-'Выручка-Revenue'!BI11</f>
        <v>-15707.393099999999</v>
      </c>
      <c r="BI12" s="181">
        <f>-'Выручка-Revenue'!BJ11</f>
        <v>-7194.040109999999</v>
      </c>
      <c r="BJ12" s="181">
        <f>-'Выручка-Revenue'!BK11</f>
        <v>-5564.6375399999997</v>
      </c>
      <c r="BK12" s="181">
        <f>-'Выручка-Revenue'!BL11</f>
        <v>-6819.2987399999993</v>
      </c>
      <c r="BL12" s="181">
        <f>-'Выручка-Revenue'!BM11</f>
        <v>-11230.0317</v>
      </c>
      <c r="BM12" s="181">
        <f>-'Выручка-Revenue'!BN11</f>
        <v>-17880.840719999997</v>
      </c>
      <c r="BN12" s="181">
        <f>-'Выручка-Revenue'!BO11</f>
        <v>-22366.516139999996</v>
      </c>
      <c r="BO12" s="181">
        <f>-'Выручка-Revenue'!BP11</f>
        <v>-26746.725600000002</v>
      </c>
      <c r="BP12" s="181">
        <f>-'Выручка-Revenue'!BQ11</f>
        <v>-25841.805569999997</v>
      </c>
      <c r="BQ12" s="181">
        <f>-'Выручка-Revenue'!BR11</f>
        <v>-26396.190525000002</v>
      </c>
      <c r="BR12" s="181">
        <f>-'Выручка-Revenue'!BS11</f>
        <v>-26506.578720000001</v>
      </c>
      <c r="BS12" s="181">
        <f>-'Выручка-Revenue'!BT11</f>
        <v>-20095.016144999998</v>
      </c>
      <c r="BT12" s="181">
        <f>-'Выручка-Revenue'!BU11</f>
        <v>-15618.238649999999</v>
      </c>
      <c r="BU12" s="181">
        <f>-'Выручка-Revenue'!BV11</f>
        <v>-7153.2070649999996</v>
      </c>
      <c r="BV12" s="181">
        <f>-'Выручка-Revenue'!BW11</f>
        <v>-5533.0529099999994</v>
      </c>
      <c r="BW12" s="181">
        <f>-'Выручка-Revenue'!BX11</f>
        <v>-6780.5927099999999</v>
      </c>
      <c r="BX12" s="181">
        <f>-'Выручка-Revenue'!BY11</f>
        <v>-11166.29055</v>
      </c>
      <c r="BY12" s="181">
        <f>-'Выручка-Revenue'!BZ11</f>
        <v>-17779.349880000002</v>
      </c>
      <c r="BZ12" s="181">
        <f>-'Выручка-Revenue'!CA11</f>
        <v>-22239.56481</v>
      </c>
      <c r="CA12" s="181">
        <f>-'Выручка-Revenue'!CB11</f>
        <v>-26594.912400000001</v>
      </c>
      <c r="CB12" s="181">
        <f>-'Выручка-Revenue'!CC11</f>
        <v>-25695.128654999997</v>
      </c>
      <c r="CC12" s="181">
        <f>-'Выручка-Revenue'!CD11</f>
        <v>-26245.511699999999</v>
      </c>
      <c r="CD12" s="181">
        <f>-'Выручка-Revenue'!CE11</f>
        <v>-26355.269759999999</v>
      </c>
      <c r="CE12" s="181">
        <f>-'Выручка-Revenue'!CF11</f>
        <v>-19980.306659999998</v>
      </c>
      <c r="CF12" s="181">
        <f>-'Выручка-Revenue'!CG11</f>
        <v>-15529.084199999998</v>
      </c>
      <c r="CG12" s="181">
        <f>-'Выручка-Revenue'!CH11</f>
        <v>-7112.3740199999993</v>
      </c>
      <c r="CH12" s="181">
        <f>-'Выручка-Revenue'!CI11</f>
        <v>-5501.46828</v>
      </c>
      <c r="CI12" s="181">
        <f>-'Выручка-Revenue'!CJ11</f>
        <v>-6741.8866799999996</v>
      </c>
      <c r="CJ12" s="181">
        <f>-'Выручка-Revenue'!CK11</f>
        <v>-11102.549399999998</v>
      </c>
      <c r="CK12" s="181">
        <f>-'Выручка-Revenue'!CL11</f>
        <v>-17677.859039999999</v>
      </c>
      <c r="CL12" s="181">
        <f>-'Выручка-Revenue'!CM11</f>
        <v>-22112.613479999996</v>
      </c>
      <c r="CM12" s="181">
        <f>-'Выручка-Revenue'!CN11</f>
        <v>-26443.099200000001</v>
      </c>
      <c r="CN12" s="181">
        <f>-'Выручка-Revenue'!CO11</f>
        <v>-25548.45174</v>
      </c>
      <c r="CO12" s="181">
        <f>-'Выручка-Revenue'!CP11</f>
        <v>-26094.832875000004</v>
      </c>
      <c r="CP12" s="181">
        <f>-'Выручка-Revenue'!CQ11</f>
        <v>-26203.960800000001</v>
      </c>
      <c r="CQ12" s="181">
        <f>-'Выручка-Revenue'!CR11</f>
        <v>-19865.597174999999</v>
      </c>
      <c r="CR12" s="181">
        <f>-'Выручка-Revenue'!CS11</f>
        <v>-15439.929750000001</v>
      </c>
      <c r="CS12" s="181">
        <f>-'Выручка-Revenue'!CT11</f>
        <v>-7071.5409749999999</v>
      </c>
      <c r="CT12" s="181">
        <f>-'Выручка-Revenue'!CU11</f>
        <v>-5469.8836499999998</v>
      </c>
      <c r="CU12" s="181">
        <f>-'Выручка-Revenue'!CV11</f>
        <v>-6703.1806499999993</v>
      </c>
      <c r="CV12" s="181">
        <f>-'Выручка-Revenue'!CW11</f>
        <v>-11038.80825</v>
      </c>
      <c r="CW12" s="181">
        <f>-'Выручка-Revenue'!CX11</f>
        <v>-17576.368200000001</v>
      </c>
      <c r="CX12" s="181">
        <f>-'Выручка-Revenue'!CY11</f>
        <v>-21985.66215</v>
      </c>
      <c r="CY12" s="181">
        <f>-'Выручка-Revenue'!CZ11</f>
        <v>-26291.286000000004</v>
      </c>
      <c r="CZ12" s="181">
        <f>-'Выручка-Revenue'!DA11</f>
        <v>-25401.774825</v>
      </c>
      <c r="DA12" s="181">
        <f>-'Выручка-Revenue'!DB11</f>
        <v>-25944.154049999997</v>
      </c>
      <c r="DB12" s="181">
        <f>-'Выручка-Revenue'!DC11</f>
        <v>-26052.651840000002</v>
      </c>
      <c r="DC12" s="181">
        <f>-'Выручка-Revenue'!DD11</f>
        <v>-19750.88769</v>
      </c>
      <c r="DD12" s="181">
        <f>-'Выручка-Revenue'!DE11</f>
        <v>-15350.775299999999</v>
      </c>
      <c r="DE12" s="181">
        <f>-'Выручка-Revenue'!DF11</f>
        <v>-7030.7079299999996</v>
      </c>
      <c r="DF12" s="181">
        <f>-'Выручка-Revenue'!DG11</f>
        <v>-5438.2990199999995</v>
      </c>
      <c r="DG12" s="181">
        <f>-'Выручка-Revenue'!DH11</f>
        <v>-6664.47462</v>
      </c>
      <c r="DH12" s="181">
        <f>-'Выручка-Revenue'!DI11</f>
        <v>-10975.0671</v>
      </c>
      <c r="DI12" s="181">
        <f>-'Выручка-Revenue'!DJ11</f>
        <v>-17474.877359999999</v>
      </c>
      <c r="DJ12" s="181">
        <f>-'Выручка-Revenue'!DK11</f>
        <v>-21858.710819999997</v>
      </c>
      <c r="DK12" s="181">
        <f>-'Выручка-Revenue'!DL11</f>
        <v>-26139.4728</v>
      </c>
      <c r="DL12" s="181">
        <f>-'Выручка-Revenue'!DM11</f>
        <v>-25255.097909999997</v>
      </c>
      <c r="DM12" s="181">
        <f>-'Выручка-Revenue'!DN11</f>
        <v>-25793.475224999998</v>
      </c>
      <c r="DN12" s="181">
        <f>-'Выручка-Revenue'!DO11</f>
        <v>-25901.34288</v>
      </c>
      <c r="DO12" s="181">
        <f>-'Выручка-Revenue'!DP11</f>
        <v>-19636.178205</v>
      </c>
      <c r="DP12" s="181">
        <f>-'Выручка-Revenue'!DQ11</f>
        <v>-15261.620849999999</v>
      </c>
      <c r="DQ12" s="181">
        <f>-'Выручка-Revenue'!DR11</f>
        <v>-6989.8748850000002</v>
      </c>
      <c r="DR12" s="181">
        <f>-'Выручка-Revenue'!DS11</f>
        <v>-5406.7143900000001</v>
      </c>
      <c r="DS12" s="181">
        <f>-'Выручка-Revenue'!DT11</f>
        <v>-6625.7685899999997</v>
      </c>
      <c r="DT12" s="181">
        <f>-'Выручка-Revenue'!DU11</f>
        <v>-10911.32595</v>
      </c>
      <c r="DU12" s="181">
        <f>-'Выручка-Revenue'!DV11</f>
        <v>-17373.386519999996</v>
      </c>
      <c r="DV12" s="181">
        <f>-'Выручка-Revenue'!DW11</f>
        <v>-21731.75949</v>
      </c>
      <c r="DW12" s="181">
        <f>-'Выручка-Revenue'!DX11</f>
        <v>-25987.659599999999</v>
      </c>
      <c r="DX12" s="181">
        <f>-'Выручка-Revenue'!DY11</f>
        <v>-25108.420994999997</v>
      </c>
      <c r="DY12" s="181">
        <f>-'Выручка-Revenue'!DZ11</f>
        <v>-25642.796399999996</v>
      </c>
      <c r="DZ12" s="181">
        <f>-'Выручка-Revenue'!EA11</f>
        <v>-25750.033920000002</v>
      </c>
      <c r="EA12" s="181">
        <f>-'Выручка-Revenue'!EB11</f>
        <v>-19521.468720000001</v>
      </c>
      <c r="EB12" s="181">
        <f>-'Выручка-Revenue'!EC11</f>
        <v>-15172.466399999999</v>
      </c>
      <c r="EC12" s="181">
        <f>-'Выручка-Revenue'!ED11</f>
        <v>-6949.041839999999</v>
      </c>
      <c r="ED12" s="181">
        <f>-'Выручка-Revenue'!EE11</f>
        <v>-5375.1297599999998</v>
      </c>
      <c r="EE12" s="181">
        <f>-'Выручка-Revenue'!EF11</f>
        <v>-6587.0625599999994</v>
      </c>
      <c r="EF12" s="181">
        <f>-'Выручка-Revenue'!EG11</f>
        <v>-10847.584800000001</v>
      </c>
      <c r="EG12" s="181">
        <f>-'Выручка-Revenue'!EH11</f>
        <v>-17271.895679999998</v>
      </c>
      <c r="EH12" s="181">
        <f>-'Выручка-Revenue'!EI11</f>
        <v>-21604.808159999997</v>
      </c>
      <c r="EI12" s="181">
        <f>-'Выручка-Revenue'!EJ11</f>
        <v>-25835.846399999999</v>
      </c>
      <c r="EJ12" s="181">
        <f>-'Выручка-Revenue'!EK11</f>
        <v>-24961.74408</v>
      </c>
      <c r="EK12" s="181">
        <f>-'Выручка-Revenue'!EL11</f>
        <v>-25492.117574999997</v>
      </c>
      <c r="EL12" s="181">
        <f>-'Выручка-Revenue'!EM11</f>
        <v>-25598.724959999996</v>
      </c>
      <c r="EM12" s="181">
        <f>-'Выручка-Revenue'!EN11</f>
        <v>-19406.759235000001</v>
      </c>
      <c r="EN12" s="181">
        <f>-'Выручка-Revenue'!EO11</f>
        <v>-15083.311950000001</v>
      </c>
      <c r="EO12" s="181">
        <f>-'Выручка-Revenue'!EP11</f>
        <v>-6908.2087949999996</v>
      </c>
      <c r="EP12" s="181">
        <f>-'Выручка-Revenue'!EQ11</f>
        <v>-5343.5451299999995</v>
      </c>
      <c r="EQ12" s="263"/>
      <c r="ER12" s="181">
        <f>SUM(C12:N12)</f>
        <v>0</v>
      </c>
      <c r="ES12" s="181">
        <f>SUM(O12:Z12)</f>
        <v>-105139.89</v>
      </c>
      <c r="ET12" s="181">
        <f>SUM(AA12:AL12)</f>
        <v>-217469.72219999999</v>
      </c>
      <c r="EU12" s="181">
        <f>SUM(AM12:AX12)</f>
        <v>-214602.80020500001</v>
      </c>
      <c r="EV12" s="181">
        <f>SUM(AY12:BJ12)</f>
        <v>-213395.15134499996</v>
      </c>
      <c r="EW12" s="181">
        <f>SUM(BK12:BV12)</f>
        <v>-212187.502485</v>
      </c>
      <c r="EX12" s="181">
        <f>SUM(BW12:CH12)</f>
        <v>-210979.85362499996</v>
      </c>
      <c r="EY12" s="182">
        <f>SUM(CI12:CT12)</f>
        <v>-209772.20476500003</v>
      </c>
      <c r="EZ12" s="182">
        <f>SUM(CU12:DF12)</f>
        <v>-208564.55590500004</v>
      </c>
      <c r="FA12" s="183">
        <f>SUM(DG12:DR12)</f>
        <v>-207356.90704500003</v>
      </c>
      <c r="FB12" s="183">
        <f>SUM(DS12:ED12)</f>
        <v>-206149.25818500001</v>
      </c>
      <c r="FC12" s="183">
        <f>SUM(EE12:EP12)</f>
        <v>-204941.609325</v>
      </c>
      <c r="FD12" s="184">
        <f>SUM(C12:EP12)</f>
        <v>-2210559.4550849996</v>
      </c>
    </row>
    <row r="13" spans="1:160" ht="15.6" outlineLevel="1" x14ac:dyDescent="0.3">
      <c r="B13" s="6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  <c r="CS13" s="181"/>
      <c r="CT13" s="181"/>
      <c r="CU13" s="181"/>
      <c r="CV13" s="181"/>
      <c r="CW13" s="181"/>
      <c r="CX13" s="181"/>
      <c r="CY13" s="181"/>
      <c r="CZ13" s="181"/>
      <c r="DA13" s="181"/>
      <c r="DB13" s="181"/>
      <c r="DC13" s="181"/>
      <c r="DD13" s="181"/>
      <c r="DE13" s="181"/>
      <c r="DF13" s="181"/>
      <c r="DG13" s="181"/>
      <c r="DH13" s="181"/>
      <c r="DI13" s="181"/>
      <c r="DJ13" s="181"/>
      <c r="DK13" s="181"/>
      <c r="DL13" s="181"/>
      <c r="DM13" s="181"/>
      <c r="DN13" s="181"/>
      <c r="DO13" s="181"/>
      <c r="DP13" s="181"/>
      <c r="DQ13" s="181"/>
      <c r="DR13" s="181"/>
      <c r="DS13" s="181"/>
      <c r="DT13" s="181"/>
      <c r="DU13" s="181"/>
      <c r="DV13" s="181"/>
      <c r="DW13" s="181"/>
      <c r="DX13" s="181"/>
      <c r="DY13" s="181"/>
      <c r="DZ13" s="181"/>
      <c r="EA13" s="181"/>
      <c r="EB13" s="181"/>
      <c r="EC13" s="181"/>
      <c r="ED13" s="181"/>
      <c r="EE13" s="181"/>
      <c r="EF13" s="181"/>
      <c r="EG13" s="181"/>
      <c r="EH13" s="181"/>
      <c r="EI13" s="181"/>
      <c r="EJ13" s="181"/>
      <c r="EK13" s="181"/>
      <c r="EL13" s="181"/>
      <c r="EM13" s="181"/>
      <c r="EN13" s="181"/>
      <c r="EO13" s="181"/>
      <c r="EP13" s="181"/>
      <c r="EQ13" s="263"/>
      <c r="ER13" s="181"/>
      <c r="ES13" s="181"/>
      <c r="ET13" s="181"/>
      <c r="EU13" s="181"/>
      <c r="EV13" s="181"/>
      <c r="EW13" s="181"/>
      <c r="EX13" s="181"/>
      <c r="EY13" s="182"/>
      <c r="EZ13" s="264"/>
      <c r="FA13" s="264"/>
      <c r="FB13" s="264"/>
      <c r="FC13" s="264"/>
      <c r="FD13" s="265"/>
    </row>
    <row r="14" spans="1:160" s="1" customFormat="1" ht="34.200000000000003" customHeight="1" x14ac:dyDescent="0.3">
      <c r="B14" s="60" t="s">
        <v>43</v>
      </c>
      <c r="C14" s="266">
        <f t="shared" ref="C14:AH14" si="5">SUM(C12:C12)</f>
        <v>0</v>
      </c>
      <c r="D14" s="266">
        <f t="shared" si="5"/>
        <v>0</v>
      </c>
      <c r="E14" s="266">
        <f t="shared" si="5"/>
        <v>0</v>
      </c>
      <c r="F14" s="266">
        <f t="shared" si="5"/>
        <v>0</v>
      </c>
      <c r="G14" s="266">
        <f t="shared" si="5"/>
        <v>0</v>
      </c>
      <c r="H14" s="266">
        <f t="shared" si="5"/>
        <v>0</v>
      </c>
      <c r="I14" s="266">
        <f t="shared" si="5"/>
        <v>0</v>
      </c>
      <c r="J14" s="266">
        <f t="shared" si="5"/>
        <v>0</v>
      </c>
      <c r="K14" s="266">
        <f t="shared" si="5"/>
        <v>0</v>
      </c>
      <c r="L14" s="266">
        <f t="shared" si="5"/>
        <v>0</v>
      </c>
      <c r="M14" s="266">
        <f t="shared" si="5"/>
        <v>0</v>
      </c>
      <c r="N14" s="266">
        <f t="shared" si="5"/>
        <v>0</v>
      </c>
      <c r="O14" s="266">
        <f t="shared" si="5"/>
        <v>0</v>
      </c>
      <c r="P14" s="266">
        <f t="shared" si="5"/>
        <v>0</v>
      </c>
      <c r="Q14" s="266">
        <f t="shared" si="5"/>
        <v>0</v>
      </c>
      <c r="R14" s="266">
        <f t="shared" si="5"/>
        <v>0</v>
      </c>
      <c r="S14" s="266">
        <f t="shared" si="5"/>
        <v>0</v>
      </c>
      <c r="T14" s="266">
        <f t="shared" si="5"/>
        <v>0</v>
      </c>
      <c r="U14" s="266">
        <f t="shared" si="5"/>
        <v>-27396.149999999998</v>
      </c>
      <c r="V14" s="266">
        <f t="shared" si="5"/>
        <v>-27510.720000000001</v>
      </c>
      <c r="W14" s="266">
        <f t="shared" si="5"/>
        <v>-20856.27</v>
      </c>
      <c r="X14" s="266">
        <f t="shared" si="5"/>
        <v>-16209.9</v>
      </c>
      <c r="Y14" s="266">
        <f t="shared" si="5"/>
        <v>-7424.19</v>
      </c>
      <c r="Z14" s="266">
        <f t="shared" si="5"/>
        <v>-5742.66</v>
      </c>
      <c r="AA14" s="266">
        <f t="shared" si="5"/>
        <v>-7037.46</v>
      </c>
      <c r="AB14" s="266">
        <f t="shared" si="5"/>
        <v>-11589.300000000001</v>
      </c>
      <c r="AC14" s="266">
        <f t="shared" si="5"/>
        <v>-18452.88</v>
      </c>
      <c r="AD14" s="266">
        <f t="shared" si="5"/>
        <v>-23082.059999999998</v>
      </c>
      <c r="AE14" s="266">
        <f t="shared" si="5"/>
        <v>-27602.399999999998</v>
      </c>
      <c r="AF14" s="266">
        <f t="shared" si="5"/>
        <v>-26668.53</v>
      </c>
      <c r="AG14" s="266">
        <f t="shared" si="5"/>
        <v>-26848.226999999999</v>
      </c>
      <c r="AH14" s="266">
        <f t="shared" si="5"/>
        <v>-26960.5056</v>
      </c>
      <c r="AI14" s="266">
        <f t="shared" ref="AI14:BN14" si="6">SUM(AI12:AI12)</f>
        <v>-20439.144599999996</v>
      </c>
      <c r="AJ14" s="266">
        <f t="shared" si="6"/>
        <v>-15885.701999999999</v>
      </c>
      <c r="AK14" s="266">
        <f t="shared" si="6"/>
        <v>-7275.7062000000005</v>
      </c>
      <c r="AL14" s="266">
        <f t="shared" si="6"/>
        <v>-5627.8067999999994</v>
      </c>
      <c r="AM14" s="266">
        <f t="shared" si="6"/>
        <v>-6896.7107999999998</v>
      </c>
      <c r="AN14" s="266">
        <f t="shared" si="6"/>
        <v>-11357.514000000001</v>
      </c>
      <c r="AO14" s="266">
        <f t="shared" si="6"/>
        <v>-18083.822399999997</v>
      </c>
      <c r="AP14" s="266">
        <f t="shared" si="6"/>
        <v>-22620.418799999999</v>
      </c>
      <c r="AQ14" s="266">
        <f t="shared" si="6"/>
        <v>-27050.351999999999</v>
      </c>
      <c r="AR14" s="266">
        <f t="shared" si="6"/>
        <v>-26135.1594</v>
      </c>
      <c r="AS14" s="266">
        <f t="shared" si="6"/>
        <v>-26697.548175000004</v>
      </c>
      <c r="AT14" s="266">
        <f t="shared" si="6"/>
        <v>-26809.196639999998</v>
      </c>
      <c r="AU14" s="266">
        <f t="shared" si="6"/>
        <v>-20324.435115</v>
      </c>
      <c r="AV14" s="266">
        <f t="shared" si="6"/>
        <v>-15796.547549999997</v>
      </c>
      <c r="AW14" s="266">
        <f t="shared" si="6"/>
        <v>-7234.8731550000002</v>
      </c>
      <c r="AX14" s="266">
        <f t="shared" si="6"/>
        <v>-5596.22217</v>
      </c>
      <c r="AY14" s="266">
        <f t="shared" si="6"/>
        <v>-6858.0047700000005</v>
      </c>
      <c r="AZ14" s="266">
        <f t="shared" si="6"/>
        <v>-11293.772850000001</v>
      </c>
      <c r="BA14" s="266">
        <f t="shared" si="6"/>
        <v>-17982.331560000002</v>
      </c>
      <c r="BB14" s="266">
        <f t="shared" si="6"/>
        <v>-22493.467470000003</v>
      </c>
      <c r="BC14" s="266">
        <f t="shared" si="6"/>
        <v>-26898.538799999998</v>
      </c>
      <c r="BD14" s="266">
        <f t="shared" si="6"/>
        <v>-25988.482485</v>
      </c>
      <c r="BE14" s="266">
        <f t="shared" si="6"/>
        <v>-26546.869349999997</v>
      </c>
      <c r="BF14" s="266">
        <f t="shared" si="6"/>
        <v>-26657.887679999996</v>
      </c>
      <c r="BG14" s="266">
        <f t="shared" si="6"/>
        <v>-20209.725629999997</v>
      </c>
      <c r="BH14" s="266">
        <f t="shared" si="6"/>
        <v>-15707.393099999999</v>
      </c>
      <c r="BI14" s="266">
        <f t="shared" si="6"/>
        <v>-7194.040109999999</v>
      </c>
      <c r="BJ14" s="266">
        <f t="shared" si="6"/>
        <v>-5564.6375399999997</v>
      </c>
      <c r="BK14" s="266">
        <f t="shared" si="6"/>
        <v>-6819.2987399999993</v>
      </c>
      <c r="BL14" s="266">
        <f t="shared" si="6"/>
        <v>-11230.0317</v>
      </c>
      <c r="BM14" s="266">
        <f t="shared" si="6"/>
        <v>-17880.840719999997</v>
      </c>
      <c r="BN14" s="266">
        <f t="shared" si="6"/>
        <v>-22366.516139999996</v>
      </c>
      <c r="BO14" s="266">
        <f t="shared" ref="BO14:CT14" si="7">SUM(BO12:BO12)</f>
        <v>-26746.725600000002</v>
      </c>
      <c r="BP14" s="266">
        <f t="shared" si="7"/>
        <v>-25841.805569999997</v>
      </c>
      <c r="BQ14" s="266">
        <f t="shared" si="7"/>
        <v>-26396.190525000002</v>
      </c>
      <c r="BR14" s="266">
        <f t="shared" si="7"/>
        <v>-26506.578720000001</v>
      </c>
      <c r="BS14" s="266">
        <f t="shared" si="7"/>
        <v>-20095.016144999998</v>
      </c>
      <c r="BT14" s="266">
        <f t="shared" si="7"/>
        <v>-15618.238649999999</v>
      </c>
      <c r="BU14" s="266">
        <f t="shared" si="7"/>
        <v>-7153.2070649999996</v>
      </c>
      <c r="BV14" s="266">
        <f t="shared" si="7"/>
        <v>-5533.0529099999994</v>
      </c>
      <c r="BW14" s="266">
        <f t="shared" si="7"/>
        <v>-6780.5927099999999</v>
      </c>
      <c r="BX14" s="266">
        <f t="shared" si="7"/>
        <v>-11166.29055</v>
      </c>
      <c r="BY14" s="266">
        <f t="shared" si="7"/>
        <v>-17779.349880000002</v>
      </c>
      <c r="BZ14" s="266">
        <f t="shared" si="7"/>
        <v>-22239.56481</v>
      </c>
      <c r="CA14" s="266">
        <f t="shared" si="7"/>
        <v>-26594.912400000001</v>
      </c>
      <c r="CB14" s="266">
        <f t="shared" si="7"/>
        <v>-25695.128654999997</v>
      </c>
      <c r="CC14" s="266">
        <f t="shared" si="7"/>
        <v>-26245.511699999999</v>
      </c>
      <c r="CD14" s="266">
        <f t="shared" si="7"/>
        <v>-26355.269759999999</v>
      </c>
      <c r="CE14" s="266">
        <f t="shared" si="7"/>
        <v>-19980.306659999998</v>
      </c>
      <c r="CF14" s="266">
        <f t="shared" si="7"/>
        <v>-15529.084199999998</v>
      </c>
      <c r="CG14" s="266">
        <f t="shared" si="7"/>
        <v>-7112.3740199999993</v>
      </c>
      <c r="CH14" s="266">
        <f t="shared" si="7"/>
        <v>-5501.46828</v>
      </c>
      <c r="CI14" s="266">
        <f t="shared" si="7"/>
        <v>-6741.8866799999996</v>
      </c>
      <c r="CJ14" s="266">
        <f t="shared" si="7"/>
        <v>-11102.549399999998</v>
      </c>
      <c r="CK14" s="266">
        <f t="shared" si="7"/>
        <v>-17677.859039999999</v>
      </c>
      <c r="CL14" s="266">
        <f t="shared" si="7"/>
        <v>-22112.613479999996</v>
      </c>
      <c r="CM14" s="266">
        <f t="shared" si="7"/>
        <v>-26443.099200000001</v>
      </c>
      <c r="CN14" s="266">
        <f t="shared" si="7"/>
        <v>-25548.45174</v>
      </c>
      <c r="CO14" s="266">
        <f t="shared" si="7"/>
        <v>-26094.832875000004</v>
      </c>
      <c r="CP14" s="266">
        <f t="shared" si="7"/>
        <v>-26203.960800000001</v>
      </c>
      <c r="CQ14" s="266">
        <f t="shared" si="7"/>
        <v>-19865.597174999999</v>
      </c>
      <c r="CR14" s="266">
        <f t="shared" si="7"/>
        <v>-15439.929750000001</v>
      </c>
      <c r="CS14" s="266">
        <f t="shared" si="7"/>
        <v>-7071.5409749999999</v>
      </c>
      <c r="CT14" s="266">
        <f t="shared" si="7"/>
        <v>-5469.8836499999998</v>
      </c>
      <c r="CU14" s="266">
        <f t="shared" ref="CU14:DZ14" si="8">SUM(CU12:CU12)</f>
        <v>-6703.1806499999993</v>
      </c>
      <c r="CV14" s="266">
        <f t="shared" si="8"/>
        <v>-11038.80825</v>
      </c>
      <c r="CW14" s="266">
        <f t="shared" si="8"/>
        <v>-17576.368200000001</v>
      </c>
      <c r="CX14" s="266">
        <f t="shared" si="8"/>
        <v>-21985.66215</v>
      </c>
      <c r="CY14" s="266">
        <f t="shared" si="8"/>
        <v>-26291.286000000004</v>
      </c>
      <c r="CZ14" s="266">
        <f t="shared" si="8"/>
        <v>-25401.774825</v>
      </c>
      <c r="DA14" s="266">
        <f t="shared" si="8"/>
        <v>-25944.154049999997</v>
      </c>
      <c r="DB14" s="266">
        <f t="shared" si="8"/>
        <v>-26052.651840000002</v>
      </c>
      <c r="DC14" s="266">
        <f t="shared" si="8"/>
        <v>-19750.88769</v>
      </c>
      <c r="DD14" s="266">
        <f t="shared" si="8"/>
        <v>-15350.775299999999</v>
      </c>
      <c r="DE14" s="266">
        <f t="shared" si="8"/>
        <v>-7030.7079299999996</v>
      </c>
      <c r="DF14" s="266">
        <f t="shared" si="8"/>
        <v>-5438.2990199999995</v>
      </c>
      <c r="DG14" s="266">
        <f t="shared" si="8"/>
        <v>-6664.47462</v>
      </c>
      <c r="DH14" s="266">
        <f t="shared" si="8"/>
        <v>-10975.0671</v>
      </c>
      <c r="DI14" s="266">
        <f t="shared" si="8"/>
        <v>-17474.877359999999</v>
      </c>
      <c r="DJ14" s="266">
        <f t="shared" si="8"/>
        <v>-21858.710819999997</v>
      </c>
      <c r="DK14" s="266">
        <f t="shared" si="8"/>
        <v>-26139.4728</v>
      </c>
      <c r="DL14" s="266">
        <f t="shared" si="8"/>
        <v>-25255.097909999997</v>
      </c>
      <c r="DM14" s="266">
        <f t="shared" si="8"/>
        <v>-25793.475224999998</v>
      </c>
      <c r="DN14" s="266">
        <f t="shared" si="8"/>
        <v>-25901.34288</v>
      </c>
      <c r="DO14" s="266">
        <f t="shared" si="8"/>
        <v>-19636.178205</v>
      </c>
      <c r="DP14" s="266">
        <f t="shared" si="8"/>
        <v>-15261.620849999999</v>
      </c>
      <c r="DQ14" s="266">
        <f t="shared" si="8"/>
        <v>-6989.8748850000002</v>
      </c>
      <c r="DR14" s="266">
        <f t="shared" si="8"/>
        <v>-5406.7143900000001</v>
      </c>
      <c r="DS14" s="266">
        <f t="shared" si="8"/>
        <v>-6625.7685899999997</v>
      </c>
      <c r="DT14" s="266">
        <f t="shared" si="8"/>
        <v>-10911.32595</v>
      </c>
      <c r="DU14" s="266">
        <f t="shared" si="8"/>
        <v>-17373.386519999996</v>
      </c>
      <c r="DV14" s="266">
        <f t="shared" si="8"/>
        <v>-21731.75949</v>
      </c>
      <c r="DW14" s="266">
        <f t="shared" si="8"/>
        <v>-25987.659599999999</v>
      </c>
      <c r="DX14" s="266">
        <f t="shared" si="8"/>
        <v>-25108.420994999997</v>
      </c>
      <c r="DY14" s="266">
        <f t="shared" si="8"/>
        <v>-25642.796399999996</v>
      </c>
      <c r="DZ14" s="266">
        <f t="shared" si="8"/>
        <v>-25750.033920000002</v>
      </c>
      <c r="EA14" s="266">
        <f t="shared" ref="EA14:EP14" si="9">SUM(EA12:EA12)</f>
        <v>-19521.468720000001</v>
      </c>
      <c r="EB14" s="266">
        <f t="shared" si="9"/>
        <v>-15172.466399999999</v>
      </c>
      <c r="EC14" s="266">
        <f t="shared" si="9"/>
        <v>-6949.041839999999</v>
      </c>
      <c r="ED14" s="266">
        <f t="shared" si="9"/>
        <v>-5375.1297599999998</v>
      </c>
      <c r="EE14" s="266">
        <f t="shared" si="9"/>
        <v>-6587.0625599999994</v>
      </c>
      <c r="EF14" s="266">
        <f t="shared" si="9"/>
        <v>-10847.584800000001</v>
      </c>
      <c r="EG14" s="266">
        <f t="shared" si="9"/>
        <v>-17271.895679999998</v>
      </c>
      <c r="EH14" s="266">
        <f t="shared" si="9"/>
        <v>-21604.808159999997</v>
      </c>
      <c r="EI14" s="266">
        <f t="shared" si="9"/>
        <v>-25835.846399999999</v>
      </c>
      <c r="EJ14" s="266">
        <f t="shared" si="9"/>
        <v>-24961.74408</v>
      </c>
      <c r="EK14" s="266">
        <f t="shared" si="9"/>
        <v>-25492.117574999997</v>
      </c>
      <c r="EL14" s="266">
        <f t="shared" si="9"/>
        <v>-25598.724959999996</v>
      </c>
      <c r="EM14" s="266">
        <f t="shared" si="9"/>
        <v>-19406.759235000001</v>
      </c>
      <c r="EN14" s="266">
        <f t="shared" si="9"/>
        <v>-15083.311950000001</v>
      </c>
      <c r="EO14" s="266">
        <f t="shared" si="9"/>
        <v>-6908.2087949999996</v>
      </c>
      <c r="EP14" s="266">
        <f t="shared" si="9"/>
        <v>-5343.5451299999995</v>
      </c>
      <c r="EQ14" s="267"/>
      <c r="ER14" s="266">
        <f>SUM(C14:N14)</f>
        <v>0</v>
      </c>
      <c r="ES14" s="266">
        <f>SUM(O14:Z14)</f>
        <v>-105139.89</v>
      </c>
      <c r="ET14" s="266">
        <f>SUM(AA14:AL14)</f>
        <v>-217469.72219999999</v>
      </c>
      <c r="EU14" s="266">
        <f>SUM(AM14:AX14)</f>
        <v>-214602.80020500001</v>
      </c>
      <c r="EV14" s="266">
        <f>SUM(AY14:BJ14)</f>
        <v>-213395.15134499996</v>
      </c>
      <c r="EW14" s="266">
        <f>SUM(BK14:BV14)</f>
        <v>-212187.502485</v>
      </c>
      <c r="EX14" s="266">
        <f>SUM(BW14:CH14)</f>
        <v>-210979.85362499996</v>
      </c>
      <c r="EY14" s="268">
        <f>SUM(CI14:CT14)</f>
        <v>-209772.20476500003</v>
      </c>
      <c r="EZ14" s="183">
        <f>SUM(CU14:DF14)</f>
        <v>-208564.55590500004</v>
      </c>
      <c r="FA14" s="183">
        <f>SUM(DG14:DR14)</f>
        <v>-207356.90704500003</v>
      </c>
      <c r="FB14" s="183">
        <f>SUM(DS14:ED14)</f>
        <v>-206149.25818500001</v>
      </c>
      <c r="FC14" s="183">
        <f>SUM(EE14:EP14)</f>
        <v>-204941.609325</v>
      </c>
      <c r="FD14" s="184">
        <f>SUM(C14:EP14)</f>
        <v>-2210559.4550849996</v>
      </c>
    </row>
    <row r="15" spans="1:160" x14ac:dyDescent="0.3"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5"/>
      <c r="CR15" s="175"/>
      <c r="CS15" s="175"/>
      <c r="CT15" s="175"/>
      <c r="CU15" s="175"/>
      <c r="CV15" s="175"/>
      <c r="CW15" s="175"/>
      <c r="CX15" s="175"/>
      <c r="CY15" s="175"/>
      <c r="CZ15" s="175"/>
      <c r="DA15" s="175"/>
      <c r="DB15" s="175"/>
      <c r="DC15" s="175"/>
      <c r="DD15" s="175"/>
      <c r="DE15" s="175"/>
      <c r="DF15" s="175"/>
      <c r="DG15" s="175"/>
      <c r="DH15" s="175"/>
      <c r="DI15" s="175"/>
      <c r="DJ15" s="175"/>
      <c r="DK15" s="175"/>
      <c r="DL15" s="175"/>
      <c r="DM15" s="175"/>
      <c r="DN15" s="175"/>
      <c r="DO15" s="175"/>
      <c r="DP15" s="175"/>
      <c r="DQ15" s="175"/>
      <c r="DR15" s="175"/>
      <c r="DS15" s="175"/>
      <c r="DT15" s="175"/>
      <c r="DU15" s="175"/>
      <c r="DV15" s="175"/>
      <c r="DW15" s="175"/>
      <c r="DX15" s="175"/>
      <c r="DY15" s="175"/>
      <c r="DZ15" s="175"/>
      <c r="EA15" s="175"/>
      <c r="EB15" s="175"/>
      <c r="EC15" s="175"/>
      <c r="ED15" s="175"/>
      <c r="EE15" s="175"/>
      <c r="EF15" s="175"/>
      <c r="EG15" s="175"/>
      <c r="EH15" s="175"/>
      <c r="EI15" s="175"/>
      <c r="EJ15" s="175"/>
      <c r="EK15" s="175"/>
      <c r="EL15" s="175"/>
      <c r="EM15" s="175"/>
      <c r="EN15" s="175"/>
      <c r="EO15" s="175"/>
      <c r="EP15" s="175"/>
      <c r="EQ15" s="175"/>
      <c r="ER15" s="175"/>
      <c r="ES15" s="175"/>
      <c r="ET15" s="175"/>
      <c r="EU15" s="175"/>
      <c r="EV15" s="175"/>
      <c r="EW15" s="175"/>
      <c r="EX15" s="175"/>
      <c r="EY15" s="175"/>
      <c r="EZ15" s="175"/>
      <c r="FA15" s="175"/>
      <c r="FB15" s="175"/>
      <c r="FC15" s="175"/>
      <c r="FD15" s="175"/>
    </row>
    <row r="16" spans="1:160" s="1" customFormat="1" ht="25.5" customHeight="1" collapsed="1" x14ac:dyDescent="0.3">
      <c r="B16" s="63" t="s">
        <v>20</v>
      </c>
      <c r="C16" s="254">
        <f>C9+C14</f>
        <v>0</v>
      </c>
      <c r="D16" s="254">
        <f t="shared" ref="D16:AI16" si="10">D9+D14-C17+C16</f>
        <v>0</v>
      </c>
      <c r="E16" s="254">
        <f>E9+E14-D17+D16</f>
        <v>0</v>
      </c>
      <c r="F16" s="254">
        <f>F9+F14-E17+E16</f>
        <v>0</v>
      </c>
      <c r="G16" s="254">
        <f>G9+G14-F17+F16</f>
        <v>0</v>
      </c>
      <c r="H16" s="254">
        <f t="shared" si="10"/>
        <v>0</v>
      </c>
      <c r="I16" s="254">
        <f t="shared" si="10"/>
        <v>0</v>
      </c>
      <c r="J16" s="254">
        <f t="shared" si="10"/>
        <v>0</v>
      </c>
      <c r="K16" s="254">
        <f t="shared" si="10"/>
        <v>0</v>
      </c>
      <c r="L16" s="254">
        <f t="shared" si="10"/>
        <v>0</v>
      </c>
      <c r="M16" s="254">
        <f t="shared" si="10"/>
        <v>0</v>
      </c>
      <c r="N16" s="254">
        <f t="shared" si="10"/>
        <v>16.666666666666668</v>
      </c>
      <c r="O16" s="254">
        <f t="shared" si="10"/>
        <v>33.333333333333336</v>
      </c>
      <c r="P16" s="254">
        <f t="shared" si="10"/>
        <v>50</v>
      </c>
      <c r="Q16" s="254">
        <f t="shared" si="10"/>
        <v>66.666666666666671</v>
      </c>
      <c r="R16" s="254">
        <f t="shared" si="10"/>
        <v>83.333333333333343</v>
      </c>
      <c r="S16" s="254">
        <f t="shared" si="10"/>
        <v>100.00000000000001</v>
      </c>
      <c r="T16" s="254">
        <f t="shared" si="10"/>
        <v>116.66666666666669</v>
      </c>
      <c r="U16" s="254">
        <f t="shared" si="10"/>
        <v>797403.85000000021</v>
      </c>
      <c r="V16" s="254">
        <f t="shared" si="10"/>
        <v>769909.79666666687</v>
      </c>
      <c r="W16" s="254">
        <f t="shared" si="10"/>
        <v>749070.19333333359</v>
      </c>
      <c r="X16" s="254">
        <f t="shared" si="10"/>
        <v>732876.96000000031</v>
      </c>
      <c r="Y16" s="254">
        <f t="shared" si="10"/>
        <v>725469.436666667</v>
      </c>
      <c r="Z16" s="254">
        <f t="shared" si="10"/>
        <v>719743.44333333371</v>
      </c>
      <c r="AA16" s="254">
        <f t="shared" si="10"/>
        <v>712722.65000000037</v>
      </c>
      <c r="AB16" s="254">
        <f t="shared" si="10"/>
        <v>701150.01666666707</v>
      </c>
      <c r="AC16" s="254">
        <f t="shared" si="10"/>
        <v>682713.80333333369</v>
      </c>
      <c r="AD16" s="254">
        <f t="shared" si="10"/>
        <v>659648.41000000038</v>
      </c>
      <c r="AE16" s="254">
        <f t="shared" si="10"/>
        <v>632062.6766666671</v>
      </c>
      <c r="AF16" s="254">
        <f t="shared" si="10"/>
        <v>605410.81333333382</v>
      </c>
      <c r="AG16" s="254">
        <f t="shared" si="10"/>
        <v>578579.25300000049</v>
      </c>
      <c r="AH16" s="254">
        <f t="shared" si="10"/>
        <v>551635.4140666672</v>
      </c>
      <c r="AI16" s="254">
        <f t="shared" si="10"/>
        <v>531212.93613333383</v>
      </c>
      <c r="AJ16" s="254">
        <f t="shared" ref="AJ16:BO16" si="11">AJ9+AJ14-AI17+AI16</f>
        <v>515343.90080000053</v>
      </c>
      <c r="AK16" s="254">
        <f t="shared" si="11"/>
        <v>508084.8612666672</v>
      </c>
      <c r="AL16" s="254">
        <f t="shared" si="11"/>
        <v>502473.72113333386</v>
      </c>
      <c r="AM16" s="254">
        <f t="shared" si="11"/>
        <v>495593.67700000055</v>
      </c>
      <c r="AN16" s="254">
        <f t="shared" si="11"/>
        <v>484252.82966666721</v>
      </c>
      <c r="AO16" s="254">
        <f t="shared" si="11"/>
        <v>466185.67393333389</v>
      </c>
      <c r="AP16" s="254">
        <f t="shared" si="11"/>
        <v>443581.92180000053</v>
      </c>
      <c r="AQ16" s="254">
        <f t="shared" si="11"/>
        <v>416548.23646666721</v>
      </c>
      <c r="AR16" s="254">
        <f t="shared" si="11"/>
        <v>390429.74373333389</v>
      </c>
      <c r="AS16" s="254">
        <f t="shared" si="11"/>
        <v>363748.86222500057</v>
      </c>
      <c r="AT16" s="254">
        <f t="shared" si="11"/>
        <v>336956.33225166722</v>
      </c>
      <c r="AU16" s="254">
        <f t="shared" si="11"/>
        <v>316648.56380333391</v>
      </c>
      <c r="AV16" s="254">
        <f t="shared" si="11"/>
        <v>300868.68292000057</v>
      </c>
      <c r="AW16" s="254">
        <f t="shared" si="11"/>
        <v>293650.47643166722</v>
      </c>
      <c r="AX16" s="254">
        <f t="shared" si="11"/>
        <v>288070.92092833389</v>
      </c>
      <c r="AY16" s="254">
        <f t="shared" si="11"/>
        <v>281229.58282500057</v>
      </c>
      <c r="AZ16" s="254">
        <f t="shared" si="11"/>
        <v>269952.47664166725</v>
      </c>
      <c r="BA16" s="254">
        <f t="shared" si="11"/>
        <v>251986.81174833392</v>
      </c>
      <c r="BB16" s="254">
        <f t="shared" si="11"/>
        <v>229510.01094500057</v>
      </c>
      <c r="BC16" s="254">
        <f t="shared" si="11"/>
        <v>202628.13881166725</v>
      </c>
      <c r="BD16" s="254">
        <f t="shared" si="11"/>
        <v>176656.32299333392</v>
      </c>
      <c r="BE16" s="254">
        <f t="shared" si="11"/>
        <v>150126.12031000058</v>
      </c>
      <c r="BF16" s="254">
        <f t="shared" si="11"/>
        <v>123484.89929666725</v>
      </c>
      <c r="BG16" s="254">
        <f t="shared" si="11"/>
        <v>103291.84033333392</v>
      </c>
      <c r="BH16" s="254">
        <f t="shared" si="11"/>
        <v>87601.113900000593</v>
      </c>
      <c r="BI16" s="254">
        <f t="shared" si="11"/>
        <v>80423.740456667263</v>
      </c>
      <c r="BJ16" s="254">
        <f t="shared" si="11"/>
        <v>74875.769583333924</v>
      </c>
      <c r="BK16" s="254">
        <f t="shared" si="11"/>
        <v>68073.137510000597</v>
      </c>
      <c r="BL16" s="254">
        <f t="shared" si="11"/>
        <v>56859.772476667262</v>
      </c>
      <c r="BM16" s="254">
        <f t="shared" si="11"/>
        <v>38995.598423333933</v>
      </c>
      <c r="BN16" s="254">
        <f t="shared" si="11"/>
        <v>16645.748950000605</v>
      </c>
      <c r="BO16" s="254">
        <f t="shared" si="11"/>
        <v>-10084.309983332729</v>
      </c>
      <c r="BP16" s="254">
        <f t="shared" ref="BP16:CU16" si="12">BP9+BP14-BO17+BO16</f>
        <v>-25825.138903333329</v>
      </c>
      <c r="BQ16" s="254">
        <f t="shared" si="12"/>
        <v>-26379.523858333334</v>
      </c>
      <c r="BR16" s="254">
        <f t="shared" si="12"/>
        <v>-26489.912053333333</v>
      </c>
      <c r="BS16" s="254">
        <f t="shared" si="12"/>
        <v>-20078.34947833333</v>
      </c>
      <c r="BT16" s="254">
        <f t="shared" si="12"/>
        <v>-15601.571983333333</v>
      </c>
      <c r="BU16" s="254">
        <f t="shared" si="12"/>
        <v>-7136.5403983333326</v>
      </c>
      <c r="BV16" s="254">
        <f t="shared" si="12"/>
        <v>-5516.3862433333325</v>
      </c>
      <c r="BW16" s="254">
        <f t="shared" si="12"/>
        <v>-6763.9260433333329</v>
      </c>
      <c r="BX16" s="254">
        <f t="shared" si="12"/>
        <v>-11149.623883333334</v>
      </c>
      <c r="BY16" s="254">
        <f t="shared" si="12"/>
        <v>-17762.683213333334</v>
      </c>
      <c r="BZ16" s="254">
        <f t="shared" si="12"/>
        <v>-22222.898143333332</v>
      </c>
      <c r="CA16" s="254">
        <f t="shared" si="12"/>
        <v>-26578.245733333333</v>
      </c>
      <c r="CB16" s="254">
        <f t="shared" si="12"/>
        <v>-25678.461988333329</v>
      </c>
      <c r="CC16" s="254">
        <f t="shared" si="12"/>
        <v>-26228.845033333331</v>
      </c>
      <c r="CD16" s="254">
        <f t="shared" si="12"/>
        <v>-26338.603093333331</v>
      </c>
      <c r="CE16" s="254">
        <f t="shared" si="12"/>
        <v>-19963.63999333333</v>
      </c>
      <c r="CF16" s="254">
        <f t="shared" si="12"/>
        <v>-15512.417533333331</v>
      </c>
      <c r="CG16" s="254">
        <f t="shared" si="12"/>
        <v>-7095.7073533333332</v>
      </c>
      <c r="CH16" s="254">
        <f t="shared" si="12"/>
        <v>-5484.8016133333331</v>
      </c>
      <c r="CI16" s="254">
        <f t="shared" si="12"/>
        <v>-6725.2200133333326</v>
      </c>
      <c r="CJ16" s="254">
        <f t="shared" si="12"/>
        <v>-11085.882733333332</v>
      </c>
      <c r="CK16" s="254">
        <f t="shared" si="12"/>
        <v>-17661.192373333331</v>
      </c>
      <c r="CL16" s="254">
        <f t="shared" si="12"/>
        <v>-22095.946813333328</v>
      </c>
      <c r="CM16" s="254">
        <f t="shared" si="12"/>
        <v>-26426.432533333333</v>
      </c>
      <c r="CN16" s="254">
        <f t="shared" si="12"/>
        <v>-25531.785073333333</v>
      </c>
      <c r="CO16" s="254">
        <f t="shared" si="12"/>
        <v>-26078.166208333336</v>
      </c>
      <c r="CP16" s="254">
        <f t="shared" si="12"/>
        <v>-26187.294133333333</v>
      </c>
      <c r="CQ16" s="254">
        <f t="shared" si="12"/>
        <v>-19848.930508333331</v>
      </c>
      <c r="CR16" s="254">
        <f t="shared" si="12"/>
        <v>-15423.263083333335</v>
      </c>
      <c r="CS16" s="254">
        <f t="shared" si="12"/>
        <v>-7054.874308333332</v>
      </c>
      <c r="CT16" s="254">
        <f t="shared" si="12"/>
        <v>-5453.2169833333328</v>
      </c>
      <c r="CU16" s="254">
        <f t="shared" si="12"/>
        <v>-6686.5139833333324</v>
      </c>
      <c r="CV16" s="254">
        <f t="shared" ref="CV16:EA16" si="13">CV9+CV14-CU17+CU16</f>
        <v>-11022.141583333334</v>
      </c>
      <c r="CW16" s="254">
        <f t="shared" si="13"/>
        <v>-17559.701533333333</v>
      </c>
      <c r="CX16" s="254">
        <f t="shared" si="13"/>
        <v>-21968.995483333332</v>
      </c>
      <c r="CY16" s="254">
        <f t="shared" si="13"/>
        <v>-26274.619333333336</v>
      </c>
      <c r="CZ16" s="254">
        <f t="shared" si="13"/>
        <v>-25385.108158333333</v>
      </c>
      <c r="DA16" s="254">
        <f t="shared" si="13"/>
        <v>-25927.487383333329</v>
      </c>
      <c r="DB16" s="254">
        <f t="shared" si="13"/>
        <v>-26035.985173333334</v>
      </c>
      <c r="DC16" s="254">
        <f t="shared" si="13"/>
        <v>-19734.221023333332</v>
      </c>
      <c r="DD16" s="254">
        <f t="shared" si="13"/>
        <v>-15334.108633333333</v>
      </c>
      <c r="DE16" s="254">
        <f t="shared" si="13"/>
        <v>-7014.0412633333326</v>
      </c>
      <c r="DF16" s="254">
        <f t="shared" si="13"/>
        <v>-5421.6323533333325</v>
      </c>
      <c r="DG16" s="254">
        <f t="shared" si="13"/>
        <v>-6647.807953333333</v>
      </c>
      <c r="DH16" s="254">
        <f t="shared" si="13"/>
        <v>-10958.400433333334</v>
      </c>
      <c r="DI16" s="254">
        <f t="shared" si="13"/>
        <v>-17458.210693333331</v>
      </c>
      <c r="DJ16" s="254">
        <f t="shared" si="13"/>
        <v>-21842.044153333329</v>
      </c>
      <c r="DK16" s="254">
        <f t="shared" si="13"/>
        <v>-26122.806133333332</v>
      </c>
      <c r="DL16" s="254">
        <f t="shared" si="13"/>
        <v>-25238.431243333329</v>
      </c>
      <c r="DM16" s="254">
        <f t="shared" si="13"/>
        <v>-25776.80855833333</v>
      </c>
      <c r="DN16" s="254">
        <f t="shared" si="13"/>
        <v>-25884.676213333332</v>
      </c>
      <c r="DO16" s="254">
        <f t="shared" si="13"/>
        <v>-19619.511538333332</v>
      </c>
      <c r="DP16" s="254">
        <f t="shared" si="13"/>
        <v>-15244.954183333333</v>
      </c>
      <c r="DQ16" s="254">
        <f t="shared" si="13"/>
        <v>-6973.2082183333332</v>
      </c>
      <c r="DR16" s="254">
        <f t="shared" si="13"/>
        <v>-5390.0477233333331</v>
      </c>
      <c r="DS16" s="254">
        <f t="shared" si="13"/>
        <v>-6609.1019233333327</v>
      </c>
      <c r="DT16" s="254">
        <f t="shared" si="13"/>
        <v>-10894.659283333334</v>
      </c>
      <c r="DU16" s="254">
        <f t="shared" si="13"/>
        <v>-17356.719853333329</v>
      </c>
      <c r="DV16" s="254">
        <f t="shared" si="13"/>
        <v>-21715.092823333332</v>
      </c>
      <c r="DW16" s="254">
        <f t="shared" si="13"/>
        <v>-25970.992933333331</v>
      </c>
      <c r="DX16" s="254">
        <f t="shared" si="13"/>
        <v>-25091.754328333329</v>
      </c>
      <c r="DY16" s="254">
        <f t="shared" si="13"/>
        <v>-25626.129733333328</v>
      </c>
      <c r="DZ16" s="254">
        <f t="shared" si="13"/>
        <v>-25733.367253333334</v>
      </c>
      <c r="EA16" s="254">
        <f t="shared" si="13"/>
        <v>-19504.802053333333</v>
      </c>
      <c r="EB16" s="254">
        <f t="shared" ref="EB16:EP16" si="14">EB9+EB14-EA17+EA16</f>
        <v>-15155.799733333333</v>
      </c>
      <c r="EC16" s="254">
        <f t="shared" si="14"/>
        <v>-6932.375173333332</v>
      </c>
      <c r="ED16" s="254">
        <f t="shared" si="14"/>
        <v>-5358.4630933333328</v>
      </c>
      <c r="EE16" s="254">
        <f t="shared" si="14"/>
        <v>-6570.3958933333324</v>
      </c>
      <c r="EF16" s="254">
        <f t="shared" si="14"/>
        <v>-10830.918133333334</v>
      </c>
      <c r="EG16" s="254">
        <f t="shared" si="14"/>
        <v>-17255.22901333333</v>
      </c>
      <c r="EH16" s="254">
        <f t="shared" si="14"/>
        <v>-21588.141493333329</v>
      </c>
      <c r="EI16" s="254">
        <f t="shared" si="14"/>
        <v>-25819.179733333331</v>
      </c>
      <c r="EJ16" s="254">
        <f t="shared" si="14"/>
        <v>-24945.077413333333</v>
      </c>
      <c r="EK16" s="254">
        <f t="shared" si="14"/>
        <v>-25475.450908333329</v>
      </c>
      <c r="EL16" s="254">
        <f t="shared" si="14"/>
        <v>-25582.058293333328</v>
      </c>
      <c r="EM16" s="254">
        <f t="shared" si="14"/>
        <v>-19390.092568333333</v>
      </c>
      <c r="EN16" s="254">
        <f t="shared" si="14"/>
        <v>-15066.645283333335</v>
      </c>
      <c r="EO16" s="254">
        <f t="shared" si="14"/>
        <v>-6891.5421283333326</v>
      </c>
      <c r="EP16" s="254">
        <f t="shared" si="14"/>
        <v>-5326.8784633333325</v>
      </c>
      <c r="EQ16" s="258"/>
      <c r="ER16" s="254">
        <f>SUM(C16:N16)</f>
        <v>16.666666666666668</v>
      </c>
      <c r="ES16" s="254">
        <f>SUM(O16:Z16)</f>
        <v>4494923.6800000016</v>
      </c>
      <c r="ET16" s="254">
        <f>SUM(AA16:AL16)</f>
        <v>7181038.4564000051</v>
      </c>
      <c r="EU16" s="254">
        <f>SUM(AM16:AX16)</f>
        <v>4596535.9211600069</v>
      </c>
      <c r="EV16" s="254">
        <f>SUM(AY16:BJ16)</f>
        <v>2031766.8278450072</v>
      </c>
      <c r="EW16" s="254">
        <f>SUM(BK16:BV16)</f>
        <v>43462.524458336316</v>
      </c>
      <c r="EX16" s="254">
        <f>SUM(BW16:CH16)</f>
        <v>-210779.85362499999</v>
      </c>
      <c r="EY16" s="259">
        <f>SUM(CI16:CT16)</f>
        <v>-209572.20476499997</v>
      </c>
      <c r="EZ16" s="177">
        <f>SUM(CU16:DF16)</f>
        <v>-208364.55590499993</v>
      </c>
      <c r="FA16" s="177">
        <f>SUM(DG16:DR16)</f>
        <v>-207156.90704499994</v>
      </c>
      <c r="FB16" s="177">
        <f>SUM(DS16:ED16)</f>
        <v>-205949.25818500001</v>
      </c>
      <c r="FC16" s="177">
        <f>SUM(EE16:EP16)</f>
        <v>-204741.609325</v>
      </c>
      <c r="FD16" s="178"/>
    </row>
    <row r="17" spans="1:160" s="1" customFormat="1" ht="25.5" customHeight="1" collapsed="1" x14ac:dyDescent="0.3">
      <c r="B17" s="63" t="s">
        <v>44</v>
      </c>
      <c r="C17" s="254"/>
      <c r="D17" s="254">
        <f t="shared" ref="D17:Z17" si="15">IF(D16&lt;0,D16,0)</f>
        <v>0</v>
      </c>
      <c r="E17" s="254">
        <f t="shared" si="15"/>
        <v>0</v>
      </c>
      <c r="F17" s="254">
        <f t="shared" si="15"/>
        <v>0</v>
      </c>
      <c r="G17" s="254">
        <f t="shared" si="15"/>
        <v>0</v>
      </c>
      <c r="H17" s="254">
        <f t="shared" si="15"/>
        <v>0</v>
      </c>
      <c r="I17" s="254">
        <f t="shared" si="15"/>
        <v>0</v>
      </c>
      <c r="J17" s="254">
        <f t="shared" si="15"/>
        <v>0</v>
      </c>
      <c r="K17" s="254">
        <f t="shared" si="15"/>
        <v>0</v>
      </c>
      <c r="L17" s="254">
        <f t="shared" si="15"/>
        <v>0</v>
      </c>
      <c r="M17" s="254">
        <f t="shared" si="15"/>
        <v>0</v>
      </c>
      <c r="N17" s="254">
        <f t="shared" si="15"/>
        <v>0</v>
      </c>
      <c r="O17" s="254">
        <f t="shared" si="15"/>
        <v>0</v>
      </c>
      <c r="P17" s="254">
        <f t="shared" si="15"/>
        <v>0</v>
      </c>
      <c r="Q17" s="254">
        <f t="shared" si="15"/>
        <v>0</v>
      </c>
      <c r="R17" s="254">
        <f t="shared" si="15"/>
        <v>0</v>
      </c>
      <c r="S17" s="254">
        <f t="shared" si="15"/>
        <v>0</v>
      </c>
      <c r="T17" s="254">
        <f t="shared" si="15"/>
        <v>0</v>
      </c>
      <c r="U17" s="254">
        <f t="shared" si="15"/>
        <v>0</v>
      </c>
      <c r="V17" s="254">
        <f t="shared" si="15"/>
        <v>0</v>
      </c>
      <c r="W17" s="254">
        <f t="shared" si="15"/>
        <v>0</v>
      </c>
      <c r="X17" s="254">
        <f t="shared" si="15"/>
        <v>0</v>
      </c>
      <c r="Y17" s="254">
        <f t="shared" si="15"/>
        <v>0</v>
      </c>
      <c r="Z17" s="254">
        <f t="shared" si="15"/>
        <v>0</v>
      </c>
      <c r="AA17" s="254">
        <f>IF(AA16&lt;0,AA16,0)</f>
        <v>0</v>
      </c>
      <c r="AB17" s="254">
        <f t="shared" ref="AB17:AI17" si="16">IF(AB16&lt;0,AB16,0)</f>
        <v>0</v>
      </c>
      <c r="AC17" s="254">
        <f t="shared" si="16"/>
        <v>0</v>
      </c>
      <c r="AD17" s="254">
        <f t="shared" si="16"/>
        <v>0</v>
      </c>
      <c r="AE17" s="254">
        <f t="shared" si="16"/>
        <v>0</v>
      </c>
      <c r="AF17" s="254">
        <f t="shared" si="16"/>
        <v>0</v>
      </c>
      <c r="AG17" s="254">
        <f t="shared" si="16"/>
        <v>0</v>
      </c>
      <c r="AH17" s="254">
        <f t="shared" si="16"/>
        <v>0</v>
      </c>
      <c r="AI17" s="254">
        <f t="shared" si="16"/>
        <v>0</v>
      </c>
      <c r="AJ17" s="254">
        <f t="shared" ref="AJ17:BO17" si="17">IF(AJ16&lt;0,AJ16,0)</f>
        <v>0</v>
      </c>
      <c r="AK17" s="254">
        <f t="shared" si="17"/>
        <v>0</v>
      </c>
      <c r="AL17" s="254">
        <f t="shared" si="17"/>
        <v>0</v>
      </c>
      <c r="AM17" s="254">
        <f t="shared" si="17"/>
        <v>0</v>
      </c>
      <c r="AN17" s="254">
        <f t="shared" si="17"/>
        <v>0</v>
      </c>
      <c r="AO17" s="254">
        <f t="shared" si="17"/>
        <v>0</v>
      </c>
      <c r="AP17" s="254">
        <f t="shared" si="17"/>
        <v>0</v>
      </c>
      <c r="AQ17" s="254">
        <f t="shared" si="17"/>
        <v>0</v>
      </c>
      <c r="AR17" s="254">
        <f t="shared" si="17"/>
        <v>0</v>
      </c>
      <c r="AS17" s="254">
        <f t="shared" si="17"/>
        <v>0</v>
      </c>
      <c r="AT17" s="254">
        <f t="shared" si="17"/>
        <v>0</v>
      </c>
      <c r="AU17" s="254">
        <f t="shared" si="17"/>
        <v>0</v>
      </c>
      <c r="AV17" s="254">
        <f t="shared" si="17"/>
        <v>0</v>
      </c>
      <c r="AW17" s="254">
        <f t="shared" si="17"/>
        <v>0</v>
      </c>
      <c r="AX17" s="254">
        <f t="shared" si="17"/>
        <v>0</v>
      </c>
      <c r="AY17" s="254">
        <f t="shared" si="17"/>
        <v>0</v>
      </c>
      <c r="AZ17" s="254">
        <f t="shared" si="17"/>
        <v>0</v>
      </c>
      <c r="BA17" s="254">
        <f t="shared" si="17"/>
        <v>0</v>
      </c>
      <c r="BB17" s="254">
        <f t="shared" si="17"/>
        <v>0</v>
      </c>
      <c r="BC17" s="254">
        <f t="shared" si="17"/>
        <v>0</v>
      </c>
      <c r="BD17" s="254">
        <f t="shared" si="17"/>
        <v>0</v>
      </c>
      <c r="BE17" s="254">
        <f t="shared" si="17"/>
        <v>0</v>
      </c>
      <c r="BF17" s="254">
        <f t="shared" si="17"/>
        <v>0</v>
      </c>
      <c r="BG17" s="254">
        <f t="shared" si="17"/>
        <v>0</v>
      </c>
      <c r="BH17" s="254">
        <f t="shared" si="17"/>
        <v>0</v>
      </c>
      <c r="BI17" s="254">
        <f t="shared" si="17"/>
        <v>0</v>
      </c>
      <c r="BJ17" s="254">
        <f t="shared" si="17"/>
        <v>0</v>
      </c>
      <c r="BK17" s="254">
        <f t="shared" si="17"/>
        <v>0</v>
      </c>
      <c r="BL17" s="254">
        <f t="shared" si="17"/>
        <v>0</v>
      </c>
      <c r="BM17" s="254">
        <f t="shared" si="17"/>
        <v>0</v>
      </c>
      <c r="BN17" s="254">
        <f t="shared" si="17"/>
        <v>0</v>
      </c>
      <c r="BO17" s="254">
        <f t="shared" si="17"/>
        <v>-10084.309983332729</v>
      </c>
      <c r="BP17" s="266">
        <f t="shared" ref="BP17:CS17" si="18">IF(BP16&lt;0,BP16,0)</f>
        <v>-25825.138903333329</v>
      </c>
      <c r="BQ17" s="266">
        <f t="shared" si="18"/>
        <v>-26379.523858333334</v>
      </c>
      <c r="BR17" s="266">
        <f t="shared" si="18"/>
        <v>-26489.912053333333</v>
      </c>
      <c r="BS17" s="266">
        <f t="shared" si="18"/>
        <v>-20078.34947833333</v>
      </c>
      <c r="BT17" s="266">
        <f t="shared" si="18"/>
        <v>-15601.571983333333</v>
      </c>
      <c r="BU17" s="266">
        <f t="shared" si="18"/>
        <v>-7136.5403983333326</v>
      </c>
      <c r="BV17" s="266">
        <f t="shared" si="18"/>
        <v>-5516.3862433333325</v>
      </c>
      <c r="BW17" s="266">
        <f t="shared" si="18"/>
        <v>-6763.9260433333329</v>
      </c>
      <c r="BX17" s="266">
        <f t="shared" si="18"/>
        <v>-11149.623883333334</v>
      </c>
      <c r="BY17" s="266">
        <f t="shared" si="18"/>
        <v>-17762.683213333334</v>
      </c>
      <c r="BZ17" s="266">
        <f t="shared" si="18"/>
        <v>-22222.898143333332</v>
      </c>
      <c r="CA17" s="266">
        <f t="shared" si="18"/>
        <v>-26578.245733333333</v>
      </c>
      <c r="CB17" s="266">
        <f t="shared" si="18"/>
        <v>-25678.461988333329</v>
      </c>
      <c r="CC17" s="266">
        <f t="shared" si="18"/>
        <v>-26228.845033333331</v>
      </c>
      <c r="CD17" s="266">
        <f t="shared" si="18"/>
        <v>-26338.603093333331</v>
      </c>
      <c r="CE17" s="266">
        <f t="shared" si="18"/>
        <v>-19963.63999333333</v>
      </c>
      <c r="CF17" s="266">
        <f t="shared" si="18"/>
        <v>-15512.417533333331</v>
      </c>
      <c r="CG17" s="266">
        <f t="shared" si="18"/>
        <v>-7095.7073533333332</v>
      </c>
      <c r="CH17" s="266">
        <f t="shared" si="18"/>
        <v>-5484.8016133333331</v>
      </c>
      <c r="CI17" s="266">
        <f t="shared" si="18"/>
        <v>-6725.2200133333326</v>
      </c>
      <c r="CJ17" s="266">
        <f t="shared" si="18"/>
        <v>-11085.882733333332</v>
      </c>
      <c r="CK17" s="266">
        <f t="shared" si="18"/>
        <v>-17661.192373333331</v>
      </c>
      <c r="CL17" s="266">
        <f t="shared" si="18"/>
        <v>-22095.946813333328</v>
      </c>
      <c r="CM17" s="266">
        <f t="shared" si="18"/>
        <v>-26426.432533333333</v>
      </c>
      <c r="CN17" s="266">
        <f t="shared" si="18"/>
        <v>-25531.785073333333</v>
      </c>
      <c r="CO17" s="266">
        <f t="shared" si="18"/>
        <v>-26078.166208333336</v>
      </c>
      <c r="CP17" s="266">
        <f t="shared" si="18"/>
        <v>-26187.294133333333</v>
      </c>
      <c r="CQ17" s="266">
        <f t="shared" si="18"/>
        <v>-19848.930508333331</v>
      </c>
      <c r="CR17" s="266">
        <f t="shared" si="18"/>
        <v>-15423.263083333335</v>
      </c>
      <c r="CS17" s="266">
        <f t="shared" si="18"/>
        <v>-7054.874308333332</v>
      </c>
      <c r="CT17" s="266">
        <f t="shared" ref="CT17:DF17" si="19">IF(CT16&lt;0,CT16,0)</f>
        <v>-5453.2169833333328</v>
      </c>
      <c r="CU17" s="266">
        <f t="shared" si="19"/>
        <v>-6686.5139833333324</v>
      </c>
      <c r="CV17" s="266">
        <f t="shared" si="19"/>
        <v>-11022.141583333334</v>
      </c>
      <c r="CW17" s="266">
        <f t="shared" si="19"/>
        <v>-17559.701533333333</v>
      </c>
      <c r="CX17" s="266">
        <f t="shared" si="19"/>
        <v>-21968.995483333332</v>
      </c>
      <c r="CY17" s="266">
        <f t="shared" si="19"/>
        <v>-26274.619333333336</v>
      </c>
      <c r="CZ17" s="266">
        <f t="shared" si="19"/>
        <v>-25385.108158333333</v>
      </c>
      <c r="DA17" s="266">
        <f t="shared" si="19"/>
        <v>-25927.487383333329</v>
      </c>
      <c r="DB17" s="266">
        <f t="shared" si="19"/>
        <v>-26035.985173333334</v>
      </c>
      <c r="DC17" s="266">
        <f t="shared" si="19"/>
        <v>-19734.221023333332</v>
      </c>
      <c r="DD17" s="266">
        <f t="shared" si="19"/>
        <v>-15334.108633333333</v>
      </c>
      <c r="DE17" s="266">
        <f t="shared" si="19"/>
        <v>-7014.0412633333326</v>
      </c>
      <c r="DF17" s="266">
        <f t="shared" si="19"/>
        <v>-5421.6323533333325</v>
      </c>
      <c r="DG17" s="266">
        <f>IF(DG16&lt;0,DG16,0)</f>
        <v>-6647.807953333333</v>
      </c>
      <c r="DH17" s="266">
        <f t="shared" ref="DH17:EP17" si="20">IF(DH16&lt;0,DH16,0)</f>
        <v>-10958.400433333334</v>
      </c>
      <c r="DI17" s="266">
        <f t="shared" si="20"/>
        <v>-17458.210693333331</v>
      </c>
      <c r="DJ17" s="266">
        <f t="shared" si="20"/>
        <v>-21842.044153333329</v>
      </c>
      <c r="DK17" s="266">
        <f t="shared" si="20"/>
        <v>-26122.806133333332</v>
      </c>
      <c r="DL17" s="266">
        <f t="shared" si="20"/>
        <v>-25238.431243333329</v>
      </c>
      <c r="DM17" s="266">
        <f t="shared" si="20"/>
        <v>-25776.80855833333</v>
      </c>
      <c r="DN17" s="266">
        <f t="shared" si="20"/>
        <v>-25884.676213333332</v>
      </c>
      <c r="DO17" s="266">
        <f t="shared" si="20"/>
        <v>-19619.511538333332</v>
      </c>
      <c r="DP17" s="266">
        <f t="shared" si="20"/>
        <v>-15244.954183333333</v>
      </c>
      <c r="DQ17" s="266">
        <f t="shared" si="20"/>
        <v>-6973.2082183333332</v>
      </c>
      <c r="DR17" s="266">
        <f t="shared" si="20"/>
        <v>-5390.0477233333331</v>
      </c>
      <c r="DS17" s="266">
        <f t="shared" si="20"/>
        <v>-6609.1019233333327</v>
      </c>
      <c r="DT17" s="266">
        <f t="shared" si="20"/>
        <v>-10894.659283333334</v>
      </c>
      <c r="DU17" s="266">
        <f t="shared" si="20"/>
        <v>-17356.719853333329</v>
      </c>
      <c r="DV17" s="266">
        <f t="shared" si="20"/>
        <v>-21715.092823333332</v>
      </c>
      <c r="DW17" s="266">
        <f t="shared" si="20"/>
        <v>-25970.992933333331</v>
      </c>
      <c r="DX17" s="266">
        <f t="shared" si="20"/>
        <v>-25091.754328333329</v>
      </c>
      <c r="DY17" s="266">
        <f t="shared" si="20"/>
        <v>-25626.129733333328</v>
      </c>
      <c r="DZ17" s="266">
        <f t="shared" si="20"/>
        <v>-25733.367253333334</v>
      </c>
      <c r="EA17" s="266">
        <f t="shared" si="20"/>
        <v>-19504.802053333333</v>
      </c>
      <c r="EB17" s="266">
        <f t="shared" si="20"/>
        <v>-15155.799733333333</v>
      </c>
      <c r="EC17" s="266">
        <f t="shared" si="20"/>
        <v>-6932.375173333332</v>
      </c>
      <c r="ED17" s="266">
        <f t="shared" si="20"/>
        <v>-5358.4630933333328</v>
      </c>
      <c r="EE17" s="266">
        <f t="shared" si="20"/>
        <v>-6570.3958933333324</v>
      </c>
      <c r="EF17" s="266">
        <f t="shared" si="20"/>
        <v>-10830.918133333334</v>
      </c>
      <c r="EG17" s="266">
        <f t="shared" si="20"/>
        <v>-17255.22901333333</v>
      </c>
      <c r="EH17" s="266">
        <f t="shared" si="20"/>
        <v>-21588.141493333329</v>
      </c>
      <c r="EI17" s="266">
        <f t="shared" si="20"/>
        <v>-25819.179733333331</v>
      </c>
      <c r="EJ17" s="266">
        <f t="shared" si="20"/>
        <v>-24945.077413333333</v>
      </c>
      <c r="EK17" s="266">
        <f t="shared" si="20"/>
        <v>-25475.450908333329</v>
      </c>
      <c r="EL17" s="266">
        <f t="shared" si="20"/>
        <v>-25582.058293333328</v>
      </c>
      <c r="EM17" s="266">
        <f t="shared" si="20"/>
        <v>-19390.092568333333</v>
      </c>
      <c r="EN17" s="266">
        <f t="shared" si="20"/>
        <v>-15066.645283333335</v>
      </c>
      <c r="EO17" s="266">
        <f t="shared" si="20"/>
        <v>-6891.5421283333326</v>
      </c>
      <c r="EP17" s="266">
        <f t="shared" si="20"/>
        <v>-5326.8784633333325</v>
      </c>
      <c r="EQ17" s="267"/>
      <c r="ER17" s="266">
        <f>SUM(C17:N17)</f>
        <v>0</v>
      </c>
      <c r="ES17" s="266">
        <f>SUM(O17:Z17)</f>
        <v>0</v>
      </c>
      <c r="ET17" s="266">
        <f>SUM(AA17:AL17)</f>
        <v>0</v>
      </c>
      <c r="EU17" s="266">
        <f>SUM(AM17:AX17)</f>
        <v>0</v>
      </c>
      <c r="EV17" s="266">
        <f>SUM(AY17:BJ17)</f>
        <v>0</v>
      </c>
      <c r="EW17" s="266">
        <f>SUM(BK17:BV17)</f>
        <v>-137111.73290166605</v>
      </c>
      <c r="EX17" s="266">
        <f>SUM(BW17:CH17)</f>
        <v>-210779.85362499999</v>
      </c>
      <c r="EY17" s="268">
        <f>SUM(CI17:CT17)</f>
        <v>-209572.20476499997</v>
      </c>
      <c r="EZ17" s="269">
        <f>SUM(CU17:DF17)</f>
        <v>-208364.55590499993</v>
      </c>
      <c r="FA17" s="269">
        <f>SUM(DG17:DR17)</f>
        <v>-207156.90704499994</v>
      </c>
      <c r="FB17" s="269">
        <f>SUM(DS17:ED17)</f>
        <v>-205949.25818500001</v>
      </c>
      <c r="FC17" s="269">
        <f>SUM(EE17:EP17)</f>
        <v>-204741.609325</v>
      </c>
      <c r="FD17" s="184">
        <f>SUM(C17:EP17)</f>
        <v>-1383676.1217516658</v>
      </c>
    </row>
    <row r="18" spans="1:160" x14ac:dyDescent="0.3"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175"/>
      <c r="BN18" s="175"/>
      <c r="BO18" s="175"/>
      <c r="BP18" s="175"/>
      <c r="BQ18" s="175"/>
      <c r="BR18" s="175"/>
      <c r="BS18" s="175"/>
      <c r="BT18" s="175"/>
      <c r="BU18" s="175"/>
      <c r="BV18" s="175"/>
      <c r="BW18" s="175"/>
      <c r="BX18" s="175"/>
      <c r="BY18" s="175"/>
      <c r="BZ18" s="175"/>
      <c r="CA18" s="175"/>
      <c r="CB18" s="175"/>
      <c r="CC18" s="175"/>
      <c r="CD18" s="175"/>
      <c r="CE18" s="175"/>
      <c r="CF18" s="175"/>
      <c r="CG18" s="175"/>
      <c r="CH18" s="175"/>
      <c r="CI18" s="175"/>
      <c r="CJ18" s="175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5"/>
      <c r="CV18" s="175"/>
      <c r="CW18" s="175"/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75"/>
      <c r="DI18" s="175"/>
      <c r="DJ18" s="175"/>
      <c r="DK18" s="175"/>
      <c r="DL18" s="175"/>
      <c r="DM18" s="175"/>
      <c r="DN18" s="175"/>
      <c r="DO18" s="175"/>
      <c r="DP18" s="175"/>
      <c r="DQ18" s="175"/>
      <c r="DR18" s="175"/>
      <c r="DS18" s="175"/>
      <c r="DT18" s="175"/>
      <c r="DU18" s="175"/>
      <c r="DV18" s="175"/>
      <c r="DW18" s="175"/>
      <c r="DX18" s="175"/>
      <c r="DY18" s="175"/>
      <c r="DZ18" s="175"/>
      <c r="EA18" s="175"/>
      <c r="EB18" s="175"/>
      <c r="EC18" s="175"/>
      <c r="ED18" s="175"/>
      <c r="EE18" s="175"/>
      <c r="EF18" s="175"/>
      <c r="EG18" s="175"/>
      <c r="EH18" s="175"/>
      <c r="EI18" s="175"/>
      <c r="EJ18" s="175"/>
      <c r="EK18" s="175"/>
      <c r="EL18" s="175"/>
      <c r="EM18" s="175"/>
      <c r="EN18" s="175"/>
      <c r="EO18" s="175"/>
      <c r="EP18" s="175"/>
      <c r="EQ18" s="175"/>
      <c r="ER18" s="175"/>
      <c r="ES18" s="175"/>
      <c r="ET18" s="175"/>
      <c r="EU18" s="175"/>
      <c r="EV18" s="175"/>
      <c r="EW18" s="175"/>
      <c r="EX18" s="175"/>
      <c r="EY18" s="175"/>
      <c r="EZ18" s="175"/>
      <c r="FA18" s="175"/>
      <c r="FB18" s="175"/>
      <c r="FC18" s="175"/>
      <c r="FD18" s="175"/>
    </row>
    <row r="19" spans="1:160" ht="18" x14ac:dyDescent="0.35">
      <c r="A19" s="2">
        <v>0.18</v>
      </c>
      <c r="B19" s="57" t="s">
        <v>45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  <c r="CX19" s="175"/>
      <c r="CY19" s="175"/>
      <c r="CZ19" s="175"/>
      <c r="DA19" s="175"/>
      <c r="DB19" s="175"/>
      <c r="DC19" s="175"/>
      <c r="DD19" s="175"/>
      <c r="DE19" s="175"/>
      <c r="DF19" s="175"/>
      <c r="DG19" s="175"/>
      <c r="DH19" s="175"/>
      <c r="DI19" s="175"/>
      <c r="DJ19" s="175"/>
      <c r="DK19" s="175"/>
      <c r="DL19" s="175"/>
      <c r="DM19" s="175"/>
      <c r="DN19" s="175"/>
      <c r="DO19" s="175"/>
      <c r="DP19" s="175"/>
      <c r="DQ19" s="175"/>
      <c r="DR19" s="175"/>
      <c r="DS19" s="175"/>
      <c r="DT19" s="175"/>
      <c r="DU19" s="175"/>
      <c r="DV19" s="175"/>
      <c r="DW19" s="175"/>
      <c r="DX19" s="175"/>
      <c r="DY19" s="175"/>
      <c r="DZ19" s="175"/>
      <c r="EA19" s="175"/>
      <c r="EB19" s="175"/>
      <c r="EC19" s="175"/>
      <c r="ED19" s="175"/>
      <c r="EE19" s="175"/>
      <c r="EF19" s="175"/>
      <c r="EG19" s="175"/>
      <c r="EH19" s="175"/>
      <c r="EI19" s="175"/>
      <c r="EJ19" s="175"/>
      <c r="EK19" s="175"/>
      <c r="EL19" s="175"/>
      <c r="EM19" s="175"/>
      <c r="EN19" s="175"/>
      <c r="EO19" s="175"/>
      <c r="EP19" s="175"/>
      <c r="EQ19" s="175"/>
      <c r="ER19" s="175"/>
      <c r="ES19" s="175"/>
      <c r="ET19" s="175"/>
      <c r="EU19" s="175"/>
      <c r="EV19" s="175"/>
      <c r="EW19" s="175"/>
      <c r="EX19" s="175"/>
      <c r="EY19" s="175"/>
      <c r="EZ19" s="175"/>
      <c r="FA19" s="175"/>
      <c r="FB19" s="175"/>
      <c r="FC19" s="175"/>
      <c r="FD19" s="175"/>
    </row>
    <row r="20" spans="1:160" s="1" customFormat="1" ht="36.6" customHeight="1" collapsed="1" x14ac:dyDescent="0.3">
      <c r="B20" s="63" t="s">
        <v>43</v>
      </c>
      <c r="C20" s="254">
        <f>'P&amp;L'!C24</f>
        <v>0</v>
      </c>
      <c r="D20" s="254">
        <f>'P&amp;L'!D24</f>
        <v>0</v>
      </c>
      <c r="E20" s="254">
        <f>'P&amp;L'!E24</f>
        <v>0</v>
      </c>
      <c r="F20" s="254">
        <f>'P&amp;L'!F24</f>
        <v>0</v>
      </c>
      <c r="G20" s="254">
        <f>'P&amp;L'!G24</f>
        <v>0</v>
      </c>
      <c r="H20" s="254">
        <f>'P&amp;L'!H24</f>
        <v>0</v>
      </c>
      <c r="I20" s="254">
        <f>'P&amp;L'!I24</f>
        <v>0</v>
      </c>
      <c r="J20" s="254">
        <f>'P&amp;L'!J24</f>
        <v>0</v>
      </c>
      <c r="K20" s="254">
        <f>'P&amp;L'!K24</f>
        <v>0</v>
      </c>
      <c r="L20" s="254">
        <f>'P&amp;L'!L24</f>
        <v>0</v>
      </c>
      <c r="M20" s="254">
        <f>'P&amp;L'!M24</f>
        <v>0</v>
      </c>
      <c r="N20" s="254">
        <f>'P&amp;L'!N24</f>
        <v>-3630.3333333333335</v>
      </c>
      <c r="O20" s="254">
        <f>'P&amp;L'!O24</f>
        <v>-3630.3333333333335</v>
      </c>
      <c r="P20" s="254">
        <f>'P&amp;L'!P24</f>
        <v>-3630.3333333333335</v>
      </c>
      <c r="Q20" s="254">
        <f>'P&amp;L'!Q24</f>
        <v>-3630.3333333333335</v>
      </c>
      <c r="R20" s="254">
        <f>'P&amp;L'!R24</f>
        <v>-3630.3333333333335</v>
      </c>
      <c r="S20" s="254">
        <f>'P&amp;L'!S24</f>
        <v>-3630.3333333333335</v>
      </c>
      <c r="T20" s="254">
        <f>'P&amp;L'!T24</f>
        <v>-3630.3333333333335</v>
      </c>
      <c r="U20" s="254">
        <f>'P&amp;L'!U24</f>
        <v>95980.826023391797</v>
      </c>
      <c r="V20" s="254">
        <f>'P&amp;L'!V24</f>
        <v>96553.676023391803</v>
      </c>
      <c r="W20" s="254">
        <f>'P&amp;L'!W24</f>
        <v>63281.42602339181</v>
      </c>
      <c r="X20" s="254">
        <f>'P&amp;L'!X24</f>
        <v>40049.576023391819</v>
      </c>
      <c r="Y20" s="254">
        <f>'P&amp;L'!Y24</f>
        <v>-3878.9739766081875</v>
      </c>
      <c r="Z20" s="254">
        <f>'P&amp;L'!Z24</f>
        <v>-12286.623976608185</v>
      </c>
      <c r="AA20" s="254">
        <f>'P&amp;L'!AA24</f>
        <v>-5812.6239766081817</v>
      </c>
      <c r="AB20" s="254">
        <f>'P&amp;L'!AB24</f>
        <v>16946.576023391812</v>
      </c>
      <c r="AC20" s="254">
        <f>'P&amp;L'!AC24</f>
        <v>51264.476023391813</v>
      </c>
      <c r="AD20" s="254">
        <f>'P&amp;L'!AD24</f>
        <v>74410.376023391815</v>
      </c>
      <c r="AE20" s="254">
        <f>'P&amp;L'!AE24</f>
        <v>97012.076023391797</v>
      </c>
      <c r="AF20" s="254">
        <f>'P&amp;L'!AF24</f>
        <v>92342.72602339182</v>
      </c>
      <c r="AG20" s="254">
        <f>'P&amp;L'!AG24</f>
        <v>93241.211023391836</v>
      </c>
      <c r="AH20" s="254">
        <f>'P&amp;L'!AH24</f>
        <v>93802.604023391817</v>
      </c>
      <c r="AI20" s="254">
        <f>'P&amp;L'!AI24</f>
        <v>61195.799023391803</v>
      </c>
      <c r="AJ20" s="254">
        <f>'P&amp;L'!AJ24</f>
        <v>38428.586023391814</v>
      </c>
      <c r="AK20" s="254">
        <f>'P&amp;L'!AK24</f>
        <v>-4621.3929766081819</v>
      </c>
      <c r="AL20" s="254">
        <f>'P&amp;L'!AL24</f>
        <v>-12860.889976608185</v>
      </c>
      <c r="AM20" s="254">
        <f>'P&amp;L'!AM24</f>
        <v>-6516.3699766081882</v>
      </c>
      <c r="AN20" s="254">
        <f>'P&amp;L'!AN24</f>
        <v>15787.646023391811</v>
      </c>
      <c r="AO20" s="254">
        <f>'P&amp;L'!AO24</f>
        <v>49419.188023391813</v>
      </c>
      <c r="AP20" s="254">
        <f>'P&amp;L'!AP24</f>
        <v>72102.170023391809</v>
      </c>
      <c r="AQ20" s="254">
        <f>'P&amp;L'!AQ24</f>
        <v>94251.836023391836</v>
      </c>
      <c r="AR20" s="254">
        <f>'P&amp;L'!AR24</f>
        <v>89675.873023391818</v>
      </c>
      <c r="AS20" s="254">
        <f>'P&amp;L'!AS24</f>
        <v>92487.816898391844</v>
      </c>
      <c r="AT20" s="254">
        <f>'P&amp;L'!AT24</f>
        <v>93046.059223391814</v>
      </c>
      <c r="AU20" s="254">
        <f>'P&amp;L'!AU24</f>
        <v>60622.25159839182</v>
      </c>
      <c r="AV20" s="254">
        <f>'P&amp;L'!AV24</f>
        <v>37982.813773391805</v>
      </c>
      <c r="AW20" s="254">
        <f>'P&amp;L'!AW24</f>
        <v>-4825.5582016081862</v>
      </c>
      <c r="AX20" s="254">
        <f>'P&amp;L'!AX24</f>
        <v>-13018.813126608187</v>
      </c>
      <c r="AY20" s="254">
        <f>'P&amp;L'!AY24</f>
        <v>-6709.9001266081796</v>
      </c>
      <c r="AZ20" s="254">
        <f>'P&amp;L'!AZ24</f>
        <v>15468.940273391818</v>
      </c>
      <c r="BA20" s="254">
        <f>'P&amp;L'!BA24</f>
        <v>48911.73382339182</v>
      </c>
      <c r="BB20" s="254">
        <f>'P&amp;L'!BB24</f>
        <v>71467.413373391842</v>
      </c>
      <c r="BC20" s="254">
        <f>'P&amp;L'!BC24</f>
        <v>93492.770023391815</v>
      </c>
      <c r="BD20" s="254">
        <f>'P&amp;L'!BD24</f>
        <v>88942.488448391814</v>
      </c>
      <c r="BE20" s="254">
        <f>'P&amp;L'!BE24</f>
        <v>91734.422773391823</v>
      </c>
      <c r="BF20" s="254">
        <f>'P&amp;L'!BF24</f>
        <v>92289.514423391811</v>
      </c>
      <c r="BG20" s="254">
        <f>'P&amp;L'!BG24</f>
        <v>60048.704173391809</v>
      </c>
      <c r="BH20" s="254">
        <f>'P&amp;L'!BH24</f>
        <v>37537.04152339181</v>
      </c>
      <c r="BI20" s="254">
        <f>'P&amp;L'!BI24</f>
        <v>-5029.7234266081905</v>
      </c>
      <c r="BJ20" s="254">
        <f>'P&amp;L'!BJ24</f>
        <v>-13176.736276608186</v>
      </c>
      <c r="BK20" s="254">
        <f>'P&amp;L'!BK24</f>
        <v>-6903.4302766081855</v>
      </c>
      <c r="BL20" s="254">
        <f>'P&amp;L'!BL24</f>
        <v>15150.234523391809</v>
      </c>
      <c r="BM20" s="254">
        <f>'P&amp;L'!BM24</f>
        <v>48404.279623391812</v>
      </c>
      <c r="BN20" s="254">
        <f>'P&amp;L'!BN24</f>
        <v>70832.656723391818</v>
      </c>
      <c r="BO20" s="254">
        <f>'P&amp;L'!BO24</f>
        <v>92733.704023391823</v>
      </c>
      <c r="BP20" s="254">
        <f>'P&amp;L'!BP24</f>
        <v>88209.10387339181</v>
      </c>
      <c r="BQ20" s="254">
        <f>'P&amp;L'!BQ24</f>
        <v>90981.028648391832</v>
      </c>
      <c r="BR20" s="254">
        <f>'P&amp;L'!BR24</f>
        <v>91532.969623391837</v>
      </c>
      <c r="BS20" s="254">
        <f>'P&amp;L'!BS24</f>
        <v>59475.156748391812</v>
      </c>
      <c r="BT20" s="254">
        <f>'P&amp;L'!BT24</f>
        <v>37091.269273391816</v>
      </c>
      <c r="BU20" s="254">
        <f>'P&amp;L'!BU24</f>
        <v>-5233.8886516081875</v>
      </c>
      <c r="BV20" s="254">
        <f>'P&amp;L'!BV24</f>
        <v>-13334.659426608185</v>
      </c>
      <c r="BW20" s="254">
        <f>'P&amp;L'!BW24</f>
        <v>-7096.9604266081842</v>
      </c>
      <c r="BX20" s="254">
        <f>'P&amp;L'!BX24</f>
        <v>14831.528773391816</v>
      </c>
      <c r="BY20" s="254">
        <f>'P&amp;L'!BY24</f>
        <v>47896.82542339182</v>
      </c>
      <c r="BZ20" s="254">
        <f>'P&amp;L'!BZ24</f>
        <v>70197.900073391822</v>
      </c>
      <c r="CA20" s="254">
        <f>'P&amp;L'!CA24</f>
        <v>91974.638023391832</v>
      </c>
      <c r="CB20" s="254">
        <f>'P&amp;L'!CB24</f>
        <v>87475.719298391807</v>
      </c>
      <c r="CC20" s="254">
        <f>'P&amp;L'!CC24</f>
        <v>90227.634523391811</v>
      </c>
      <c r="CD20" s="254">
        <f>'P&amp;L'!CD24</f>
        <v>90776.424823391833</v>
      </c>
      <c r="CE20" s="254">
        <f>'P&amp;L'!CE24</f>
        <v>58901.6093233918</v>
      </c>
      <c r="CF20" s="254">
        <f>'P&amp;L'!CF24</f>
        <v>36645.497023391807</v>
      </c>
      <c r="CG20" s="254">
        <f>'P&amp;L'!CG24</f>
        <v>-5438.0538766081845</v>
      </c>
      <c r="CH20" s="254">
        <f>'P&amp;L'!CH24</f>
        <v>-13492.582576608187</v>
      </c>
      <c r="CI20" s="254">
        <f>'P&amp;L'!CI24</f>
        <v>-7290.4905766081902</v>
      </c>
      <c r="CJ20" s="254">
        <f>'P&amp;L'!CJ24</f>
        <v>14512.823023391808</v>
      </c>
      <c r="CK20" s="254">
        <f>'P&amp;L'!CK24</f>
        <v>47389.371223391812</v>
      </c>
      <c r="CL20" s="254">
        <f>'P&amp;L'!CL24</f>
        <v>69563.143423391797</v>
      </c>
      <c r="CM20" s="254">
        <f>'P&amp;L'!CM24</f>
        <v>91215.57202339184</v>
      </c>
      <c r="CN20" s="254">
        <f>'P&amp;L'!CN24</f>
        <v>86742.334723391803</v>
      </c>
      <c r="CO20" s="254">
        <f>'P&amp;L'!CO24</f>
        <v>89474.240398391819</v>
      </c>
      <c r="CP20" s="254">
        <f>'P&amp;L'!CP24</f>
        <v>90019.88002339183</v>
      </c>
      <c r="CQ20" s="254">
        <f>'P&amp;L'!CQ24</f>
        <v>58328.061898391818</v>
      </c>
      <c r="CR20" s="254">
        <f>'P&amp;L'!CR24</f>
        <v>36199.724773391827</v>
      </c>
      <c r="CS20" s="254">
        <f>'P&amp;L'!CS24</f>
        <v>-5642.2191016081888</v>
      </c>
      <c r="CT20" s="254">
        <f>'P&amp;L'!CT24</f>
        <v>-13650.505726608186</v>
      </c>
      <c r="CU20" s="254">
        <f>'P&amp;L'!CU24</f>
        <v>-7484.0207266081889</v>
      </c>
      <c r="CV20" s="254">
        <f>'P&amp;L'!CV24</f>
        <v>14194.117273391807</v>
      </c>
      <c r="CW20" s="254">
        <f>'P&amp;L'!CW24</f>
        <v>46881.917023391834</v>
      </c>
      <c r="CX20" s="254">
        <f>'P&amp;L'!CX24</f>
        <v>68928.386773391801</v>
      </c>
      <c r="CY20" s="254">
        <f>'P&amp;L'!CY24</f>
        <v>90456.506023391848</v>
      </c>
      <c r="CZ20" s="254">
        <f>'P&amp;L'!CZ24</f>
        <v>86008.950148391828</v>
      </c>
      <c r="DA20" s="254">
        <f>'P&amp;L'!DA24</f>
        <v>88720.846273391799</v>
      </c>
      <c r="DB20" s="254">
        <f>'P&amp;L'!DB24</f>
        <v>89263.335223391827</v>
      </c>
      <c r="DC20" s="254">
        <f>'P&amp;L'!DC24</f>
        <v>57754.514473391806</v>
      </c>
      <c r="DD20" s="254">
        <f>'P&amp;L'!DD24</f>
        <v>35753.952523391818</v>
      </c>
      <c r="DE20" s="254">
        <f>'P&amp;L'!DE24</f>
        <v>-5846.3843266081858</v>
      </c>
      <c r="DF20" s="254">
        <f>'P&amp;L'!DF24</f>
        <v>-13808.428876608185</v>
      </c>
      <c r="DG20" s="254">
        <f>'P&amp;L'!DG24</f>
        <v>-7677.5508766081875</v>
      </c>
      <c r="DH20" s="254">
        <f>'P&amp;L'!DH24</f>
        <v>13875.411523391813</v>
      </c>
      <c r="DI20" s="254">
        <f>'P&amp;L'!DI24</f>
        <v>46374.462823391812</v>
      </c>
      <c r="DJ20" s="254">
        <f>'P&amp;L'!DJ24</f>
        <v>68293.630123391806</v>
      </c>
      <c r="DK20" s="254">
        <f>'P&amp;L'!DK24</f>
        <v>89697.440023391799</v>
      </c>
      <c r="DL20" s="254">
        <f>'P&amp;L'!DL24</f>
        <v>85275.565573391796</v>
      </c>
      <c r="DM20" s="254">
        <f>'P&amp;L'!DM24</f>
        <v>87967.452148391807</v>
      </c>
      <c r="DN20" s="254">
        <f>'P&amp;L'!DN24</f>
        <v>88506.790423391823</v>
      </c>
      <c r="DO20" s="254">
        <f>'P&amp;L'!DO24</f>
        <v>57180.967048391809</v>
      </c>
      <c r="DP20" s="254">
        <f>'P&amp;L'!DP24</f>
        <v>35308.180273391823</v>
      </c>
      <c r="DQ20" s="254">
        <f>'P&amp;L'!DQ24</f>
        <v>-6050.5495516081828</v>
      </c>
      <c r="DR20" s="254">
        <f>'P&amp;L'!DR24</f>
        <v>-13966.352026608187</v>
      </c>
      <c r="DS20" s="254">
        <f>'P&amp;L'!DS24</f>
        <v>-7871.0810266081862</v>
      </c>
      <c r="DT20" s="254">
        <f>'P&amp;L'!DT24</f>
        <v>13556.705773391812</v>
      </c>
      <c r="DU20" s="254">
        <f>'P&amp;L'!DU24</f>
        <v>45867.008623391805</v>
      </c>
      <c r="DV20" s="254">
        <f>'P&amp;L'!DV24</f>
        <v>67658.87347339181</v>
      </c>
      <c r="DW20" s="254">
        <f>'P&amp;L'!DW24</f>
        <v>88938.374023391807</v>
      </c>
      <c r="DX20" s="254">
        <f>'P&amp;L'!DX24</f>
        <v>84542.180998391821</v>
      </c>
      <c r="DY20" s="254">
        <f>'P&amp;L'!DY24</f>
        <v>87214.058023391815</v>
      </c>
      <c r="DZ20" s="254">
        <f>'P&amp;L'!DZ24</f>
        <v>87750.24562339182</v>
      </c>
      <c r="EA20" s="254">
        <f>'P&amp;L'!EA24</f>
        <v>56607.419623391826</v>
      </c>
      <c r="EB20" s="254">
        <f>'P&amp;L'!EB24</f>
        <v>34862.408023391814</v>
      </c>
      <c r="EC20" s="254">
        <f>'P&amp;L'!EC24</f>
        <v>-6254.7147766081871</v>
      </c>
      <c r="ED20" s="254">
        <f>'P&amp;L'!ED24</f>
        <v>-14124.275176608186</v>
      </c>
      <c r="EE20" s="254">
        <f>'P&amp;L'!EE24</f>
        <v>-8064.6111766081849</v>
      </c>
      <c r="EF20" s="254">
        <f>'P&amp;L'!EF24</f>
        <v>13238.000023391811</v>
      </c>
      <c r="EG20" s="254">
        <f>'P&amp;L'!EG24</f>
        <v>45359.554423391812</v>
      </c>
      <c r="EH20" s="254">
        <f>'P&amp;L'!EH24</f>
        <v>67024.116823391814</v>
      </c>
      <c r="EI20" s="254">
        <f>'P&amp;L'!EI24</f>
        <v>88179.308023391815</v>
      </c>
      <c r="EJ20" s="254">
        <f>'P&amp;L'!EJ24</f>
        <v>83808.796423391817</v>
      </c>
      <c r="EK20" s="254">
        <f>'P&amp;L'!EK24</f>
        <v>86460.663898391795</v>
      </c>
      <c r="EL20" s="254">
        <f>'P&amp;L'!EL24</f>
        <v>86993.700823391817</v>
      </c>
      <c r="EM20" s="254">
        <f>'P&amp;L'!EM24</f>
        <v>56033.872198391815</v>
      </c>
      <c r="EN20" s="254">
        <f>'P&amp;L'!EN24</f>
        <v>34416.635773391819</v>
      </c>
      <c r="EO20" s="254">
        <f>'P&amp;L'!EO24</f>
        <v>-6458.8800016081841</v>
      </c>
      <c r="EP20" s="254">
        <f>'P&amp;L'!EP24</f>
        <v>-14282.198326608184</v>
      </c>
      <c r="EQ20" s="258"/>
      <c r="ER20" s="254">
        <f>SUM(C20:N20)</f>
        <v>-3630.3333333333335</v>
      </c>
      <c r="ES20" s="254">
        <f>SUM(O20:Z20)</f>
        <v>257917.90614035082</v>
      </c>
      <c r="ET20" s="254">
        <f>SUM(AA20:AL20)</f>
        <v>595349.52328070183</v>
      </c>
      <c r="EU20" s="254">
        <f>SUM(AM20:AX20)</f>
        <v>581014.9133057018</v>
      </c>
      <c r="EV20" s="254">
        <f>SUM(AY20:BJ20)</f>
        <v>574976.6690057019</v>
      </c>
      <c r="EW20" s="254">
        <f>SUM(BK20:BV20)</f>
        <v>568938.42470570176</v>
      </c>
      <c r="EX20" s="254">
        <f>SUM(BW20:CH20)</f>
        <v>562900.18040570186</v>
      </c>
      <c r="EY20" s="259">
        <f>SUM(CI20:CT20)</f>
        <v>556861.93610570184</v>
      </c>
      <c r="EZ20" s="177">
        <f>SUM(CU20:DF20)</f>
        <v>550823.69180570182</v>
      </c>
      <c r="FA20" s="177">
        <f>SUM(DG20:DR20)</f>
        <v>544785.44750570168</v>
      </c>
      <c r="FB20" s="177">
        <f>SUM(DS20:ED20)</f>
        <v>538747.20320570178</v>
      </c>
      <c r="FC20" s="177">
        <f>SUM(EE20:EP20)</f>
        <v>532708.95890570176</v>
      </c>
      <c r="FD20" s="178">
        <f>SUM(C20:EP20)</f>
        <v>5861394.5210390352</v>
      </c>
    </row>
    <row r="21" spans="1:160" x14ac:dyDescent="0.3"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5"/>
      <c r="BN21" s="175"/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5"/>
      <c r="CA21" s="175"/>
      <c r="CB21" s="175"/>
      <c r="CC21" s="175"/>
      <c r="CD21" s="175"/>
      <c r="CE21" s="175"/>
      <c r="CF21" s="175"/>
      <c r="CG21" s="175"/>
      <c r="CH21" s="175"/>
      <c r="CI21" s="175"/>
      <c r="CJ21" s="175"/>
      <c r="CK21" s="175"/>
      <c r="CL21" s="175"/>
      <c r="CM21" s="175"/>
      <c r="CN21" s="175"/>
      <c r="CO21" s="175"/>
      <c r="CP21" s="175"/>
      <c r="CQ21" s="175"/>
      <c r="CR21" s="175"/>
      <c r="CS21" s="175"/>
      <c r="CT21" s="175"/>
      <c r="CU21" s="175"/>
      <c r="CV21" s="175"/>
      <c r="CW21" s="175"/>
      <c r="CX21" s="175"/>
      <c r="CY21" s="175"/>
      <c r="CZ21" s="175"/>
      <c r="DA21" s="175"/>
      <c r="DB21" s="175"/>
      <c r="DC21" s="175"/>
      <c r="DD21" s="175"/>
      <c r="DE21" s="175"/>
      <c r="DF21" s="175"/>
      <c r="DG21" s="175"/>
      <c r="DH21" s="175"/>
      <c r="DI21" s="175"/>
      <c r="DJ21" s="175"/>
      <c r="DK21" s="175"/>
      <c r="DL21" s="175"/>
      <c r="DM21" s="175"/>
      <c r="DN21" s="175"/>
      <c r="DO21" s="175"/>
      <c r="DP21" s="175"/>
      <c r="DQ21" s="175"/>
      <c r="DR21" s="175"/>
      <c r="DS21" s="175"/>
      <c r="DT21" s="175"/>
      <c r="DU21" s="175"/>
      <c r="DV21" s="175"/>
      <c r="DW21" s="175"/>
      <c r="DX21" s="175"/>
      <c r="DY21" s="175"/>
      <c r="DZ21" s="175"/>
      <c r="EA21" s="175"/>
      <c r="EB21" s="175"/>
      <c r="EC21" s="175"/>
      <c r="ED21" s="175"/>
      <c r="EE21" s="175"/>
      <c r="EF21" s="175"/>
      <c r="EG21" s="175"/>
      <c r="EH21" s="175"/>
      <c r="EI21" s="175"/>
      <c r="EJ21" s="175"/>
      <c r="EK21" s="175"/>
      <c r="EL21" s="175"/>
      <c r="EM21" s="175"/>
      <c r="EN21" s="175"/>
      <c r="EO21" s="175"/>
      <c r="EP21" s="175"/>
      <c r="EQ21" s="175"/>
      <c r="ER21" s="175"/>
      <c r="ES21" s="175"/>
      <c r="ET21" s="175"/>
      <c r="EU21" s="175"/>
      <c r="EV21" s="175"/>
      <c r="EW21" s="175"/>
      <c r="EX21" s="175"/>
      <c r="EY21" s="175"/>
      <c r="EZ21" s="175"/>
      <c r="FA21" s="175"/>
      <c r="FB21" s="175"/>
      <c r="FC21" s="175"/>
      <c r="FD21" s="175"/>
    </row>
    <row r="22" spans="1:160" s="1" customFormat="1" ht="25.5" customHeight="1" collapsed="1" x14ac:dyDescent="0.3">
      <c r="B22" s="63" t="s">
        <v>20</v>
      </c>
      <c r="C22" s="254">
        <f>C20</f>
        <v>0</v>
      </c>
      <c r="D22" s="254">
        <f>IF(C22&lt;0,C22+D20,D20)</f>
        <v>0</v>
      </c>
      <c r="E22" s="254">
        <f t="shared" ref="E22:R22" si="21">IF(D22&lt;0,D22+E20,E20)</f>
        <v>0</v>
      </c>
      <c r="F22" s="254">
        <f t="shared" si="21"/>
        <v>0</v>
      </c>
      <c r="G22" s="254">
        <f t="shared" si="21"/>
        <v>0</v>
      </c>
      <c r="H22" s="254">
        <f t="shared" si="21"/>
        <v>0</v>
      </c>
      <c r="I22" s="254">
        <f t="shared" si="21"/>
        <v>0</v>
      </c>
      <c r="J22" s="254">
        <f t="shared" si="21"/>
        <v>0</v>
      </c>
      <c r="K22" s="254">
        <f t="shared" si="21"/>
        <v>0</v>
      </c>
      <c r="L22" s="254">
        <f t="shared" si="21"/>
        <v>0</v>
      </c>
      <c r="M22" s="254">
        <f t="shared" si="21"/>
        <v>0</v>
      </c>
      <c r="N22" s="254">
        <f t="shared" si="21"/>
        <v>-3630.3333333333335</v>
      </c>
      <c r="O22" s="254">
        <f t="shared" si="21"/>
        <v>-7260.666666666667</v>
      </c>
      <c r="P22" s="254">
        <f t="shared" si="21"/>
        <v>-10891</v>
      </c>
      <c r="Q22" s="254">
        <f t="shared" si="21"/>
        <v>-14521.333333333334</v>
      </c>
      <c r="R22" s="254">
        <f t="shared" si="21"/>
        <v>-18151.666666666668</v>
      </c>
      <c r="S22" s="254">
        <f t="shared" ref="S22" si="22">IF(R22&lt;0,R22+S20,S20)</f>
        <v>-21782</v>
      </c>
      <c r="T22" s="254">
        <f t="shared" ref="T22" si="23">IF(S22&lt;0,S22+T20,T20)</f>
        <v>-25412.333333333332</v>
      </c>
      <c r="U22" s="254">
        <f t="shared" ref="U22" si="24">IF(T22&lt;0,T22+U20,U20)</f>
        <v>70568.492690058469</v>
      </c>
      <c r="V22" s="254">
        <f t="shared" ref="V22" si="25">IF(U22&lt;0,U22+V20,V20)</f>
        <v>96553.676023391803</v>
      </c>
      <c r="W22" s="254">
        <f t="shared" ref="W22" si="26">IF(V22&lt;0,V22+W20,W20)</f>
        <v>63281.42602339181</v>
      </c>
      <c r="X22" s="254">
        <f t="shared" ref="X22" si="27">IF(W22&lt;0,W22+X20,X20)</f>
        <v>40049.576023391819</v>
      </c>
      <c r="Y22" s="254">
        <f t="shared" ref="Y22" si="28">IF(X22&lt;0,X22+Y20,Y20)</f>
        <v>-3878.9739766081875</v>
      </c>
      <c r="Z22" s="254">
        <f t="shared" ref="Z22" si="29">IF(Y22&lt;0,Y22+Z20,Z20)</f>
        <v>-16165.597953216373</v>
      </c>
      <c r="AA22" s="254">
        <f t="shared" ref="AA22" si="30">IF(Z22&lt;0,Z22+AA20,AA20)</f>
        <v>-21978.221929824555</v>
      </c>
      <c r="AB22" s="254">
        <f t="shared" ref="AB22" si="31">IF(AA22&lt;0,AA22+AB20,AB20)</f>
        <v>-5031.6459064327428</v>
      </c>
      <c r="AC22" s="254">
        <f t="shared" ref="AC22" si="32">IF(AB22&lt;0,AB22+AC20,AC20)</f>
        <v>46232.83011695907</v>
      </c>
      <c r="AD22" s="254">
        <f t="shared" ref="AD22" si="33">IF(AC22&lt;0,AC22+AD20,AD20)</f>
        <v>74410.376023391815</v>
      </c>
      <c r="AE22" s="254">
        <f t="shared" ref="AE22" si="34">IF(AD22&lt;0,AD22+AE20,AE20)</f>
        <v>97012.076023391797</v>
      </c>
      <c r="AF22" s="254">
        <f t="shared" ref="AF22" si="35">IF(AE22&lt;0,AE22+AF20,AF20)</f>
        <v>92342.72602339182</v>
      </c>
      <c r="AG22" s="254">
        <f t="shared" ref="AG22" si="36">IF(AF22&lt;0,AF22+AG20,AG20)</f>
        <v>93241.211023391836</v>
      </c>
      <c r="AH22" s="254">
        <f t="shared" ref="AH22" si="37">IF(AG22&lt;0,AG22+AH20,AH20)</f>
        <v>93802.604023391817</v>
      </c>
      <c r="AI22" s="254">
        <f t="shared" ref="AI22" si="38">IF(AH22&lt;0,AH22+AI20,AI20)</f>
        <v>61195.799023391803</v>
      </c>
      <c r="AJ22" s="254">
        <f t="shared" ref="AJ22" si="39">IF(AI22&lt;0,AI22+AJ20,AJ20)</f>
        <v>38428.586023391814</v>
      </c>
      <c r="AK22" s="254">
        <f t="shared" ref="AK22" si="40">IF(AJ22&lt;0,AJ22+AK20,AK20)</f>
        <v>-4621.3929766081819</v>
      </c>
      <c r="AL22" s="254">
        <f t="shared" ref="AL22" si="41">IF(AK22&lt;0,AK22+AL20,AL20)</f>
        <v>-17482.282953216367</v>
      </c>
      <c r="AM22" s="254">
        <f t="shared" ref="AM22" si="42">IF(AL22&lt;0,AL22+AM20,AM20)</f>
        <v>-23998.652929824555</v>
      </c>
      <c r="AN22" s="254">
        <f t="shared" ref="AN22" si="43">IF(AM22&lt;0,AM22+AN20,AN20)</f>
        <v>-8211.0069064327436</v>
      </c>
      <c r="AO22" s="254">
        <f t="shared" ref="AO22" si="44">IF(AN22&lt;0,AN22+AO20,AO20)</f>
        <v>41208.181116959066</v>
      </c>
      <c r="AP22" s="254">
        <f t="shared" ref="AP22" si="45">IF(AO22&lt;0,AO22+AP20,AP20)</f>
        <v>72102.170023391809</v>
      </c>
      <c r="AQ22" s="254">
        <f t="shared" ref="AQ22" si="46">IF(AP22&lt;0,AP22+AQ20,AQ20)</f>
        <v>94251.836023391836</v>
      </c>
      <c r="AR22" s="254">
        <f t="shared" ref="AR22" si="47">IF(AQ22&lt;0,AQ22+AR20,AR20)</f>
        <v>89675.873023391818</v>
      </c>
      <c r="AS22" s="254">
        <f t="shared" ref="AS22" si="48">IF(AR22&lt;0,AR22+AS20,AS20)</f>
        <v>92487.816898391844</v>
      </c>
      <c r="AT22" s="254">
        <f t="shared" ref="AT22" si="49">IF(AS22&lt;0,AS22+AT20,AT20)</f>
        <v>93046.059223391814</v>
      </c>
      <c r="AU22" s="254">
        <f t="shared" ref="AU22" si="50">IF(AT22&lt;0,AT22+AU20,AU20)</f>
        <v>60622.25159839182</v>
      </c>
      <c r="AV22" s="254">
        <f t="shared" ref="AV22" si="51">IF(AU22&lt;0,AU22+AV20,AV20)</f>
        <v>37982.813773391805</v>
      </c>
      <c r="AW22" s="254">
        <f t="shared" ref="AW22" si="52">IF(AV22&lt;0,AV22+AW20,AW20)</f>
        <v>-4825.5582016081862</v>
      </c>
      <c r="AX22" s="254">
        <f t="shared" ref="AX22" si="53">IF(AW22&lt;0,AW22+AX20,AX20)</f>
        <v>-17844.371328216374</v>
      </c>
      <c r="AY22" s="254">
        <f t="shared" ref="AY22" si="54">IF(AX22&lt;0,AX22+AY20,AY20)</f>
        <v>-24554.271454824553</v>
      </c>
      <c r="AZ22" s="254">
        <f t="shared" ref="AZ22" si="55">IF(AY22&lt;0,AY22+AZ20,AZ20)</f>
        <v>-9085.3311814327353</v>
      </c>
      <c r="BA22" s="254">
        <f t="shared" ref="BA22" si="56">IF(AZ22&lt;0,AZ22+BA20,BA20)</f>
        <v>39826.402641959081</v>
      </c>
      <c r="BB22" s="254">
        <f t="shared" ref="BB22" si="57">IF(BA22&lt;0,BA22+BB20,BB20)</f>
        <v>71467.413373391842</v>
      </c>
      <c r="BC22" s="254">
        <f t="shared" ref="BC22" si="58">IF(BB22&lt;0,BB22+BC20,BC20)</f>
        <v>93492.770023391815</v>
      </c>
      <c r="BD22" s="254">
        <f t="shared" ref="BD22" si="59">IF(BC22&lt;0,BC22+BD20,BD20)</f>
        <v>88942.488448391814</v>
      </c>
      <c r="BE22" s="254">
        <f t="shared" ref="BE22" si="60">IF(BD22&lt;0,BD22+BE20,BE20)</f>
        <v>91734.422773391823</v>
      </c>
      <c r="BF22" s="254">
        <f t="shared" ref="BF22" si="61">IF(BE22&lt;0,BE22+BF20,BF20)</f>
        <v>92289.514423391811</v>
      </c>
      <c r="BG22" s="254">
        <f t="shared" ref="BG22" si="62">IF(BF22&lt;0,BF22+BG20,BG20)</f>
        <v>60048.704173391809</v>
      </c>
      <c r="BH22" s="254">
        <f t="shared" ref="BH22" si="63">IF(BG22&lt;0,BG22+BH20,BH20)</f>
        <v>37537.04152339181</v>
      </c>
      <c r="BI22" s="254">
        <f t="shared" ref="BI22" si="64">IF(BH22&lt;0,BH22+BI20,BI20)</f>
        <v>-5029.7234266081905</v>
      </c>
      <c r="BJ22" s="254">
        <f t="shared" ref="BJ22" si="65">IF(BI22&lt;0,BI22+BJ20,BJ20)</f>
        <v>-18206.459703216377</v>
      </c>
      <c r="BK22" s="254">
        <f t="shared" ref="BK22" si="66">IF(BJ22&lt;0,BJ22+BK20,BK20)</f>
        <v>-25109.889979824562</v>
      </c>
      <c r="BL22" s="254">
        <f t="shared" ref="BL22" si="67">IF(BK22&lt;0,BK22+BL20,BL20)</f>
        <v>-9959.6554564327525</v>
      </c>
      <c r="BM22" s="254">
        <f t="shared" ref="BM22" si="68">IF(BL22&lt;0,BL22+BM20,BM20)</f>
        <v>38444.62416695906</v>
      </c>
      <c r="BN22" s="254">
        <f t="shared" ref="BN22" si="69">IF(BM22&lt;0,BM22+BN20,BN20)</f>
        <v>70832.656723391818</v>
      </c>
      <c r="BO22" s="254">
        <f t="shared" ref="BO22" si="70">IF(BN22&lt;0,BN22+BO20,BO20)</f>
        <v>92733.704023391823</v>
      </c>
      <c r="BP22" s="254">
        <f t="shared" ref="BP22" si="71">IF(BO22&lt;0,BO22+BP20,BP20)</f>
        <v>88209.10387339181</v>
      </c>
      <c r="BQ22" s="254">
        <f t="shared" ref="BQ22" si="72">IF(BP22&lt;0,BP22+BQ20,BQ20)</f>
        <v>90981.028648391832</v>
      </c>
      <c r="BR22" s="254">
        <f t="shared" ref="BR22" si="73">IF(BQ22&lt;0,BQ22+BR20,BR20)</f>
        <v>91532.969623391837</v>
      </c>
      <c r="BS22" s="254">
        <f t="shared" ref="BS22" si="74">IF(BR22&lt;0,BR22+BS20,BS20)</f>
        <v>59475.156748391812</v>
      </c>
      <c r="BT22" s="254">
        <f t="shared" ref="BT22" si="75">IF(BS22&lt;0,BS22+BT20,BT20)</f>
        <v>37091.269273391816</v>
      </c>
      <c r="BU22" s="254">
        <f t="shared" ref="BU22" si="76">IF(BT22&lt;0,BT22+BU20,BU20)</f>
        <v>-5233.8886516081875</v>
      </c>
      <c r="BV22" s="254">
        <f t="shared" ref="BV22" si="77">IF(BU22&lt;0,BU22+BV20,BV20)</f>
        <v>-18568.548078216372</v>
      </c>
      <c r="BW22" s="254">
        <f t="shared" ref="BW22" si="78">IF(BV22&lt;0,BV22+BW20,BW20)</f>
        <v>-25665.508504824556</v>
      </c>
      <c r="BX22" s="254">
        <f t="shared" ref="BX22" si="79">IF(BW22&lt;0,BW22+BX20,BX20)</f>
        <v>-10833.979731432741</v>
      </c>
      <c r="BY22" s="254">
        <f t="shared" ref="BY22" si="80">IF(BX22&lt;0,BX22+BY20,BY20)</f>
        <v>37062.845691959083</v>
      </c>
      <c r="BZ22" s="254">
        <f t="shared" ref="BZ22" si="81">IF(BY22&lt;0,BY22+BZ20,BZ20)</f>
        <v>70197.900073391822</v>
      </c>
      <c r="CA22" s="254">
        <f t="shared" ref="CA22" si="82">IF(BZ22&lt;0,BZ22+CA20,CA20)</f>
        <v>91974.638023391832</v>
      </c>
      <c r="CB22" s="254">
        <f t="shared" ref="CB22" si="83">IF(CA22&lt;0,CA22+CB20,CB20)</f>
        <v>87475.719298391807</v>
      </c>
      <c r="CC22" s="254">
        <f t="shared" ref="CC22" si="84">IF(CB22&lt;0,CB22+CC20,CC20)</f>
        <v>90227.634523391811</v>
      </c>
      <c r="CD22" s="254">
        <f t="shared" ref="CD22" si="85">IF(CC22&lt;0,CC22+CD20,CD20)</f>
        <v>90776.424823391833</v>
      </c>
      <c r="CE22" s="254">
        <f t="shared" ref="CE22" si="86">IF(CD22&lt;0,CD22+CE20,CE20)</f>
        <v>58901.6093233918</v>
      </c>
      <c r="CF22" s="254">
        <f t="shared" ref="CF22" si="87">IF(CE22&lt;0,CE22+CF20,CF20)</f>
        <v>36645.497023391807</v>
      </c>
      <c r="CG22" s="254">
        <f t="shared" ref="CG22" si="88">IF(CF22&lt;0,CF22+CG20,CG20)</f>
        <v>-5438.0538766081845</v>
      </c>
      <c r="CH22" s="254">
        <f t="shared" ref="CH22" si="89">IF(CG22&lt;0,CG22+CH20,CH20)</f>
        <v>-18930.636453216372</v>
      </c>
      <c r="CI22" s="254">
        <f t="shared" ref="CI22" si="90">IF(CH22&lt;0,CH22+CI20,CI20)</f>
        <v>-26221.127029824562</v>
      </c>
      <c r="CJ22" s="254">
        <f t="shared" ref="CJ22" si="91">IF(CI22&lt;0,CI22+CJ20,CJ20)</f>
        <v>-11708.304006432754</v>
      </c>
      <c r="CK22" s="254">
        <f t="shared" ref="CK22" si="92">IF(CJ22&lt;0,CJ22+CK20,CK20)</f>
        <v>35681.067216959054</v>
      </c>
      <c r="CL22" s="254">
        <f t="shared" ref="CL22" si="93">IF(CK22&lt;0,CK22+CL20,CL20)</f>
        <v>69563.143423391797</v>
      </c>
      <c r="CM22" s="254">
        <f t="shared" ref="CM22" si="94">IF(CL22&lt;0,CL22+CM20,CM20)</f>
        <v>91215.57202339184</v>
      </c>
      <c r="CN22" s="254">
        <f t="shared" ref="CN22" si="95">IF(CM22&lt;0,CM22+CN20,CN20)</f>
        <v>86742.334723391803</v>
      </c>
      <c r="CO22" s="254">
        <f t="shared" ref="CO22" si="96">IF(CN22&lt;0,CN22+CO20,CO20)</f>
        <v>89474.240398391819</v>
      </c>
      <c r="CP22" s="254">
        <f t="shared" ref="CP22" si="97">IF(CO22&lt;0,CO22+CP20,CP20)</f>
        <v>90019.88002339183</v>
      </c>
      <c r="CQ22" s="254">
        <f t="shared" ref="CQ22" si="98">IF(CP22&lt;0,CP22+CQ20,CQ20)</f>
        <v>58328.061898391818</v>
      </c>
      <c r="CR22" s="254">
        <f t="shared" ref="CR22" si="99">IF(CQ22&lt;0,CQ22+CR20,CR20)</f>
        <v>36199.724773391827</v>
      </c>
      <c r="CS22" s="254">
        <f t="shared" ref="CS22" si="100">IF(CR22&lt;0,CR22+CS20,CS20)</f>
        <v>-5642.2191016081888</v>
      </c>
      <c r="CT22" s="254">
        <f t="shared" ref="CT22" si="101">IF(CS22&lt;0,CS22+CT20,CT20)</f>
        <v>-19292.724828216375</v>
      </c>
      <c r="CU22" s="254">
        <f t="shared" ref="CU22" si="102">IF(CT22&lt;0,CT22+CU20,CU20)</f>
        <v>-26776.745554824563</v>
      </c>
      <c r="CV22" s="254">
        <f t="shared" ref="CV22" si="103">IF(CU22&lt;0,CU22+CV20,CV20)</f>
        <v>-12582.628281432757</v>
      </c>
      <c r="CW22" s="254">
        <f t="shared" ref="CW22" si="104">IF(CV22&lt;0,CV22+CW20,CW20)</f>
        <v>34299.288741959077</v>
      </c>
      <c r="CX22" s="254">
        <f t="shared" ref="CX22" si="105">IF(CW22&lt;0,CW22+CX20,CX20)</f>
        <v>68928.386773391801</v>
      </c>
      <c r="CY22" s="254">
        <f t="shared" ref="CY22" si="106">IF(CX22&lt;0,CX22+CY20,CY20)</f>
        <v>90456.506023391848</v>
      </c>
      <c r="CZ22" s="254">
        <f t="shared" ref="CZ22" si="107">IF(CY22&lt;0,CY22+CZ20,CZ20)</f>
        <v>86008.950148391828</v>
      </c>
      <c r="DA22" s="254">
        <f t="shared" ref="DA22" si="108">IF(CZ22&lt;0,CZ22+DA20,DA20)</f>
        <v>88720.846273391799</v>
      </c>
      <c r="DB22" s="254">
        <f t="shared" ref="DB22" si="109">IF(DA22&lt;0,DA22+DB20,DB20)</f>
        <v>89263.335223391827</v>
      </c>
      <c r="DC22" s="254">
        <f t="shared" ref="DC22" si="110">IF(DB22&lt;0,DB22+DC20,DC20)</f>
        <v>57754.514473391806</v>
      </c>
      <c r="DD22" s="254">
        <f t="shared" ref="DD22" si="111">IF(DC22&lt;0,DC22+DD20,DD20)</f>
        <v>35753.952523391818</v>
      </c>
      <c r="DE22" s="254">
        <f t="shared" ref="DE22" si="112">IF(DD22&lt;0,DD22+DE20,DE20)</f>
        <v>-5846.3843266081858</v>
      </c>
      <c r="DF22" s="254">
        <f t="shared" ref="DF22" si="113">IF(DE22&lt;0,DE22+DF20,DF20)</f>
        <v>-19654.81320321637</v>
      </c>
      <c r="DG22" s="254">
        <f t="shared" ref="DG22" si="114">IF(DF22&lt;0,DF22+DG20,DG20)</f>
        <v>-27332.364079824558</v>
      </c>
      <c r="DH22" s="254">
        <f t="shared" ref="DH22" si="115">IF(DG22&lt;0,DG22+DH20,DH20)</f>
        <v>-13456.952556432745</v>
      </c>
      <c r="DI22" s="254">
        <f t="shared" ref="DI22" si="116">IF(DH22&lt;0,DH22+DI20,DI20)</f>
        <v>32917.510266959071</v>
      </c>
      <c r="DJ22" s="254">
        <f t="shared" ref="DJ22" si="117">IF(DI22&lt;0,DI22+DJ20,DJ20)</f>
        <v>68293.630123391806</v>
      </c>
      <c r="DK22" s="254">
        <f t="shared" ref="DK22" si="118">IF(DJ22&lt;0,DJ22+DK20,DK20)</f>
        <v>89697.440023391799</v>
      </c>
      <c r="DL22" s="254">
        <f t="shared" ref="DL22" si="119">IF(DK22&lt;0,DK22+DL20,DL20)</f>
        <v>85275.565573391796</v>
      </c>
      <c r="DM22" s="254">
        <f t="shared" ref="DM22" si="120">IF(DL22&lt;0,DL22+DM20,DM20)</f>
        <v>87967.452148391807</v>
      </c>
      <c r="DN22" s="254">
        <f t="shared" ref="DN22" si="121">IF(DM22&lt;0,DM22+DN20,DN20)</f>
        <v>88506.790423391823</v>
      </c>
      <c r="DO22" s="254">
        <f t="shared" ref="DO22" si="122">IF(DN22&lt;0,DN22+DO20,DO20)</f>
        <v>57180.967048391809</v>
      </c>
      <c r="DP22" s="254">
        <f t="shared" ref="DP22" si="123">IF(DO22&lt;0,DO22+DP20,DP20)</f>
        <v>35308.180273391823</v>
      </c>
      <c r="DQ22" s="254">
        <f t="shared" ref="DQ22" si="124">IF(DP22&lt;0,DP22+DQ20,DQ20)</f>
        <v>-6050.5495516081828</v>
      </c>
      <c r="DR22" s="254">
        <f t="shared" ref="DR22" si="125">IF(DQ22&lt;0,DQ22+DR20,DR20)</f>
        <v>-20016.90157821637</v>
      </c>
      <c r="DS22" s="254">
        <f t="shared" ref="DS22" si="126">IF(DR22&lt;0,DR22+DS20,DS20)</f>
        <v>-27887.982604824556</v>
      </c>
      <c r="DT22" s="254">
        <f t="shared" ref="DT22" si="127">IF(DS22&lt;0,DS22+DT20,DT20)</f>
        <v>-14331.276831432744</v>
      </c>
      <c r="DU22" s="254">
        <f t="shared" ref="DU22" si="128">IF(DT22&lt;0,DT22+DU20,DU20)</f>
        <v>31535.731791959061</v>
      </c>
      <c r="DV22" s="254">
        <f t="shared" ref="DV22" si="129">IF(DU22&lt;0,DU22+DV20,DV20)</f>
        <v>67658.87347339181</v>
      </c>
      <c r="DW22" s="254">
        <f t="shared" ref="DW22" si="130">IF(DV22&lt;0,DV22+DW20,DW20)</f>
        <v>88938.374023391807</v>
      </c>
      <c r="DX22" s="254">
        <f t="shared" ref="DX22" si="131">IF(DW22&lt;0,DW22+DX20,DX20)</f>
        <v>84542.180998391821</v>
      </c>
      <c r="DY22" s="254">
        <f t="shared" ref="DY22" si="132">IF(DX22&lt;0,DX22+DY20,DY20)</f>
        <v>87214.058023391815</v>
      </c>
      <c r="DZ22" s="254">
        <f t="shared" ref="DZ22" si="133">IF(DY22&lt;0,DY22+DZ20,DZ20)</f>
        <v>87750.24562339182</v>
      </c>
      <c r="EA22" s="254">
        <f t="shared" ref="EA22" si="134">IF(DZ22&lt;0,DZ22+EA20,EA20)</f>
        <v>56607.419623391826</v>
      </c>
      <c r="EB22" s="254">
        <f t="shared" ref="EB22" si="135">IF(EA22&lt;0,EA22+EB20,EB20)</f>
        <v>34862.408023391814</v>
      </c>
      <c r="EC22" s="254">
        <f t="shared" ref="EC22" si="136">IF(EB22&lt;0,EB22+EC20,EC20)</f>
        <v>-6254.7147766081871</v>
      </c>
      <c r="ED22" s="254">
        <f t="shared" ref="ED22" si="137">IF(EC22&lt;0,EC22+ED20,ED20)</f>
        <v>-20378.989953216373</v>
      </c>
      <c r="EE22" s="254">
        <f t="shared" ref="EE22" si="138">IF(ED22&lt;0,ED22+EE20,EE20)</f>
        <v>-28443.601129824558</v>
      </c>
      <c r="EF22" s="254">
        <f t="shared" ref="EF22" si="139">IF(EE22&lt;0,EE22+EF20,EF20)</f>
        <v>-15205.601106432747</v>
      </c>
      <c r="EG22" s="254">
        <f t="shared" ref="EG22" si="140">IF(EF22&lt;0,EF22+EG20,EG20)</f>
        <v>30153.953316959065</v>
      </c>
      <c r="EH22" s="254">
        <f t="shared" ref="EH22" si="141">IF(EG22&lt;0,EG22+EH20,EH20)</f>
        <v>67024.116823391814</v>
      </c>
      <c r="EI22" s="254">
        <f t="shared" ref="EI22" si="142">IF(EH22&lt;0,EH22+EI20,EI20)</f>
        <v>88179.308023391815</v>
      </c>
      <c r="EJ22" s="254">
        <f t="shared" ref="EJ22" si="143">IF(EI22&lt;0,EI22+EJ20,EJ20)</f>
        <v>83808.796423391817</v>
      </c>
      <c r="EK22" s="254">
        <f t="shared" ref="EK22" si="144">IF(EJ22&lt;0,EJ22+EK20,EK20)</f>
        <v>86460.663898391795</v>
      </c>
      <c r="EL22" s="254">
        <f t="shared" ref="EL22" si="145">IF(EK22&lt;0,EK22+EL20,EL20)</f>
        <v>86993.700823391817</v>
      </c>
      <c r="EM22" s="254">
        <f t="shared" ref="EM22" si="146">IF(EL22&lt;0,EL22+EM20,EM20)</f>
        <v>56033.872198391815</v>
      </c>
      <c r="EN22" s="254">
        <f t="shared" ref="EN22" si="147">IF(EM22&lt;0,EM22+EN20,EN20)</f>
        <v>34416.635773391819</v>
      </c>
      <c r="EO22" s="254">
        <f t="shared" ref="EO22" si="148">IF(EN22&lt;0,EN22+EO20,EO20)</f>
        <v>-6458.8800016081841</v>
      </c>
      <c r="EP22" s="254">
        <f t="shared" ref="EP22" si="149">IF(EO22&lt;0,EO22+EP20,EP20)</f>
        <v>-20741.078328216368</v>
      </c>
      <c r="EQ22" s="258"/>
      <c r="ER22" s="254">
        <f>SUM(C22:N22)</f>
        <v>-3630.3333333333335</v>
      </c>
      <c r="ES22" s="254">
        <f>SUM(O22:Z22)</f>
        <v>152389.59883040935</v>
      </c>
      <c r="ET22" s="254">
        <f>SUM(AA22:AL22)</f>
        <v>547552.66451461997</v>
      </c>
      <c r="EU22" s="254">
        <f>SUM(AM22:AX22)</f>
        <v>526497.41231461987</v>
      </c>
      <c r="EV22" s="254">
        <f>SUM(AY22:BJ22)</f>
        <v>518462.97161462001</v>
      </c>
      <c r="EW22" s="254">
        <f>SUM(BK22:BV22)</f>
        <v>510428.53091461991</v>
      </c>
      <c r="EX22" s="254">
        <f>SUM(BW22:CH22)</f>
        <v>502394.09021461988</v>
      </c>
      <c r="EY22" s="259">
        <f>SUM(CI22:CT22)</f>
        <v>494359.6495146199</v>
      </c>
      <c r="EZ22" s="177">
        <f>SUM(CU22:DF22)</f>
        <v>486325.20881461992</v>
      </c>
      <c r="FA22" s="177">
        <f>SUM(DG22:DR22)</f>
        <v>478290.76811461995</v>
      </c>
      <c r="FB22" s="177">
        <f>SUM(DS22:ED22)</f>
        <v>470256.32741461991</v>
      </c>
      <c r="FC22" s="177">
        <f>SUM(EE22:EP22)</f>
        <v>462221.88671461988</v>
      </c>
      <c r="FD22" s="178"/>
    </row>
    <row r="23" spans="1:160" s="1" customFormat="1" ht="25.5" customHeight="1" collapsed="1" x14ac:dyDescent="0.3">
      <c r="B23" s="63" t="s">
        <v>46</v>
      </c>
      <c r="C23" s="266"/>
      <c r="D23" s="266">
        <f>-IF(D22&lt;0,0,D22*$A$19)</f>
        <v>0</v>
      </c>
      <c r="E23" s="266">
        <f t="shared" ref="E23:Q23" si="150">-IF(E22&lt;0,0,E22*$A$19)</f>
        <v>0</v>
      </c>
      <c r="F23" s="266">
        <f t="shared" si="150"/>
        <v>0</v>
      </c>
      <c r="G23" s="266">
        <f t="shared" si="150"/>
        <v>0</v>
      </c>
      <c r="H23" s="266">
        <f t="shared" si="150"/>
        <v>0</v>
      </c>
      <c r="I23" s="266">
        <f t="shared" si="150"/>
        <v>0</v>
      </c>
      <c r="J23" s="266">
        <f t="shared" si="150"/>
        <v>0</v>
      </c>
      <c r="K23" s="266">
        <f t="shared" si="150"/>
        <v>0</v>
      </c>
      <c r="L23" s="266">
        <f t="shared" si="150"/>
        <v>0</v>
      </c>
      <c r="M23" s="266">
        <f t="shared" si="150"/>
        <v>0</v>
      </c>
      <c r="N23" s="266">
        <f t="shared" si="150"/>
        <v>0</v>
      </c>
      <c r="O23" s="266">
        <f t="shared" si="150"/>
        <v>0</v>
      </c>
      <c r="P23" s="266">
        <f t="shared" si="150"/>
        <v>0</v>
      </c>
      <c r="Q23" s="266">
        <f t="shared" si="150"/>
        <v>0</v>
      </c>
      <c r="R23" s="266">
        <f>-IF(R22&lt;0,0,R22*$A$19)</f>
        <v>0</v>
      </c>
      <c r="S23" s="266">
        <f t="shared" ref="S23:CD23" si="151">-IF(S22&lt;0,0,S22*$A$19)</f>
        <v>0</v>
      </c>
      <c r="T23" s="266">
        <f t="shared" si="151"/>
        <v>0</v>
      </c>
      <c r="U23" s="266">
        <f t="shared" si="151"/>
        <v>-12702.328684210524</v>
      </c>
      <c r="V23" s="266">
        <f t="shared" si="151"/>
        <v>-17379.661684210525</v>
      </c>
      <c r="W23" s="266">
        <f t="shared" si="151"/>
        <v>-11390.656684210526</v>
      </c>
      <c r="X23" s="266">
        <f t="shared" si="151"/>
        <v>-7208.9236842105274</v>
      </c>
      <c r="Y23" s="266">
        <f t="shared" si="151"/>
        <v>0</v>
      </c>
      <c r="Z23" s="266">
        <f t="shared" si="151"/>
        <v>0</v>
      </c>
      <c r="AA23" s="266">
        <f t="shared" si="151"/>
        <v>0</v>
      </c>
      <c r="AB23" s="266">
        <f t="shared" si="151"/>
        <v>0</v>
      </c>
      <c r="AC23" s="266">
        <f t="shared" si="151"/>
        <v>-8321.9094210526328</v>
      </c>
      <c r="AD23" s="266">
        <f t="shared" si="151"/>
        <v>-13393.867684210527</v>
      </c>
      <c r="AE23" s="266">
        <f t="shared" si="151"/>
        <v>-17462.173684210524</v>
      </c>
      <c r="AF23" s="266">
        <f t="shared" si="151"/>
        <v>-16621.690684210527</v>
      </c>
      <c r="AG23" s="266">
        <f t="shared" si="151"/>
        <v>-16783.41798421053</v>
      </c>
      <c r="AH23" s="266">
        <f t="shared" si="151"/>
        <v>-16884.468724210528</v>
      </c>
      <c r="AI23" s="266">
        <f t="shared" si="151"/>
        <v>-11015.243824210524</v>
      </c>
      <c r="AJ23" s="266">
        <f t="shared" si="151"/>
        <v>-6917.1454842105259</v>
      </c>
      <c r="AK23" s="266">
        <f t="shared" si="151"/>
        <v>0</v>
      </c>
      <c r="AL23" s="266">
        <f t="shared" si="151"/>
        <v>0</v>
      </c>
      <c r="AM23" s="266">
        <f t="shared" si="151"/>
        <v>0</v>
      </c>
      <c r="AN23" s="266">
        <f t="shared" si="151"/>
        <v>0</v>
      </c>
      <c r="AO23" s="266">
        <f t="shared" si="151"/>
        <v>-7417.4726010526319</v>
      </c>
      <c r="AP23" s="266">
        <f t="shared" si="151"/>
        <v>-12978.390604210525</v>
      </c>
      <c r="AQ23" s="266">
        <f t="shared" si="151"/>
        <v>-16965.330484210528</v>
      </c>
      <c r="AR23" s="266">
        <f t="shared" si="151"/>
        <v>-16141.657144210527</v>
      </c>
      <c r="AS23" s="266">
        <f t="shared" si="151"/>
        <v>-16647.80704171053</v>
      </c>
      <c r="AT23" s="266">
        <f t="shared" si="151"/>
        <v>-16748.290660210525</v>
      </c>
      <c r="AU23" s="266">
        <f t="shared" si="151"/>
        <v>-10912.005287710526</v>
      </c>
      <c r="AV23" s="266">
        <f t="shared" si="151"/>
        <v>-6836.9064792105246</v>
      </c>
      <c r="AW23" s="266">
        <f t="shared" si="151"/>
        <v>0</v>
      </c>
      <c r="AX23" s="266">
        <f t="shared" si="151"/>
        <v>0</v>
      </c>
      <c r="AY23" s="266">
        <f t="shared" si="151"/>
        <v>0</v>
      </c>
      <c r="AZ23" s="266">
        <f t="shared" si="151"/>
        <v>0</v>
      </c>
      <c r="BA23" s="266">
        <f t="shared" si="151"/>
        <v>-7168.7524755526347</v>
      </c>
      <c r="BB23" s="266">
        <f t="shared" si="151"/>
        <v>-12864.134407210531</v>
      </c>
      <c r="BC23" s="266">
        <f t="shared" si="151"/>
        <v>-16828.698604210527</v>
      </c>
      <c r="BD23" s="266">
        <f t="shared" si="151"/>
        <v>-16009.647920710526</v>
      </c>
      <c r="BE23" s="266">
        <f t="shared" si="151"/>
        <v>-16512.196099210527</v>
      </c>
      <c r="BF23" s="266">
        <f t="shared" si="151"/>
        <v>-16612.112596210525</v>
      </c>
      <c r="BG23" s="266">
        <f t="shared" si="151"/>
        <v>-10808.766751210525</v>
      </c>
      <c r="BH23" s="266">
        <f t="shared" si="151"/>
        <v>-6756.6674742105251</v>
      </c>
      <c r="BI23" s="266">
        <f t="shared" si="151"/>
        <v>0</v>
      </c>
      <c r="BJ23" s="266">
        <f t="shared" si="151"/>
        <v>0</v>
      </c>
      <c r="BK23" s="266">
        <f t="shared" si="151"/>
        <v>0</v>
      </c>
      <c r="BL23" s="266">
        <f t="shared" si="151"/>
        <v>0</v>
      </c>
      <c r="BM23" s="266">
        <f t="shared" si="151"/>
        <v>-6920.0323500526301</v>
      </c>
      <c r="BN23" s="266">
        <f t="shared" si="151"/>
        <v>-12749.878210210527</v>
      </c>
      <c r="BO23" s="266">
        <f t="shared" si="151"/>
        <v>-16692.066724210526</v>
      </c>
      <c r="BP23" s="266">
        <f t="shared" si="151"/>
        <v>-15877.638697210525</v>
      </c>
      <c r="BQ23" s="266">
        <f t="shared" si="151"/>
        <v>-16376.585156710529</v>
      </c>
      <c r="BR23" s="266">
        <f t="shared" si="151"/>
        <v>-16475.934532210529</v>
      </c>
      <c r="BS23" s="266">
        <f t="shared" si="151"/>
        <v>-10705.528214710526</v>
      </c>
      <c r="BT23" s="266">
        <f t="shared" si="151"/>
        <v>-6676.4284692105266</v>
      </c>
      <c r="BU23" s="266">
        <f t="shared" si="151"/>
        <v>0</v>
      </c>
      <c r="BV23" s="266">
        <f t="shared" si="151"/>
        <v>0</v>
      </c>
      <c r="BW23" s="266">
        <f t="shared" si="151"/>
        <v>0</v>
      </c>
      <c r="BX23" s="266">
        <f t="shared" si="151"/>
        <v>0</v>
      </c>
      <c r="BY23" s="266">
        <f t="shared" si="151"/>
        <v>-6671.3122245526347</v>
      </c>
      <c r="BZ23" s="266">
        <f t="shared" si="151"/>
        <v>-12635.622013210528</v>
      </c>
      <c r="CA23" s="266">
        <f t="shared" si="151"/>
        <v>-16555.434844210529</v>
      </c>
      <c r="CB23" s="266">
        <f t="shared" si="151"/>
        <v>-15745.629473710525</v>
      </c>
      <c r="CC23" s="266">
        <f t="shared" si="151"/>
        <v>-16240.974214210526</v>
      </c>
      <c r="CD23" s="266">
        <f t="shared" si="151"/>
        <v>-16339.756468210529</v>
      </c>
      <c r="CE23" s="266">
        <f t="shared" ref="CE23:EP23" si="152">-IF(CE22&lt;0,0,CE22*$A$19)</f>
        <v>-10602.289678210524</v>
      </c>
      <c r="CF23" s="266">
        <f t="shared" si="152"/>
        <v>-6596.1894642105253</v>
      </c>
      <c r="CG23" s="266">
        <f t="shared" si="152"/>
        <v>0</v>
      </c>
      <c r="CH23" s="266">
        <f t="shared" si="152"/>
        <v>0</v>
      </c>
      <c r="CI23" s="266">
        <f t="shared" si="152"/>
        <v>0</v>
      </c>
      <c r="CJ23" s="266">
        <f t="shared" si="152"/>
        <v>0</v>
      </c>
      <c r="CK23" s="266">
        <f t="shared" si="152"/>
        <v>-6422.5920990526292</v>
      </c>
      <c r="CL23" s="266">
        <f t="shared" si="152"/>
        <v>-12521.365816210524</v>
      </c>
      <c r="CM23" s="266">
        <f t="shared" si="152"/>
        <v>-16418.802964210532</v>
      </c>
      <c r="CN23" s="266">
        <f t="shared" si="152"/>
        <v>-15613.620250210524</v>
      </c>
      <c r="CO23" s="266">
        <f t="shared" si="152"/>
        <v>-16105.363271710527</v>
      </c>
      <c r="CP23" s="266">
        <f t="shared" si="152"/>
        <v>-16203.57840421053</v>
      </c>
      <c r="CQ23" s="266">
        <f t="shared" si="152"/>
        <v>-10499.051141710526</v>
      </c>
      <c r="CR23" s="266">
        <f t="shared" si="152"/>
        <v>-6515.9504592105286</v>
      </c>
      <c r="CS23" s="266">
        <f t="shared" si="152"/>
        <v>0</v>
      </c>
      <c r="CT23" s="266">
        <f t="shared" si="152"/>
        <v>0</v>
      </c>
      <c r="CU23" s="266">
        <f t="shared" si="152"/>
        <v>0</v>
      </c>
      <c r="CV23" s="266">
        <f t="shared" si="152"/>
        <v>0</v>
      </c>
      <c r="CW23" s="266">
        <f t="shared" si="152"/>
        <v>-6173.8719735526338</v>
      </c>
      <c r="CX23" s="266">
        <f t="shared" si="152"/>
        <v>-12407.109619210523</v>
      </c>
      <c r="CY23" s="266">
        <f t="shared" si="152"/>
        <v>-16282.171084210531</v>
      </c>
      <c r="CZ23" s="266">
        <f t="shared" si="152"/>
        <v>-15481.611026710529</v>
      </c>
      <c r="DA23" s="266">
        <f t="shared" si="152"/>
        <v>-15969.752329210523</v>
      </c>
      <c r="DB23" s="266">
        <f t="shared" si="152"/>
        <v>-16067.400340210528</v>
      </c>
      <c r="DC23" s="266">
        <f t="shared" si="152"/>
        <v>-10395.812605210525</v>
      </c>
      <c r="DD23" s="266">
        <f t="shared" si="152"/>
        <v>-6435.7114542105273</v>
      </c>
      <c r="DE23" s="266">
        <f t="shared" si="152"/>
        <v>0</v>
      </c>
      <c r="DF23" s="266">
        <f t="shared" si="152"/>
        <v>0</v>
      </c>
      <c r="DG23" s="266">
        <f t="shared" si="152"/>
        <v>0</v>
      </c>
      <c r="DH23" s="266">
        <f t="shared" si="152"/>
        <v>0</v>
      </c>
      <c r="DI23" s="266">
        <f t="shared" si="152"/>
        <v>-5925.1518480526329</v>
      </c>
      <c r="DJ23" s="266">
        <f t="shared" si="152"/>
        <v>-12292.853422210525</v>
      </c>
      <c r="DK23" s="266">
        <f t="shared" si="152"/>
        <v>-16145.539204210523</v>
      </c>
      <c r="DL23" s="266">
        <f t="shared" si="152"/>
        <v>-15349.601803210522</v>
      </c>
      <c r="DM23" s="266">
        <f t="shared" si="152"/>
        <v>-15834.141386710524</v>
      </c>
      <c r="DN23" s="266">
        <f t="shared" si="152"/>
        <v>-15931.222276210528</v>
      </c>
      <c r="DO23" s="266">
        <f t="shared" si="152"/>
        <v>-10292.574068710524</v>
      </c>
      <c r="DP23" s="266">
        <f t="shared" si="152"/>
        <v>-6355.4724492105279</v>
      </c>
      <c r="DQ23" s="266">
        <f t="shared" si="152"/>
        <v>0</v>
      </c>
      <c r="DR23" s="266">
        <f t="shared" si="152"/>
        <v>0</v>
      </c>
      <c r="DS23" s="266">
        <f t="shared" si="152"/>
        <v>0</v>
      </c>
      <c r="DT23" s="266">
        <f t="shared" si="152"/>
        <v>0</v>
      </c>
      <c r="DU23" s="266">
        <f t="shared" si="152"/>
        <v>-5676.4317225526311</v>
      </c>
      <c r="DV23" s="266">
        <f t="shared" si="152"/>
        <v>-12178.597225210526</v>
      </c>
      <c r="DW23" s="266">
        <f t="shared" si="152"/>
        <v>-16008.907324210524</v>
      </c>
      <c r="DX23" s="266">
        <f t="shared" si="152"/>
        <v>-15217.592579710526</v>
      </c>
      <c r="DY23" s="266">
        <f t="shared" si="152"/>
        <v>-15698.530444210526</v>
      </c>
      <c r="DZ23" s="266">
        <f t="shared" si="152"/>
        <v>-15795.044212210527</v>
      </c>
      <c r="EA23" s="266">
        <f t="shared" si="152"/>
        <v>-10189.335532210529</v>
      </c>
      <c r="EB23" s="266">
        <f t="shared" si="152"/>
        <v>-6275.2334442105266</v>
      </c>
      <c r="EC23" s="266">
        <f t="shared" si="152"/>
        <v>0</v>
      </c>
      <c r="ED23" s="266">
        <f t="shared" si="152"/>
        <v>0</v>
      </c>
      <c r="EE23" s="266">
        <f t="shared" si="152"/>
        <v>0</v>
      </c>
      <c r="EF23" s="266">
        <f t="shared" si="152"/>
        <v>0</v>
      </c>
      <c r="EG23" s="266">
        <f t="shared" si="152"/>
        <v>-5427.7115970526311</v>
      </c>
      <c r="EH23" s="266">
        <f t="shared" si="152"/>
        <v>-12064.341028210527</v>
      </c>
      <c r="EI23" s="266">
        <f t="shared" si="152"/>
        <v>-15872.275444210527</v>
      </c>
      <c r="EJ23" s="266">
        <f t="shared" si="152"/>
        <v>-15085.583356210527</v>
      </c>
      <c r="EK23" s="266">
        <f t="shared" si="152"/>
        <v>-15562.919501710523</v>
      </c>
      <c r="EL23" s="266">
        <f t="shared" si="152"/>
        <v>-15658.866148210527</v>
      </c>
      <c r="EM23" s="266">
        <f t="shared" si="152"/>
        <v>-10086.096995710526</v>
      </c>
      <c r="EN23" s="266">
        <f t="shared" si="152"/>
        <v>-6194.9944392105272</v>
      </c>
      <c r="EO23" s="266">
        <f t="shared" si="152"/>
        <v>0</v>
      </c>
      <c r="EP23" s="266">
        <f t="shared" si="152"/>
        <v>0</v>
      </c>
      <c r="EQ23" s="267"/>
      <c r="ER23" s="266">
        <f>SUM(C23:N23)</f>
        <v>0</v>
      </c>
      <c r="ES23" s="266">
        <f>SUM(O23:Z23)</f>
        <v>-48681.570736842099</v>
      </c>
      <c r="ET23" s="266">
        <f>SUM(AA23:AL23)</f>
        <v>-107399.91749052632</v>
      </c>
      <c r="EU23" s="266">
        <f>SUM(AM23:AX23)</f>
        <v>-104647.86030252631</v>
      </c>
      <c r="EV23" s="266">
        <f>SUM(AY23:BJ23)</f>
        <v>-103560.97632852633</v>
      </c>
      <c r="EW23" s="266">
        <f>SUM(BK23:BV23)</f>
        <v>-102474.09235452632</v>
      </c>
      <c r="EX23" s="266">
        <f>SUM(BW23:CH23)</f>
        <v>-101387.20838052634</v>
      </c>
      <c r="EY23" s="268">
        <f>SUM(CI23:CT23)</f>
        <v>-100300.32440652633</v>
      </c>
      <c r="EZ23" s="183">
        <f>SUM(CU23:DF23)</f>
        <v>-99213.440432526317</v>
      </c>
      <c r="FA23" s="183">
        <f>SUM(DG23:DR23)</f>
        <v>-98126.556458526306</v>
      </c>
      <c r="FB23" s="183">
        <f>SUM(DS23:ED23)</f>
        <v>-97039.672484526323</v>
      </c>
      <c r="FC23" s="183">
        <f>SUM(EE23:EP23)</f>
        <v>-95952.788510526312</v>
      </c>
      <c r="FD23" s="184">
        <f>SUM(C23:EP23)</f>
        <v>-1058784.4078861051</v>
      </c>
    </row>
    <row r="26" spans="1:160" x14ac:dyDescent="0.3">
      <c r="BB26" s="175">
        <f>SUM(C20:BB20)</f>
        <v>1559790.1967369886</v>
      </c>
    </row>
    <row r="27" spans="1:160" x14ac:dyDescent="0.3">
      <c r="BB27" s="175">
        <f t="shared" ref="BB27:BB29" si="153">SUM(C21:BB21)</f>
        <v>0</v>
      </c>
    </row>
    <row r="28" spans="1:160" x14ac:dyDescent="0.3">
      <c r="BB28" s="175">
        <f t="shared" si="153"/>
        <v>1300463.5557054095</v>
      </c>
    </row>
    <row r="29" spans="1:160" x14ac:dyDescent="0.3">
      <c r="BB29" s="175">
        <f t="shared" si="153"/>
        <v>-280762.23541265784</v>
      </c>
    </row>
    <row r="30" spans="1:160" x14ac:dyDescent="0.3">
      <c r="BB30" s="175">
        <f>BB26*0.18</f>
        <v>280762.23541265796</v>
      </c>
    </row>
  </sheetData>
  <mergeCells count="12">
    <mergeCell ref="CU2:DF2"/>
    <mergeCell ref="DG2:DR2"/>
    <mergeCell ref="DS2:ED2"/>
    <mergeCell ref="EE2:EP2"/>
    <mergeCell ref="BW2:CH2"/>
    <mergeCell ref="CI2:CT2"/>
    <mergeCell ref="BK2:BV2"/>
    <mergeCell ref="C2:N2"/>
    <mergeCell ref="O2:Z2"/>
    <mergeCell ref="AA2:AL2"/>
    <mergeCell ref="AM2:AX2"/>
    <mergeCell ref="AY2:BJ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</sheetPr>
  <dimension ref="B1:FE21"/>
  <sheetViews>
    <sheetView zoomScaleNormal="100" workbookViewId="0">
      <pane xSplit="2" ySplit="3" topLeftCell="L4" activePane="bottomRight" state="frozen"/>
      <selection pane="topRight" activeCell="C1" sqref="C1"/>
      <selection pane="bottomLeft" activeCell="A3" sqref="A3"/>
      <selection pane="bottomRight" activeCell="R8" sqref="R8"/>
    </sheetView>
  </sheetViews>
  <sheetFormatPr defaultRowHeight="14.4" outlineLevelCol="1" x14ac:dyDescent="0.3"/>
  <cols>
    <col min="1" max="1" width="15" customWidth="1"/>
    <col min="2" max="2" width="46.5546875" customWidth="1"/>
    <col min="3" max="3" width="11.109375" customWidth="1"/>
    <col min="4" max="147" width="13.6640625" customWidth="1" outlineLevel="1"/>
    <col min="148" max="148" width="5.44140625" customWidth="1"/>
    <col min="149" max="149" width="17.5546875" customWidth="1"/>
    <col min="150" max="150" width="17.6640625" customWidth="1"/>
    <col min="151" max="151" width="16.6640625" customWidth="1"/>
    <col min="152" max="152" width="17.88671875" customWidth="1"/>
    <col min="153" max="153" width="16.33203125" customWidth="1"/>
    <col min="154" max="154" width="19.109375" customWidth="1"/>
    <col min="155" max="156" width="13" customWidth="1"/>
    <col min="157" max="157" width="16.44140625" customWidth="1"/>
    <col min="158" max="158" width="17.5546875" customWidth="1"/>
    <col min="159" max="159" width="15.5546875" customWidth="1"/>
    <col min="160" max="160" width="13" customWidth="1"/>
    <col min="161" max="161" width="15.5546875" customWidth="1"/>
  </cols>
  <sheetData>
    <row r="1" spans="2:161" x14ac:dyDescent="0.3">
      <c r="B1" s="6" t="s">
        <v>66</v>
      </c>
      <c r="C1" s="6"/>
    </row>
    <row r="2" spans="2:161" ht="36.6" thickBot="1" x14ac:dyDescent="0.4">
      <c r="B2" s="57" t="s">
        <v>67</v>
      </c>
      <c r="C2" s="5"/>
      <c r="D2" s="881" t="s">
        <v>71</v>
      </c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/>
      <c r="P2" s="881" t="s">
        <v>72</v>
      </c>
      <c r="Q2" s="881"/>
      <c r="R2" s="881"/>
      <c r="S2" s="881"/>
      <c r="T2" s="881"/>
      <c r="U2" s="881"/>
      <c r="V2" s="881"/>
      <c r="W2" s="881"/>
      <c r="X2" s="881"/>
      <c r="Y2" s="881"/>
      <c r="Z2" s="881"/>
      <c r="AA2" s="881"/>
      <c r="AB2" s="881" t="s">
        <v>48</v>
      </c>
      <c r="AC2" s="881"/>
      <c r="AD2" s="881"/>
      <c r="AE2" s="881"/>
      <c r="AF2" s="881"/>
      <c r="AG2" s="881"/>
      <c r="AH2" s="881"/>
      <c r="AI2" s="881"/>
      <c r="AJ2" s="881"/>
      <c r="AK2" s="881"/>
      <c r="AL2" s="881"/>
      <c r="AM2" s="881"/>
      <c r="AN2" s="881" t="s">
        <v>73</v>
      </c>
      <c r="AO2" s="881"/>
      <c r="AP2" s="881"/>
      <c r="AQ2" s="881"/>
      <c r="AR2" s="881"/>
      <c r="AS2" s="881"/>
      <c r="AT2" s="881"/>
      <c r="AU2" s="881"/>
      <c r="AV2" s="881"/>
      <c r="AW2" s="881"/>
      <c r="AX2" s="881"/>
      <c r="AY2" s="881"/>
      <c r="AZ2" s="881" t="s">
        <v>74</v>
      </c>
      <c r="BA2" s="881"/>
      <c r="BB2" s="881"/>
      <c r="BC2" s="881"/>
      <c r="BD2" s="881"/>
      <c r="BE2" s="881"/>
      <c r="BF2" s="881"/>
      <c r="BG2" s="881"/>
      <c r="BH2" s="881"/>
      <c r="BI2" s="881"/>
      <c r="BJ2" s="881"/>
      <c r="BK2" s="881"/>
      <c r="BL2" s="881" t="s">
        <v>75</v>
      </c>
      <c r="BM2" s="881"/>
      <c r="BN2" s="881"/>
      <c r="BO2" s="881"/>
      <c r="BP2" s="881"/>
      <c r="BQ2" s="881"/>
      <c r="BR2" s="881"/>
      <c r="BS2" s="881"/>
      <c r="BT2" s="881"/>
      <c r="BU2" s="881"/>
      <c r="BV2" s="881"/>
      <c r="BW2" s="881"/>
      <c r="BX2" s="881" t="s">
        <v>76</v>
      </c>
      <c r="BY2" s="881"/>
      <c r="BZ2" s="881"/>
      <c r="CA2" s="881"/>
      <c r="CB2" s="881"/>
      <c r="CC2" s="881"/>
      <c r="CD2" s="881"/>
      <c r="CE2" s="881"/>
      <c r="CF2" s="881"/>
      <c r="CG2" s="881"/>
      <c r="CH2" s="881"/>
      <c r="CI2" s="881"/>
      <c r="CJ2" s="881" t="s">
        <v>77</v>
      </c>
      <c r="CK2" s="881"/>
      <c r="CL2" s="881"/>
      <c r="CM2" s="881"/>
      <c r="CN2" s="881"/>
      <c r="CO2" s="881"/>
      <c r="CP2" s="881"/>
      <c r="CQ2" s="881"/>
      <c r="CR2" s="881"/>
      <c r="CS2" s="881"/>
      <c r="CT2" s="881"/>
      <c r="CU2" s="881"/>
      <c r="CV2" s="881" t="s">
        <v>78</v>
      </c>
      <c r="CW2" s="881"/>
      <c r="CX2" s="881"/>
      <c r="CY2" s="881"/>
      <c r="CZ2" s="881"/>
      <c r="DA2" s="881"/>
      <c r="DB2" s="881"/>
      <c r="DC2" s="881"/>
      <c r="DD2" s="881"/>
      <c r="DE2" s="881"/>
      <c r="DF2" s="881"/>
      <c r="DG2" s="881"/>
      <c r="DH2" s="881" t="s">
        <v>79</v>
      </c>
      <c r="DI2" s="881"/>
      <c r="DJ2" s="881"/>
      <c r="DK2" s="881"/>
      <c r="DL2" s="881"/>
      <c r="DM2" s="881"/>
      <c r="DN2" s="881"/>
      <c r="DO2" s="881"/>
      <c r="DP2" s="881"/>
      <c r="DQ2" s="881"/>
      <c r="DR2" s="881"/>
      <c r="DS2" s="881"/>
      <c r="DT2" s="881" t="s">
        <v>80</v>
      </c>
      <c r="DU2" s="881"/>
      <c r="DV2" s="881"/>
      <c r="DW2" s="881"/>
      <c r="DX2" s="881"/>
      <c r="DY2" s="881"/>
      <c r="DZ2" s="881"/>
      <c r="EA2" s="881"/>
      <c r="EB2" s="881"/>
      <c r="EC2" s="881"/>
      <c r="ED2" s="881"/>
      <c r="EE2" s="881"/>
      <c r="EF2" s="881" t="s">
        <v>81</v>
      </c>
      <c r="EG2" s="881"/>
      <c r="EH2" s="881"/>
      <c r="EI2" s="881"/>
      <c r="EJ2" s="881"/>
      <c r="EK2" s="881"/>
      <c r="EL2" s="881"/>
      <c r="EM2" s="881"/>
      <c r="EN2" s="881"/>
      <c r="EO2" s="881"/>
      <c r="EP2" s="881"/>
      <c r="EQ2" s="881"/>
    </row>
    <row r="3" spans="2:161" ht="15" thickBot="1" x14ac:dyDescent="0.35">
      <c r="B3" s="19" t="s">
        <v>36</v>
      </c>
      <c r="C3" s="10">
        <v>0</v>
      </c>
      <c r="D3" s="10">
        <v>1</v>
      </c>
      <c r="E3" s="10">
        <v>2</v>
      </c>
      <c r="F3" s="10">
        <v>3</v>
      </c>
      <c r="G3" s="10">
        <v>4</v>
      </c>
      <c r="H3" s="10">
        <v>5</v>
      </c>
      <c r="I3" s="10">
        <v>6</v>
      </c>
      <c r="J3" s="10">
        <v>7</v>
      </c>
      <c r="K3" s="10">
        <v>8</v>
      </c>
      <c r="L3" s="10">
        <v>9</v>
      </c>
      <c r="M3" s="10">
        <v>10</v>
      </c>
      <c r="N3" s="10">
        <v>11</v>
      </c>
      <c r="O3" s="10">
        <v>12</v>
      </c>
      <c r="P3" s="10">
        <v>13</v>
      </c>
      <c r="Q3" s="10">
        <v>14</v>
      </c>
      <c r="R3" s="10">
        <v>15</v>
      </c>
      <c r="S3" s="10">
        <v>16</v>
      </c>
      <c r="T3" s="10">
        <v>17</v>
      </c>
      <c r="U3" s="10">
        <v>18</v>
      </c>
      <c r="V3" s="10">
        <v>19</v>
      </c>
      <c r="W3" s="10">
        <v>20</v>
      </c>
      <c r="X3" s="10">
        <v>21</v>
      </c>
      <c r="Y3" s="10">
        <v>22</v>
      </c>
      <c r="Z3" s="10">
        <v>23</v>
      </c>
      <c r="AA3" s="10">
        <v>24</v>
      </c>
      <c r="AB3" s="10">
        <v>25</v>
      </c>
      <c r="AC3" s="10">
        <v>26</v>
      </c>
      <c r="AD3" s="10">
        <v>27</v>
      </c>
      <c r="AE3" s="10">
        <v>28</v>
      </c>
      <c r="AF3" s="10">
        <v>29</v>
      </c>
      <c r="AG3" s="10">
        <v>30</v>
      </c>
      <c r="AH3" s="10">
        <v>31</v>
      </c>
      <c r="AI3" s="10">
        <v>32</v>
      </c>
      <c r="AJ3" s="10">
        <v>33</v>
      </c>
      <c r="AK3" s="10">
        <v>34</v>
      </c>
      <c r="AL3" s="10">
        <v>35</v>
      </c>
      <c r="AM3" s="10">
        <v>36</v>
      </c>
      <c r="AN3" s="10">
        <v>37</v>
      </c>
      <c r="AO3" s="10">
        <v>38</v>
      </c>
      <c r="AP3" s="10">
        <v>39</v>
      </c>
      <c r="AQ3" s="10">
        <v>40</v>
      </c>
      <c r="AR3" s="10">
        <v>41</v>
      </c>
      <c r="AS3" s="10">
        <v>42</v>
      </c>
      <c r="AT3" s="10">
        <v>43</v>
      </c>
      <c r="AU3" s="10">
        <v>44</v>
      </c>
      <c r="AV3" s="10">
        <v>45</v>
      </c>
      <c r="AW3" s="10">
        <v>46</v>
      </c>
      <c r="AX3" s="10">
        <v>47</v>
      </c>
      <c r="AY3" s="10">
        <v>48</v>
      </c>
      <c r="AZ3" s="10">
        <v>49</v>
      </c>
      <c r="BA3" s="10">
        <v>50</v>
      </c>
      <c r="BB3" s="10">
        <v>51</v>
      </c>
      <c r="BC3" s="10">
        <v>52</v>
      </c>
      <c r="BD3" s="10">
        <v>53</v>
      </c>
      <c r="BE3" s="10">
        <v>54</v>
      </c>
      <c r="BF3" s="10">
        <v>55</v>
      </c>
      <c r="BG3" s="10">
        <v>56</v>
      </c>
      <c r="BH3" s="10">
        <v>57</v>
      </c>
      <c r="BI3" s="10">
        <v>58</v>
      </c>
      <c r="BJ3" s="10">
        <v>59</v>
      </c>
      <c r="BK3" s="10">
        <v>60</v>
      </c>
      <c r="BL3" s="10">
        <v>61</v>
      </c>
      <c r="BM3" s="10">
        <v>62</v>
      </c>
      <c r="BN3" s="10">
        <v>63</v>
      </c>
      <c r="BO3" s="10">
        <v>64</v>
      </c>
      <c r="BP3" s="10">
        <v>65</v>
      </c>
      <c r="BQ3" s="10">
        <v>66</v>
      </c>
      <c r="BR3" s="10">
        <v>67</v>
      </c>
      <c r="BS3" s="10">
        <v>68</v>
      </c>
      <c r="BT3" s="10">
        <v>69</v>
      </c>
      <c r="BU3" s="10">
        <v>70</v>
      </c>
      <c r="BV3" s="10">
        <v>71</v>
      </c>
      <c r="BW3" s="10">
        <v>72</v>
      </c>
      <c r="BX3" s="10">
        <v>73</v>
      </c>
      <c r="BY3" s="10">
        <v>74</v>
      </c>
      <c r="BZ3" s="10">
        <v>75</v>
      </c>
      <c r="CA3" s="10">
        <v>76</v>
      </c>
      <c r="CB3" s="10">
        <v>77</v>
      </c>
      <c r="CC3" s="10">
        <v>78</v>
      </c>
      <c r="CD3" s="10">
        <v>79</v>
      </c>
      <c r="CE3" s="10">
        <v>80</v>
      </c>
      <c r="CF3" s="10">
        <v>81</v>
      </c>
      <c r="CG3" s="10">
        <v>82</v>
      </c>
      <c r="CH3" s="10">
        <v>83</v>
      </c>
      <c r="CI3" s="10">
        <v>84</v>
      </c>
      <c r="CJ3" s="10">
        <v>85</v>
      </c>
      <c r="CK3" s="10">
        <v>86</v>
      </c>
      <c r="CL3" s="10">
        <v>87</v>
      </c>
      <c r="CM3" s="10">
        <v>88</v>
      </c>
      <c r="CN3" s="10">
        <v>89</v>
      </c>
      <c r="CO3" s="10">
        <v>90</v>
      </c>
      <c r="CP3" s="10">
        <v>91</v>
      </c>
      <c r="CQ3" s="10">
        <v>92</v>
      </c>
      <c r="CR3" s="10">
        <v>93</v>
      </c>
      <c r="CS3" s="10">
        <v>94</v>
      </c>
      <c r="CT3" s="10">
        <v>95</v>
      </c>
      <c r="CU3" s="10">
        <v>96</v>
      </c>
      <c r="CV3" s="10">
        <v>97</v>
      </c>
      <c r="CW3" s="10">
        <v>98</v>
      </c>
      <c r="CX3" s="10">
        <v>99</v>
      </c>
      <c r="CY3" s="10">
        <v>100</v>
      </c>
      <c r="CZ3" s="10">
        <v>101</v>
      </c>
      <c r="DA3" s="10">
        <v>102</v>
      </c>
      <c r="DB3" s="10">
        <v>103</v>
      </c>
      <c r="DC3" s="10">
        <v>104</v>
      </c>
      <c r="DD3" s="10">
        <v>105</v>
      </c>
      <c r="DE3" s="10">
        <v>106</v>
      </c>
      <c r="DF3" s="10">
        <v>107</v>
      </c>
      <c r="DG3" s="10">
        <v>108</v>
      </c>
      <c r="DH3" s="10">
        <v>109</v>
      </c>
      <c r="DI3" s="10">
        <v>110</v>
      </c>
      <c r="DJ3" s="10">
        <v>111</v>
      </c>
      <c r="DK3" s="10">
        <v>112</v>
      </c>
      <c r="DL3" s="10">
        <v>113</v>
      </c>
      <c r="DM3" s="10">
        <v>114</v>
      </c>
      <c r="DN3" s="10">
        <v>115</v>
      </c>
      <c r="DO3" s="10">
        <v>116</v>
      </c>
      <c r="DP3" s="10">
        <v>117</v>
      </c>
      <c r="DQ3" s="10">
        <v>118</v>
      </c>
      <c r="DR3" s="10">
        <v>119</v>
      </c>
      <c r="DS3" s="10">
        <v>120</v>
      </c>
      <c r="DT3" s="10">
        <v>121</v>
      </c>
      <c r="DU3" s="10">
        <v>122</v>
      </c>
      <c r="DV3" s="10">
        <v>123</v>
      </c>
      <c r="DW3" s="10">
        <v>124</v>
      </c>
      <c r="DX3" s="10">
        <v>125</v>
      </c>
      <c r="DY3" s="10">
        <v>126</v>
      </c>
      <c r="DZ3" s="10">
        <v>127</v>
      </c>
      <c r="EA3" s="10">
        <v>128</v>
      </c>
      <c r="EB3" s="10">
        <v>129</v>
      </c>
      <c r="EC3" s="10">
        <v>130</v>
      </c>
      <c r="ED3" s="10">
        <v>131</v>
      </c>
      <c r="EE3" s="10">
        <v>132</v>
      </c>
      <c r="EF3" s="10">
        <v>133</v>
      </c>
      <c r="EG3" s="10">
        <v>134</v>
      </c>
      <c r="EH3" s="10">
        <v>135</v>
      </c>
      <c r="EI3" s="10">
        <v>136</v>
      </c>
      <c r="EJ3" s="10">
        <v>137</v>
      </c>
      <c r="EK3" s="10">
        <v>138</v>
      </c>
      <c r="EL3" s="10">
        <v>139</v>
      </c>
      <c r="EM3" s="10">
        <v>140</v>
      </c>
      <c r="EN3" s="10">
        <v>141</v>
      </c>
      <c r="EO3" s="10">
        <v>142</v>
      </c>
      <c r="EP3" s="10">
        <v>143</v>
      </c>
      <c r="EQ3" s="10">
        <v>144</v>
      </c>
      <c r="ES3" s="816" t="s">
        <v>25</v>
      </c>
      <c r="ET3" s="817" t="s">
        <v>47</v>
      </c>
      <c r="EU3" s="817" t="s">
        <v>48</v>
      </c>
      <c r="EV3" s="817" t="s">
        <v>82</v>
      </c>
      <c r="EW3" s="817" t="s">
        <v>74</v>
      </c>
      <c r="EX3" s="817" t="s">
        <v>75</v>
      </c>
      <c r="EY3" s="817" t="s">
        <v>76</v>
      </c>
      <c r="EZ3" s="817" t="s">
        <v>77</v>
      </c>
      <c r="FA3" s="817" t="s">
        <v>78</v>
      </c>
      <c r="FB3" s="817" t="s">
        <v>79</v>
      </c>
      <c r="FC3" s="817" t="s">
        <v>80</v>
      </c>
      <c r="FD3" s="817" t="s">
        <v>81</v>
      </c>
      <c r="FE3" s="818" t="s">
        <v>65</v>
      </c>
    </row>
    <row r="4" spans="2:161" ht="15.6" x14ac:dyDescent="0.3">
      <c r="B4" s="12" t="s">
        <v>117</v>
      </c>
      <c r="C4" s="14"/>
      <c r="ES4" s="813"/>
      <c r="ET4" s="814"/>
      <c r="EU4" s="814"/>
      <c r="EV4" s="814"/>
      <c r="EW4" s="814"/>
      <c r="EX4" s="814"/>
      <c r="EY4" s="814"/>
      <c r="EZ4" s="814"/>
      <c r="FA4" s="814"/>
      <c r="FB4" s="814"/>
      <c r="FC4" s="814"/>
      <c r="FD4" s="814"/>
      <c r="FE4" s="815"/>
    </row>
    <row r="5" spans="2:161" ht="16.2" thickBot="1" x14ac:dyDescent="0.35">
      <c r="B5" s="13" t="s">
        <v>135</v>
      </c>
      <c r="C5" s="9">
        <v>1</v>
      </c>
      <c r="D5" s="174">
        <f>'Cash-flow'!C35</f>
        <v>0</v>
      </c>
      <c r="E5" s="174">
        <f>'Cash-flow'!D$35*$C5</f>
        <v>0</v>
      </c>
      <c r="F5" s="174">
        <f>'Cash-flow'!E$35*$C5</f>
        <v>0</v>
      </c>
      <c r="G5" s="174">
        <f>'Cash-flow'!F$35*$C5</f>
        <v>0</v>
      </c>
      <c r="H5" s="174">
        <f>'Cash-flow'!G$35*$C5</f>
        <v>0</v>
      </c>
      <c r="I5" s="174">
        <f>'Cash-flow'!H$35*$C5</f>
        <v>0</v>
      </c>
      <c r="J5" s="174">
        <f>'Cash-flow'!I$35*$C5</f>
        <v>0</v>
      </c>
      <c r="K5" s="174">
        <f>'Cash-flow'!J$35*$C5</f>
        <v>0</v>
      </c>
      <c r="L5" s="174">
        <f>'Cash-flow'!K$35*$C5</f>
        <v>0</v>
      </c>
      <c r="M5" s="174">
        <f>'Cash-flow'!L$35*$C5</f>
        <v>0</v>
      </c>
      <c r="N5" s="174">
        <f>'Cash-flow'!M$35*$C5</f>
        <v>0</v>
      </c>
      <c r="O5" s="174">
        <f>'Cash-flow'!N$35*$C5</f>
        <v>0</v>
      </c>
      <c r="P5" s="174">
        <f>'Cash-flow'!O$35*$C5</f>
        <v>0</v>
      </c>
      <c r="Q5" s="174">
        <f>'Cash-flow'!P$35*$C5</f>
        <v>0</v>
      </c>
      <c r="R5" s="174">
        <f>'Cash-flow'!Q$35*$C5</f>
        <v>0</v>
      </c>
      <c r="S5" s="174">
        <f>'Cash-flow'!R$35*$C5</f>
        <v>0</v>
      </c>
      <c r="T5" s="174">
        <f>'Cash-flow'!S$35*$C5</f>
        <v>0</v>
      </c>
      <c r="U5" s="174">
        <f>'Cash-flow'!T$35*$C5</f>
        <v>0</v>
      </c>
      <c r="V5" s="174">
        <f>'Cash-flow'!U$35*$C5</f>
        <v>0</v>
      </c>
      <c r="W5" s="174">
        <f>'Cash-flow'!V$35*$C5</f>
        <v>0</v>
      </c>
      <c r="X5" s="174">
        <f>'Cash-flow'!W$35*$C5</f>
        <v>0</v>
      </c>
      <c r="Y5" s="174">
        <f>'Cash-flow'!X$35*$C5</f>
        <v>0</v>
      </c>
      <c r="Z5" s="174">
        <f>'Cash-flow'!Y$35*$C5</f>
        <v>0</v>
      </c>
      <c r="AA5" s="174">
        <f>'Cash-flow'!Z$35*$C5</f>
        <v>0</v>
      </c>
      <c r="AB5" s="174">
        <f>'Cash-flow'!AA$35*$C5</f>
        <v>0</v>
      </c>
      <c r="AC5" s="174">
        <f>'Cash-flow'!AB$35*$C5</f>
        <v>0</v>
      </c>
      <c r="AD5" s="174">
        <f>'Cash-flow'!AC$35*$C5</f>
        <v>0</v>
      </c>
      <c r="AE5" s="174">
        <f>'Cash-flow'!AD$35*$C5</f>
        <v>0</v>
      </c>
      <c r="AF5" s="174">
        <f>'Cash-flow'!AE$35*$C5</f>
        <v>0</v>
      </c>
      <c r="AG5" s="174">
        <f>'Cash-flow'!AF$35*$C5</f>
        <v>0</v>
      </c>
      <c r="AH5" s="174">
        <f>'Cash-flow'!AG$35*$C5</f>
        <v>0</v>
      </c>
      <c r="AI5" s="174">
        <f>'Cash-flow'!AH$35*$C5</f>
        <v>0</v>
      </c>
      <c r="AJ5" s="174">
        <f>'Cash-flow'!AI$35*$C5</f>
        <v>0</v>
      </c>
      <c r="AK5" s="174">
        <f>'Cash-flow'!AJ$35*$C5</f>
        <v>0</v>
      </c>
      <c r="AL5" s="174">
        <f>'Cash-flow'!AK$35*$C5</f>
        <v>0</v>
      </c>
      <c r="AM5" s="174">
        <f>'Cash-flow'!AL$35*$C5</f>
        <v>0</v>
      </c>
      <c r="AN5" s="174">
        <f>'Cash-flow'!AM$35*$C5</f>
        <v>0</v>
      </c>
      <c r="AO5" s="174">
        <f>'Cash-flow'!AN$35*$C5</f>
        <v>0</v>
      </c>
      <c r="AP5" s="174">
        <f>'Cash-flow'!AO$35*$C5</f>
        <v>0</v>
      </c>
      <c r="AQ5" s="174">
        <f>'Cash-flow'!AP$35*$C5</f>
        <v>0</v>
      </c>
      <c r="AR5" s="174">
        <f>'Cash-flow'!AQ$35*$C5</f>
        <v>0</v>
      </c>
      <c r="AS5" s="174">
        <f>'Cash-flow'!AR$35*$C5</f>
        <v>0</v>
      </c>
      <c r="AT5" s="174">
        <f>'Cash-flow'!AS$35*$C5</f>
        <v>0</v>
      </c>
      <c r="AU5" s="174">
        <f>'Cash-flow'!AT$35*$C5</f>
        <v>0</v>
      </c>
      <c r="AV5" s="174">
        <f>'Cash-flow'!AU$35*$C5</f>
        <v>0</v>
      </c>
      <c r="AW5" s="174">
        <f>'Cash-flow'!AV$35*$C5</f>
        <v>0</v>
      </c>
      <c r="AX5" s="174">
        <f>'Cash-flow'!AW$35*$C5</f>
        <v>0</v>
      </c>
      <c r="AY5" s="174">
        <f>'Cash-flow'!AX$35*$C5</f>
        <v>0</v>
      </c>
      <c r="AZ5" s="174">
        <f>'Cash-flow'!AY$35*$C5</f>
        <v>0</v>
      </c>
      <c r="BA5" s="174">
        <f>'Cash-flow'!AZ$35*$C5</f>
        <v>0</v>
      </c>
      <c r="BB5" s="174">
        <f>'Cash-flow'!BA$35*$C5</f>
        <v>0</v>
      </c>
      <c r="BC5" s="174">
        <f>'Cash-flow'!BB$35*$C5</f>
        <v>0</v>
      </c>
      <c r="BD5" s="174">
        <f>'Cash-flow'!BC$35*$C5</f>
        <v>0</v>
      </c>
      <c r="BE5" s="174">
        <f>'Cash-flow'!BD$35*$C5</f>
        <v>0</v>
      </c>
      <c r="BF5" s="174">
        <f>'Cash-flow'!BE$35*$C5</f>
        <v>0</v>
      </c>
      <c r="BG5" s="174">
        <f>'Cash-flow'!BF$35*$C5</f>
        <v>0</v>
      </c>
      <c r="BH5" s="174">
        <f>'Cash-flow'!BG$35*$C5</f>
        <v>0</v>
      </c>
      <c r="BI5" s="174">
        <f>'Cash-flow'!BH$35*$C5</f>
        <v>0</v>
      </c>
      <c r="BJ5" s="174">
        <f>'Cash-flow'!BI$35*$C5</f>
        <v>0</v>
      </c>
      <c r="BK5" s="174">
        <f>'Cash-flow'!BJ$35*$C5</f>
        <v>0</v>
      </c>
      <c r="BL5" s="174">
        <f>'Cash-flow'!BK$35*$C5</f>
        <v>0</v>
      </c>
      <c r="BM5" s="174">
        <f>'Cash-flow'!BL$35*$C5</f>
        <v>0</v>
      </c>
      <c r="BN5" s="174">
        <f>'Cash-flow'!BM$35*$C5</f>
        <v>0</v>
      </c>
      <c r="BO5" s="174">
        <f>'Cash-flow'!BN$35*$C5</f>
        <v>0</v>
      </c>
      <c r="BP5" s="174">
        <f>'Cash-flow'!BO$35*$C5</f>
        <v>0</v>
      </c>
      <c r="BQ5" s="174">
        <f>'Cash-flow'!BP$35*$C5</f>
        <v>0</v>
      </c>
      <c r="BR5" s="174">
        <f>'Cash-flow'!BQ$35*$C5</f>
        <v>0</v>
      </c>
      <c r="BS5" s="174">
        <f>'Cash-flow'!BR$35*$C5</f>
        <v>0</v>
      </c>
      <c r="BT5" s="174">
        <f>'Cash-flow'!BS$35*$C5</f>
        <v>0</v>
      </c>
      <c r="BU5" s="174">
        <f>'Cash-flow'!BT$35*$C5</f>
        <v>0</v>
      </c>
      <c r="BV5" s="174">
        <f>'Cash-flow'!BU$35*$C5</f>
        <v>0</v>
      </c>
      <c r="BW5" s="174">
        <f>'Cash-flow'!BV$35*$C5</f>
        <v>0</v>
      </c>
      <c r="BX5" s="174">
        <f>'Cash-flow'!BW$35*$C5</f>
        <v>0</v>
      </c>
      <c r="BY5" s="174">
        <f>'Cash-flow'!BX$35*$C5</f>
        <v>0</v>
      </c>
      <c r="BZ5" s="174">
        <f>'Cash-flow'!BY$35*$C5</f>
        <v>0</v>
      </c>
      <c r="CA5" s="174">
        <f>'Cash-flow'!BZ$35*$C5</f>
        <v>0</v>
      </c>
      <c r="CB5" s="174">
        <f>'Cash-flow'!CA$35*$C5</f>
        <v>0</v>
      </c>
      <c r="CC5" s="174">
        <f>'Cash-flow'!CB$35*$C5</f>
        <v>0</v>
      </c>
      <c r="CD5" s="174">
        <f>'Cash-flow'!CC$35*$C5</f>
        <v>0</v>
      </c>
      <c r="CE5" s="174">
        <f>'Cash-flow'!CD$35*$C5</f>
        <v>0</v>
      </c>
      <c r="CF5" s="174">
        <f>'Cash-flow'!CE$35*$C5</f>
        <v>0</v>
      </c>
      <c r="CG5" s="174">
        <f>'Cash-flow'!CF$35*$C5</f>
        <v>0</v>
      </c>
      <c r="CH5" s="174">
        <f>'Cash-flow'!CG$35*$C5</f>
        <v>0</v>
      </c>
      <c r="CI5" s="174">
        <f>'Cash-flow'!CH$35*$C5</f>
        <v>0</v>
      </c>
      <c r="CJ5" s="174">
        <f>'Cash-flow'!CI$35*$C5</f>
        <v>0</v>
      </c>
      <c r="CK5" s="174">
        <f>'Cash-flow'!CJ$35*$C5</f>
        <v>0</v>
      </c>
      <c r="CL5" s="174">
        <f>'Cash-flow'!CK$35*$C5</f>
        <v>0</v>
      </c>
      <c r="CM5" s="174">
        <f>'Cash-flow'!CL$35*$C5</f>
        <v>0</v>
      </c>
      <c r="CN5" s="174">
        <f>'Cash-flow'!CM$35*$C5</f>
        <v>0</v>
      </c>
      <c r="CO5" s="174">
        <f>'Cash-flow'!CN$35*$C5</f>
        <v>0</v>
      </c>
      <c r="CP5" s="174">
        <f>'Cash-flow'!CO$35*$C5</f>
        <v>0</v>
      </c>
      <c r="CQ5" s="174">
        <f>'Cash-flow'!CP$35*$C5</f>
        <v>0</v>
      </c>
      <c r="CR5" s="174">
        <f>'Cash-flow'!CQ$35*$C5</f>
        <v>0</v>
      </c>
      <c r="CS5" s="174">
        <f>'Cash-flow'!CR$35*$C5</f>
        <v>0</v>
      </c>
      <c r="CT5" s="174">
        <f>'Cash-flow'!CS$35*$C5</f>
        <v>0</v>
      </c>
      <c r="CU5" s="174">
        <f>'Cash-flow'!CT$35*$C5</f>
        <v>0</v>
      </c>
      <c r="CV5" s="174">
        <f>'Cash-flow'!CU$35*$C5</f>
        <v>0</v>
      </c>
      <c r="CW5" s="174">
        <f>'Cash-flow'!CV$35*$C5</f>
        <v>0</v>
      </c>
      <c r="CX5" s="174">
        <f>'Cash-flow'!CW$35*$C5</f>
        <v>0</v>
      </c>
      <c r="CY5" s="174">
        <f>'Cash-flow'!CX$35*$C5</f>
        <v>0</v>
      </c>
      <c r="CZ5" s="174">
        <f>'Cash-flow'!CY$35*$C5</f>
        <v>0</v>
      </c>
      <c r="DA5" s="174">
        <f>'Cash-flow'!CZ$35*$C5</f>
        <v>0</v>
      </c>
      <c r="DB5" s="174">
        <f>'Cash-flow'!DA$35*$C5</f>
        <v>0</v>
      </c>
      <c r="DC5" s="174">
        <f>'Cash-flow'!DB$35*$C5</f>
        <v>0</v>
      </c>
      <c r="DD5" s="174">
        <f>'Cash-flow'!DC$35*$C5</f>
        <v>0</v>
      </c>
      <c r="DE5" s="174">
        <f>'Cash-flow'!DD$35*$C5</f>
        <v>0</v>
      </c>
      <c r="DF5" s="174">
        <f>'Cash-flow'!DE$35*$C5</f>
        <v>0</v>
      </c>
      <c r="DG5" s="174">
        <f>'Cash-flow'!DF$35*$C5</f>
        <v>0</v>
      </c>
      <c r="DH5" s="174">
        <f>'Cash-flow'!DG$35*$C5</f>
        <v>0</v>
      </c>
      <c r="DI5" s="174">
        <f>'Cash-flow'!DH$35*$C5</f>
        <v>0</v>
      </c>
      <c r="DJ5" s="174">
        <f>'Cash-flow'!DI$35*$C5</f>
        <v>0</v>
      </c>
      <c r="DK5" s="174">
        <f>'Cash-flow'!DJ$35*$C5</f>
        <v>0</v>
      </c>
      <c r="DL5" s="174">
        <f>'Cash-flow'!DK$35*$C5</f>
        <v>0</v>
      </c>
      <c r="DM5" s="174">
        <f>'Cash-flow'!DL$35*$C5</f>
        <v>0</v>
      </c>
      <c r="DN5" s="174">
        <f>'Cash-flow'!DM$35*$C5</f>
        <v>0</v>
      </c>
      <c r="DO5" s="174">
        <f>'Cash-flow'!DN$35*$C5</f>
        <v>0</v>
      </c>
      <c r="DP5" s="174">
        <f>'Cash-flow'!DO$35*$C5</f>
        <v>0</v>
      </c>
      <c r="DQ5" s="174">
        <f>'Cash-flow'!DP$35*$C5</f>
        <v>0</v>
      </c>
      <c r="DR5" s="174">
        <f>'Cash-flow'!DQ$35*$C5</f>
        <v>0</v>
      </c>
      <c r="DS5" s="174">
        <f>'Cash-flow'!DR$35*$C5</f>
        <v>0</v>
      </c>
      <c r="DT5" s="174">
        <f>'Cash-flow'!DS$35*$C5</f>
        <v>0</v>
      </c>
      <c r="DU5" s="174">
        <f>'Cash-flow'!DT$35*$C5</f>
        <v>0</v>
      </c>
      <c r="DV5" s="174">
        <f>'Cash-flow'!DU$35*$C5</f>
        <v>0</v>
      </c>
      <c r="DW5" s="174">
        <f>'Cash-flow'!DV$35*$C5</f>
        <v>0</v>
      </c>
      <c r="DX5" s="174">
        <f>'Cash-flow'!DW$35*$C5</f>
        <v>0</v>
      </c>
      <c r="DY5" s="174">
        <f>'Cash-flow'!DX$35*$C5</f>
        <v>0</v>
      </c>
      <c r="DZ5" s="174">
        <f>'Cash-flow'!DY$35*$C5</f>
        <v>0</v>
      </c>
      <c r="EA5" s="174">
        <f>'Cash-flow'!DZ$35*$C5</f>
        <v>0</v>
      </c>
      <c r="EB5" s="174">
        <f>'Cash-flow'!EA$35*$C5</f>
        <v>0</v>
      </c>
      <c r="EC5" s="174">
        <f>'Cash-flow'!EB$35*$C5</f>
        <v>0</v>
      </c>
      <c r="ED5" s="174">
        <f>'Cash-flow'!EC$35*$C5</f>
        <v>0</v>
      </c>
      <c r="EE5" s="174">
        <f>'Cash-flow'!ED$35*$C5</f>
        <v>0</v>
      </c>
      <c r="EF5" s="174">
        <f>'Cash-flow'!EE$35*$C5</f>
        <v>0</v>
      </c>
      <c r="EG5" s="174">
        <f>'Cash-flow'!EF$35*$C5</f>
        <v>0</v>
      </c>
      <c r="EH5" s="174">
        <f>'Cash-flow'!EG$35*$C5</f>
        <v>0</v>
      </c>
      <c r="EI5" s="174">
        <f>'Cash-flow'!EH$35*$C5</f>
        <v>0</v>
      </c>
      <c r="EJ5" s="174">
        <f>'Cash-flow'!EI$35*$C5</f>
        <v>0</v>
      </c>
      <c r="EK5" s="174">
        <f>'Cash-flow'!EJ$35*$C5</f>
        <v>0</v>
      </c>
      <c r="EL5" s="174">
        <f>'Cash-flow'!EK$35*$C5</f>
        <v>0</v>
      </c>
      <c r="EM5" s="174">
        <f>'Cash-flow'!EL$35*$C5</f>
        <v>0</v>
      </c>
      <c r="EN5" s="174">
        <f>'Cash-flow'!EM$35*$C5</f>
        <v>0</v>
      </c>
      <c r="EO5" s="174">
        <f>'Cash-flow'!EN$35*$C5</f>
        <v>0</v>
      </c>
      <c r="EP5" s="174">
        <f>'Cash-flow'!EO$35*$C5</f>
        <v>0</v>
      </c>
      <c r="EQ5" s="174">
        <f>'Cash-flow'!EP$35*$C5</f>
        <v>0</v>
      </c>
      <c r="ER5" s="175"/>
      <c r="ES5" s="819">
        <f>SUM(D5:O5)</f>
        <v>0</v>
      </c>
      <c r="ET5" s="820">
        <f>SUM(P5:AA5)</f>
        <v>0</v>
      </c>
      <c r="EU5" s="820">
        <f>SUM(AB5:AM5)</f>
        <v>0</v>
      </c>
      <c r="EV5" s="820">
        <f>SUM(AN5:AY5)</f>
        <v>0</v>
      </c>
      <c r="EW5" s="820">
        <f>SUM(AZ5:BK5)</f>
        <v>0</v>
      </c>
      <c r="EX5" s="820">
        <f>SUM(BL5:BW5)</f>
        <v>0</v>
      </c>
      <c r="EY5" s="820">
        <f>SUM(BX5:CI5)</f>
        <v>0</v>
      </c>
      <c r="EZ5" s="820">
        <f>SUM(CJ5:CU5)</f>
        <v>0</v>
      </c>
      <c r="FA5" s="821">
        <f>SUM(CV5:DG5)</f>
        <v>0</v>
      </c>
      <c r="FB5" s="821">
        <f>SUM(DH5:DS5)</f>
        <v>0</v>
      </c>
      <c r="FC5" s="821">
        <f>SUM(DT5:EE5)</f>
        <v>0</v>
      </c>
      <c r="FD5" s="821">
        <f>SUM(EF5:EQ5)</f>
        <v>0</v>
      </c>
      <c r="FE5" s="822">
        <f t="shared" ref="FE5:FE10" si="0">SUM(D5:EQ5)</f>
        <v>0</v>
      </c>
    </row>
    <row r="6" spans="2:161" ht="16.2" thickBot="1" x14ac:dyDescent="0.35">
      <c r="B6" s="17" t="s">
        <v>65</v>
      </c>
      <c r="C6" s="18"/>
      <c r="D6" s="179">
        <f t="shared" ref="D6" si="1">SUM(D5:D5)</f>
        <v>0</v>
      </c>
      <c r="E6" s="179">
        <f t="shared" ref="E6:AJ6" si="2">SUM(E5:E5)</f>
        <v>0</v>
      </c>
      <c r="F6" s="179">
        <f t="shared" si="2"/>
        <v>0</v>
      </c>
      <c r="G6" s="179">
        <f t="shared" si="2"/>
        <v>0</v>
      </c>
      <c r="H6" s="179">
        <f t="shared" si="2"/>
        <v>0</v>
      </c>
      <c r="I6" s="179">
        <f t="shared" si="2"/>
        <v>0</v>
      </c>
      <c r="J6" s="179">
        <f t="shared" si="2"/>
        <v>0</v>
      </c>
      <c r="K6" s="179">
        <f t="shared" si="2"/>
        <v>0</v>
      </c>
      <c r="L6" s="179">
        <f t="shared" si="2"/>
        <v>0</v>
      </c>
      <c r="M6" s="179">
        <f t="shared" si="2"/>
        <v>0</v>
      </c>
      <c r="N6" s="179">
        <f t="shared" si="2"/>
        <v>0</v>
      </c>
      <c r="O6" s="179">
        <f t="shared" si="2"/>
        <v>0</v>
      </c>
      <c r="P6" s="179">
        <f t="shared" si="2"/>
        <v>0</v>
      </c>
      <c r="Q6" s="179">
        <f t="shared" si="2"/>
        <v>0</v>
      </c>
      <c r="R6" s="179">
        <f t="shared" si="2"/>
        <v>0</v>
      </c>
      <c r="S6" s="179">
        <f t="shared" si="2"/>
        <v>0</v>
      </c>
      <c r="T6" s="179">
        <f t="shared" si="2"/>
        <v>0</v>
      </c>
      <c r="U6" s="179">
        <f t="shared" si="2"/>
        <v>0</v>
      </c>
      <c r="V6" s="179">
        <f t="shared" si="2"/>
        <v>0</v>
      </c>
      <c r="W6" s="179">
        <f t="shared" si="2"/>
        <v>0</v>
      </c>
      <c r="X6" s="179">
        <f t="shared" si="2"/>
        <v>0</v>
      </c>
      <c r="Y6" s="179">
        <f t="shared" si="2"/>
        <v>0</v>
      </c>
      <c r="Z6" s="179">
        <f t="shared" si="2"/>
        <v>0</v>
      </c>
      <c r="AA6" s="179">
        <f t="shared" si="2"/>
        <v>0</v>
      </c>
      <c r="AB6" s="179">
        <f t="shared" si="2"/>
        <v>0</v>
      </c>
      <c r="AC6" s="179">
        <f t="shared" si="2"/>
        <v>0</v>
      </c>
      <c r="AD6" s="179">
        <f t="shared" si="2"/>
        <v>0</v>
      </c>
      <c r="AE6" s="179">
        <f t="shared" si="2"/>
        <v>0</v>
      </c>
      <c r="AF6" s="179">
        <f t="shared" si="2"/>
        <v>0</v>
      </c>
      <c r="AG6" s="179">
        <f t="shared" si="2"/>
        <v>0</v>
      </c>
      <c r="AH6" s="179">
        <f t="shared" si="2"/>
        <v>0</v>
      </c>
      <c r="AI6" s="179">
        <f t="shared" si="2"/>
        <v>0</v>
      </c>
      <c r="AJ6" s="179">
        <f t="shared" si="2"/>
        <v>0</v>
      </c>
      <c r="AK6" s="179">
        <f t="shared" ref="AK6:BP6" si="3">SUM(AK5:AK5)</f>
        <v>0</v>
      </c>
      <c r="AL6" s="179">
        <f t="shared" si="3"/>
        <v>0</v>
      </c>
      <c r="AM6" s="179">
        <f t="shared" si="3"/>
        <v>0</v>
      </c>
      <c r="AN6" s="179">
        <f t="shared" si="3"/>
        <v>0</v>
      </c>
      <c r="AO6" s="179">
        <f t="shared" si="3"/>
        <v>0</v>
      </c>
      <c r="AP6" s="179">
        <f t="shared" si="3"/>
        <v>0</v>
      </c>
      <c r="AQ6" s="179">
        <f t="shared" si="3"/>
        <v>0</v>
      </c>
      <c r="AR6" s="179">
        <f t="shared" si="3"/>
        <v>0</v>
      </c>
      <c r="AS6" s="179">
        <f t="shared" si="3"/>
        <v>0</v>
      </c>
      <c r="AT6" s="179">
        <f t="shared" si="3"/>
        <v>0</v>
      </c>
      <c r="AU6" s="179">
        <f t="shared" si="3"/>
        <v>0</v>
      </c>
      <c r="AV6" s="179">
        <f t="shared" si="3"/>
        <v>0</v>
      </c>
      <c r="AW6" s="179">
        <f t="shared" si="3"/>
        <v>0</v>
      </c>
      <c r="AX6" s="179">
        <f t="shared" si="3"/>
        <v>0</v>
      </c>
      <c r="AY6" s="179">
        <f t="shared" si="3"/>
        <v>0</v>
      </c>
      <c r="AZ6" s="179">
        <f t="shared" si="3"/>
        <v>0</v>
      </c>
      <c r="BA6" s="179">
        <f t="shared" si="3"/>
        <v>0</v>
      </c>
      <c r="BB6" s="179">
        <f t="shared" si="3"/>
        <v>0</v>
      </c>
      <c r="BC6" s="179">
        <f t="shared" si="3"/>
        <v>0</v>
      </c>
      <c r="BD6" s="179">
        <f t="shared" si="3"/>
        <v>0</v>
      </c>
      <c r="BE6" s="179">
        <f t="shared" si="3"/>
        <v>0</v>
      </c>
      <c r="BF6" s="179">
        <f t="shared" si="3"/>
        <v>0</v>
      </c>
      <c r="BG6" s="179">
        <f t="shared" si="3"/>
        <v>0</v>
      </c>
      <c r="BH6" s="179">
        <f t="shared" si="3"/>
        <v>0</v>
      </c>
      <c r="BI6" s="179">
        <f t="shared" si="3"/>
        <v>0</v>
      </c>
      <c r="BJ6" s="179">
        <f t="shared" si="3"/>
        <v>0</v>
      </c>
      <c r="BK6" s="179">
        <f t="shared" si="3"/>
        <v>0</v>
      </c>
      <c r="BL6" s="179">
        <f t="shared" si="3"/>
        <v>0</v>
      </c>
      <c r="BM6" s="179">
        <f t="shared" si="3"/>
        <v>0</v>
      </c>
      <c r="BN6" s="179">
        <f t="shared" si="3"/>
        <v>0</v>
      </c>
      <c r="BO6" s="179">
        <f t="shared" si="3"/>
        <v>0</v>
      </c>
      <c r="BP6" s="179">
        <f t="shared" si="3"/>
        <v>0</v>
      </c>
      <c r="BQ6" s="179">
        <f t="shared" ref="BQ6:CV6" si="4">SUM(BQ5:BQ5)</f>
        <v>0</v>
      </c>
      <c r="BR6" s="179">
        <f t="shared" si="4"/>
        <v>0</v>
      </c>
      <c r="BS6" s="179">
        <f t="shared" si="4"/>
        <v>0</v>
      </c>
      <c r="BT6" s="179">
        <f t="shared" si="4"/>
        <v>0</v>
      </c>
      <c r="BU6" s="179">
        <f t="shared" si="4"/>
        <v>0</v>
      </c>
      <c r="BV6" s="179">
        <f t="shared" si="4"/>
        <v>0</v>
      </c>
      <c r="BW6" s="179">
        <f t="shared" si="4"/>
        <v>0</v>
      </c>
      <c r="BX6" s="179">
        <f t="shared" si="4"/>
        <v>0</v>
      </c>
      <c r="BY6" s="179">
        <f t="shared" si="4"/>
        <v>0</v>
      </c>
      <c r="BZ6" s="179">
        <f t="shared" si="4"/>
        <v>0</v>
      </c>
      <c r="CA6" s="179">
        <f t="shared" si="4"/>
        <v>0</v>
      </c>
      <c r="CB6" s="179">
        <f t="shared" si="4"/>
        <v>0</v>
      </c>
      <c r="CC6" s="179">
        <f t="shared" si="4"/>
        <v>0</v>
      </c>
      <c r="CD6" s="179">
        <f t="shared" si="4"/>
        <v>0</v>
      </c>
      <c r="CE6" s="179">
        <f t="shared" si="4"/>
        <v>0</v>
      </c>
      <c r="CF6" s="179">
        <f t="shared" si="4"/>
        <v>0</v>
      </c>
      <c r="CG6" s="179">
        <f t="shared" si="4"/>
        <v>0</v>
      </c>
      <c r="CH6" s="179">
        <f t="shared" si="4"/>
        <v>0</v>
      </c>
      <c r="CI6" s="179">
        <f t="shared" si="4"/>
        <v>0</v>
      </c>
      <c r="CJ6" s="179">
        <f t="shared" si="4"/>
        <v>0</v>
      </c>
      <c r="CK6" s="179">
        <f t="shared" si="4"/>
        <v>0</v>
      </c>
      <c r="CL6" s="179">
        <f t="shared" si="4"/>
        <v>0</v>
      </c>
      <c r="CM6" s="179">
        <f t="shared" si="4"/>
        <v>0</v>
      </c>
      <c r="CN6" s="179">
        <f t="shared" si="4"/>
        <v>0</v>
      </c>
      <c r="CO6" s="179">
        <f t="shared" si="4"/>
        <v>0</v>
      </c>
      <c r="CP6" s="179">
        <f t="shared" si="4"/>
        <v>0</v>
      </c>
      <c r="CQ6" s="179">
        <f t="shared" si="4"/>
        <v>0</v>
      </c>
      <c r="CR6" s="179">
        <f t="shared" si="4"/>
        <v>0</v>
      </c>
      <c r="CS6" s="179">
        <f t="shared" si="4"/>
        <v>0</v>
      </c>
      <c r="CT6" s="179">
        <f t="shared" si="4"/>
        <v>0</v>
      </c>
      <c r="CU6" s="179">
        <f t="shared" si="4"/>
        <v>0</v>
      </c>
      <c r="CV6" s="179">
        <f t="shared" si="4"/>
        <v>0</v>
      </c>
      <c r="CW6" s="179">
        <f t="shared" ref="CW6:EB6" si="5">SUM(CW5:CW5)</f>
        <v>0</v>
      </c>
      <c r="CX6" s="179">
        <f t="shared" si="5"/>
        <v>0</v>
      </c>
      <c r="CY6" s="179">
        <f t="shared" si="5"/>
        <v>0</v>
      </c>
      <c r="CZ6" s="179">
        <f t="shared" si="5"/>
        <v>0</v>
      </c>
      <c r="DA6" s="179">
        <f t="shared" si="5"/>
        <v>0</v>
      </c>
      <c r="DB6" s="179">
        <f t="shared" si="5"/>
        <v>0</v>
      </c>
      <c r="DC6" s="179">
        <f t="shared" si="5"/>
        <v>0</v>
      </c>
      <c r="DD6" s="179">
        <f t="shared" si="5"/>
        <v>0</v>
      </c>
      <c r="DE6" s="179">
        <f t="shared" si="5"/>
        <v>0</v>
      </c>
      <c r="DF6" s="179">
        <f t="shared" si="5"/>
        <v>0</v>
      </c>
      <c r="DG6" s="179">
        <f t="shared" si="5"/>
        <v>0</v>
      </c>
      <c r="DH6" s="179">
        <f t="shared" si="5"/>
        <v>0</v>
      </c>
      <c r="DI6" s="179">
        <f t="shared" si="5"/>
        <v>0</v>
      </c>
      <c r="DJ6" s="179">
        <f t="shared" si="5"/>
        <v>0</v>
      </c>
      <c r="DK6" s="179">
        <f t="shared" si="5"/>
        <v>0</v>
      </c>
      <c r="DL6" s="179">
        <f t="shared" si="5"/>
        <v>0</v>
      </c>
      <c r="DM6" s="179">
        <f t="shared" si="5"/>
        <v>0</v>
      </c>
      <c r="DN6" s="179">
        <f t="shared" si="5"/>
        <v>0</v>
      </c>
      <c r="DO6" s="179">
        <f t="shared" si="5"/>
        <v>0</v>
      </c>
      <c r="DP6" s="179">
        <f t="shared" si="5"/>
        <v>0</v>
      </c>
      <c r="DQ6" s="179">
        <f t="shared" si="5"/>
        <v>0</v>
      </c>
      <c r="DR6" s="179">
        <f t="shared" si="5"/>
        <v>0</v>
      </c>
      <c r="DS6" s="179">
        <f t="shared" si="5"/>
        <v>0</v>
      </c>
      <c r="DT6" s="179">
        <f t="shared" si="5"/>
        <v>0</v>
      </c>
      <c r="DU6" s="179">
        <f t="shared" si="5"/>
        <v>0</v>
      </c>
      <c r="DV6" s="179">
        <f t="shared" si="5"/>
        <v>0</v>
      </c>
      <c r="DW6" s="179">
        <f t="shared" si="5"/>
        <v>0</v>
      </c>
      <c r="DX6" s="179">
        <f t="shared" si="5"/>
        <v>0</v>
      </c>
      <c r="DY6" s="179">
        <f t="shared" si="5"/>
        <v>0</v>
      </c>
      <c r="DZ6" s="179">
        <f t="shared" si="5"/>
        <v>0</v>
      </c>
      <c r="EA6" s="179">
        <f t="shared" si="5"/>
        <v>0</v>
      </c>
      <c r="EB6" s="179">
        <f t="shared" si="5"/>
        <v>0</v>
      </c>
      <c r="EC6" s="179">
        <f t="shared" ref="EC6:EQ6" si="6">SUM(EC5:EC5)</f>
        <v>0</v>
      </c>
      <c r="ED6" s="179">
        <f t="shared" si="6"/>
        <v>0</v>
      </c>
      <c r="EE6" s="179">
        <f t="shared" si="6"/>
        <v>0</v>
      </c>
      <c r="EF6" s="179">
        <f t="shared" si="6"/>
        <v>0</v>
      </c>
      <c r="EG6" s="179">
        <f t="shared" si="6"/>
        <v>0</v>
      </c>
      <c r="EH6" s="179">
        <f t="shared" si="6"/>
        <v>0</v>
      </c>
      <c r="EI6" s="179">
        <f t="shared" si="6"/>
        <v>0</v>
      </c>
      <c r="EJ6" s="179">
        <f t="shared" si="6"/>
        <v>0</v>
      </c>
      <c r="EK6" s="179">
        <f t="shared" si="6"/>
        <v>0</v>
      </c>
      <c r="EL6" s="179">
        <f t="shared" si="6"/>
        <v>0</v>
      </c>
      <c r="EM6" s="179">
        <f t="shared" si="6"/>
        <v>0</v>
      </c>
      <c r="EN6" s="179">
        <f t="shared" si="6"/>
        <v>0</v>
      </c>
      <c r="EO6" s="179">
        <f t="shared" si="6"/>
        <v>0</v>
      </c>
      <c r="EP6" s="179">
        <f t="shared" si="6"/>
        <v>0</v>
      </c>
      <c r="EQ6" s="179">
        <f t="shared" si="6"/>
        <v>0</v>
      </c>
      <c r="ER6" s="175"/>
      <c r="ES6" s="825">
        <f>SUM(D6:O6)</f>
        <v>0</v>
      </c>
      <c r="ET6" s="179">
        <f>SUM(P6:AA6)</f>
        <v>0</v>
      </c>
      <c r="EU6" s="179">
        <f>SUM(AB6:AM6)</f>
        <v>0</v>
      </c>
      <c r="EV6" s="179">
        <f>SUM(AN6:AY6)</f>
        <v>0</v>
      </c>
      <c r="EW6" s="179">
        <f>SUM(AZ6:BK6)</f>
        <v>0</v>
      </c>
      <c r="EX6" s="179">
        <f>SUM(BL6:BW6)</f>
        <v>0</v>
      </c>
      <c r="EY6" s="179">
        <f>SUM(BX6:CI6)</f>
        <v>0</v>
      </c>
      <c r="EZ6" s="179">
        <f>SUM(CJ6:CU6)</f>
        <v>0</v>
      </c>
      <c r="FA6" s="179">
        <f>SUM(CK6:CV6)</f>
        <v>0</v>
      </c>
      <c r="FB6" s="179">
        <f>SUM(CL6:CW6)</f>
        <v>0</v>
      </c>
      <c r="FC6" s="179">
        <f>SUM(CM6:CX6)</f>
        <v>0</v>
      </c>
      <c r="FD6" s="179">
        <f>SUM(CN6:CY6)</f>
        <v>0</v>
      </c>
      <c r="FE6" s="204">
        <f t="shared" si="0"/>
        <v>0</v>
      </c>
    </row>
    <row r="7" spans="2:161" ht="15.6" x14ac:dyDescent="0.3">
      <c r="B7" s="12" t="s">
        <v>114</v>
      </c>
      <c r="C7" s="11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5"/>
      <c r="ES7" s="823"/>
      <c r="ET7" s="186"/>
      <c r="EU7" s="186"/>
      <c r="EV7" s="186"/>
      <c r="EW7" s="186"/>
      <c r="EX7" s="186"/>
      <c r="EY7" s="186"/>
      <c r="EZ7" s="186"/>
      <c r="FA7" s="186"/>
      <c r="FB7" s="186"/>
      <c r="FC7" s="186"/>
      <c r="FD7" s="186"/>
      <c r="FE7" s="824">
        <f t="shared" si="0"/>
        <v>0</v>
      </c>
    </row>
    <row r="8" spans="2:161" ht="16.2" thickBot="1" x14ac:dyDescent="0.35">
      <c r="B8" s="13" t="s">
        <v>135</v>
      </c>
      <c r="C8" s="11"/>
      <c r="D8" s="174">
        <f>'Cash-flow'!C37</f>
        <v>0</v>
      </c>
      <c r="E8" s="174">
        <f>'Cash-flow'!D$37*$C5</f>
        <v>0</v>
      </c>
      <c r="F8" s="174">
        <f>'Cash-flow'!E$37*$C5</f>
        <v>0</v>
      </c>
      <c r="G8" s="174">
        <f>'Cash-flow'!F$37*$C5</f>
        <v>0</v>
      </c>
      <c r="H8" s="174">
        <f>'Cash-flow'!G$37*$C5</f>
        <v>0</v>
      </c>
      <c r="I8" s="174">
        <f>'Cash-flow'!H$37*$C5</f>
        <v>0</v>
      </c>
      <c r="J8" s="174">
        <f>'Cash-flow'!I$37*$C5</f>
        <v>0</v>
      </c>
      <c r="K8" s="174">
        <f>'Cash-flow'!J$37*$C5</f>
        <v>0</v>
      </c>
      <c r="L8" s="174">
        <f>'Cash-flow'!K$37*$C5</f>
        <v>0</v>
      </c>
      <c r="M8" s="174">
        <f>'Cash-flow'!L$37*$C5</f>
        <v>0</v>
      </c>
      <c r="N8" s="174">
        <f>'Cash-flow'!M$37*$C5</f>
        <v>0</v>
      </c>
      <c r="O8" s="174">
        <f>'Cash-flow'!N$37*$C5</f>
        <v>0</v>
      </c>
      <c r="P8" s="181">
        <f>'Cash-flow'!O$37*$C5</f>
        <v>0</v>
      </c>
      <c r="Q8" s="181">
        <f>'Cash-flow'!P$37*$C5</f>
        <v>0</v>
      </c>
      <c r="R8" s="181">
        <f>'Cash-flow'!Q$37*$C5</f>
        <v>0</v>
      </c>
      <c r="S8" s="181">
        <f>'Cash-flow'!R$37*$C5</f>
        <v>0</v>
      </c>
      <c r="T8" s="181">
        <f>'Cash-flow'!S$37*$C5</f>
        <v>0</v>
      </c>
      <c r="U8" s="181">
        <f>'Cash-flow'!T$37*$C5</f>
        <v>0</v>
      </c>
      <c r="V8" s="181">
        <f>'Cash-flow'!U$37*$C5</f>
        <v>0</v>
      </c>
      <c r="W8" s="181">
        <f>'Cash-flow'!V$37*$C5</f>
        <v>0</v>
      </c>
      <c r="X8" s="181">
        <f>'Cash-flow'!W$37*$C5</f>
        <v>0</v>
      </c>
      <c r="Y8" s="181">
        <f>'Cash-flow'!X$37*$C5</f>
        <v>0</v>
      </c>
      <c r="Z8" s="181">
        <f>'Cash-flow'!Y$37*$C5</f>
        <v>0</v>
      </c>
      <c r="AA8" s="181">
        <f>'Cash-flow'!Z$37*$C5</f>
        <v>0</v>
      </c>
      <c r="AB8" s="181">
        <f>'Cash-flow'!AA$37*$C5</f>
        <v>0</v>
      </c>
      <c r="AC8" s="181">
        <f>'Cash-flow'!AB$37*$C5</f>
        <v>0</v>
      </c>
      <c r="AD8" s="181">
        <f>'Cash-flow'!AC$37*$C5</f>
        <v>0</v>
      </c>
      <c r="AE8" s="181">
        <f>'Cash-flow'!AD$37*$C5</f>
        <v>0</v>
      </c>
      <c r="AF8" s="181">
        <f>'Cash-flow'!AE$37*$C5</f>
        <v>0</v>
      </c>
      <c r="AG8" s="181">
        <f>'Cash-flow'!AF$37*$C5</f>
        <v>0</v>
      </c>
      <c r="AH8" s="181">
        <f>'Cash-flow'!AG$37*$C5</f>
        <v>0</v>
      </c>
      <c r="AI8" s="181">
        <f>'Cash-flow'!AH$37*$C5</f>
        <v>0</v>
      </c>
      <c r="AJ8" s="181">
        <f>'Cash-flow'!AI$37*$C5</f>
        <v>0</v>
      </c>
      <c r="AK8" s="181">
        <f>'Cash-flow'!AJ$37*$C5</f>
        <v>0</v>
      </c>
      <c r="AL8" s="181">
        <f>'Cash-flow'!AK$37*$C5</f>
        <v>0</v>
      </c>
      <c r="AM8" s="181">
        <f>'Cash-flow'!AL$37*$C5</f>
        <v>0</v>
      </c>
      <c r="AN8" s="181">
        <f>'Cash-flow'!AM$37*$C5</f>
        <v>0</v>
      </c>
      <c r="AO8" s="181">
        <f>'Cash-flow'!AN$37*$C5</f>
        <v>0</v>
      </c>
      <c r="AP8" s="181">
        <f>'Cash-flow'!AO$37*$C5</f>
        <v>0</v>
      </c>
      <c r="AQ8" s="181">
        <f>'Cash-flow'!AP$37*$C5</f>
        <v>0</v>
      </c>
      <c r="AR8" s="181">
        <f>'Cash-flow'!AQ$37*$C5</f>
        <v>0</v>
      </c>
      <c r="AS8" s="181">
        <f>'Cash-flow'!AR$37*$C5</f>
        <v>0</v>
      </c>
      <c r="AT8" s="181">
        <f>'Cash-flow'!AS$37*$C5</f>
        <v>0</v>
      </c>
      <c r="AU8" s="181">
        <f>'Cash-flow'!AT$37*$C5</f>
        <v>0</v>
      </c>
      <c r="AV8" s="181">
        <f>'Cash-flow'!AU$37*$C5</f>
        <v>0</v>
      </c>
      <c r="AW8" s="181">
        <f>'Cash-flow'!AV$37*$C5</f>
        <v>0</v>
      </c>
      <c r="AX8" s="181">
        <f>'Cash-flow'!AW$37*$C5</f>
        <v>0</v>
      </c>
      <c r="AY8" s="181">
        <f>'Cash-flow'!AX$37*$C5</f>
        <v>0</v>
      </c>
      <c r="AZ8" s="181">
        <f>'Cash-flow'!AY$37*$C5</f>
        <v>0</v>
      </c>
      <c r="BA8" s="181">
        <f>'Cash-flow'!AZ$37*$C5</f>
        <v>0</v>
      </c>
      <c r="BB8" s="181">
        <f>'Cash-flow'!BA$37*$C5</f>
        <v>0</v>
      </c>
      <c r="BC8" s="181">
        <f>'Cash-flow'!BB$37*$C5</f>
        <v>0</v>
      </c>
      <c r="BD8" s="181">
        <f>'Cash-flow'!BC$37*$C5</f>
        <v>0</v>
      </c>
      <c r="BE8" s="181">
        <f>'Cash-flow'!BD$37*$C5</f>
        <v>0</v>
      </c>
      <c r="BF8" s="181">
        <f>'Cash-flow'!BE$37*$C5</f>
        <v>0</v>
      </c>
      <c r="BG8" s="181">
        <f>'Cash-flow'!BF$37*$C5</f>
        <v>0</v>
      </c>
      <c r="BH8" s="181">
        <f>'Cash-flow'!BG$37*$C5</f>
        <v>0</v>
      </c>
      <c r="BI8" s="181">
        <f>'Cash-flow'!BH$37*$C5</f>
        <v>0</v>
      </c>
      <c r="BJ8" s="181">
        <f>'Cash-flow'!BI$37*$C5</f>
        <v>0</v>
      </c>
      <c r="BK8" s="181">
        <f>'Cash-flow'!BJ$37*$C5</f>
        <v>0</v>
      </c>
      <c r="BL8" s="181">
        <f>'Cash-flow'!BK$37*$C5</f>
        <v>0</v>
      </c>
      <c r="BM8" s="181">
        <f>'Cash-flow'!BL$37*$C5</f>
        <v>0</v>
      </c>
      <c r="BN8" s="181">
        <f>'Cash-flow'!BM$37*$C5</f>
        <v>0</v>
      </c>
      <c r="BO8" s="181">
        <f>'Cash-flow'!BN$37*$C5</f>
        <v>0</v>
      </c>
      <c r="BP8" s="181">
        <f>'Cash-flow'!BO$37*$C5</f>
        <v>0</v>
      </c>
      <c r="BQ8" s="181">
        <f>'Cash-flow'!BP$37*$C5</f>
        <v>0</v>
      </c>
      <c r="BR8" s="181">
        <f>'Cash-flow'!BQ$37*$C5</f>
        <v>0</v>
      </c>
      <c r="BS8" s="181">
        <f>'Cash-flow'!BR$37*$C5</f>
        <v>0</v>
      </c>
      <c r="BT8" s="181">
        <f>'Cash-flow'!BS$37*$C5</f>
        <v>0</v>
      </c>
      <c r="BU8" s="181">
        <f>'Cash-flow'!BT$37*$C5</f>
        <v>0</v>
      </c>
      <c r="BV8" s="181">
        <f>'Cash-flow'!BU$37*$C5</f>
        <v>0</v>
      </c>
      <c r="BW8" s="181">
        <f>'Cash-flow'!BV$37*$C5</f>
        <v>0</v>
      </c>
      <c r="BX8" s="181">
        <f>'Cash-flow'!BW$37*$C5</f>
        <v>0</v>
      </c>
      <c r="BY8" s="181">
        <f>'Cash-flow'!BX$37*$C5</f>
        <v>0</v>
      </c>
      <c r="BZ8" s="181">
        <f>'Cash-flow'!BY$37*$C5</f>
        <v>0</v>
      </c>
      <c r="CA8" s="181">
        <f>'Cash-flow'!BZ$37*$C5</f>
        <v>0</v>
      </c>
      <c r="CB8" s="181">
        <f>'Cash-flow'!CA$37*$C5</f>
        <v>0</v>
      </c>
      <c r="CC8" s="181">
        <f>'Cash-flow'!CB$37*$C5</f>
        <v>0</v>
      </c>
      <c r="CD8" s="181">
        <f>'Cash-flow'!CC$37*$C5</f>
        <v>0</v>
      </c>
      <c r="CE8" s="181">
        <f>'Cash-flow'!CD$37*$C5</f>
        <v>0</v>
      </c>
      <c r="CF8" s="181">
        <f>'Cash-flow'!CE$37*$C5</f>
        <v>0</v>
      </c>
      <c r="CG8" s="181">
        <f>'Cash-flow'!CF$37*$C5</f>
        <v>0</v>
      </c>
      <c r="CH8" s="181">
        <f>'Cash-flow'!CG$37*$C5</f>
        <v>0</v>
      </c>
      <c r="CI8" s="181">
        <f>'Cash-flow'!CH$37*$C5</f>
        <v>0</v>
      </c>
      <c r="CJ8" s="181">
        <f>'Cash-flow'!CI$37*$C5</f>
        <v>0</v>
      </c>
      <c r="CK8" s="181">
        <f>'Cash-flow'!CJ$37*$C5</f>
        <v>0</v>
      </c>
      <c r="CL8" s="181">
        <f>'Cash-flow'!CK$37*$C5</f>
        <v>0</v>
      </c>
      <c r="CM8" s="181">
        <f>'Cash-flow'!CL$37*$C5</f>
        <v>0</v>
      </c>
      <c r="CN8" s="181">
        <f>'Cash-flow'!CM$37*$C5</f>
        <v>0</v>
      </c>
      <c r="CO8" s="181">
        <f>'Cash-flow'!CN$37*$C5</f>
        <v>0</v>
      </c>
      <c r="CP8" s="181">
        <f>'Cash-flow'!CO$37*$C5</f>
        <v>0</v>
      </c>
      <c r="CQ8" s="181">
        <f>'Cash-flow'!CP$37*$C5</f>
        <v>0</v>
      </c>
      <c r="CR8" s="181">
        <f>'Cash-flow'!CQ$37*$C5</f>
        <v>0</v>
      </c>
      <c r="CS8" s="181">
        <f>'Cash-flow'!CR$37*$C5</f>
        <v>0</v>
      </c>
      <c r="CT8" s="181">
        <f>'Cash-flow'!CS$37*$C5</f>
        <v>0</v>
      </c>
      <c r="CU8" s="181">
        <f>'Cash-flow'!CT$37*$C5</f>
        <v>0</v>
      </c>
      <c r="CV8" s="181">
        <f>'Cash-flow'!CU$37*$C5</f>
        <v>0</v>
      </c>
      <c r="CW8" s="181">
        <f>'Cash-flow'!CV$37*$C5</f>
        <v>0</v>
      </c>
      <c r="CX8" s="181">
        <f>'Cash-flow'!CW$37*$C5</f>
        <v>0</v>
      </c>
      <c r="CY8" s="181">
        <f>'Cash-flow'!CX$37*$C5</f>
        <v>0</v>
      </c>
      <c r="CZ8" s="181">
        <f>'Cash-flow'!CY$37*$C5</f>
        <v>0</v>
      </c>
      <c r="DA8" s="181">
        <f>'Cash-flow'!CZ$37*$C5</f>
        <v>0</v>
      </c>
      <c r="DB8" s="181">
        <f>'Cash-flow'!DA$37*$C5</f>
        <v>0</v>
      </c>
      <c r="DC8" s="181">
        <f>'Cash-flow'!DB$37*$C5</f>
        <v>0</v>
      </c>
      <c r="DD8" s="181">
        <f>'Cash-flow'!DC$37*$C5</f>
        <v>0</v>
      </c>
      <c r="DE8" s="181">
        <f>'Cash-flow'!DD$37*$C5</f>
        <v>0</v>
      </c>
      <c r="DF8" s="181">
        <f>'Cash-flow'!DE$37*$C5</f>
        <v>0</v>
      </c>
      <c r="DG8" s="181">
        <f>'Cash-flow'!DF$37*$C5</f>
        <v>0</v>
      </c>
      <c r="DH8" s="181">
        <f>'Cash-flow'!DG$37*$C5</f>
        <v>0</v>
      </c>
      <c r="DI8" s="181">
        <f>'Cash-flow'!DH$37*$C5</f>
        <v>0</v>
      </c>
      <c r="DJ8" s="181">
        <f>'Cash-flow'!DI$37*$C5</f>
        <v>0</v>
      </c>
      <c r="DK8" s="181">
        <f>'Cash-flow'!DJ$37*$C5</f>
        <v>0</v>
      </c>
      <c r="DL8" s="181">
        <f>'Cash-flow'!DK$37*$C5</f>
        <v>0</v>
      </c>
      <c r="DM8" s="181">
        <f>'Cash-flow'!DL$37*$C5</f>
        <v>0</v>
      </c>
      <c r="DN8" s="181">
        <f>'Cash-flow'!DM$37*$C5</f>
        <v>0</v>
      </c>
      <c r="DO8" s="181">
        <f>'Cash-flow'!DN$37*$C5</f>
        <v>0</v>
      </c>
      <c r="DP8" s="181">
        <f>'Cash-flow'!DO$37*$C5</f>
        <v>0</v>
      </c>
      <c r="DQ8" s="181">
        <f>'Cash-flow'!DP$37*$C5</f>
        <v>0</v>
      </c>
      <c r="DR8" s="181">
        <f>'Cash-flow'!DQ$37*$C5</f>
        <v>0</v>
      </c>
      <c r="DS8" s="181">
        <f>'Cash-flow'!DR$37*$C5</f>
        <v>0</v>
      </c>
      <c r="DT8" s="181">
        <f>'Cash-flow'!DS$37*$C5</f>
        <v>0</v>
      </c>
      <c r="DU8" s="181">
        <f>'Cash-flow'!DT$37*$C5</f>
        <v>0</v>
      </c>
      <c r="DV8" s="181">
        <f>'Cash-flow'!DU$37*$C5</f>
        <v>0</v>
      </c>
      <c r="DW8" s="181">
        <f>'Cash-flow'!DV$37*$C5</f>
        <v>0</v>
      </c>
      <c r="DX8" s="181">
        <f>'Cash-flow'!DW$37*$C5</f>
        <v>0</v>
      </c>
      <c r="DY8" s="181">
        <f>'Cash-flow'!DX$37*$C5</f>
        <v>0</v>
      </c>
      <c r="DZ8" s="181">
        <f>'Cash-flow'!DY$37*$C5</f>
        <v>0</v>
      </c>
      <c r="EA8" s="181">
        <f>'Cash-flow'!DZ$37*$C5</f>
        <v>0</v>
      </c>
      <c r="EB8" s="181">
        <f>'Cash-flow'!EA$37*$C5</f>
        <v>0</v>
      </c>
      <c r="EC8" s="181">
        <f>'Cash-flow'!EB$37*$C5</f>
        <v>0</v>
      </c>
      <c r="ED8" s="181">
        <f>'Cash-flow'!EC$37*$C5</f>
        <v>0</v>
      </c>
      <c r="EE8" s="181">
        <f>'Cash-flow'!ED$37*$C5</f>
        <v>0</v>
      </c>
      <c r="EF8" s="174">
        <f>'Cash-flow'!EE$37*$C5</f>
        <v>0</v>
      </c>
      <c r="EG8" s="174">
        <f>'Cash-flow'!EF$37*$C5</f>
        <v>0</v>
      </c>
      <c r="EH8" s="174">
        <f>'Cash-flow'!EG$37*$C5</f>
        <v>0</v>
      </c>
      <c r="EI8" s="174">
        <f>'Cash-flow'!EH$37*$C5</f>
        <v>0</v>
      </c>
      <c r="EJ8" s="174">
        <f>'Cash-flow'!EI$37*$C5</f>
        <v>0</v>
      </c>
      <c r="EK8" s="174">
        <f>'Cash-flow'!EJ$37*$C5</f>
        <v>0</v>
      </c>
      <c r="EL8" s="174">
        <f>'Cash-flow'!EK$37*$C5</f>
        <v>0</v>
      </c>
      <c r="EM8" s="174">
        <f>'Cash-flow'!EL$37*$C5</f>
        <v>0</v>
      </c>
      <c r="EN8" s="174">
        <f>'Cash-flow'!EM$37*$C5</f>
        <v>0</v>
      </c>
      <c r="EO8" s="174">
        <f>'Cash-flow'!EN$37*$C5</f>
        <v>0</v>
      </c>
      <c r="EP8" s="174">
        <f>'Cash-flow'!EO$37*$C5</f>
        <v>0</v>
      </c>
      <c r="EQ8" s="174">
        <f>'Cash-flow'!EP$37*$C5</f>
        <v>0</v>
      </c>
      <c r="ER8" s="175"/>
      <c r="ES8" s="819">
        <f>SUM(D8:O8)</f>
        <v>0</v>
      </c>
      <c r="ET8" s="826">
        <f>SUM(P8:AA8)</f>
        <v>0</v>
      </c>
      <c r="EU8" s="826">
        <f>SUM(AB8:AM8)</f>
        <v>0</v>
      </c>
      <c r="EV8" s="826">
        <f>SUM(AN8:AY8)</f>
        <v>0</v>
      </c>
      <c r="EW8" s="826">
        <f>SUM(AZ8:BK8)</f>
        <v>0</v>
      </c>
      <c r="EX8" s="826">
        <f>SUM(BL8:BW8)</f>
        <v>0</v>
      </c>
      <c r="EY8" s="826">
        <f>SUM(BX8:CI8)</f>
        <v>0</v>
      </c>
      <c r="EZ8" s="826">
        <f>SUM(CJ8:CU8)</f>
        <v>0</v>
      </c>
      <c r="FA8" s="196">
        <f>SUM(CV8:DG8)</f>
        <v>0</v>
      </c>
      <c r="FB8" s="196">
        <f>SUM(DH8:DS8)</f>
        <v>0</v>
      </c>
      <c r="FC8" s="196">
        <f>SUM(DT8:EE8)</f>
        <v>0</v>
      </c>
      <c r="FD8" s="196">
        <f>SUM(EF8:EQ8)</f>
        <v>0</v>
      </c>
      <c r="FE8" s="827">
        <f t="shared" si="0"/>
        <v>0</v>
      </c>
    </row>
    <row r="9" spans="2:161" ht="16.2" thickBot="1" x14ac:dyDescent="0.35">
      <c r="B9" s="17" t="s">
        <v>65</v>
      </c>
      <c r="C9" s="18"/>
      <c r="D9" s="179">
        <f t="shared" ref="D9" si="7">SUM(D8:D8)</f>
        <v>0</v>
      </c>
      <c r="E9" s="179">
        <f t="shared" ref="E9:AJ9" si="8">SUM(E8:E8)</f>
        <v>0</v>
      </c>
      <c r="F9" s="179">
        <f t="shared" si="8"/>
        <v>0</v>
      </c>
      <c r="G9" s="179">
        <f t="shared" si="8"/>
        <v>0</v>
      </c>
      <c r="H9" s="179">
        <f t="shared" si="8"/>
        <v>0</v>
      </c>
      <c r="I9" s="179">
        <f t="shared" si="8"/>
        <v>0</v>
      </c>
      <c r="J9" s="179">
        <f t="shared" si="8"/>
        <v>0</v>
      </c>
      <c r="K9" s="179">
        <f t="shared" si="8"/>
        <v>0</v>
      </c>
      <c r="L9" s="179">
        <f t="shared" si="8"/>
        <v>0</v>
      </c>
      <c r="M9" s="179">
        <f>SUM(M8:M8)</f>
        <v>0</v>
      </c>
      <c r="N9" s="179">
        <f t="shared" si="8"/>
        <v>0</v>
      </c>
      <c r="O9" s="179">
        <f t="shared" si="8"/>
        <v>0</v>
      </c>
      <c r="P9" s="185">
        <f t="shared" si="8"/>
        <v>0</v>
      </c>
      <c r="Q9" s="185">
        <f t="shared" si="8"/>
        <v>0</v>
      </c>
      <c r="R9" s="185">
        <f t="shared" si="8"/>
        <v>0</v>
      </c>
      <c r="S9" s="185">
        <f t="shared" si="8"/>
        <v>0</v>
      </c>
      <c r="T9" s="185">
        <f t="shared" si="8"/>
        <v>0</v>
      </c>
      <c r="U9" s="185">
        <f t="shared" si="8"/>
        <v>0</v>
      </c>
      <c r="V9" s="185">
        <f t="shared" si="8"/>
        <v>0</v>
      </c>
      <c r="W9" s="185">
        <f t="shared" si="8"/>
        <v>0</v>
      </c>
      <c r="X9" s="185">
        <f t="shared" si="8"/>
        <v>0</v>
      </c>
      <c r="Y9" s="185">
        <f t="shared" si="8"/>
        <v>0</v>
      </c>
      <c r="Z9" s="185">
        <f t="shared" si="8"/>
        <v>0</v>
      </c>
      <c r="AA9" s="185">
        <f t="shared" si="8"/>
        <v>0</v>
      </c>
      <c r="AB9" s="185">
        <f t="shared" si="8"/>
        <v>0</v>
      </c>
      <c r="AC9" s="185">
        <f t="shared" si="8"/>
        <v>0</v>
      </c>
      <c r="AD9" s="185">
        <f t="shared" si="8"/>
        <v>0</v>
      </c>
      <c r="AE9" s="185">
        <f t="shared" si="8"/>
        <v>0</v>
      </c>
      <c r="AF9" s="185">
        <f t="shared" si="8"/>
        <v>0</v>
      </c>
      <c r="AG9" s="185">
        <f t="shared" si="8"/>
        <v>0</v>
      </c>
      <c r="AH9" s="185">
        <f t="shared" si="8"/>
        <v>0</v>
      </c>
      <c r="AI9" s="185">
        <f t="shared" si="8"/>
        <v>0</v>
      </c>
      <c r="AJ9" s="185">
        <f t="shared" si="8"/>
        <v>0</v>
      </c>
      <c r="AK9" s="185">
        <f t="shared" ref="AK9:BP9" si="9">SUM(AK8:AK8)</f>
        <v>0</v>
      </c>
      <c r="AL9" s="185">
        <f t="shared" si="9"/>
        <v>0</v>
      </c>
      <c r="AM9" s="185">
        <f t="shared" si="9"/>
        <v>0</v>
      </c>
      <c r="AN9" s="185">
        <f t="shared" si="9"/>
        <v>0</v>
      </c>
      <c r="AO9" s="185">
        <f t="shared" si="9"/>
        <v>0</v>
      </c>
      <c r="AP9" s="185">
        <f t="shared" si="9"/>
        <v>0</v>
      </c>
      <c r="AQ9" s="185">
        <f t="shared" si="9"/>
        <v>0</v>
      </c>
      <c r="AR9" s="185">
        <f t="shared" si="9"/>
        <v>0</v>
      </c>
      <c r="AS9" s="185">
        <f t="shared" si="9"/>
        <v>0</v>
      </c>
      <c r="AT9" s="185">
        <f t="shared" si="9"/>
        <v>0</v>
      </c>
      <c r="AU9" s="185">
        <f t="shared" si="9"/>
        <v>0</v>
      </c>
      <c r="AV9" s="185">
        <f t="shared" si="9"/>
        <v>0</v>
      </c>
      <c r="AW9" s="185">
        <f t="shared" si="9"/>
        <v>0</v>
      </c>
      <c r="AX9" s="185">
        <f t="shared" si="9"/>
        <v>0</v>
      </c>
      <c r="AY9" s="185">
        <f t="shared" si="9"/>
        <v>0</v>
      </c>
      <c r="AZ9" s="185">
        <f t="shared" si="9"/>
        <v>0</v>
      </c>
      <c r="BA9" s="185">
        <f t="shared" si="9"/>
        <v>0</v>
      </c>
      <c r="BB9" s="185">
        <f t="shared" si="9"/>
        <v>0</v>
      </c>
      <c r="BC9" s="185">
        <f t="shared" si="9"/>
        <v>0</v>
      </c>
      <c r="BD9" s="185">
        <f t="shared" si="9"/>
        <v>0</v>
      </c>
      <c r="BE9" s="185">
        <f t="shared" si="9"/>
        <v>0</v>
      </c>
      <c r="BF9" s="185">
        <f t="shared" si="9"/>
        <v>0</v>
      </c>
      <c r="BG9" s="185">
        <f t="shared" si="9"/>
        <v>0</v>
      </c>
      <c r="BH9" s="185">
        <f t="shared" si="9"/>
        <v>0</v>
      </c>
      <c r="BI9" s="185">
        <f t="shared" si="9"/>
        <v>0</v>
      </c>
      <c r="BJ9" s="185">
        <f t="shared" si="9"/>
        <v>0</v>
      </c>
      <c r="BK9" s="185">
        <f t="shared" si="9"/>
        <v>0</v>
      </c>
      <c r="BL9" s="185">
        <f t="shared" si="9"/>
        <v>0</v>
      </c>
      <c r="BM9" s="185">
        <f t="shared" si="9"/>
        <v>0</v>
      </c>
      <c r="BN9" s="185">
        <f t="shared" si="9"/>
        <v>0</v>
      </c>
      <c r="BO9" s="185">
        <f t="shared" si="9"/>
        <v>0</v>
      </c>
      <c r="BP9" s="185">
        <f t="shared" si="9"/>
        <v>0</v>
      </c>
      <c r="BQ9" s="185">
        <f t="shared" ref="BQ9:CV9" si="10">SUM(BQ8:BQ8)</f>
        <v>0</v>
      </c>
      <c r="BR9" s="185">
        <f t="shared" si="10"/>
        <v>0</v>
      </c>
      <c r="BS9" s="185">
        <f t="shared" si="10"/>
        <v>0</v>
      </c>
      <c r="BT9" s="185">
        <f t="shared" si="10"/>
        <v>0</v>
      </c>
      <c r="BU9" s="185">
        <f t="shared" si="10"/>
        <v>0</v>
      </c>
      <c r="BV9" s="185">
        <f t="shared" si="10"/>
        <v>0</v>
      </c>
      <c r="BW9" s="185">
        <f t="shared" si="10"/>
        <v>0</v>
      </c>
      <c r="BX9" s="185">
        <f t="shared" si="10"/>
        <v>0</v>
      </c>
      <c r="BY9" s="185">
        <f t="shared" si="10"/>
        <v>0</v>
      </c>
      <c r="BZ9" s="185">
        <f t="shared" si="10"/>
        <v>0</v>
      </c>
      <c r="CA9" s="185">
        <f t="shared" si="10"/>
        <v>0</v>
      </c>
      <c r="CB9" s="185">
        <f t="shared" si="10"/>
        <v>0</v>
      </c>
      <c r="CC9" s="185">
        <f t="shared" si="10"/>
        <v>0</v>
      </c>
      <c r="CD9" s="185">
        <f t="shared" si="10"/>
        <v>0</v>
      </c>
      <c r="CE9" s="185">
        <f t="shared" si="10"/>
        <v>0</v>
      </c>
      <c r="CF9" s="185">
        <f t="shared" si="10"/>
        <v>0</v>
      </c>
      <c r="CG9" s="185">
        <f t="shared" si="10"/>
        <v>0</v>
      </c>
      <c r="CH9" s="185">
        <f t="shared" si="10"/>
        <v>0</v>
      </c>
      <c r="CI9" s="185">
        <f t="shared" si="10"/>
        <v>0</v>
      </c>
      <c r="CJ9" s="185">
        <f t="shared" si="10"/>
        <v>0</v>
      </c>
      <c r="CK9" s="185">
        <f t="shared" si="10"/>
        <v>0</v>
      </c>
      <c r="CL9" s="185">
        <f t="shared" si="10"/>
        <v>0</v>
      </c>
      <c r="CM9" s="185">
        <f t="shared" si="10"/>
        <v>0</v>
      </c>
      <c r="CN9" s="185">
        <f t="shared" si="10"/>
        <v>0</v>
      </c>
      <c r="CO9" s="185">
        <f t="shared" si="10"/>
        <v>0</v>
      </c>
      <c r="CP9" s="185">
        <f t="shared" si="10"/>
        <v>0</v>
      </c>
      <c r="CQ9" s="185">
        <f t="shared" si="10"/>
        <v>0</v>
      </c>
      <c r="CR9" s="185">
        <f t="shared" si="10"/>
        <v>0</v>
      </c>
      <c r="CS9" s="185">
        <f t="shared" si="10"/>
        <v>0</v>
      </c>
      <c r="CT9" s="185">
        <f t="shared" si="10"/>
        <v>0</v>
      </c>
      <c r="CU9" s="185">
        <f t="shared" si="10"/>
        <v>0</v>
      </c>
      <c r="CV9" s="185">
        <f t="shared" si="10"/>
        <v>0</v>
      </c>
      <c r="CW9" s="185">
        <f t="shared" ref="CW9:EB9" si="11">SUM(CW8:CW8)</f>
        <v>0</v>
      </c>
      <c r="CX9" s="185">
        <f t="shared" si="11"/>
        <v>0</v>
      </c>
      <c r="CY9" s="185">
        <f t="shared" si="11"/>
        <v>0</v>
      </c>
      <c r="CZ9" s="185">
        <f t="shared" si="11"/>
        <v>0</v>
      </c>
      <c r="DA9" s="185">
        <f t="shared" si="11"/>
        <v>0</v>
      </c>
      <c r="DB9" s="185">
        <f t="shared" si="11"/>
        <v>0</v>
      </c>
      <c r="DC9" s="185">
        <f t="shared" si="11"/>
        <v>0</v>
      </c>
      <c r="DD9" s="185">
        <f t="shared" si="11"/>
        <v>0</v>
      </c>
      <c r="DE9" s="185">
        <f t="shared" si="11"/>
        <v>0</v>
      </c>
      <c r="DF9" s="185">
        <f t="shared" si="11"/>
        <v>0</v>
      </c>
      <c r="DG9" s="185">
        <f t="shared" si="11"/>
        <v>0</v>
      </c>
      <c r="DH9" s="185">
        <f t="shared" si="11"/>
        <v>0</v>
      </c>
      <c r="DI9" s="185">
        <f t="shared" si="11"/>
        <v>0</v>
      </c>
      <c r="DJ9" s="185">
        <f t="shared" si="11"/>
        <v>0</v>
      </c>
      <c r="DK9" s="185">
        <f t="shared" si="11"/>
        <v>0</v>
      </c>
      <c r="DL9" s="185">
        <f t="shared" si="11"/>
        <v>0</v>
      </c>
      <c r="DM9" s="185">
        <f t="shared" si="11"/>
        <v>0</v>
      </c>
      <c r="DN9" s="185">
        <f t="shared" si="11"/>
        <v>0</v>
      </c>
      <c r="DO9" s="185">
        <f t="shared" si="11"/>
        <v>0</v>
      </c>
      <c r="DP9" s="185">
        <f t="shared" si="11"/>
        <v>0</v>
      </c>
      <c r="DQ9" s="185">
        <f t="shared" si="11"/>
        <v>0</v>
      </c>
      <c r="DR9" s="185">
        <f t="shared" si="11"/>
        <v>0</v>
      </c>
      <c r="DS9" s="185">
        <f t="shared" si="11"/>
        <v>0</v>
      </c>
      <c r="DT9" s="185">
        <f t="shared" si="11"/>
        <v>0</v>
      </c>
      <c r="DU9" s="185">
        <f t="shared" si="11"/>
        <v>0</v>
      </c>
      <c r="DV9" s="185">
        <f t="shared" si="11"/>
        <v>0</v>
      </c>
      <c r="DW9" s="185">
        <f t="shared" si="11"/>
        <v>0</v>
      </c>
      <c r="DX9" s="185">
        <f t="shared" si="11"/>
        <v>0</v>
      </c>
      <c r="DY9" s="185">
        <f t="shared" si="11"/>
        <v>0</v>
      </c>
      <c r="DZ9" s="185">
        <f t="shared" si="11"/>
        <v>0</v>
      </c>
      <c r="EA9" s="185">
        <f t="shared" si="11"/>
        <v>0</v>
      </c>
      <c r="EB9" s="185">
        <f t="shared" si="11"/>
        <v>0</v>
      </c>
      <c r="EC9" s="185">
        <f t="shared" ref="EC9:EQ9" si="12">SUM(EC8:EC8)</f>
        <v>0</v>
      </c>
      <c r="ED9" s="185">
        <f t="shared" si="12"/>
        <v>0</v>
      </c>
      <c r="EE9" s="185">
        <f t="shared" si="12"/>
        <v>0</v>
      </c>
      <c r="EF9" s="179">
        <f t="shared" si="12"/>
        <v>0</v>
      </c>
      <c r="EG9" s="179">
        <f t="shared" si="12"/>
        <v>0</v>
      </c>
      <c r="EH9" s="179">
        <f t="shared" si="12"/>
        <v>0</v>
      </c>
      <c r="EI9" s="179">
        <f t="shared" si="12"/>
        <v>0</v>
      </c>
      <c r="EJ9" s="179">
        <f t="shared" si="12"/>
        <v>0</v>
      </c>
      <c r="EK9" s="179">
        <f t="shared" si="12"/>
        <v>0</v>
      </c>
      <c r="EL9" s="179">
        <f t="shared" si="12"/>
        <v>0</v>
      </c>
      <c r="EM9" s="179">
        <f t="shared" si="12"/>
        <v>0</v>
      </c>
      <c r="EN9" s="179">
        <f t="shared" si="12"/>
        <v>0</v>
      </c>
      <c r="EO9" s="179">
        <f t="shared" si="12"/>
        <v>0</v>
      </c>
      <c r="EP9" s="179">
        <f t="shared" si="12"/>
        <v>0</v>
      </c>
      <c r="EQ9" s="179">
        <f t="shared" si="12"/>
        <v>0</v>
      </c>
      <c r="ER9" s="175"/>
      <c r="ES9" s="825">
        <f>SUM(D9:O9)</f>
        <v>0</v>
      </c>
      <c r="ET9" s="185">
        <f>SUM(P9:AA9)</f>
        <v>0</v>
      </c>
      <c r="EU9" s="185">
        <f>SUM(AB9:AM9)</f>
        <v>0</v>
      </c>
      <c r="EV9" s="185">
        <f>SUM(AN9:AY9)</f>
        <v>0</v>
      </c>
      <c r="EW9" s="185">
        <f>SUM(AZ9:BK9)</f>
        <v>0</v>
      </c>
      <c r="EX9" s="185">
        <f>SUM(BL9:BW9)</f>
        <v>0</v>
      </c>
      <c r="EY9" s="185">
        <f>SUM(BX9:CI9)</f>
        <v>0</v>
      </c>
      <c r="EZ9" s="185">
        <f>SUM(CJ9:CU9)</f>
        <v>0</v>
      </c>
      <c r="FA9" s="828">
        <f>SUM(CV9:DG9)</f>
        <v>0</v>
      </c>
      <c r="FB9" s="828">
        <f>SUM(DH9:DS9)</f>
        <v>0</v>
      </c>
      <c r="FC9" s="828">
        <f>SUM(DT9:EE9)</f>
        <v>0</v>
      </c>
      <c r="FD9" s="828">
        <f>SUM(EF9:EQ9)</f>
        <v>0</v>
      </c>
      <c r="FE9" s="795">
        <f t="shared" si="0"/>
        <v>0</v>
      </c>
    </row>
    <row r="10" spans="2:161" ht="46.8" x14ac:dyDescent="0.3">
      <c r="B10" s="64" t="s">
        <v>68</v>
      </c>
      <c r="C10" s="11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5"/>
      <c r="ES10" s="823"/>
      <c r="ET10" s="186"/>
      <c r="EU10" s="186"/>
      <c r="EV10" s="186"/>
      <c r="EW10" s="186"/>
      <c r="EX10" s="186"/>
      <c r="EY10" s="186"/>
      <c r="EZ10" s="186"/>
      <c r="FA10" s="186"/>
      <c r="FB10" s="186"/>
      <c r="FC10" s="186"/>
      <c r="FD10" s="186"/>
      <c r="FE10" s="824">
        <f t="shared" si="0"/>
        <v>0</v>
      </c>
    </row>
    <row r="11" spans="2:161" ht="16.2" thickBot="1" x14ac:dyDescent="0.35">
      <c r="B11" s="13" t="s">
        <v>136</v>
      </c>
      <c r="C11" s="152">
        <v>0</v>
      </c>
      <c r="D11" s="174">
        <f t="shared" ref="D11:AI11" si="13">C11+D5+D8</f>
        <v>0</v>
      </c>
      <c r="E11" s="174">
        <f t="shared" si="13"/>
        <v>0</v>
      </c>
      <c r="F11" s="174">
        <f t="shared" si="13"/>
        <v>0</v>
      </c>
      <c r="G11" s="174">
        <f t="shared" si="13"/>
        <v>0</v>
      </c>
      <c r="H11" s="174">
        <f t="shared" si="13"/>
        <v>0</v>
      </c>
      <c r="I11" s="174">
        <f t="shared" si="13"/>
        <v>0</v>
      </c>
      <c r="J11" s="174">
        <f t="shared" si="13"/>
        <v>0</v>
      </c>
      <c r="K11" s="174">
        <f t="shared" si="13"/>
        <v>0</v>
      </c>
      <c r="L11" s="174">
        <f t="shared" si="13"/>
        <v>0</v>
      </c>
      <c r="M11" s="174">
        <f t="shared" si="13"/>
        <v>0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0</v>
      </c>
      <c r="U11" s="174">
        <f t="shared" si="13"/>
        <v>0</v>
      </c>
      <c r="V11" s="174">
        <f t="shared" si="13"/>
        <v>0</v>
      </c>
      <c r="W11" s="174">
        <f t="shared" si="13"/>
        <v>0</v>
      </c>
      <c r="X11" s="174">
        <f t="shared" si="13"/>
        <v>0</v>
      </c>
      <c r="Y11" s="174">
        <f t="shared" si="13"/>
        <v>0</v>
      </c>
      <c r="Z11" s="174">
        <f t="shared" si="13"/>
        <v>0</v>
      </c>
      <c r="AA11" s="174">
        <f t="shared" si="13"/>
        <v>0</v>
      </c>
      <c r="AB11" s="174">
        <f t="shared" si="13"/>
        <v>0</v>
      </c>
      <c r="AC11" s="174">
        <f t="shared" si="13"/>
        <v>0</v>
      </c>
      <c r="AD11" s="174">
        <f t="shared" si="13"/>
        <v>0</v>
      </c>
      <c r="AE11" s="174">
        <f t="shared" si="13"/>
        <v>0</v>
      </c>
      <c r="AF11" s="174">
        <f t="shared" si="13"/>
        <v>0</v>
      </c>
      <c r="AG11" s="174">
        <f t="shared" si="13"/>
        <v>0</v>
      </c>
      <c r="AH11" s="174">
        <f t="shared" si="13"/>
        <v>0</v>
      </c>
      <c r="AI11" s="174">
        <f t="shared" si="13"/>
        <v>0</v>
      </c>
      <c r="AJ11" s="174">
        <f t="shared" ref="AJ11:BO11" si="14">AI11+AJ5+AJ8</f>
        <v>0</v>
      </c>
      <c r="AK11" s="174">
        <f t="shared" si="14"/>
        <v>0</v>
      </c>
      <c r="AL11" s="174">
        <f t="shared" si="14"/>
        <v>0</v>
      </c>
      <c r="AM11" s="174">
        <f t="shared" si="14"/>
        <v>0</v>
      </c>
      <c r="AN11" s="174">
        <f t="shared" si="14"/>
        <v>0</v>
      </c>
      <c r="AO11" s="174">
        <f t="shared" si="14"/>
        <v>0</v>
      </c>
      <c r="AP11" s="174">
        <f t="shared" si="14"/>
        <v>0</v>
      </c>
      <c r="AQ11" s="174">
        <f t="shared" si="14"/>
        <v>0</v>
      </c>
      <c r="AR11" s="174">
        <f t="shared" si="14"/>
        <v>0</v>
      </c>
      <c r="AS11" s="174">
        <f t="shared" si="14"/>
        <v>0</v>
      </c>
      <c r="AT11" s="174">
        <f t="shared" si="14"/>
        <v>0</v>
      </c>
      <c r="AU11" s="174">
        <f t="shared" si="14"/>
        <v>0</v>
      </c>
      <c r="AV11" s="174">
        <f t="shared" si="14"/>
        <v>0</v>
      </c>
      <c r="AW11" s="174">
        <f t="shared" si="14"/>
        <v>0</v>
      </c>
      <c r="AX11" s="174">
        <f t="shared" si="14"/>
        <v>0</v>
      </c>
      <c r="AY11" s="174">
        <f t="shared" si="14"/>
        <v>0</v>
      </c>
      <c r="AZ11" s="174">
        <f t="shared" si="14"/>
        <v>0</v>
      </c>
      <c r="BA11" s="174">
        <f t="shared" si="14"/>
        <v>0</v>
      </c>
      <c r="BB11" s="174">
        <f t="shared" si="14"/>
        <v>0</v>
      </c>
      <c r="BC11" s="174">
        <f t="shared" si="14"/>
        <v>0</v>
      </c>
      <c r="BD11" s="174">
        <f t="shared" si="14"/>
        <v>0</v>
      </c>
      <c r="BE11" s="174">
        <f t="shared" si="14"/>
        <v>0</v>
      </c>
      <c r="BF11" s="174">
        <f t="shared" si="14"/>
        <v>0</v>
      </c>
      <c r="BG11" s="174">
        <f t="shared" si="14"/>
        <v>0</v>
      </c>
      <c r="BH11" s="174">
        <f t="shared" si="14"/>
        <v>0</v>
      </c>
      <c r="BI11" s="174">
        <f t="shared" si="14"/>
        <v>0</v>
      </c>
      <c r="BJ11" s="174">
        <f t="shared" si="14"/>
        <v>0</v>
      </c>
      <c r="BK11" s="174">
        <f t="shared" si="14"/>
        <v>0</v>
      </c>
      <c r="BL11" s="174">
        <f t="shared" si="14"/>
        <v>0</v>
      </c>
      <c r="BM11" s="174">
        <f t="shared" si="14"/>
        <v>0</v>
      </c>
      <c r="BN11" s="174">
        <f t="shared" si="14"/>
        <v>0</v>
      </c>
      <c r="BO11" s="174">
        <f t="shared" si="14"/>
        <v>0</v>
      </c>
      <c r="BP11" s="174">
        <f t="shared" ref="BP11:CU11" si="15">BO11+BP5+BP8</f>
        <v>0</v>
      </c>
      <c r="BQ11" s="174">
        <f t="shared" si="15"/>
        <v>0</v>
      </c>
      <c r="BR11" s="174">
        <f t="shared" si="15"/>
        <v>0</v>
      </c>
      <c r="BS11" s="174">
        <f t="shared" si="15"/>
        <v>0</v>
      </c>
      <c r="BT11" s="174">
        <f t="shared" si="15"/>
        <v>0</v>
      </c>
      <c r="BU11" s="174">
        <f t="shared" si="15"/>
        <v>0</v>
      </c>
      <c r="BV11" s="174">
        <f t="shared" si="15"/>
        <v>0</v>
      </c>
      <c r="BW11" s="174">
        <f t="shared" si="15"/>
        <v>0</v>
      </c>
      <c r="BX11" s="174">
        <f t="shared" si="15"/>
        <v>0</v>
      </c>
      <c r="BY11" s="174">
        <f t="shared" si="15"/>
        <v>0</v>
      </c>
      <c r="BZ11" s="174">
        <f t="shared" si="15"/>
        <v>0</v>
      </c>
      <c r="CA11" s="174">
        <f t="shared" si="15"/>
        <v>0</v>
      </c>
      <c r="CB11" s="174">
        <f t="shared" si="15"/>
        <v>0</v>
      </c>
      <c r="CC11" s="174">
        <f t="shared" si="15"/>
        <v>0</v>
      </c>
      <c r="CD11" s="174">
        <f t="shared" si="15"/>
        <v>0</v>
      </c>
      <c r="CE11" s="174">
        <f t="shared" si="15"/>
        <v>0</v>
      </c>
      <c r="CF11" s="174">
        <f t="shared" si="15"/>
        <v>0</v>
      </c>
      <c r="CG11" s="174">
        <f t="shared" si="15"/>
        <v>0</v>
      </c>
      <c r="CH11" s="174">
        <f t="shared" si="15"/>
        <v>0</v>
      </c>
      <c r="CI11" s="174">
        <f t="shared" si="15"/>
        <v>0</v>
      </c>
      <c r="CJ11" s="174">
        <f t="shared" si="15"/>
        <v>0</v>
      </c>
      <c r="CK11" s="174">
        <f t="shared" si="15"/>
        <v>0</v>
      </c>
      <c r="CL11" s="174">
        <f t="shared" si="15"/>
        <v>0</v>
      </c>
      <c r="CM11" s="174">
        <f t="shared" si="15"/>
        <v>0</v>
      </c>
      <c r="CN11" s="174">
        <f t="shared" si="15"/>
        <v>0</v>
      </c>
      <c r="CO11" s="174">
        <f t="shared" si="15"/>
        <v>0</v>
      </c>
      <c r="CP11" s="174">
        <f t="shared" si="15"/>
        <v>0</v>
      </c>
      <c r="CQ11" s="174">
        <f t="shared" si="15"/>
        <v>0</v>
      </c>
      <c r="CR11" s="174">
        <f t="shared" si="15"/>
        <v>0</v>
      </c>
      <c r="CS11" s="174">
        <f t="shared" si="15"/>
        <v>0</v>
      </c>
      <c r="CT11" s="174">
        <f t="shared" si="15"/>
        <v>0</v>
      </c>
      <c r="CU11" s="174">
        <f t="shared" si="15"/>
        <v>0</v>
      </c>
      <c r="CV11" s="174">
        <f t="shared" ref="CV11:EA11" si="16">CU11+CV5+CV8</f>
        <v>0</v>
      </c>
      <c r="CW11" s="174">
        <f t="shared" si="16"/>
        <v>0</v>
      </c>
      <c r="CX11" s="174">
        <f t="shared" si="16"/>
        <v>0</v>
      </c>
      <c r="CY11" s="174">
        <f t="shared" si="16"/>
        <v>0</v>
      </c>
      <c r="CZ11" s="174">
        <f t="shared" si="16"/>
        <v>0</v>
      </c>
      <c r="DA11" s="174">
        <f t="shared" si="16"/>
        <v>0</v>
      </c>
      <c r="DB11" s="174">
        <f t="shared" si="16"/>
        <v>0</v>
      </c>
      <c r="DC11" s="174">
        <f t="shared" si="16"/>
        <v>0</v>
      </c>
      <c r="DD11" s="174">
        <f t="shared" si="16"/>
        <v>0</v>
      </c>
      <c r="DE11" s="174">
        <f t="shared" si="16"/>
        <v>0</v>
      </c>
      <c r="DF11" s="174">
        <f t="shared" si="16"/>
        <v>0</v>
      </c>
      <c r="DG11" s="174">
        <f t="shared" si="16"/>
        <v>0</v>
      </c>
      <c r="DH11" s="174">
        <f t="shared" si="16"/>
        <v>0</v>
      </c>
      <c r="DI11" s="174">
        <f t="shared" si="16"/>
        <v>0</v>
      </c>
      <c r="DJ11" s="174">
        <f t="shared" si="16"/>
        <v>0</v>
      </c>
      <c r="DK11" s="174">
        <f t="shared" si="16"/>
        <v>0</v>
      </c>
      <c r="DL11" s="174">
        <f t="shared" si="16"/>
        <v>0</v>
      </c>
      <c r="DM11" s="174">
        <f t="shared" si="16"/>
        <v>0</v>
      </c>
      <c r="DN11" s="174">
        <f t="shared" si="16"/>
        <v>0</v>
      </c>
      <c r="DO11" s="174">
        <f t="shared" si="16"/>
        <v>0</v>
      </c>
      <c r="DP11" s="174">
        <f t="shared" si="16"/>
        <v>0</v>
      </c>
      <c r="DQ11" s="174">
        <f t="shared" si="16"/>
        <v>0</v>
      </c>
      <c r="DR11" s="174">
        <f t="shared" si="16"/>
        <v>0</v>
      </c>
      <c r="DS11" s="174">
        <f t="shared" si="16"/>
        <v>0</v>
      </c>
      <c r="DT11" s="174">
        <f t="shared" si="16"/>
        <v>0</v>
      </c>
      <c r="DU11" s="174">
        <f t="shared" si="16"/>
        <v>0</v>
      </c>
      <c r="DV11" s="174">
        <f t="shared" si="16"/>
        <v>0</v>
      </c>
      <c r="DW11" s="174">
        <f t="shared" si="16"/>
        <v>0</v>
      </c>
      <c r="DX11" s="174">
        <f t="shared" si="16"/>
        <v>0</v>
      </c>
      <c r="DY11" s="174">
        <f t="shared" si="16"/>
        <v>0</v>
      </c>
      <c r="DZ11" s="174">
        <f t="shared" si="16"/>
        <v>0</v>
      </c>
      <c r="EA11" s="174">
        <f t="shared" si="16"/>
        <v>0</v>
      </c>
      <c r="EB11" s="174">
        <f t="shared" ref="EB11:EQ11" si="17">EA11+EB5+EB8</f>
        <v>0</v>
      </c>
      <c r="EC11" s="174">
        <f t="shared" si="17"/>
        <v>0</v>
      </c>
      <c r="ED11" s="174">
        <f t="shared" si="17"/>
        <v>0</v>
      </c>
      <c r="EE11" s="174">
        <f t="shared" si="17"/>
        <v>0</v>
      </c>
      <c r="EF11" s="174">
        <f t="shared" si="17"/>
        <v>0</v>
      </c>
      <c r="EG11" s="174">
        <f t="shared" si="17"/>
        <v>0</v>
      </c>
      <c r="EH11" s="174">
        <f t="shared" si="17"/>
        <v>0</v>
      </c>
      <c r="EI11" s="174">
        <f t="shared" si="17"/>
        <v>0</v>
      </c>
      <c r="EJ11" s="174">
        <f t="shared" si="17"/>
        <v>0</v>
      </c>
      <c r="EK11" s="174">
        <f t="shared" si="17"/>
        <v>0</v>
      </c>
      <c r="EL11" s="174">
        <f t="shared" si="17"/>
        <v>0</v>
      </c>
      <c r="EM11" s="174">
        <f t="shared" si="17"/>
        <v>0</v>
      </c>
      <c r="EN11" s="174">
        <f t="shared" si="17"/>
        <v>0</v>
      </c>
      <c r="EO11" s="174">
        <f t="shared" si="17"/>
        <v>0</v>
      </c>
      <c r="EP11" s="174">
        <f t="shared" si="17"/>
        <v>0</v>
      </c>
      <c r="EQ11" s="174">
        <f t="shared" si="17"/>
        <v>0</v>
      </c>
      <c r="ER11" s="175"/>
      <c r="ES11" s="819">
        <f>0+ES5+ES8</f>
        <v>0</v>
      </c>
      <c r="ET11" s="820">
        <f t="shared" ref="ET11:EZ11" si="18">ES11+ET5+ET8</f>
        <v>0</v>
      </c>
      <c r="EU11" s="820">
        <f t="shared" si="18"/>
        <v>0</v>
      </c>
      <c r="EV11" s="820">
        <f t="shared" si="18"/>
        <v>0</v>
      </c>
      <c r="EW11" s="820">
        <f t="shared" si="18"/>
        <v>0</v>
      </c>
      <c r="EX11" s="820">
        <f t="shared" si="18"/>
        <v>0</v>
      </c>
      <c r="EY11" s="820">
        <f t="shared" si="18"/>
        <v>0</v>
      </c>
      <c r="EZ11" s="820">
        <f t="shared" si="18"/>
        <v>0</v>
      </c>
      <c r="FA11" s="821">
        <f>SUM(CV11:DG11)</f>
        <v>0</v>
      </c>
      <c r="FB11" s="821">
        <f>SUM(DH11:DS11)</f>
        <v>0</v>
      </c>
      <c r="FC11" s="821">
        <f>SUM(DT11:EE11)</f>
        <v>0</v>
      </c>
      <c r="FD11" s="821">
        <f>SUM(EF11:EQ11)</f>
        <v>0</v>
      </c>
      <c r="FE11" s="829"/>
    </row>
    <row r="12" spans="2:161" ht="16.2" thickBot="1" x14ac:dyDescent="0.35">
      <c r="B12" s="17" t="s">
        <v>65</v>
      </c>
      <c r="C12" s="173">
        <f t="shared" ref="C12:D12" si="19">SUM(C11:C11)</f>
        <v>0</v>
      </c>
      <c r="D12" s="179">
        <f t="shared" si="19"/>
        <v>0</v>
      </c>
      <c r="E12" s="179">
        <f t="shared" ref="E12:AJ12" si="20">SUM(E11:E11)</f>
        <v>0</v>
      </c>
      <c r="F12" s="179">
        <f t="shared" si="20"/>
        <v>0</v>
      </c>
      <c r="G12" s="179">
        <f t="shared" si="20"/>
        <v>0</v>
      </c>
      <c r="H12" s="179">
        <f t="shared" si="20"/>
        <v>0</v>
      </c>
      <c r="I12" s="179">
        <f t="shared" si="20"/>
        <v>0</v>
      </c>
      <c r="J12" s="179">
        <f t="shared" si="20"/>
        <v>0</v>
      </c>
      <c r="K12" s="179">
        <f t="shared" si="20"/>
        <v>0</v>
      </c>
      <c r="L12" s="179">
        <f t="shared" si="20"/>
        <v>0</v>
      </c>
      <c r="M12" s="179">
        <f t="shared" si="20"/>
        <v>0</v>
      </c>
      <c r="N12" s="179">
        <f t="shared" si="20"/>
        <v>0</v>
      </c>
      <c r="O12" s="179">
        <f t="shared" si="20"/>
        <v>0</v>
      </c>
      <c r="P12" s="179">
        <f t="shared" si="20"/>
        <v>0</v>
      </c>
      <c r="Q12" s="179">
        <f t="shared" si="20"/>
        <v>0</v>
      </c>
      <c r="R12" s="179">
        <f t="shared" si="20"/>
        <v>0</v>
      </c>
      <c r="S12" s="179">
        <f t="shared" si="20"/>
        <v>0</v>
      </c>
      <c r="T12" s="179">
        <f t="shared" si="20"/>
        <v>0</v>
      </c>
      <c r="U12" s="179">
        <f t="shared" si="20"/>
        <v>0</v>
      </c>
      <c r="V12" s="179">
        <f t="shared" si="20"/>
        <v>0</v>
      </c>
      <c r="W12" s="179">
        <f t="shared" si="20"/>
        <v>0</v>
      </c>
      <c r="X12" s="179">
        <f t="shared" si="20"/>
        <v>0</v>
      </c>
      <c r="Y12" s="179">
        <f t="shared" si="20"/>
        <v>0</v>
      </c>
      <c r="Z12" s="179">
        <f t="shared" si="20"/>
        <v>0</v>
      </c>
      <c r="AA12" s="179">
        <f t="shared" si="20"/>
        <v>0</v>
      </c>
      <c r="AB12" s="179">
        <f t="shared" si="20"/>
        <v>0</v>
      </c>
      <c r="AC12" s="179">
        <f t="shared" si="20"/>
        <v>0</v>
      </c>
      <c r="AD12" s="179">
        <f t="shared" si="20"/>
        <v>0</v>
      </c>
      <c r="AE12" s="179">
        <f t="shared" si="20"/>
        <v>0</v>
      </c>
      <c r="AF12" s="179">
        <f t="shared" si="20"/>
        <v>0</v>
      </c>
      <c r="AG12" s="179">
        <f t="shared" si="20"/>
        <v>0</v>
      </c>
      <c r="AH12" s="179">
        <f t="shared" si="20"/>
        <v>0</v>
      </c>
      <c r="AI12" s="179">
        <f t="shared" si="20"/>
        <v>0</v>
      </c>
      <c r="AJ12" s="179">
        <f t="shared" si="20"/>
        <v>0</v>
      </c>
      <c r="AK12" s="179">
        <f t="shared" ref="AK12:BP12" si="21">SUM(AK11:AK11)</f>
        <v>0</v>
      </c>
      <c r="AL12" s="179">
        <f t="shared" si="21"/>
        <v>0</v>
      </c>
      <c r="AM12" s="179">
        <f t="shared" si="21"/>
        <v>0</v>
      </c>
      <c r="AN12" s="179">
        <f t="shared" si="21"/>
        <v>0</v>
      </c>
      <c r="AO12" s="179">
        <f t="shared" si="21"/>
        <v>0</v>
      </c>
      <c r="AP12" s="179">
        <f t="shared" si="21"/>
        <v>0</v>
      </c>
      <c r="AQ12" s="179">
        <f t="shared" si="21"/>
        <v>0</v>
      </c>
      <c r="AR12" s="179">
        <f t="shared" si="21"/>
        <v>0</v>
      </c>
      <c r="AS12" s="179">
        <f t="shared" si="21"/>
        <v>0</v>
      </c>
      <c r="AT12" s="179">
        <f t="shared" si="21"/>
        <v>0</v>
      </c>
      <c r="AU12" s="179">
        <f t="shared" si="21"/>
        <v>0</v>
      </c>
      <c r="AV12" s="179">
        <f t="shared" si="21"/>
        <v>0</v>
      </c>
      <c r="AW12" s="179">
        <f t="shared" si="21"/>
        <v>0</v>
      </c>
      <c r="AX12" s="179">
        <f t="shared" si="21"/>
        <v>0</v>
      </c>
      <c r="AY12" s="179">
        <f t="shared" si="21"/>
        <v>0</v>
      </c>
      <c r="AZ12" s="179">
        <f t="shared" si="21"/>
        <v>0</v>
      </c>
      <c r="BA12" s="179">
        <f t="shared" si="21"/>
        <v>0</v>
      </c>
      <c r="BB12" s="179">
        <f t="shared" si="21"/>
        <v>0</v>
      </c>
      <c r="BC12" s="179">
        <f t="shared" si="21"/>
        <v>0</v>
      </c>
      <c r="BD12" s="179">
        <f t="shared" si="21"/>
        <v>0</v>
      </c>
      <c r="BE12" s="179">
        <f t="shared" si="21"/>
        <v>0</v>
      </c>
      <c r="BF12" s="179">
        <f t="shared" si="21"/>
        <v>0</v>
      </c>
      <c r="BG12" s="179">
        <f t="shared" si="21"/>
        <v>0</v>
      </c>
      <c r="BH12" s="179">
        <f t="shared" si="21"/>
        <v>0</v>
      </c>
      <c r="BI12" s="179">
        <f t="shared" si="21"/>
        <v>0</v>
      </c>
      <c r="BJ12" s="179">
        <f t="shared" si="21"/>
        <v>0</v>
      </c>
      <c r="BK12" s="179">
        <f t="shared" si="21"/>
        <v>0</v>
      </c>
      <c r="BL12" s="179">
        <f t="shared" si="21"/>
        <v>0</v>
      </c>
      <c r="BM12" s="179">
        <f t="shared" si="21"/>
        <v>0</v>
      </c>
      <c r="BN12" s="179">
        <f t="shared" si="21"/>
        <v>0</v>
      </c>
      <c r="BO12" s="179">
        <f t="shared" si="21"/>
        <v>0</v>
      </c>
      <c r="BP12" s="179">
        <f t="shared" si="21"/>
        <v>0</v>
      </c>
      <c r="BQ12" s="179">
        <f t="shared" ref="BQ12:CV12" si="22">SUM(BQ11:BQ11)</f>
        <v>0</v>
      </c>
      <c r="BR12" s="179">
        <f t="shared" si="22"/>
        <v>0</v>
      </c>
      <c r="BS12" s="179">
        <f t="shared" si="22"/>
        <v>0</v>
      </c>
      <c r="BT12" s="179">
        <f t="shared" si="22"/>
        <v>0</v>
      </c>
      <c r="BU12" s="179">
        <f t="shared" si="22"/>
        <v>0</v>
      </c>
      <c r="BV12" s="179">
        <f t="shared" si="22"/>
        <v>0</v>
      </c>
      <c r="BW12" s="179">
        <f t="shared" si="22"/>
        <v>0</v>
      </c>
      <c r="BX12" s="179">
        <f t="shared" si="22"/>
        <v>0</v>
      </c>
      <c r="BY12" s="179">
        <f t="shared" si="22"/>
        <v>0</v>
      </c>
      <c r="BZ12" s="179">
        <f t="shared" si="22"/>
        <v>0</v>
      </c>
      <c r="CA12" s="179">
        <f t="shared" si="22"/>
        <v>0</v>
      </c>
      <c r="CB12" s="179">
        <f t="shared" si="22"/>
        <v>0</v>
      </c>
      <c r="CC12" s="179">
        <f t="shared" si="22"/>
        <v>0</v>
      </c>
      <c r="CD12" s="179">
        <f t="shared" si="22"/>
        <v>0</v>
      </c>
      <c r="CE12" s="179">
        <f t="shared" si="22"/>
        <v>0</v>
      </c>
      <c r="CF12" s="179">
        <f t="shared" si="22"/>
        <v>0</v>
      </c>
      <c r="CG12" s="179">
        <f t="shared" si="22"/>
        <v>0</v>
      </c>
      <c r="CH12" s="179">
        <f t="shared" si="22"/>
        <v>0</v>
      </c>
      <c r="CI12" s="179">
        <f t="shared" si="22"/>
        <v>0</v>
      </c>
      <c r="CJ12" s="179">
        <f t="shared" si="22"/>
        <v>0</v>
      </c>
      <c r="CK12" s="179">
        <f t="shared" si="22"/>
        <v>0</v>
      </c>
      <c r="CL12" s="179">
        <f t="shared" si="22"/>
        <v>0</v>
      </c>
      <c r="CM12" s="179">
        <f t="shared" si="22"/>
        <v>0</v>
      </c>
      <c r="CN12" s="179">
        <f t="shared" si="22"/>
        <v>0</v>
      </c>
      <c r="CO12" s="179">
        <f t="shared" si="22"/>
        <v>0</v>
      </c>
      <c r="CP12" s="179">
        <f t="shared" si="22"/>
        <v>0</v>
      </c>
      <c r="CQ12" s="179">
        <f t="shared" si="22"/>
        <v>0</v>
      </c>
      <c r="CR12" s="179">
        <f t="shared" si="22"/>
        <v>0</v>
      </c>
      <c r="CS12" s="179">
        <f t="shared" si="22"/>
        <v>0</v>
      </c>
      <c r="CT12" s="179">
        <f t="shared" si="22"/>
        <v>0</v>
      </c>
      <c r="CU12" s="179">
        <f t="shared" si="22"/>
        <v>0</v>
      </c>
      <c r="CV12" s="179">
        <f t="shared" si="22"/>
        <v>0</v>
      </c>
      <c r="CW12" s="179">
        <f t="shared" ref="CW12:EB12" si="23">SUM(CW11:CW11)</f>
        <v>0</v>
      </c>
      <c r="CX12" s="179">
        <f t="shared" si="23"/>
        <v>0</v>
      </c>
      <c r="CY12" s="179">
        <f t="shared" si="23"/>
        <v>0</v>
      </c>
      <c r="CZ12" s="179">
        <f t="shared" si="23"/>
        <v>0</v>
      </c>
      <c r="DA12" s="179">
        <f t="shared" si="23"/>
        <v>0</v>
      </c>
      <c r="DB12" s="179">
        <f t="shared" si="23"/>
        <v>0</v>
      </c>
      <c r="DC12" s="179">
        <f t="shared" si="23"/>
        <v>0</v>
      </c>
      <c r="DD12" s="179">
        <f t="shared" si="23"/>
        <v>0</v>
      </c>
      <c r="DE12" s="179">
        <f t="shared" si="23"/>
        <v>0</v>
      </c>
      <c r="DF12" s="179">
        <f t="shared" si="23"/>
        <v>0</v>
      </c>
      <c r="DG12" s="179">
        <f t="shared" si="23"/>
        <v>0</v>
      </c>
      <c r="DH12" s="179">
        <f t="shared" si="23"/>
        <v>0</v>
      </c>
      <c r="DI12" s="179">
        <f t="shared" si="23"/>
        <v>0</v>
      </c>
      <c r="DJ12" s="179">
        <f t="shared" si="23"/>
        <v>0</v>
      </c>
      <c r="DK12" s="179">
        <f t="shared" si="23"/>
        <v>0</v>
      </c>
      <c r="DL12" s="179">
        <f t="shared" si="23"/>
        <v>0</v>
      </c>
      <c r="DM12" s="179">
        <f t="shared" si="23"/>
        <v>0</v>
      </c>
      <c r="DN12" s="179">
        <f t="shared" si="23"/>
        <v>0</v>
      </c>
      <c r="DO12" s="179">
        <f t="shared" si="23"/>
        <v>0</v>
      </c>
      <c r="DP12" s="179">
        <f t="shared" si="23"/>
        <v>0</v>
      </c>
      <c r="DQ12" s="179">
        <f t="shared" si="23"/>
        <v>0</v>
      </c>
      <c r="DR12" s="179">
        <f t="shared" si="23"/>
        <v>0</v>
      </c>
      <c r="DS12" s="179">
        <f t="shared" si="23"/>
        <v>0</v>
      </c>
      <c r="DT12" s="179">
        <f t="shared" si="23"/>
        <v>0</v>
      </c>
      <c r="DU12" s="179">
        <f t="shared" si="23"/>
        <v>0</v>
      </c>
      <c r="DV12" s="179">
        <f t="shared" si="23"/>
        <v>0</v>
      </c>
      <c r="DW12" s="179">
        <f t="shared" si="23"/>
        <v>0</v>
      </c>
      <c r="DX12" s="179">
        <f t="shared" si="23"/>
        <v>0</v>
      </c>
      <c r="DY12" s="179">
        <f t="shared" si="23"/>
        <v>0</v>
      </c>
      <c r="DZ12" s="179">
        <f t="shared" si="23"/>
        <v>0</v>
      </c>
      <c r="EA12" s="179">
        <f t="shared" si="23"/>
        <v>0</v>
      </c>
      <c r="EB12" s="179">
        <f t="shared" si="23"/>
        <v>0</v>
      </c>
      <c r="EC12" s="179">
        <f t="shared" ref="EC12:EQ12" si="24">SUM(EC11:EC11)</f>
        <v>0</v>
      </c>
      <c r="ED12" s="179">
        <f t="shared" si="24"/>
        <v>0</v>
      </c>
      <c r="EE12" s="179">
        <f t="shared" si="24"/>
        <v>0</v>
      </c>
      <c r="EF12" s="179">
        <f t="shared" si="24"/>
        <v>0</v>
      </c>
      <c r="EG12" s="179">
        <f t="shared" si="24"/>
        <v>0</v>
      </c>
      <c r="EH12" s="179">
        <f t="shared" si="24"/>
        <v>0</v>
      </c>
      <c r="EI12" s="179">
        <f t="shared" si="24"/>
        <v>0</v>
      </c>
      <c r="EJ12" s="179">
        <f t="shared" si="24"/>
        <v>0</v>
      </c>
      <c r="EK12" s="179">
        <f t="shared" si="24"/>
        <v>0</v>
      </c>
      <c r="EL12" s="179">
        <f t="shared" si="24"/>
        <v>0</v>
      </c>
      <c r="EM12" s="179">
        <f t="shared" si="24"/>
        <v>0</v>
      </c>
      <c r="EN12" s="179">
        <f t="shared" si="24"/>
        <v>0</v>
      </c>
      <c r="EO12" s="179">
        <f t="shared" si="24"/>
        <v>0</v>
      </c>
      <c r="EP12" s="179">
        <f t="shared" si="24"/>
        <v>0</v>
      </c>
      <c r="EQ12" s="179">
        <f t="shared" si="24"/>
        <v>0</v>
      </c>
      <c r="ER12" s="175"/>
      <c r="ES12" s="825">
        <f>0+ES6+ES9</f>
        <v>0</v>
      </c>
      <c r="ET12" s="179">
        <f t="shared" ref="ET12:EZ12" si="25">ES12+ET6+ET9</f>
        <v>0</v>
      </c>
      <c r="EU12" s="179">
        <f t="shared" si="25"/>
        <v>0</v>
      </c>
      <c r="EV12" s="179">
        <f t="shared" si="25"/>
        <v>0</v>
      </c>
      <c r="EW12" s="179">
        <f t="shared" si="25"/>
        <v>0</v>
      </c>
      <c r="EX12" s="179">
        <f t="shared" si="25"/>
        <v>0</v>
      </c>
      <c r="EY12" s="179">
        <f t="shared" si="25"/>
        <v>0</v>
      </c>
      <c r="EZ12" s="179">
        <f t="shared" si="25"/>
        <v>0</v>
      </c>
      <c r="FA12" s="830">
        <f>SUM(CV12:DG12)</f>
        <v>0</v>
      </c>
      <c r="FB12" s="830">
        <f>SUM(DH12:DS12)</f>
        <v>0</v>
      </c>
      <c r="FC12" s="830">
        <f>SUM(DT12:EE12)</f>
        <v>0</v>
      </c>
      <c r="FD12" s="830">
        <f>SUM(EF12:EQ12)</f>
        <v>0</v>
      </c>
      <c r="FE12" s="831"/>
    </row>
    <row r="13" spans="2:161" ht="15.6" x14ac:dyDescent="0.3">
      <c r="B13" s="12" t="s">
        <v>69</v>
      </c>
      <c r="C13" s="132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4"/>
      <c r="CT13" s="174"/>
      <c r="CU13" s="174"/>
      <c r="CV13" s="174"/>
      <c r="CW13" s="174"/>
      <c r="CX13" s="174"/>
      <c r="CY13" s="174"/>
      <c r="CZ13" s="174"/>
      <c r="DA13" s="174"/>
      <c r="DB13" s="174"/>
      <c r="DC13" s="174"/>
      <c r="DD13" s="174"/>
      <c r="DE13" s="174"/>
      <c r="DF13" s="174"/>
      <c r="DG13" s="174"/>
      <c r="DH13" s="174"/>
      <c r="DI13" s="174"/>
      <c r="DJ13" s="174"/>
      <c r="DK13" s="174"/>
      <c r="DL13" s="174"/>
      <c r="DM13" s="174"/>
      <c r="DN13" s="174"/>
      <c r="DO13" s="174"/>
      <c r="DP13" s="174"/>
      <c r="DQ13" s="174"/>
      <c r="DR13" s="174"/>
      <c r="DS13" s="174"/>
      <c r="DT13" s="174"/>
      <c r="DU13" s="174"/>
      <c r="DV13" s="174"/>
      <c r="DW13" s="174"/>
      <c r="DX13" s="174"/>
      <c r="DY13" s="174"/>
      <c r="DZ13" s="174"/>
      <c r="EA13" s="174"/>
      <c r="EB13" s="174"/>
      <c r="EC13" s="174"/>
      <c r="ED13" s="174"/>
      <c r="EE13" s="174"/>
      <c r="EF13" s="174"/>
      <c r="EG13" s="174"/>
      <c r="EH13" s="174"/>
      <c r="EI13" s="174"/>
      <c r="EJ13" s="174"/>
      <c r="EK13" s="174"/>
      <c r="EL13" s="174"/>
      <c r="EM13" s="174"/>
      <c r="EN13" s="174"/>
      <c r="EO13" s="174"/>
      <c r="EP13" s="174"/>
      <c r="EQ13" s="174"/>
      <c r="ER13" s="175"/>
      <c r="ES13" s="823"/>
      <c r="ET13" s="186"/>
      <c r="EU13" s="186"/>
      <c r="EV13" s="186"/>
      <c r="EW13" s="186"/>
      <c r="EX13" s="186"/>
      <c r="EY13" s="186"/>
      <c r="EZ13" s="186"/>
      <c r="FA13" s="186"/>
      <c r="FB13" s="186"/>
      <c r="FC13" s="186"/>
      <c r="FD13" s="186"/>
      <c r="FE13" s="824">
        <f>SUM(D13:EQ13)</f>
        <v>0</v>
      </c>
    </row>
    <row r="14" spans="2:161" ht="16.2" thickBot="1" x14ac:dyDescent="0.35">
      <c r="B14" s="13" t="s">
        <v>135</v>
      </c>
      <c r="C14" s="133">
        <f>Спецификация!D47</f>
        <v>6.54E-2</v>
      </c>
      <c r="D14" s="174"/>
      <c r="E14" s="181">
        <f t="shared" ref="E14:F14" si="26">-D11*$C$14/12</f>
        <v>0</v>
      </c>
      <c r="F14" s="181">
        <f t="shared" si="26"/>
        <v>0</v>
      </c>
      <c r="G14" s="181">
        <f t="shared" ref="G14" si="27">-F11*$C$14/12</f>
        <v>0</v>
      </c>
      <c r="H14" s="181">
        <f t="shared" ref="H14:I14" si="28">-G11*$C$14/12</f>
        <v>0</v>
      </c>
      <c r="I14" s="181">
        <f t="shared" si="28"/>
        <v>0</v>
      </c>
      <c r="J14" s="181">
        <f t="shared" ref="J14" si="29">-I11*$C$14/12</f>
        <v>0</v>
      </c>
      <c r="K14" s="181">
        <f t="shared" ref="K14:L14" si="30">-J11*$C$14/12</f>
        <v>0</v>
      </c>
      <c r="L14" s="181">
        <f t="shared" si="30"/>
        <v>0</v>
      </c>
      <c r="M14" s="181">
        <f t="shared" ref="M14" si="31">-L11*$C$14/12</f>
        <v>0</v>
      </c>
      <c r="N14" s="181">
        <f t="shared" ref="N14:BT14" si="32">-M11*$C$14/12</f>
        <v>0</v>
      </c>
      <c r="O14" s="181">
        <f t="shared" si="32"/>
        <v>0</v>
      </c>
      <c r="P14" s="181">
        <f t="shared" si="32"/>
        <v>0</v>
      </c>
      <c r="Q14" s="181">
        <f t="shared" si="32"/>
        <v>0</v>
      </c>
      <c r="R14" s="181">
        <f t="shared" si="32"/>
        <v>0</v>
      </c>
      <c r="S14" s="181">
        <f t="shared" si="32"/>
        <v>0</v>
      </c>
      <c r="T14" s="181">
        <f t="shared" si="32"/>
        <v>0</v>
      </c>
      <c r="U14" s="181">
        <f t="shared" si="32"/>
        <v>0</v>
      </c>
      <c r="V14" s="181">
        <f t="shared" si="32"/>
        <v>0</v>
      </c>
      <c r="W14" s="181">
        <f t="shared" si="32"/>
        <v>0</v>
      </c>
      <c r="X14" s="181">
        <f t="shared" si="32"/>
        <v>0</v>
      </c>
      <c r="Y14" s="181">
        <f t="shared" si="32"/>
        <v>0</v>
      </c>
      <c r="Z14" s="181">
        <f t="shared" si="32"/>
        <v>0</v>
      </c>
      <c r="AA14" s="181">
        <f t="shared" si="32"/>
        <v>0</v>
      </c>
      <c r="AB14" s="181">
        <f t="shared" si="32"/>
        <v>0</v>
      </c>
      <c r="AC14" s="181">
        <f t="shared" si="32"/>
        <v>0</v>
      </c>
      <c r="AD14" s="181">
        <f t="shared" si="32"/>
        <v>0</v>
      </c>
      <c r="AE14" s="181">
        <f t="shared" si="32"/>
        <v>0</v>
      </c>
      <c r="AF14" s="181">
        <f t="shared" si="32"/>
        <v>0</v>
      </c>
      <c r="AG14" s="181">
        <f t="shared" si="32"/>
        <v>0</v>
      </c>
      <c r="AH14" s="181">
        <f t="shared" si="32"/>
        <v>0</v>
      </c>
      <c r="AI14" s="181">
        <f t="shared" si="32"/>
        <v>0</v>
      </c>
      <c r="AJ14" s="181">
        <f t="shared" si="32"/>
        <v>0</v>
      </c>
      <c r="AK14" s="181">
        <f t="shared" si="32"/>
        <v>0</v>
      </c>
      <c r="AL14" s="181">
        <f t="shared" si="32"/>
        <v>0</v>
      </c>
      <c r="AM14" s="181">
        <f t="shared" si="32"/>
        <v>0</v>
      </c>
      <c r="AN14" s="181">
        <f t="shared" si="32"/>
        <v>0</v>
      </c>
      <c r="AO14" s="181">
        <f t="shared" si="32"/>
        <v>0</v>
      </c>
      <c r="AP14" s="181">
        <f t="shared" si="32"/>
        <v>0</v>
      </c>
      <c r="AQ14" s="181">
        <f t="shared" si="32"/>
        <v>0</v>
      </c>
      <c r="AR14" s="181">
        <f t="shared" si="32"/>
        <v>0</v>
      </c>
      <c r="AS14" s="181">
        <f t="shared" si="32"/>
        <v>0</v>
      </c>
      <c r="AT14" s="181">
        <f t="shared" si="32"/>
        <v>0</v>
      </c>
      <c r="AU14" s="181">
        <f t="shared" si="32"/>
        <v>0</v>
      </c>
      <c r="AV14" s="181">
        <f t="shared" si="32"/>
        <v>0</v>
      </c>
      <c r="AW14" s="181">
        <f t="shared" si="32"/>
        <v>0</v>
      </c>
      <c r="AX14" s="181">
        <f t="shared" si="32"/>
        <v>0</v>
      </c>
      <c r="AY14" s="181">
        <f t="shared" si="32"/>
        <v>0</v>
      </c>
      <c r="AZ14" s="181">
        <f t="shared" si="32"/>
        <v>0</v>
      </c>
      <c r="BA14" s="181">
        <f t="shared" si="32"/>
        <v>0</v>
      </c>
      <c r="BB14" s="181">
        <f t="shared" si="32"/>
        <v>0</v>
      </c>
      <c r="BC14" s="181">
        <f t="shared" si="32"/>
        <v>0</v>
      </c>
      <c r="BD14" s="181">
        <f t="shared" si="32"/>
        <v>0</v>
      </c>
      <c r="BE14" s="181">
        <f t="shared" si="32"/>
        <v>0</v>
      </c>
      <c r="BF14" s="181">
        <f t="shared" si="32"/>
        <v>0</v>
      </c>
      <c r="BG14" s="181">
        <f t="shared" si="32"/>
        <v>0</v>
      </c>
      <c r="BH14" s="181">
        <f t="shared" si="32"/>
        <v>0</v>
      </c>
      <c r="BI14" s="181">
        <f t="shared" si="32"/>
        <v>0</v>
      </c>
      <c r="BJ14" s="181">
        <f t="shared" si="32"/>
        <v>0</v>
      </c>
      <c r="BK14" s="181">
        <f t="shared" si="32"/>
        <v>0</v>
      </c>
      <c r="BL14" s="181">
        <f t="shared" si="32"/>
        <v>0</v>
      </c>
      <c r="BM14" s="181">
        <f t="shared" si="32"/>
        <v>0</v>
      </c>
      <c r="BN14" s="181">
        <f t="shared" si="32"/>
        <v>0</v>
      </c>
      <c r="BO14" s="181">
        <f t="shared" si="32"/>
        <v>0</v>
      </c>
      <c r="BP14" s="181">
        <f t="shared" si="32"/>
        <v>0</v>
      </c>
      <c r="BQ14" s="181">
        <f t="shared" si="32"/>
        <v>0</v>
      </c>
      <c r="BR14" s="181">
        <f t="shared" si="32"/>
        <v>0</v>
      </c>
      <c r="BS14" s="181">
        <f t="shared" si="32"/>
        <v>0</v>
      </c>
      <c r="BT14" s="181">
        <f t="shared" si="32"/>
        <v>0</v>
      </c>
      <c r="BU14" s="181">
        <f t="shared" ref="BU14:EF14" si="33">-BT11*$C$14/12</f>
        <v>0</v>
      </c>
      <c r="BV14" s="181">
        <f t="shared" si="33"/>
        <v>0</v>
      </c>
      <c r="BW14" s="181">
        <f t="shared" si="33"/>
        <v>0</v>
      </c>
      <c r="BX14" s="181">
        <f t="shared" si="33"/>
        <v>0</v>
      </c>
      <c r="BY14" s="181">
        <f t="shared" si="33"/>
        <v>0</v>
      </c>
      <c r="BZ14" s="181">
        <f t="shared" si="33"/>
        <v>0</v>
      </c>
      <c r="CA14" s="181">
        <f t="shared" si="33"/>
        <v>0</v>
      </c>
      <c r="CB14" s="181">
        <f t="shared" si="33"/>
        <v>0</v>
      </c>
      <c r="CC14" s="181">
        <f t="shared" si="33"/>
        <v>0</v>
      </c>
      <c r="CD14" s="181">
        <f t="shared" si="33"/>
        <v>0</v>
      </c>
      <c r="CE14" s="181">
        <f t="shared" si="33"/>
        <v>0</v>
      </c>
      <c r="CF14" s="181">
        <f t="shared" si="33"/>
        <v>0</v>
      </c>
      <c r="CG14" s="181">
        <f t="shared" si="33"/>
        <v>0</v>
      </c>
      <c r="CH14" s="181">
        <f t="shared" si="33"/>
        <v>0</v>
      </c>
      <c r="CI14" s="181">
        <f t="shared" si="33"/>
        <v>0</v>
      </c>
      <c r="CJ14" s="181">
        <f t="shared" si="33"/>
        <v>0</v>
      </c>
      <c r="CK14" s="181">
        <f t="shared" si="33"/>
        <v>0</v>
      </c>
      <c r="CL14" s="181">
        <f t="shared" si="33"/>
        <v>0</v>
      </c>
      <c r="CM14" s="181">
        <f t="shared" si="33"/>
        <v>0</v>
      </c>
      <c r="CN14" s="181">
        <f t="shared" si="33"/>
        <v>0</v>
      </c>
      <c r="CO14" s="181">
        <f t="shared" si="33"/>
        <v>0</v>
      </c>
      <c r="CP14" s="181">
        <f t="shared" si="33"/>
        <v>0</v>
      </c>
      <c r="CQ14" s="181">
        <f t="shared" si="33"/>
        <v>0</v>
      </c>
      <c r="CR14" s="181">
        <f t="shared" si="33"/>
        <v>0</v>
      </c>
      <c r="CS14" s="181">
        <f t="shared" si="33"/>
        <v>0</v>
      </c>
      <c r="CT14" s="181">
        <f t="shared" si="33"/>
        <v>0</v>
      </c>
      <c r="CU14" s="181">
        <f t="shared" si="33"/>
        <v>0</v>
      </c>
      <c r="CV14" s="181">
        <f t="shared" si="33"/>
        <v>0</v>
      </c>
      <c r="CW14" s="181">
        <f t="shared" si="33"/>
        <v>0</v>
      </c>
      <c r="CX14" s="181">
        <f t="shared" si="33"/>
        <v>0</v>
      </c>
      <c r="CY14" s="181">
        <f t="shared" si="33"/>
        <v>0</v>
      </c>
      <c r="CZ14" s="181">
        <f t="shared" si="33"/>
        <v>0</v>
      </c>
      <c r="DA14" s="181">
        <f t="shared" si="33"/>
        <v>0</v>
      </c>
      <c r="DB14" s="181">
        <f t="shared" si="33"/>
        <v>0</v>
      </c>
      <c r="DC14" s="181">
        <f t="shared" si="33"/>
        <v>0</v>
      </c>
      <c r="DD14" s="181">
        <f t="shared" si="33"/>
        <v>0</v>
      </c>
      <c r="DE14" s="181">
        <f t="shared" si="33"/>
        <v>0</v>
      </c>
      <c r="DF14" s="181">
        <f t="shared" si="33"/>
        <v>0</v>
      </c>
      <c r="DG14" s="181">
        <f t="shared" si="33"/>
        <v>0</v>
      </c>
      <c r="DH14" s="181">
        <f t="shared" si="33"/>
        <v>0</v>
      </c>
      <c r="DI14" s="181">
        <f t="shared" si="33"/>
        <v>0</v>
      </c>
      <c r="DJ14" s="181">
        <f t="shared" si="33"/>
        <v>0</v>
      </c>
      <c r="DK14" s="181">
        <f t="shared" si="33"/>
        <v>0</v>
      </c>
      <c r="DL14" s="181">
        <f t="shared" si="33"/>
        <v>0</v>
      </c>
      <c r="DM14" s="181">
        <f t="shared" si="33"/>
        <v>0</v>
      </c>
      <c r="DN14" s="181">
        <f t="shared" si="33"/>
        <v>0</v>
      </c>
      <c r="DO14" s="181">
        <f t="shared" si="33"/>
        <v>0</v>
      </c>
      <c r="DP14" s="181">
        <f t="shared" si="33"/>
        <v>0</v>
      </c>
      <c r="DQ14" s="181">
        <f t="shared" si="33"/>
        <v>0</v>
      </c>
      <c r="DR14" s="181">
        <f t="shared" si="33"/>
        <v>0</v>
      </c>
      <c r="DS14" s="181">
        <f t="shared" si="33"/>
        <v>0</v>
      </c>
      <c r="DT14" s="181">
        <f t="shared" si="33"/>
        <v>0</v>
      </c>
      <c r="DU14" s="181">
        <f t="shared" si="33"/>
        <v>0</v>
      </c>
      <c r="DV14" s="181">
        <f t="shared" si="33"/>
        <v>0</v>
      </c>
      <c r="DW14" s="181">
        <f t="shared" si="33"/>
        <v>0</v>
      </c>
      <c r="DX14" s="181">
        <f t="shared" si="33"/>
        <v>0</v>
      </c>
      <c r="DY14" s="181">
        <f t="shared" si="33"/>
        <v>0</v>
      </c>
      <c r="DZ14" s="181">
        <f t="shared" si="33"/>
        <v>0</v>
      </c>
      <c r="EA14" s="181">
        <f t="shared" si="33"/>
        <v>0</v>
      </c>
      <c r="EB14" s="181">
        <f t="shared" si="33"/>
        <v>0</v>
      </c>
      <c r="EC14" s="181">
        <f t="shared" si="33"/>
        <v>0</v>
      </c>
      <c r="ED14" s="181">
        <f t="shared" si="33"/>
        <v>0</v>
      </c>
      <c r="EE14" s="181">
        <f t="shared" si="33"/>
        <v>0</v>
      </c>
      <c r="EF14" s="174">
        <f t="shared" si="33"/>
        <v>0</v>
      </c>
      <c r="EG14" s="174">
        <f t="shared" ref="EG14:EQ14" si="34">-EF11*$C$14/12</f>
        <v>0</v>
      </c>
      <c r="EH14" s="174">
        <f t="shared" si="34"/>
        <v>0</v>
      </c>
      <c r="EI14" s="174">
        <f t="shared" si="34"/>
        <v>0</v>
      </c>
      <c r="EJ14" s="174">
        <f t="shared" si="34"/>
        <v>0</v>
      </c>
      <c r="EK14" s="174">
        <f t="shared" si="34"/>
        <v>0</v>
      </c>
      <c r="EL14" s="174">
        <f t="shared" si="34"/>
        <v>0</v>
      </c>
      <c r="EM14" s="174">
        <f t="shared" si="34"/>
        <v>0</v>
      </c>
      <c r="EN14" s="174">
        <f t="shared" si="34"/>
        <v>0</v>
      </c>
      <c r="EO14" s="174">
        <f t="shared" si="34"/>
        <v>0</v>
      </c>
      <c r="EP14" s="174">
        <f t="shared" si="34"/>
        <v>0</v>
      </c>
      <c r="EQ14" s="174">
        <f t="shared" si="34"/>
        <v>0</v>
      </c>
      <c r="ER14" s="175"/>
      <c r="ES14" s="832">
        <f>SUM(D14:O14)</f>
        <v>0</v>
      </c>
      <c r="ET14" s="826">
        <f>SUM(P14:AA14)</f>
        <v>0</v>
      </c>
      <c r="EU14" s="826">
        <f>SUM(AB14:AM14)</f>
        <v>0</v>
      </c>
      <c r="EV14" s="826">
        <f>SUM(AN14:AY14)</f>
        <v>0</v>
      </c>
      <c r="EW14" s="826">
        <f>SUM(AZ14:BK14)</f>
        <v>0</v>
      </c>
      <c r="EX14" s="826">
        <f>SUM(BL14:BW14)</f>
        <v>0</v>
      </c>
      <c r="EY14" s="826">
        <f>SUM(BX14:CI14)</f>
        <v>0</v>
      </c>
      <c r="EZ14" s="826">
        <f>SUM(CJ14:CU14)</f>
        <v>0</v>
      </c>
      <c r="FA14" s="196">
        <f>SUM(CV14:DG14)</f>
        <v>0</v>
      </c>
      <c r="FB14" s="196">
        <f>SUM(DH14:DS14)</f>
        <v>0</v>
      </c>
      <c r="FC14" s="196">
        <f>SUM(DT14:EE14)</f>
        <v>0</v>
      </c>
      <c r="FD14" s="196">
        <f>SUM(EF14:EQ14)</f>
        <v>0</v>
      </c>
      <c r="FE14" s="827">
        <f>SUM(D14:EQ14)</f>
        <v>0</v>
      </c>
    </row>
    <row r="15" spans="2:161" ht="16.2" thickBot="1" x14ac:dyDescent="0.35">
      <c r="B15" s="17" t="s">
        <v>65</v>
      </c>
      <c r="C15" s="18"/>
      <c r="D15" s="179">
        <f t="shared" ref="D15:AI15" si="35">SUM(D14:D14)</f>
        <v>0</v>
      </c>
      <c r="E15" s="179">
        <f t="shared" si="35"/>
        <v>0</v>
      </c>
      <c r="F15" s="185">
        <f t="shared" si="35"/>
        <v>0</v>
      </c>
      <c r="G15" s="185">
        <f t="shared" si="35"/>
        <v>0</v>
      </c>
      <c r="H15" s="185">
        <f t="shared" si="35"/>
        <v>0</v>
      </c>
      <c r="I15" s="185">
        <f t="shared" si="35"/>
        <v>0</v>
      </c>
      <c r="J15" s="185">
        <f t="shared" si="35"/>
        <v>0</v>
      </c>
      <c r="K15" s="185">
        <f t="shared" si="35"/>
        <v>0</v>
      </c>
      <c r="L15" s="185">
        <f t="shared" si="35"/>
        <v>0</v>
      </c>
      <c r="M15" s="185">
        <f t="shared" si="35"/>
        <v>0</v>
      </c>
      <c r="N15" s="185">
        <f t="shared" si="35"/>
        <v>0</v>
      </c>
      <c r="O15" s="185">
        <f t="shared" si="35"/>
        <v>0</v>
      </c>
      <c r="P15" s="185">
        <f t="shared" si="35"/>
        <v>0</v>
      </c>
      <c r="Q15" s="185">
        <f t="shared" si="35"/>
        <v>0</v>
      </c>
      <c r="R15" s="185">
        <f t="shared" si="35"/>
        <v>0</v>
      </c>
      <c r="S15" s="185">
        <f t="shared" si="35"/>
        <v>0</v>
      </c>
      <c r="T15" s="185">
        <f t="shared" si="35"/>
        <v>0</v>
      </c>
      <c r="U15" s="185">
        <f t="shared" si="35"/>
        <v>0</v>
      </c>
      <c r="V15" s="185">
        <f t="shared" si="35"/>
        <v>0</v>
      </c>
      <c r="W15" s="185">
        <f t="shared" si="35"/>
        <v>0</v>
      </c>
      <c r="X15" s="185">
        <f t="shared" si="35"/>
        <v>0</v>
      </c>
      <c r="Y15" s="185">
        <f t="shared" si="35"/>
        <v>0</v>
      </c>
      <c r="Z15" s="185">
        <f t="shared" si="35"/>
        <v>0</v>
      </c>
      <c r="AA15" s="185">
        <f t="shared" si="35"/>
        <v>0</v>
      </c>
      <c r="AB15" s="185">
        <f t="shared" si="35"/>
        <v>0</v>
      </c>
      <c r="AC15" s="185">
        <f t="shared" si="35"/>
        <v>0</v>
      </c>
      <c r="AD15" s="185">
        <f t="shared" si="35"/>
        <v>0</v>
      </c>
      <c r="AE15" s="185">
        <f t="shared" si="35"/>
        <v>0</v>
      </c>
      <c r="AF15" s="185">
        <f t="shared" si="35"/>
        <v>0</v>
      </c>
      <c r="AG15" s="185">
        <f t="shared" si="35"/>
        <v>0</v>
      </c>
      <c r="AH15" s="185">
        <f t="shared" si="35"/>
        <v>0</v>
      </c>
      <c r="AI15" s="185">
        <f t="shared" si="35"/>
        <v>0</v>
      </c>
      <c r="AJ15" s="185">
        <f t="shared" ref="AJ15:BO15" si="36">SUM(AJ14:AJ14)</f>
        <v>0</v>
      </c>
      <c r="AK15" s="185">
        <f t="shared" si="36"/>
        <v>0</v>
      </c>
      <c r="AL15" s="185">
        <f t="shared" si="36"/>
        <v>0</v>
      </c>
      <c r="AM15" s="185">
        <f t="shared" si="36"/>
        <v>0</v>
      </c>
      <c r="AN15" s="185">
        <f t="shared" si="36"/>
        <v>0</v>
      </c>
      <c r="AO15" s="185">
        <f t="shared" si="36"/>
        <v>0</v>
      </c>
      <c r="AP15" s="185">
        <f t="shared" si="36"/>
        <v>0</v>
      </c>
      <c r="AQ15" s="185">
        <f t="shared" si="36"/>
        <v>0</v>
      </c>
      <c r="AR15" s="185">
        <f t="shared" si="36"/>
        <v>0</v>
      </c>
      <c r="AS15" s="185">
        <f t="shared" si="36"/>
        <v>0</v>
      </c>
      <c r="AT15" s="185">
        <f t="shared" si="36"/>
        <v>0</v>
      </c>
      <c r="AU15" s="185">
        <f t="shared" si="36"/>
        <v>0</v>
      </c>
      <c r="AV15" s="185">
        <f t="shared" si="36"/>
        <v>0</v>
      </c>
      <c r="AW15" s="185">
        <f t="shared" si="36"/>
        <v>0</v>
      </c>
      <c r="AX15" s="185">
        <f t="shared" si="36"/>
        <v>0</v>
      </c>
      <c r="AY15" s="185">
        <f t="shared" si="36"/>
        <v>0</v>
      </c>
      <c r="AZ15" s="185">
        <f t="shared" si="36"/>
        <v>0</v>
      </c>
      <c r="BA15" s="185">
        <f t="shared" si="36"/>
        <v>0</v>
      </c>
      <c r="BB15" s="185">
        <f t="shared" si="36"/>
        <v>0</v>
      </c>
      <c r="BC15" s="185">
        <f t="shared" si="36"/>
        <v>0</v>
      </c>
      <c r="BD15" s="185">
        <f t="shared" si="36"/>
        <v>0</v>
      </c>
      <c r="BE15" s="185">
        <f t="shared" si="36"/>
        <v>0</v>
      </c>
      <c r="BF15" s="185">
        <f t="shared" si="36"/>
        <v>0</v>
      </c>
      <c r="BG15" s="185">
        <f t="shared" si="36"/>
        <v>0</v>
      </c>
      <c r="BH15" s="185">
        <f t="shared" si="36"/>
        <v>0</v>
      </c>
      <c r="BI15" s="185">
        <f t="shared" si="36"/>
        <v>0</v>
      </c>
      <c r="BJ15" s="185">
        <f t="shared" si="36"/>
        <v>0</v>
      </c>
      <c r="BK15" s="185">
        <f t="shared" si="36"/>
        <v>0</v>
      </c>
      <c r="BL15" s="185">
        <f t="shared" si="36"/>
        <v>0</v>
      </c>
      <c r="BM15" s="185">
        <f t="shared" si="36"/>
        <v>0</v>
      </c>
      <c r="BN15" s="185">
        <f t="shared" si="36"/>
        <v>0</v>
      </c>
      <c r="BO15" s="185">
        <f t="shared" si="36"/>
        <v>0</v>
      </c>
      <c r="BP15" s="185">
        <f t="shared" ref="BP15:CU15" si="37">SUM(BP14:BP14)</f>
        <v>0</v>
      </c>
      <c r="BQ15" s="185">
        <f t="shared" si="37"/>
        <v>0</v>
      </c>
      <c r="BR15" s="185">
        <f t="shared" si="37"/>
        <v>0</v>
      </c>
      <c r="BS15" s="185">
        <f t="shared" si="37"/>
        <v>0</v>
      </c>
      <c r="BT15" s="185">
        <f t="shared" si="37"/>
        <v>0</v>
      </c>
      <c r="BU15" s="185">
        <f t="shared" si="37"/>
        <v>0</v>
      </c>
      <c r="BV15" s="185">
        <f t="shared" si="37"/>
        <v>0</v>
      </c>
      <c r="BW15" s="185">
        <f t="shared" si="37"/>
        <v>0</v>
      </c>
      <c r="BX15" s="185">
        <f t="shared" si="37"/>
        <v>0</v>
      </c>
      <c r="BY15" s="185">
        <f t="shared" si="37"/>
        <v>0</v>
      </c>
      <c r="BZ15" s="185">
        <f t="shared" si="37"/>
        <v>0</v>
      </c>
      <c r="CA15" s="185">
        <f t="shared" si="37"/>
        <v>0</v>
      </c>
      <c r="CB15" s="185">
        <f t="shared" si="37"/>
        <v>0</v>
      </c>
      <c r="CC15" s="185">
        <f t="shared" si="37"/>
        <v>0</v>
      </c>
      <c r="CD15" s="185">
        <f t="shared" si="37"/>
        <v>0</v>
      </c>
      <c r="CE15" s="185">
        <f t="shared" si="37"/>
        <v>0</v>
      </c>
      <c r="CF15" s="185">
        <f t="shared" si="37"/>
        <v>0</v>
      </c>
      <c r="CG15" s="185">
        <f t="shared" si="37"/>
        <v>0</v>
      </c>
      <c r="CH15" s="185">
        <f t="shared" si="37"/>
        <v>0</v>
      </c>
      <c r="CI15" s="185">
        <f t="shared" si="37"/>
        <v>0</v>
      </c>
      <c r="CJ15" s="185">
        <f t="shared" si="37"/>
        <v>0</v>
      </c>
      <c r="CK15" s="185">
        <f t="shared" si="37"/>
        <v>0</v>
      </c>
      <c r="CL15" s="185">
        <f t="shared" si="37"/>
        <v>0</v>
      </c>
      <c r="CM15" s="185">
        <f t="shared" si="37"/>
        <v>0</v>
      </c>
      <c r="CN15" s="185">
        <f t="shared" si="37"/>
        <v>0</v>
      </c>
      <c r="CO15" s="185">
        <f t="shared" si="37"/>
        <v>0</v>
      </c>
      <c r="CP15" s="185">
        <f t="shared" si="37"/>
        <v>0</v>
      </c>
      <c r="CQ15" s="185">
        <f t="shared" si="37"/>
        <v>0</v>
      </c>
      <c r="CR15" s="185">
        <f t="shared" si="37"/>
        <v>0</v>
      </c>
      <c r="CS15" s="185">
        <f t="shared" si="37"/>
        <v>0</v>
      </c>
      <c r="CT15" s="185">
        <f t="shared" si="37"/>
        <v>0</v>
      </c>
      <c r="CU15" s="185">
        <f t="shared" si="37"/>
        <v>0</v>
      </c>
      <c r="CV15" s="185">
        <f t="shared" ref="CV15:EA15" si="38">SUM(CV14:CV14)</f>
        <v>0</v>
      </c>
      <c r="CW15" s="185">
        <f t="shared" si="38"/>
        <v>0</v>
      </c>
      <c r="CX15" s="185">
        <f t="shared" si="38"/>
        <v>0</v>
      </c>
      <c r="CY15" s="185">
        <f t="shared" si="38"/>
        <v>0</v>
      </c>
      <c r="CZ15" s="185">
        <f t="shared" si="38"/>
        <v>0</v>
      </c>
      <c r="DA15" s="185">
        <f t="shared" si="38"/>
        <v>0</v>
      </c>
      <c r="DB15" s="185">
        <f t="shared" si="38"/>
        <v>0</v>
      </c>
      <c r="DC15" s="185">
        <f t="shared" si="38"/>
        <v>0</v>
      </c>
      <c r="DD15" s="185">
        <f t="shared" si="38"/>
        <v>0</v>
      </c>
      <c r="DE15" s="185">
        <f t="shared" si="38"/>
        <v>0</v>
      </c>
      <c r="DF15" s="185">
        <f t="shared" si="38"/>
        <v>0</v>
      </c>
      <c r="DG15" s="185">
        <f t="shared" si="38"/>
        <v>0</v>
      </c>
      <c r="DH15" s="185">
        <f t="shared" si="38"/>
        <v>0</v>
      </c>
      <c r="DI15" s="185">
        <f t="shared" si="38"/>
        <v>0</v>
      </c>
      <c r="DJ15" s="185">
        <f t="shared" si="38"/>
        <v>0</v>
      </c>
      <c r="DK15" s="185">
        <f t="shared" si="38"/>
        <v>0</v>
      </c>
      <c r="DL15" s="185">
        <f t="shared" si="38"/>
        <v>0</v>
      </c>
      <c r="DM15" s="185">
        <f t="shared" si="38"/>
        <v>0</v>
      </c>
      <c r="DN15" s="185">
        <f t="shared" si="38"/>
        <v>0</v>
      </c>
      <c r="DO15" s="185">
        <f t="shared" si="38"/>
        <v>0</v>
      </c>
      <c r="DP15" s="185">
        <f t="shared" si="38"/>
        <v>0</v>
      </c>
      <c r="DQ15" s="185">
        <f t="shared" si="38"/>
        <v>0</v>
      </c>
      <c r="DR15" s="185">
        <f t="shared" si="38"/>
        <v>0</v>
      </c>
      <c r="DS15" s="185">
        <f t="shared" si="38"/>
        <v>0</v>
      </c>
      <c r="DT15" s="185">
        <f t="shared" si="38"/>
        <v>0</v>
      </c>
      <c r="DU15" s="185">
        <f t="shared" si="38"/>
        <v>0</v>
      </c>
      <c r="DV15" s="185">
        <f t="shared" si="38"/>
        <v>0</v>
      </c>
      <c r="DW15" s="185">
        <f t="shared" si="38"/>
        <v>0</v>
      </c>
      <c r="DX15" s="185">
        <f t="shared" si="38"/>
        <v>0</v>
      </c>
      <c r="DY15" s="185">
        <f t="shared" si="38"/>
        <v>0</v>
      </c>
      <c r="DZ15" s="185">
        <f t="shared" si="38"/>
        <v>0</v>
      </c>
      <c r="EA15" s="185">
        <f t="shared" si="38"/>
        <v>0</v>
      </c>
      <c r="EB15" s="185">
        <f t="shared" ref="EB15:EQ15" si="39">SUM(EB14:EB14)</f>
        <v>0</v>
      </c>
      <c r="EC15" s="185">
        <f t="shared" si="39"/>
        <v>0</v>
      </c>
      <c r="ED15" s="185">
        <f t="shared" si="39"/>
        <v>0</v>
      </c>
      <c r="EE15" s="185">
        <f t="shared" si="39"/>
        <v>0</v>
      </c>
      <c r="EF15" s="179">
        <f t="shared" si="39"/>
        <v>0</v>
      </c>
      <c r="EG15" s="179">
        <f t="shared" si="39"/>
        <v>0</v>
      </c>
      <c r="EH15" s="179">
        <f t="shared" si="39"/>
        <v>0</v>
      </c>
      <c r="EI15" s="179">
        <f t="shared" si="39"/>
        <v>0</v>
      </c>
      <c r="EJ15" s="179">
        <f t="shared" si="39"/>
        <v>0</v>
      </c>
      <c r="EK15" s="179">
        <f t="shared" si="39"/>
        <v>0</v>
      </c>
      <c r="EL15" s="179">
        <f t="shared" si="39"/>
        <v>0</v>
      </c>
      <c r="EM15" s="179">
        <f t="shared" si="39"/>
        <v>0</v>
      </c>
      <c r="EN15" s="179">
        <f t="shared" si="39"/>
        <v>0</v>
      </c>
      <c r="EO15" s="179">
        <f t="shared" si="39"/>
        <v>0</v>
      </c>
      <c r="EP15" s="179">
        <f t="shared" si="39"/>
        <v>0</v>
      </c>
      <c r="EQ15" s="179">
        <f t="shared" si="39"/>
        <v>0</v>
      </c>
      <c r="ER15" s="175"/>
      <c r="ES15" s="834">
        <f>SUM(D15:O15)</f>
        <v>0</v>
      </c>
      <c r="ET15" s="185">
        <f>SUM(P15:AA15)</f>
        <v>0</v>
      </c>
      <c r="EU15" s="185">
        <f>SUM(AB15:AM15)</f>
        <v>0</v>
      </c>
      <c r="EV15" s="185">
        <f>SUM(AN15:AY15)</f>
        <v>0</v>
      </c>
      <c r="EW15" s="185">
        <f>SUM(AZ15:BK15)</f>
        <v>0</v>
      </c>
      <c r="EX15" s="185">
        <f>SUM(BL15:BW15)</f>
        <v>0</v>
      </c>
      <c r="EY15" s="185">
        <f>SUM(BX15:CI15)</f>
        <v>0</v>
      </c>
      <c r="EZ15" s="185">
        <f>SUM(CJ15:CU15)</f>
        <v>0</v>
      </c>
      <c r="FA15" s="828">
        <f>SUM(CV15:DG15)</f>
        <v>0</v>
      </c>
      <c r="FB15" s="828">
        <f>SUM(DH15:DS15)</f>
        <v>0</v>
      </c>
      <c r="FC15" s="828">
        <f>SUM(DT15:EE15)</f>
        <v>0</v>
      </c>
      <c r="FD15" s="828">
        <f>SUM(EF15:EQ15)</f>
        <v>0</v>
      </c>
      <c r="FE15" s="795">
        <f>SUM(D15:EQ15)</f>
        <v>0</v>
      </c>
    </row>
    <row r="16" spans="2:161" ht="15.6" x14ac:dyDescent="0.3">
      <c r="B16" s="12" t="s">
        <v>70</v>
      </c>
      <c r="C16" s="16">
        <v>0</v>
      </c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6"/>
      <c r="CW16" s="186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86"/>
      <c r="DW16" s="186"/>
      <c r="DX16" s="186"/>
      <c r="DY16" s="186"/>
      <c r="DZ16" s="186"/>
      <c r="EA16" s="186"/>
      <c r="EB16" s="186"/>
      <c r="EC16" s="186"/>
      <c r="ED16" s="186"/>
      <c r="EE16" s="186"/>
      <c r="EF16" s="186"/>
      <c r="EG16" s="186"/>
      <c r="EH16" s="186"/>
      <c r="EI16" s="186"/>
      <c r="EJ16" s="186"/>
      <c r="EK16" s="186"/>
      <c r="EL16" s="186"/>
      <c r="EM16" s="186"/>
      <c r="EN16" s="186"/>
      <c r="EO16" s="186"/>
      <c r="EP16" s="186"/>
      <c r="EQ16" s="186"/>
      <c r="ER16" s="175"/>
      <c r="ES16" s="823"/>
      <c r="ET16" s="186"/>
      <c r="EU16" s="186"/>
      <c r="EV16" s="186"/>
      <c r="EW16" s="186"/>
      <c r="EX16" s="186"/>
      <c r="EY16" s="186"/>
      <c r="EZ16" s="186"/>
      <c r="FA16" s="186"/>
      <c r="FB16" s="186"/>
      <c r="FC16" s="186"/>
      <c r="FD16" s="186"/>
      <c r="FE16" s="833"/>
    </row>
    <row r="17" spans="2:161" ht="16.2" thickBot="1" x14ac:dyDescent="0.35">
      <c r="B17" s="13"/>
      <c r="C17" s="11"/>
      <c r="D17" s="174">
        <f t="shared" ref="D17:S17" si="40">-D5*$C$16</f>
        <v>0</v>
      </c>
      <c r="E17" s="174">
        <f t="shared" si="40"/>
        <v>0</v>
      </c>
      <c r="F17" s="174">
        <f t="shared" si="40"/>
        <v>0</v>
      </c>
      <c r="G17" s="174">
        <f t="shared" si="40"/>
        <v>0</v>
      </c>
      <c r="H17" s="174">
        <f t="shared" si="40"/>
        <v>0</v>
      </c>
      <c r="I17" s="174">
        <f t="shared" si="40"/>
        <v>0</v>
      </c>
      <c r="J17" s="174">
        <f t="shared" si="40"/>
        <v>0</v>
      </c>
      <c r="K17" s="174">
        <f t="shared" si="40"/>
        <v>0</v>
      </c>
      <c r="L17" s="174">
        <f t="shared" si="40"/>
        <v>0</v>
      </c>
      <c r="M17" s="174">
        <f t="shared" si="40"/>
        <v>0</v>
      </c>
      <c r="N17" s="174">
        <f t="shared" si="40"/>
        <v>0</v>
      </c>
      <c r="O17" s="174">
        <f t="shared" si="40"/>
        <v>0</v>
      </c>
      <c r="P17" s="174">
        <f t="shared" si="40"/>
        <v>0</v>
      </c>
      <c r="Q17" s="174">
        <f t="shared" si="40"/>
        <v>0</v>
      </c>
      <c r="R17" s="174">
        <f t="shared" si="40"/>
        <v>0</v>
      </c>
      <c r="S17" s="174">
        <f t="shared" si="40"/>
        <v>0</v>
      </c>
      <c r="T17" s="174">
        <f t="shared" ref="T17:AY17" si="41">-T5*$C$16</f>
        <v>0</v>
      </c>
      <c r="U17" s="174">
        <f t="shared" si="41"/>
        <v>0</v>
      </c>
      <c r="V17" s="174">
        <f t="shared" si="41"/>
        <v>0</v>
      </c>
      <c r="W17" s="174">
        <f t="shared" si="41"/>
        <v>0</v>
      </c>
      <c r="X17" s="174">
        <f t="shared" si="41"/>
        <v>0</v>
      </c>
      <c r="Y17" s="174">
        <f t="shared" si="41"/>
        <v>0</v>
      </c>
      <c r="Z17" s="174">
        <f t="shared" si="41"/>
        <v>0</v>
      </c>
      <c r="AA17" s="174">
        <f t="shared" si="41"/>
        <v>0</v>
      </c>
      <c r="AB17" s="174">
        <f t="shared" si="41"/>
        <v>0</v>
      </c>
      <c r="AC17" s="174">
        <f t="shared" si="41"/>
        <v>0</v>
      </c>
      <c r="AD17" s="174">
        <f t="shared" si="41"/>
        <v>0</v>
      </c>
      <c r="AE17" s="174">
        <f t="shared" si="41"/>
        <v>0</v>
      </c>
      <c r="AF17" s="174">
        <f t="shared" si="41"/>
        <v>0</v>
      </c>
      <c r="AG17" s="174">
        <f t="shared" si="41"/>
        <v>0</v>
      </c>
      <c r="AH17" s="174">
        <f t="shared" si="41"/>
        <v>0</v>
      </c>
      <c r="AI17" s="174">
        <f t="shared" si="41"/>
        <v>0</v>
      </c>
      <c r="AJ17" s="174">
        <f t="shared" si="41"/>
        <v>0</v>
      </c>
      <c r="AK17" s="174">
        <f t="shared" si="41"/>
        <v>0</v>
      </c>
      <c r="AL17" s="174">
        <f t="shared" si="41"/>
        <v>0</v>
      </c>
      <c r="AM17" s="174">
        <f t="shared" si="41"/>
        <v>0</v>
      </c>
      <c r="AN17" s="174">
        <f t="shared" si="41"/>
        <v>0</v>
      </c>
      <c r="AO17" s="174">
        <f t="shared" si="41"/>
        <v>0</v>
      </c>
      <c r="AP17" s="174">
        <f t="shared" si="41"/>
        <v>0</v>
      </c>
      <c r="AQ17" s="174">
        <f t="shared" si="41"/>
        <v>0</v>
      </c>
      <c r="AR17" s="174">
        <f t="shared" si="41"/>
        <v>0</v>
      </c>
      <c r="AS17" s="174">
        <f t="shared" si="41"/>
        <v>0</v>
      </c>
      <c r="AT17" s="174">
        <f t="shared" si="41"/>
        <v>0</v>
      </c>
      <c r="AU17" s="174">
        <f t="shared" si="41"/>
        <v>0</v>
      </c>
      <c r="AV17" s="174">
        <f t="shared" si="41"/>
        <v>0</v>
      </c>
      <c r="AW17" s="174">
        <f t="shared" si="41"/>
        <v>0</v>
      </c>
      <c r="AX17" s="174">
        <f t="shared" si="41"/>
        <v>0</v>
      </c>
      <c r="AY17" s="174">
        <f t="shared" si="41"/>
        <v>0</v>
      </c>
      <c r="AZ17" s="174">
        <f t="shared" ref="AZ17:CE17" si="42">-AZ5*$C$16</f>
        <v>0</v>
      </c>
      <c r="BA17" s="174">
        <f t="shared" si="42"/>
        <v>0</v>
      </c>
      <c r="BB17" s="174">
        <f t="shared" si="42"/>
        <v>0</v>
      </c>
      <c r="BC17" s="174">
        <f t="shared" si="42"/>
        <v>0</v>
      </c>
      <c r="BD17" s="174">
        <f t="shared" si="42"/>
        <v>0</v>
      </c>
      <c r="BE17" s="174">
        <f t="shared" si="42"/>
        <v>0</v>
      </c>
      <c r="BF17" s="174">
        <f t="shared" si="42"/>
        <v>0</v>
      </c>
      <c r="BG17" s="174">
        <f t="shared" si="42"/>
        <v>0</v>
      </c>
      <c r="BH17" s="174">
        <f t="shared" si="42"/>
        <v>0</v>
      </c>
      <c r="BI17" s="174">
        <f t="shared" si="42"/>
        <v>0</v>
      </c>
      <c r="BJ17" s="174">
        <f t="shared" si="42"/>
        <v>0</v>
      </c>
      <c r="BK17" s="174">
        <f t="shared" si="42"/>
        <v>0</v>
      </c>
      <c r="BL17" s="174">
        <f t="shared" si="42"/>
        <v>0</v>
      </c>
      <c r="BM17" s="174">
        <f t="shared" si="42"/>
        <v>0</v>
      </c>
      <c r="BN17" s="174">
        <f t="shared" si="42"/>
        <v>0</v>
      </c>
      <c r="BO17" s="174">
        <f t="shared" si="42"/>
        <v>0</v>
      </c>
      <c r="BP17" s="174">
        <f t="shared" si="42"/>
        <v>0</v>
      </c>
      <c r="BQ17" s="174">
        <f t="shared" si="42"/>
        <v>0</v>
      </c>
      <c r="BR17" s="174">
        <f t="shared" si="42"/>
        <v>0</v>
      </c>
      <c r="BS17" s="174">
        <f t="shared" si="42"/>
        <v>0</v>
      </c>
      <c r="BT17" s="174">
        <f t="shared" si="42"/>
        <v>0</v>
      </c>
      <c r="BU17" s="174">
        <f t="shared" si="42"/>
        <v>0</v>
      </c>
      <c r="BV17" s="174">
        <f t="shared" si="42"/>
        <v>0</v>
      </c>
      <c r="BW17" s="174">
        <f t="shared" si="42"/>
        <v>0</v>
      </c>
      <c r="BX17" s="174">
        <f t="shared" si="42"/>
        <v>0</v>
      </c>
      <c r="BY17" s="174">
        <f t="shared" si="42"/>
        <v>0</v>
      </c>
      <c r="BZ17" s="174">
        <f t="shared" si="42"/>
        <v>0</v>
      </c>
      <c r="CA17" s="174">
        <f t="shared" si="42"/>
        <v>0</v>
      </c>
      <c r="CB17" s="174">
        <f t="shared" si="42"/>
        <v>0</v>
      </c>
      <c r="CC17" s="174">
        <f t="shared" si="42"/>
        <v>0</v>
      </c>
      <c r="CD17" s="174">
        <f t="shared" si="42"/>
        <v>0</v>
      </c>
      <c r="CE17" s="174">
        <f t="shared" si="42"/>
        <v>0</v>
      </c>
      <c r="CF17" s="174">
        <f t="shared" ref="CF17:CU17" si="43">-CF5*$C$16</f>
        <v>0</v>
      </c>
      <c r="CG17" s="174">
        <f t="shared" si="43"/>
        <v>0</v>
      </c>
      <c r="CH17" s="174">
        <f t="shared" si="43"/>
        <v>0</v>
      </c>
      <c r="CI17" s="174">
        <f t="shared" si="43"/>
        <v>0</v>
      </c>
      <c r="CJ17" s="174">
        <f t="shared" si="43"/>
        <v>0</v>
      </c>
      <c r="CK17" s="174">
        <f t="shared" si="43"/>
        <v>0</v>
      </c>
      <c r="CL17" s="174">
        <f t="shared" si="43"/>
        <v>0</v>
      </c>
      <c r="CM17" s="174">
        <f t="shared" si="43"/>
        <v>0</v>
      </c>
      <c r="CN17" s="174">
        <f t="shared" si="43"/>
        <v>0</v>
      </c>
      <c r="CO17" s="174">
        <f t="shared" si="43"/>
        <v>0</v>
      </c>
      <c r="CP17" s="174">
        <f t="shared" si="43"/>
        <v>0</v>
      </c>
      <c r="CQ17" s="174">
        <f t="shared" si="43"/>
        <v>0</v>
      </c>
      <c r="CR17" s="174">
        <f t="shared" si="43"/>
        <v>0</v>
      </c>
      <c r="CS17" s="174">
        <f t="shared" si="43"/>
        <v>0</v>
      </c>
      <c r="CT17" s="174">
        <f t="shared" si="43"/>
        <v>0</v>
      </c>
      <c r="CU17" s="174">
        <f t="shared" si="43"/>
        <v>0</v>
      </c>
      <c r="CV17" s="174"/>
      <c r="CW17" s="174"/>
      <c r="CX17" s="174"/>
      <c r="CY17" s="174">
        <f t="shared" ref="CY17:EQ17" si="44">-CY5*$C$16</f>
        <v>0</v>
      </c>
      <c r="CZ17" s="174">
        <f t="shared" si="44"/>
        <v>0</v>
      </c>
      <c r="DA17" s="174">
        <f t="shared" si="44"/>
        <v>0</v>
      </c>
      <c r="DB17" s="174">
        <f t="shared" si="44"/>
        <v>0</v>
      </c>
      <c r="DC17" s="174">
        <f t="shared" si="44"/>
        <v>0</v>
      </c>
      <c r="DD17" s="174">
        <f t="shared" si="44"/>
        <v>0</v>
      </c>
      <c r="DE17" s="174">
        <f t="shared" si="44"/>
        <v>0</v>
      </c>
      <c r="DF17" s="174">
        <f t="shared" si="44"/>
        <v>0</v>
      </c>
      <c r="DG17" s="174">
        <f t="shared" si="44"/>
        <v>0</v>
      </c>
      <c r="DH17" s="174">
        <f t="shared" si="44"/>
        <v>0</v>
      </c>
      <c r="DI17" s="174">
        <f t="shared" si="44"/>
        <v>0</v>
      </c>
      <c r="DJ17" s="174">
        <f t="shared" si="44"/>
        <v>0</v>
      </c>
      <c r="DK17" s="174">
        <f t="shared" si="44"/>
        <v>0</v>
      </c>
      <c r="DL17" s="174">
        <f t="shared" si="44"/>
        <v>0</v>
      </c>
      <c r="DM17" s="174">
        <f t="shared" si="44"/>
        <v>0</v>
      </c>
      <c r="DN17" s="174">
        <f t="shared" si="44"/>
        <v>0</v>
      </c>
      <c r="DO17" s="174">
        <f t="shared" si="44"/>
        <v>0</v>
      </c>
      <c r="DP17" s="174">
        <f t="shared" si="44"/>
        <v>0</v>
      </c>
      <c r="DQ17" s="174">
        <f t="shared" si="44"/>
        <v>0</v>
      </c>
      <c r="DR17" s="174">
        <f t="shared" si="44"/>
        <v>0</v>
      </c>
      <c r="DS17" s="174">
        <f t="shared" si="44"/>
        <v>0</v>
      </c>
      <c r="DT17" s="174">
        <f t="shared" si="44"/>
        <v>0</v>
      </c>
      <c r="DU17" s="174">
        <f t="shared" si="44"/>
        <v>0</v>
      </c>
      <c r="DV17" s="174">
        <f t="shared" si="44"/>
        <v>0</v>
      </c>
      <c r="DW17" s="174">
        <f t="shared" si="44"/>
        <v>0</v>
      </c>
      <c r="DX17" s="174">
        <f t="shared" si="44"/>
        <v>0</v>
      </c>
      <c r="DY17" s="174">
        <f t="shared" si="44"/>
        <v>0</v>
      </c>
      <c r="DZ17" s="174">
        <f t="shared" si="44"/>
        <v>0</v>
      </c>
      <c r="EA17" s="174">
        <f t="shared" si="44"/>
        <v>0</v>
      </c>
      <c r="EB17" s="174">
        <f t="shared" si="44"/>
        <v>0</v>
      </c>
      <c r="EC17" s="174">
        <f t="shared" si="44"/>
        <v>0</v>
      </c>
      <c r="ED17" s="174">
        <f t="shared" si="44"/>
        <v>0</v>
      </c>
      <c r="EE17" s="174">
        <f t="shared" si="44"/>
        <v>0</v>
      </c>
      <c r="EF17" s="174">
        <f t="shared" si="44"/>
        <v>0</v>
      </c>
      <c r="EG17" s="174">
        <f t="shared" si="44"/>
        <v>0</v>
      </c>
      <c r="EH17" s="174">
        <f t="shared" si="44"/>
        <v>0</v>
      </c>
      <c r="EI17" s="174">
        <f t="shared" si="44"/>
        <v>0</v>
      </c>
      <c r="EJ17" s="174">
        <f t="shared" si="44"/>
        <v>0</v>
      </c>
      <c r="EK17" s="174">
        <f t="shared" si="44"/>
        <v>0</v>
      </c>
      <c r="EL17" s="174">
        <f t="shared" si="44"/>
        <v>0</v>
      </c>
      <c r="EM17" s="174">
        <f t="shared" si="44"/>
        <v>0</v>
      </c>
      <c r="EN17" s="174">
        <f t="shared" si="44"/>
        <v>0</v>
      </c>
      <c r="EO17" s="174">
        <f t="shared" si="44"/>
        <v>0</v>
      </c>
      <c r="EP17" s="174">
        <f t="shared" si="44"/>
        <v>0</v>
      </c>
      <c r="EQ17" s="174">
        <f t="shared" si="44"/>
        <v>0</v>
      </c>
      <c r="ER17" s="175"/>
      <c r="ES17" s="819">
        <f>SUM(D17:O17)</f>
        <v>0</v>
      </c>
      <c r="ET17" s="820">
        <f>SUM(P17:AA17)</f>
        <v>0</v>
      </c>
      <c r="EU17" s="820">
        <f>SUM(AB17:AM17)</f>
        <v>0</v>
      </c>
      <c r="EV17" s="820">
        <f>SUM(AN17:AY17)</f>
        <v>0</v>
      </c>
      <c r="EW17" s="820">
        <f>SUM(AZ17:BK17)</f>
        <v>0</v>
      </c>
      <c r="EX17" s="820">
        <f>SUM(BL17:BW17)</f>
        <v>0</v>
      </c>
      <c r="EY17" s="820">
        <f>SUM(BX17:CI17)</f>
        <v>0</v>
      </c>
      <c r="EZ17" s="820">
        <f>SUM(CJ17:CU17)</f>
        <v>0</v>
      </c>
      <c r="FA17" s="821">
        <f>SUM(CV17:DG17)</f>
        <v>0</v>
      </c>
      <c r="FB17" s="821">
        <f>SUM(DH17:DS17)</f>
        <v>0</v>
      </c>
      <c r="FC17" s="821">
        <f>SUM(DT17:EE17)</f>
        <v>0</v>
      </c>
      <c r="FD17" s="821">
        <f>SUM(EF17:EQ17)</f>
        <v>0</v>
      </c>
      <c r="FE17" s="822">
        <f>SUM(D17:EQ17)</f>
        <v>0</v>
      </c>
    </row>
    <row r="18" spans="2:161" ht="16.2" thickBot="1" x14ac:dyDescent="0.35">
      <c r="B18" s="17" t="s">
        <v>65</v>
      </c>
      <c r="C18" s="18"/>
      <c r="D18" s="179">
        <f>SUM(D17:D17)</f>
        <v>0</v>
      </c>
      <c r="E18" s="179">
        <f t="shared" ref="E18:AI18" si="45">SUM(E17:E17)</f>
        <v>0</v>
      </c>
      <c r="F18" s="179">
        <f t="shared" si="45"/>
        <v>0</v>
      </c>
      <c r="G18" s="179">
        <f t="shared" si="45"/>
        <v>0</v>
      </c>
      <c r="H18" s="179">
        <f t="shared" si="45"/>
        <v>0</v>
      </c>
      <c r="I18" s="179">
        <f t="shared" si="45"/>
        <v>0</v>
      </c>
      <c r="J18" s="179">
        <f t="shared" si="45"/>
        <v>0</v>
      </c>
      <c r="K18" s="179">
        <f t="shared" si="45"/>
        <v>0</v>
      </c>
      <c r="L18" s="179">
        <f t="shared" si="45"/>
        <v>0</v>
      </c>
      <c r="M18" s="179">
        <f t="shared" si="45"/>
        <v>0</v>
      </c>
      <c r="N18" s="179">
        <f t="shared" si="45"/>
        <v>0</v>
      </c>
      <c r="O18" s="179">
        <f t="shared" si="45"/>
        <v>0</v>
      </c>
      <c r="P18" s="179">
        <f t="shared" si="45"/>
        <v>0</v>
      </c>
      <c r="Q18" s="179">
        <f t="shared" si="45"/>
        <v>0</v>
      </c>
      <c r="R18" s="179">
        <f t="shared" si="45"/>
        <v>0</v>
      </c>
      <c r="S18" s="179">
        <f t="shared" si="45"/>
        <v>0</v>
      </c>
      <c r="T18" s="179">
        <f t="shared" si="45"/>
        <v>0</v>
      </c>
      <c r="U18" s="179">
        <f t="shared" si="45"/>
        <v>0</v>
      </c>
      <c r="V18" s="179">
        <f t="shared" si="45"/>
        <v>0</v>
      </c>
      <c r="W18" s="179">
        <f t="shared" si="45"/>
        <v>0</v>
      </c>
      <c r="X18" s="179">
        <f t="shared" si="45"/>
        <v>0</v>
      </c>
      <c r="Y18" s="179">
        <f t="shared" si="45"/>
        <v>0</v>
      </c>
      <c r="Z18" s="179">
        <f t="shared" si="45"/>
        <v>0</v>
      </c>
      <c r="AA18" s="179">
        <f t="shared" si="45"/>
        <v>0</v>
      </c>
      <c r="AB18" s="179">
        <f t="shared" si="45"/>
        <v>0</v>
      </c>
      <c r="AC18" s="179">
        <f t="shared" si="45"/>
        <v>0</v>
      </c>
      <c r="AD18" s="179">
        <f t="shared" si="45"/>
        <v>0</v>
      </c>
      <c r="AE18" s="179">
        <f t="shared" si="45"/>
        <v>0</v>
      </c>
      <c r="AF18" s="179">
        <f t="shared" si="45"/>
        <v>0</v>
      </c>
      <c r="AG18" s="179">
        <f t="shared" si="45"/>
        <v>0</v>
      </c>
      <c r="AH18" s="179">
        <f t="shared" si="45"/>
        <v>0</v>
      </c>
      <c r="AI18" s="179">
        <f t="shared" si="45"/>
        <v>0</v>
      </c>
      <c r="AJ18" s="179">
        <f t="shared" ref="AJ18:BO18" si="46">SUM(AJ17:AJ17)</f>
        <v>0</v>
      </c>
      <c r="AK18" s="179">
        <f t="shared" si="46"/>
        <v>0</v>
      </c>
      <c r="AL18" s="179">
        <f t="shared" si="46"/>
        <v>0</v>
      </c>
      <c r="AM18" s="179">
        <f t="shared" si="46"/>
        <v>0</v>
      </c>
      <c r="AN18" s="179">
        <f t="shared" si="46"/>
        <v>0</v>
      </c>
      <c r="AO18" s="179">
        <f t="shared" si="46"/>
        <v>0</v>
      </c>
      <c r="AP18" s="179">
        <f t="shared" si="46"/>
        <v>0</v>
      </c>
      <c r="AQ18" s="179">
        <f t="shared" si="46"/>
        <v>0</v>
      </c>
      <c r="AR18" s="179">
        <f t="shared" si="46"/>
        <v>0</v>
      </c>
      <c r="AS18" s="179">
        <f t="shared" si="46"/>
        <v>0</v>
      </c>
      <c r="AT18" s="179">
        <f t="shared" si="46"/>
        <v>0</v>
      </c>
      <c r="AU18" s="179">
        <f t="shared" si="46"/>
        <v>0</v>
      </c>
      <c r="AV18" s="179">
        <f t="shared" si="46"/>
        <v>0</v>
      </c>
      <c r="AW18" s="179">
        <f t="shared" si="46"/>
        <v>0</v>
      </c>
      <c r="AX18" s="179">
        <f t="shared" si="46"/>
        <v>0</v>
      </c>
      <c r="AY18" s="179">
        <f t="shared" si="46"/>
        <v>0</v>
      </c>
      <c r="AZ18" s="179">
        <f t="shared" si="46"/>
        <v>0</v>
      </c>
      <c r="BA18" s="179">
        <f t="shared" si="46"/>
        <v>0</v>
      </c>
      <c r="BB18" s="179">
        <f t="shared" si="46"/>
        <v>0</v>
      </c>
      <c r="BC18" s="179">
        <f t="shared" si="46"/>
        <v>0</v>
      </c>
      <c r="BD18" s="179">
        <f t="shared" si="46"/>
        <v>0</v>
      </c>
      <c r="BE18" s="179">
        <f t="shared" si="46"/>
        <v>0</v>
      </c>
      <c r="BF18" s="179">
        <f t="shared" si="46"/>
        <v>0</v>
      </c>
      <c r="BG18" s="179">
        <f t="shared" si="46"/>
        <v>0</v>
      </c>
      <c r="BH18" s="179">
        <f t="shared" si="46"/>
        <v>0</v>
      </c>
      <c r="BI18" s="179">
        <f t="shared" si="46"/>
        <v>0</v>
      </c>
      <c r="BJ18" s="179">
        <f t="shared" si="46"/>
        <v>0</v>
      </c>
      <c r="BK18" s="179">
        <f t="shared" si="46"/>
        <v>0</v>
      </c>
      <c r="BL18" s="179">
        <f t="shared" si="46"/>
        <v>0</v>
      </c>
      <c r="BM18" s="179">
        <f t="shared" si="46"/>
        <v>0</v>
      </c>
      <c r="BN18" s="179">
        <f t="shared" si="46"/>
        <v>0</v>
      </c>
      <c r="BO18" s="179">
        <f t="shared" si="46"/>
        <v>0</v>
      </c>
      <c r="BP18" s="179">
        <f t="shared" ref="BP18:CU18" si="47">SUM(BP17:BP17)</f>
        <v>0</v>
      </c>
      <c r="BQ18" s="179">
        <f t="shared" si="47"/>
        <v>0</v>
      </c>
      <c r="BR18" s="179">
        <f t="shared" si="47"/>
        <v>0</v>
      </c>
      <c r="BS18" s="179">
        <f t="shared" si="47"/>
        <v>0</v>
      </c>
      <c r="BT18" s="179">
        <f t="shared" si="47"/>
        <v>0</v>
      </c>
      <c r="BU18" s="179">
        <f t="shared" si="47"/>
        <v>0</v>
      </c>
      <c r="BV18" s="179">
        <f t="shared" si="47"/>
        <v>0</v>
      </c>
      <c r="BW18" s="179">
        <f t="shared" si="47"/>
        <v>0</v>
      </c>
      <c r="BX18" s="179">
        <f t="shared" si="47"/>
        <v>0</v>
      </c>
      <c r="BY18" s="179">
        <f t="shared" si="47"/>
        <v>0</v>
      </c>
      <c r="BZ18" s="179">
        <f t="shared" si="47"/>
        <v>0</v>
      </c>
      <c r="CA18" s="179">
        <f t="shared" si="47"/>
        <v>0</v>
      </c>
      <c r="CB18" s="179">
        <f t="shared" si="47"/>
        <v>0</v>
      </c>
      <c r="CC18" s="179">
        <f t="shared" si="47"/>
        <v>0</v>
      </c>
      <c r="CD18" s="179">
        <f t="shared" si="47"/>
        <v>0</v>
      </c>
      <c r="CE18" s="179">
        <f t="shared" si="47"/>
        <v>0</v>
      </c>
      <c r="CF18" s="179">
        <f t="shared" si="47"/>
        <v>0</v>
      </c>
      <c r="CG18" s="179">
        <f t="shared" si="47"/>
        <v>0</v>
      </c>
      <c r="CH18" s="179">
        <f t="shared" si="47"/>
        <v>0</v>
      </c>
      <c r="CI18" s="179">
        <f t="shared" si="47"/>
        <v>0</v>
      </c>
      <c r="CJ18" s="179">
        <f t="shared" si="47"/>
        <v>0</v>
      </c>
      <c r="CK18" s="179">
        <f t="shared" si="47"/>
        <v>0</v>
      </c>
      <c r="CL18" s="179">
        <f t="shared" si="47"/>
        <v>0</v>
      </c>
      <c r="CM18" s="179">
        <f t="shared" si="47"/>
        <v>0</v>
      </c>
      <c r="CN18" s="179">
        <f t="shared" si="47"/>
        <v>0</v>
      </c>
      <c r="CO18" s="179">
        <f t="shared" si="47"/>
        <v>0</v>
      </c>
      <c r="CP18" s="179">
        <f t="shared" si="47"/>
        <v>0</v>
      </c>
      <c r="CQ18" s="179">
        <f t="shared" si="47"/>
        <v>0</v>
      </c>
      <c r="CR18" s="179">
        <f t="shared" si="47"/>
        <v>0</v>
      </c>
      <c r="CS18" s="179">
        <f t="shared" si="47"/>
        <v>0</v>
      </c>
      <c r="CT18" s="179">
        <f t="shared" si="47"/>
        <v>0</v>
      </c>
      <c r="CU18" s="187">
        <f t="shared" si="47"/>
        <v>0</v>
      </c>
      <c r="CV18" s="179">
        <f t="shared" ref="CV18:EA18" si="48">SUM(CV17:CV17)</f>
        <v>0</v>
      </c>
      <c r="CW18" s="179">
        <f t="shared" si="48"/>
        <v>0</v>
      </c>
      <c r="CX18" s="179">
        <f t="shared" si="48"/>
        <v>0</v>
      </c>
      <c r="CY18" s="179">
        <f t="shared" si="48"/>
        <v>0</v>
      </c>
      <c r="CZ18" s="179">
        <f t="shared" si="48"/>
        <v>0</v>
      </c>
      <c r="DA18" s="179">
        <f t="shared" si="48"/>
        <v>0</v>
      </c>
      <c r="DB18" s="179">
        <f t="shared" si="48"/>
        <v>0</v>
      </c>
      <c r="DC18" s="179">
        <f t="shared" si="48"/>
        <v>0</v>
      </c>
      <c r="DD18" s="179">
        <f t="shared" si="48"/>
        <v>0</v>
      </c>
      <c r="DE18" s="179">
        <f t="shared" si="48"/>
        <v>0</v>
      </c>
      <c r="DF18" s="179">
        <f t="shared" si="48"/>
        <v>0</v>
      </c>
      <c r="DG18" s="179">
        <f t="shared" si="48"/>
        <v>0</v>
      </c>
      <c r="DH18" s="179">
        <f t="shared" si="48"/>
        <v>0</v>
      </c>
      <c r="DI18" s="179">
        <f t="shared" si="48"/>
        <v>0</v>
      </c>
      <c r="DJ18" s="179">
        <f t="shared" si="48"/>
        <v>0</v>
      </c>
      <c r="DK18" s="179">
        <f t="shared" si="48"/>
        <v>0</v>
      </c>
      <c r="DL18" s="179">
        <f t="shared" si="48"/>
        <v>0</v>
      </c>
      <c r="DM18" s="179">
        <f t="shared" si="48"/>
        <v>0</v>
      </c>
      <c r="DN18" s="179">
        <f t="shared" si="48"/>
        <v>0</v>
      </c>
      <c r="DO18" s="179">
        <f t="shared" si="48"/>
        <v>0</v>
      </c>
      <c r="DP18" s="179">
        <f t="shared" si="48"/>
        <v>0</v>
      </c>
      <c r="DQ18" s="179">
        <f t="shared" si="48"/>
        <v>0</v>
      </c>
      <c r="DR18" s="179">
        <f t="shared" si="48"/>
        <v>0</v>
      </c>
      <c r="DS18" s="179">
        <f t="shared" si="48"/>
        <v>0</v>
      </c>
      <c r="DT18" s="179">
        <f t="shared" si="48"/>
        <v>0</v>
      </c>
      <c r="DU18" s="179">
        <f t="shared" si="48"/>
        <v>0</v>
      </c>
      <c r="DV18" s="179">
        <f t="shared" si="48"/>
        <v>0</v>
      </c>
      <c r="DW18" s="179">
        <f t="shared" si="48"/>
        <v>0</v>
      </c>
      <c r="DX18" s="179">
        <f t="shared" si="48"/>
        <v>0</v>
      </c>
      <c r="DY18" s="179">
        <f t="shared" si="48"/>
        <v>0</v>
      </c>
      <c r="DZ18" s="179">
        <f t="shared" si="48"/>
        <v>0</v>
      </c>
      <c r="EA18" s="179">
        <f t="shared" si="48"/>
        <v>0</v>
      </c>
      <c r="EB18" s="179">
        <f t="shared" ref="EB18:EQ18" si="49">SUM(EB17:EB17)</f>
        <v>0</v>
      </c>
      <c r="EC18" s="179">
        <f t="shared" si="49"/>
        <v>0</v>
      </c>
      <c r="ED18" s="179">
        <f t="shared" si="49"/>
        <v>0</v>
      </c>
      <c r="EE18" s="179">
        <f t="shared" si="49"/>
        <v>0</v>
      </c>
      <c r="EF18" s="179">
        <f t="shared" si="49"/>
        <v>0</v>
      </c>
      <c r="EG18" s="179">
        <f t="shared" si="49"/>
        <v>0</v>
      </c>
      <c r="EH18" s="179">
        <f t="shared" si="49"/>
        <v>0</v>
      </c>
      <c r="EI18" s="179">
        <f t="shared" si="49"/>
        <v>0</v>
      </c>
      <c r="EJ18" s="179">
        <f t="shared" si="49"/>
        <v>0</v>
      </c>
      <c r="EK18" s="179">
        <f t="shared" si="49"/>
        <v>0</v>
      </c>
      <c r="EL18" s="179">
        <f t="shared" si="49"/>
        <v>0</v>
      </c>
      <c r="EM18" s="179">
        <f t="shared" si="49"/>
        <v>0</v>
      </c>
      <c r="EN18" s="179">
        <f t="shared" si="49"/>
        <v>0</v>
      </c>
      <c r="EO18" s="179">
        <f t="shared" si="49"/>
        <v>0</v>
      </c>
      <c r="EP18" s="179">
        <f t="shared" si="49"/>
        <v>0</v>
      </c>
      <c r="EQ18" s="179">
        <f t="shared" si="49"/>
        <v>0</v>
      </c>
      <c r="ER18" s="175"/>
      <c r="ES18" s="825">
        <f>SUM(D18:O18)</f>
        <v>0</v>
      </c>
      <c r="ET18" s="179">
        <f>SUM(P18:AA18)</f>
        <v>0</v>
      </c>
      <c r="EU18" s="179">
        <f>SUM(AB18:AM18)</f>
        <v>0</v>
      </c>
      <c r="EV18" s="179">
        <f>SUM(AN18:AY18)</f>
        <v>0</v>
      </c>
      <c r="EW18" s="179">
        <f>SUM(AZ18:BK18)</f>
        <v>0</v>
      </c>
      <c r="EX18" s="179">
        <f>SUM(BL18:BW18)</f>
        <v>0</v>
      </c>
      <c r="EY18" s="179">
        <f>SUM(BX18:CI18)</f>
        <v>0</v>
      </c>
      <c r="EZ18" s="179">
        <f>SUM(CJ18:CU18)</f>
        <v>0</v>
      </c>
      <c r="FA18" s="830">
        <f>SUM(CV18:DG18)</f>
        <v>0</v>
      </c>
      <c r="FB18" s="830">
        <f>SUM(DH18:DS18)</f>
        <v>0</v>
      </c>
      <c r="FC18" s="830">
        <f>SUM(DT18:EE18)</f>
        <v>0</v>
      </c>
      <c r="FD18" s="830">
        <f>SUM(EF18:EQ18)</f>
        <v>0</v>
      </c>
      <c r="FE18" s="204">
        <f>SUM(D18:EQ18)</f>
        <v>0</v>
      </c>
    </row>
    <row r="21" spans="2:161" x14ac:dyDescent="0.3">
      <c r="I21" s="175"/>
    </row>
  </sheetData>
  <mergeCells count="12">
    <mergeCell ref="CV2:DG2"/>
    <mergeCell ref="DH2:DS2"/>
    <mergeCell ref="DT2:EE2"/>
    <mergeCell ref="EF2:EQ2"/>
    <mergeCell ref="BX2:CI2"/>
    <mergeCell ref="CJ2:CU2"/>
    <mergeCell ref="BL2:BW2"/>
    <mergeCell ref="D2:O2"/>
    <mergeCell ref="P2:AA2"/>
    <mergeCell ref="AB2:AM2"/>
    <mergeCell ref="AN2:AY2"/>
    <mergeCell ref="AZ2:B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FI84"/>
  <sheetViews>
    <sheetView tabSelected="1" zoomScaleNormal="100" zoomScaleSheetLayoutView="100" workbookViewId="0">
      <pane xSplit="2" ySplit="4" topLeftCell="H20" activePane="bottomRight" state="frozen"/>
      <selection pane="topRight" activeCell="C1" sqref="C1"/>
      <selection pane="bottomLeft" activeCell="A4" sqref="A4"/>
      <selection pane="bottomRight" activeCell="L27" sqref="L27"/>
    </sheetView>
  </sheetViews>
  <sheetFormatPr defaultColWidth="9.109375" defaultRowHeight="14.4" outlineLevelRow="1" outlineLevelCol="1" x14ac:dyDescent="0.3"/>
  <cols>
    <col min="1" max="1" width="14.6640625" style="24" customWidth="1"/>
    <col min="2" max="2" width="52.88671875" style="68" customWidth="1"/>
    <col min="3" max="3" width="13.5546875" style="24" customWidth="1" outlineLevel="1"/>
    <col min="4" max="4" width="14.33203125" style="24" customWidth="1" outlineLevel="1"/>
    <col min="5" max="5" width="13.33203125" style="24" customWidth="1" outlineLevel="1"/>
    <col min="6" max="6" width="16.6640625" style="24" customWidth="1" outlineLevel="1"/>
    <col min="7" max="7" width="16" style="24" customWidth="1" outlineLevel="1"/>
    <col min="8" max="8" width="17" style="24" customWidth="1" outlineLevel="1"/>
    <col min="9" max="9" width="16.88671875" style="24" customWidth="1" outlineLevel="1"/>
    <col min="10" max="10" width="15.6640625" style="24" customWidth="1" outlineLevel="1"/>
    <col min="11" max="11" width="15" style="24" customWidth="1" outlineLevel="1"/>
    <col min="12" max="12" width="13.109375" style="24" customWidth="1" outlineLevel="1"/>
    <col min="13" max="15" width="11.6640625" style="24" customWidth="1" outlineLevel="1"/>
    <col min="16" max="26" width="12.109375" style="24" customWidth="1" outlineLevel="1"/>
    <col min="27" max="42" width="12.33203125" style="24" customWidth="1" outlineLevel="1"/>
    <col min="43" max="43" width="14.44140625" style="24" customWidth="1" outlineLevel="1"/>
    <col min="44" max="44" width="16.5546875" style="24" customWidth="1" outlineLevel="1"/>
    <col min="45" max="45" width="14.109375" style="24" customWidth="1" outlineLevel="1"/>
    <col min="46" max="46" width="14" style="24" customWidth="1" outlineLevel="1"/>
    <col min="47" max="47" width="14.6640625" style="24" customWidth="1" outlineLevel="1"/>
    <col min="48" max="48" width="14" style="24" customWidth="1" outlineLevel="1"/>
    <col min="49" max="49" width="13.44140625" style="24" customWidth="1" outlineLevel="1"/>
    <col min="50" max="50" width="14.109375" style="24" customWidth="1" outlineLevel="1"/>
    <col min="51" max="51" width="13.6640625" style="24" customWidth="1" outlineLevel="1"/>
    <col min="52" max="52" width="15.109375" style="24" customWidth="1" outlineLevel="1"/>
    <col min="53" max="53" width="15.88671875" style="24" customWidth="1" outlineLevel="1"/>
    <col min="54" max="54" width="15.109375" style="24" customWidth="1" outlineLevel="1"/>
    <col min="55" max="55" width="14.6640625" style="24" customWidth="1" outlineLevel="1"/>
    <col min="56" max="56" width="15.33203125" style="24" customWidth="1" outlineLevel="1"/>
    <col min="57" max="57" width="13.88671875" style="24" customWidth="1" outlineLevel="1"/>
    <col min="58" max="58" width="16.44140625" style="24" customWidth="1" outlineLevel="1"/>
    <col min="59" max="59" width="14.33203125" style="24" customWidth="1" outlineLevel="1"/>
    <col min="60" max="60" width="15.44140625" style="24" customWidth="1" outlineLevel="1"/>
    <col min="61" max="61" width="14.6640625" style="24" customWidth="1" outlineLevel="1"/>
    <col min="62" max="62" width="15.44140625" style="24" customWidth="1" outlineLevel="1"/>
    <col min="63" max="63" width="14.44140625" style="24" customWidth="1" outlineLevel="1"/>
    <col min="64" max="64" width="14.109375" style="24" customWidth="1" outlineLevel="1"/>
    <col min="65" max="66" width="14.44140625" style="24" customWidth="1" outlineLevel="1"/>
    <col min="67" max="67" width="15.88671875" style="24" customWidth="1" outlineLevel="1"/>
    <col min="68" max="68" width="14" style="24" customWidth="1" outlineLevel="1"/>
    <col min="69" max="69" width="15.109375" style="24" customWidth="1" outlineLevel="1"/>
    <col min="70" max="70" width="16" style="24" customWidth="1" outlineLevel="1"/>
    <col min="71" max="71" width="14.44140625" style="24" customWidth="1" outlineLevel="1"/>
    <col min="72" max="72" width="14.6640625" style="24" customWidth="1" outlineLevel="1"/>
    <col min="73" max="73" width="15.33203125" style="24" customWidth="1" outlineLevel="1"/>
    <col min="74" max="74" width="14.44140625" style="24" customWidth="1" outlineLevel="1"/>
    <col min="75" max="75" width="15" style="24" customWidth="1" outlineLevel="1"/>
    <col min="76" max="77" width="14.88671875" style="24" customWidth="1" outlineLevel="1"/>
    <col min="78" max="79" width="15.109375" style="24" customWidth="1" outlineLevel="1"/>
    <col min="80" max="80" width="14.109375" style="24" customWidth="1" outlineLevel="1"/>
    <col min="81" max="81" width="14" style="24" customWidth="1" outlineLevel="1"/>
    <col min="82" max="82" width="14.6640625" style="24" customWidth="1" outlineLevel="1"/>
    <col min="83" max="84" width="13.88671875" style="24" customWidth="1" outlineLevel="1"/>
    <col min="85" max="85" width="14.33203125" style="24" customWidth="1" outlineLevel="1"/>
    <col min="86" max="86" width="13.88671875" style="24" customWidth="1" outlineLevel="1"/>
    <col min="87" max="97" width="11.88671875" style="24" customWidth="1" outlineLevel="1"/>
    <col min="98" max="98" width="11.5546875" style="24" customWidth="1" outlineLevel="1"/>
    <col min="99" max="111" width="11.6640625" style="24" customWidth="1" outlineLevel="1"/>
    <col min="112" max="120" width="12.109375" style="24" customWidth="1" outlineLevel="1"/>
    <col min="121" max="146" width="13.44140625" style="24" customWidth="1" outlineLevel="1"/>
    <col min="147" max="147" width="4.109375" style="24" customWidth="1"/>
    <col min="148" max="148" width="14.5546875" style="24" customWidth="1"/>
    <col min="149" max="159" width="12.6640625" style="24" customWidth="1"/>
    <col min="160" max="160" width="15.6640625" style="24" customWidth="1"/>
    <col min="161" max="161" width="12.88671875" style="24" customWidth="1"/>
    <col min="162" max="162" width="15.33203125" style="24" customWidth="1"/>
    <col min="163" max="163" width="9.109375" style="24"/>
    <col min="164" max="164" width="9.109375" style="23" hidden="1" customWidth="1" outlineLevel="1"/>
    <col min="165" max="165" width="9.109375" style="24" collapsed="1"/>
    <col min="166" max="16384" width="9.109375" style="24"/>
  </cols>
  <sheetData>
    <row r="1" spans="2:164" ht="15" thickBot="1" x14ac:dyDescent="0.35">
      <c r="B1" s="66" t="s">
        <v>174</v>
      </c>
    </row>
    <row r="2" spans="2:164" ht="36" x14ac:dyDescent="0.35">
      <c r="B2" s="65" t="s">
        <v>91</v>
      </c>
      <c r="C2" s="880" t="s">
        <v>0</v>
      </c>
      <c r="D2" s="878"/>
      <c r="E2" s="878"/>
      <c r="F2" s="878"/>
      <c r="G2" s="878"/>
      <c r="H2" s="878"/>
      <c r="I2" s="878"/>
      <c r="J2" s="878"/>
      <c r="K2" s="878"/>
      <c r="L2" s="878"/>
      <c r="M2" s="878"/>
      <c r="N2" s="878"/>
      <c r="O2" s="878" t="s">
        <v>1</v>
      </c>
      <c r="P2" s="878"/>
      <c r="Q2" s="878"/>
      <c r="R2" s="878"/>
      <c r="S2" s="878"/>
      <c r="T2" s="878"/>
      <c r="U2" s="878"/>
      <c r="V2" s="878"/>
      <c r="W2" s="878"/>
      <c r="X2" s="878"/>
      <c r="Y2" s="878"/>
      <c r="Z2" s="878"/>
      <c r="AA2" s="878" t="s">
        <v>2</v>
      </c>
      <c r="AB2" s="878"/>
      <c r="AC2" s="878"/>
      <c r="AD2" s="878"/>
      <c r="AE2" s="878"/>
      <c r="AF2" s="878"/>
      <c r="AG2" s="878"/>
      <c r="AH2" s="878"/>
      <c r="AI2" s="878"/>
      <c r="AJ2" s="878"/>
      <c r="AK2" s="878"/>
      <c r="AL2" s="878"/>
      <c r="AM2" s="878" t="s">
        <v>3</v>
      </c>
      <c r="AN2" s="878"/>
      <c r="AO2" s="878"/>
      <c r="AP2" s="878"/>
      <c r="AQ2" s="878"/>
      <c r="AR2" s="878"/>
      <c r="AS2" s="878"/>
      <c r="AT2" s="878"/>
      <c r="AU2" s="878"/>
      <c r="AV2" s="878"/>
      <c r="AW2" s="878"/>
      <c r="AX2" s="878"/>
      <c r="AY2" s="878" t="s">
        <v>4</v>
      </c>
      <c r="AZ2" s="878"/>
      <c r="BA2" s="878"/>
      <c r="BB2" s="878"/>
      <c r="BC2" s="878"/>
      <c r="BD2" s="878"/>
      <c r="BE2" s="878"/>
      <c r="BF2" s="878"/>
      <c r="BG2" s="878"/>
      <c r="BH2" s="878"/>
      <c r="BI2" s="878"/>
      <c r="BJ2" s="878"/>
      <c r="BK2" s="878" t="s">
        <v>5</v>
      </c>
      <c r="BL2" s="878"/>
      <c r="BM2" s="878"/>
      <c r="BN2" s="878"/>
      <c r="BO2" s="878"/>
      <c r="BP2" s="878"/>
      <c r="BQ2" s="878"/>
      <c r="BR2" s="878"/>
      <c r="BS2" s="878"/>
      <c r="BT2" s="878"/>
      <c r="BU2" s="878"/>
      <c r="BV2" s="878"/>
      <c r="BW2" s="878" t="s">
        <v>6</v>
      </c>
      <c r="BX2" s="878"/>
      <c r="BY2" s="878"/>
      <c r="BZ2" s="878"/>
      <c r="CA2" s="878"/>
      <c r="CB2" s="878"/>
      <c r="CC2" s="878"/>
      <c r="CD2" s="878"/>
      <c r="CE2" s="878"/>
      <c r="CF2" s="878"/>
      <c r="CG2" s="878"/>
      <c r="CH2" s="878"/>
      <c r="CI2" s="878" t="s">
        <v>7</v>
      </c>
      <c r="CJ2" s="878"/>
      <c r="CK2" s="878"/>
      <c r="CL2" s="878"/>
      <c r="CM2" s="878"/>
      <c r="CN2" s="878"/>
      <c r="CO2" s="878"/>
      <c r="CP2" s="878"/>
      <c r="CQ2" s="878"/>
      <c r="CR2" s="878"/>
      <c r="CS2" s="878"/>
      <c r="CT2" s="879"/>
      <c r="CU2" s="878" t="s">
        <v>13</v>
      </c>
      <c r="CV2" s="878"/>
      <c r="CW2" s="878"/>
      <c r="CX2" s="878"/>
      <c r="CY2" s="878"/>
      <c r="CZ2" s="878"/>
      <c r="DA2" s="878"/>
      <c r="DB2" s="878"/>
      <c r="DC2" s="878"/>
      <c r="DD2" s="878"/>
      <c r="DE2" s="878"/>
      <c r="DF2" s="878"/>
      <c r="DG2" s="878" t="s">
        <v>14</v>
      </c>
      <c r="DH2" s="878"/>
      <c r="DI2" s="878"/>
      <c r="DJ2" s="878"/>
      <c r="DK2" s="878"/>
      <c r="DL2" s="878"/>
      <c r="DM2" s="878"/>
      <c r="DN2" s="878"/>
      <c r="DO2" s="878"/>
      <c r="DP2" s="878"/>
      <c r="DQ2" s="878"/>
      <c r="DR2" s="879"/>
      <c r="DS2" s="878" t="s">
        <v>15</v>
      </c>
      <c r="DT2" s="878"/>
      <c r="DU2" s="878"/>
      <c r="DV2" s="878"/>
      <c r="DW2" s="878"/>
      <c r="DX2" s="878"/>
      <c r="DY2" s="878"/>
      <c r="DZ2" s="878"/>
      <c r="EA2" s="878"/>
      <c r="EB2" s="878"/>
      <c r="EC2" s="878"/>
      <c r="ED2" s="878"/>
      <c r="EE2" s="878" t="s">
        <v>16</v>
      </c>
      <c r="EF2" s="878"/>
      <c r="EG2" s="878"/>
      <c r="EH2" s="878"/>
      <c r="EI2" s="878"/>
      <c r="EJ2" s="878"/>
      <c r="EK2" s="878"/>
      <c r="EL2" s="878"/>
      <c r="EM2" s="878"/>
      <c r="EN2" s="878"/>
      <c r="EO2" s="878"/>
      <c r="EP2" s="879"/>
      <c r="EX2" s="41"/>
      <c r="EY2" s="41"/>
      <c r="EZ2" s="41"/>
      <c r="FB2" s="41"/>
      <c r="FC2" s="41"/>
      <c r="FD2" s="41"/>
      <c r="FH2" s="28">
        <v>188</v>
      </c>
    </row>
    <row r="3" spans="2:164" ht="5.25" customHeight="1" thickBot="1" x14ac:dyDescent="0.4">
      <c r="B3" s="65"/>
      <c r="C3" s="35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36"/>
      <c r="CU3" s="29"/>
      <c r="CV3" s="29"/>
      <c r="CW3" s="36"/>
      <c r="CX3" s="29"/>
      <c r="CY3" s="29"/>
      <c r="CZ3" s="36"/>
      <c r="DA3" s="29"/>
      <c r="DB3" s="29"/>
      <c r="DC3" s="36"/>
      <c r="DD3" s="29"/>
      <c r="DE3" s="29"/>
      <c r="DF3" s="36"/>
      <c r="DG3" s="29"/>
      <c r="DH3" s="29"/>
      <c r="DI3" s="36"/>
      <c r="DJ3" s="29"/>
      <c r="DK3" s="29"/>
      <c r="DL3" s="36"/>
      <c r="DM3" s="29"/>
      <c r="DN3" s="29"/>
      <c r="DO3" s="36"/>
      <c r="DP3" s="29"/>
      <c r="DQ3" s="29"/>
      <c r="DR3" s="36"/>
      <c r="DS3" s="29"/>
      <c r="DT3" s="29"/>
      <c r="DU3" s="36"/>
      <c r="DV3" s="29"/>
      <c r="DW3" s="29"/>
      <c r="DX3" s="36"/>
      <c r="DY3" s="29"/>
      <c r="DZ3" s="29"/>
      <c r="EA3" s="36"/>
      <c r="EB3" s="29"/>
      <c r="EC3" s="29"/>
      <c r="ED3" s="36"/>
      <c r="EE3" s="29"/>
      <c r="EF3" s="29"/>
      <c r="EG3" s="36"/>
      <c r="EH3" s="29"/>
      <c r="EI3" s="29"/>
      <c r="EJ3" s="36"/>
      <c r="EK3" s="29"/>
      <c r="EL3" s="29"/>
      <c r="EM3" s="36"/>
      <c r="EN3" s="29"/>
      <c r="EO3" s="29"/>
      <c r="EP3" s="36"/>
    </row>
    <row r="4" spans="2:164" ht="15" thickBot="1" x14ac:dyDescent="0.35">
      <c r="B4" s="67" t="s">
        <v>36</v>
      </c>
      <c r="C4" s="39">
        <v>1</v>
      </c>
      <c r="D4" s="37">
        <v>2</v>
      </c>
      <c r="E4" s="37">
        <v>3</v>
      </c>
      <c r="F4" s="37">
        <v>4</v>
      </c>
      <c r="G4" s="37">
        <v>5</v>
      </c>
      <c r="H4" s="37">
        <v>6</v>
      </c>
      <c r="I4" s="37">
        <v>7</v>
      </c>
      <c r="J4" s="37">
        <v>8</v>
      </c>
      <c r="K4" s="37">
        <v>9</v>
      </c>
      <c r="L4" s="37">
        <v>10</v>
      </c>
      <c r="M4" s="37">
        <v>11</v>
      </c>
      <c r="N4" s="37">
        <v>12</v>
      </c>
      <c r="O4" s="37">
        <v>13</v>
      </c>
      <c r="P4" s="37">
        <v>14</v>
      </c>
      <c r="Q4" s="37">
        <v>15</v>
      </c>
      <c r="R4" s="37">
        <v>16</v>
      </c>
      <c r="S4" s="37">
        <v>17</v>
      </c>
      <c r="T4" s="37">
        <v>18</v>
      </c>
      <c r="U4" s="37">
        <v>19</v>
      </c>
      <c r="V4" s="37">
        <v>20</v>
      </c>
      <c r="W4" s="37">
        <v>21</v>
      </c>
      <c r="X4" s="37">
        <v>22</v>
      </c>
      <c r="Y4" s="37">
        <v>23</v>
      </c>
      <c r="Z4" s="37">
        <v>24</v>
      </c>
      <c r="AA4" s="37">
        <v>25</v>
      </c>
      <c r="AB4" s="37">
        <v>26</v>
      </c>
      <c r="AC4" s="37">
        <v>27</v>
      </c>
      <c r="AD4" s="37">
        <v>28</v>
      </c>
      <c r="AE4" s="37">
        <v>29</v>
      </c>
      <c r="AF4" s="37">
        <v>30</v>
      </c>
      <c r="AG4" s="37">
        <v>31</v>
      </c>
      <c r="AH4" s="37">
        <v>32</v>
      </c>
      <c r="AI4" s="37">
        <v>33</v>
      </c>
      <c r="AJ4" s="37">
        <v>34</v>
      </c>
      <c r="AK4" s="37">
        <v>35</v>
      </c>
      <c r="AL4" s="37">
        <v>36</v>
      </c>
      <c r="AM4" s="37">
        <v>37</v>
      </c>
      <c r="AN4" s="37">
        <v>38</v>
      </c>
      <c r="AO4" s="37">
        <v>39</v>
      </c>
      <c r="AP4" s="37">
        <v>40</v>
      </c>
      <c r="AQ4" s="37">
        <v>41</v>
      </c>
      <c r="AR4" s="37">
        <v>42</v>
      </c>
      <c r="AS4" s="37">
        <v>43</v>
      </c>
      <c r="AT4" s="37">
        <v>44</v>
      </c>
      <c r="AU4" s="37">
        <v>45</v>
      </c>
      <c r="AV4" s="37">
        <v>46</v>
      </c>
      <c r="AW4" s="37">
        <v>47</v>
      </c>
      <c r="AX4" s="37">
        <v>48</v>
      </c>
      <c r="AY4" s="37">
        <v>49</v>
      </c>
      <c r="AZ4" s="37">
        <v>50</v>
      </c>
      <c r="BA4" s="37">
        <v>51</v>
      </c>
      <c r="BB4" s="37">
        <v>52</v>
      </c>
      <c r="BC4" s="37">
        <v>53</v>
      </c>
      <c r="BD4" s="37">
        <v>54</v>
      </c>
      <c r="BE4" s="37">
        <v>55</v>
      </c>
      <c r="BF4" s="37">
        <v>56</v>
      </c>
      <c r="BG4" s="37">
        <v>57</v>
      </c>
      <c r="BH4" s="37">
        <v>58</v>
      </c>
      <c r="BI4" s="37">
        <v>59</v>
      </c>
      <c r="BJ4" s="37">
        <v>60</v>
      </c>
      <c r="BK4" s="37">
        <v>61</v>
      </c>
      <c r="BL4" s="37">
        <v>62</v>
      </c>
      <c r="BM4" s="37">
        <v>63</v>
      </c>
      <c r="BN4" s="37">
        <v>64</v>
      </c>
      <c r="BO4" s="37">
        <v>65</v>
      </c>
      <c r="BP4" s="37">
        <v>66</v>
      </c>
      <c r="BQ4" s="37">
        <v>67</v>
      </c>
      <c r="BR4" s="37">
        <v>68</v>
      </c>
      <c r="BS4" s="37">
        <v>69</v>
      </c>
      <c r="BT4" s="37">
        <v>70</v>
      </c>
      <c r="BU4" s="37">
        <v>71</v>
      </c>
      <c r="BV4" s="37">
        <v>72</v>
      </c>
      <c r="BW4" s="37">
        <v>73</v>
      </c>
      <c r="BX4" s="37">
        <v>74</v>
      </c>
      <c r="BY4" s="37">
        <v>75</v>
      </c>
      <c r="BZ4" s="37">
        <v>76</v>
      </c>
      <c r="CA4" s="37">
        <v>77</v>
      </c>
      <c r="CB4" s="37">
        <v>78</v>
      </c>
      <c r="CC4" s="876">
        <v>79</v>
      </c>
      <c r="CD4" s="37">
        <v>80</v>
      </c>
      <c r="CE4" s="37">
        <v>81</v>
      </c>
      <c r="CF4" s="37">
        <v>82</v>
      </c>
      <c r="CG4" s="37">
        <v>83</v>
      </c>
      <c r="CH4" s="37">
        <v>84</v>
      </c>
      <c r="CI4" s="37">
        <v>85</v>
      </c>
      <c r="CJ4" s="37">
        <v>86</v>
      </c>
      <c r="CK4" s="37">
        <v>87</v>
      </c>
      <c r="CL4" s="37">
        <v>88</v>
      </c>
      <c r="CM4" s="37">
        <v>89</v>
      </c>
      <c r="CN4" s="37">
        <v>90</v>
      </c>
      <c r="CO4" s="37">
        <v>91</v>
      </c>
      <c r="CP4" s="37">
        <v>92</v>
      </c>
      <c r="CQ4" s="37">
        <v>93</v>
      </c>
      <c r="CR4" s="37">
        <v>94</v>
      </c>
      <c r="CS4" s="37">
        <v>95</v>
      </c>
      <c r="CT4" s="38">
        <v>96</v>
      </c>
      <c r="CU4" s="129">
        <v>97</v>
      </c>
      <c r="CV4" s="37">
        <v>98</v>
      </c>
      <c r="CW4" s="38">
        <v>99</v>
      </c>
      <c r="CX4" s="37">
        <v>100</v>
      </c>
      <c r="CY4" s="37">
        <v>101</v>
      </c>
      <c r="CZ4" s="38">
        <v>102</v>
      </c>
      <c r="DA4" s="37">
        <v>103</v>
      </c>
      <c r="DB4" s="37">
        <v>104</v>
      </c>
      <c r="DC4" s="38">
        <v>105</v>
      </c>
      <c r="DD4" s="37">
        <v>106</v>
      </c>
      <c r="DE4" s="37">
        <v>107</v>
      </c>
      <c r="DF4" s="38">
        <v>108</v>
      </c>
      <c r="DG4" s="37">
        <v>109</v>
      </c>
      <c r="DH4" s="37">
        <v>110</v>
      </c>
      <c r="DI4" s="38">
        <v>111</v>
      </c>
      <c r="DJ4" s="37">
        <v>112</v>
      </c>
      <c r="DK4" s="37">
        <v>113</v>
      </c>
      <c r="DL4" s="38">
        <v>114</v>
      </c>
      <c r="DM4" s="37">
        <v>115</v>
      </c>
      <c r="DN4" s="37">
        <v>116</v>
      </c>
      <c r="DO4" s="38">
        <v>117</v>
      </c>
      <c r="DP4" s="37">
        <v>118</v>
      </c>
      <c r="DQ4" s="37">
        <v>119</v>
      </c>
      <c r="DR4" s="38">
        <v>120</v>
      </c>
      <c r="DS4" s="37">
        <v>121</v>
      </c>
      <c r="DT4" s="37">
        <v>122</v>
      </c>
      <c r="DU4" s="38">
        <v>123</v>
      </c>
      <c r="DV4" s="37">
        <v>124</v>
      </c>
      <c r="DW4" s="37">
        <v>125</v>
      </c>
      <c r="DX4" s="38">
        <v>126</v>
      </c>
      <c r="DY4" s="37">
        <v>127</v>
      </c>
      <c r="DZ4" s="37">
        <v>128</v>
      </c>
      <c r="EA4" s="38">
        <v>129</v>
      </c>
      <c r="EB4" s="37">
        <v>130</v>
      </c>
      <c r="EC4" s="37">
        <v>131</v>
      </c>
      <c r="ED4" s="38">
        <v>132</v>
      </c>
      <c r="EE4" s="37">
        <v>133</v>
      </c>
      <c r="EF4" s="37">
        <v>134</v>
      </c>
      <c r="EG4" s="38">
        <v>135</v>
      </c>
      <c r="EH4" s="37">
        <v>136</v>
      </c>
      <c r="EI4" s="37">
        <v>137</v>
      </c>
      <c r="EJ4" s="38">
        <v>138</v>
      </c>
      <c r="EK4" s="37">
        <v>139</v>
      </c>
      <c r="EL4" s="37">
        <v>140</v>
      </c>
      <c r="EM4" s="38">
        <v>141</v>
      </c>
      <c r="EN4" s="37">
        <v>142</v>
      </c>
      <c r="EO4" s="37">
        <v>143</v>
      </c>
      <c r="EP4" s="38">
        <v>144</v>
      </c>
      <c r="ER4" s="34" t="s">
        <v>154</v>
      </c>
      <c r="ES4" s="34" t="s">
        <v>47</v>
      </c>
      <c r="ET4" s="34" t="s">
        <v>48</v>
      </c>
      <c r="EU4" s="34" t="s">
        <v>82</v>
      </c>
      <c r="EV4" s="34" t="s">
        <v>74</v>
      </c>
      <c r="EW4" s="34" t="s">
        <v>75</v>
      </c>
      <c r="EX4" s="34" t="s">
        <v>76</v>
      </c>
      <c r="EY4" s="34" t="s">
        <v>77</v>
      </c>
      <c r="EZ4" s="34" t="s">
        <v>78</v>
      </c>
      <c r="FA4" s="34" t="s">
        <v>79</v>
      </c>
      <c r="FB4" s="34" t="s">
        <v>80</v>
      </c>
      <c r="FC4" s="34" t="s">
        <v>81</v>
      </c>
      <c r="FD4" s="43" t="s">
        <v>65</v>
      </c>
    </row>
    <row r="5" spans="2:164" ht="63.6" thickBot="1" x14ac:dyDescent="0.45">
      <c r="B5" s="70" t="s">
        <v>92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5"/>
      <c r="CU5" s="15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R5" s="33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44"/>
    </row>
    <row r="6" spans="2:164" ht="15.6" x14ac:dyDescent="0.3">
      <c r="B6" s="62" t="s">
        <v>93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6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143"/>
      <c r="DG6" s="143"/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43"/>
      <c r="EI6" s="143"/>
      <c r="EJ6" s="143"/>
      <c r="EK6" s="143"/>
      <c r="EL6" s="143"/>
      <c r="EM6" s="143"/>
      <c r="EN6" s="143"/>
      <c r="EO6" s="143"/>
      <c r="EP6" s="143"/>
      <c r="EQ6" s="121"/>
      <c r="ER6" s="147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3"/>
      <c r="FD6" s="148"/>
    </row>
    <row r="7" spans="2:164" ht="15.6" x14ac:dyDescent="0.3">
      <c r="B7" s="62" t="s">
        <v>42</v>
      </c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88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25"/>
      <c r="ER7" s="190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91"/>
    </row>
    <row r="8" spans="2:164" ht="15.6" x14ac:dyDescent="0.3">
      <c r="B8" s="71" t="s">
        <v>115</v>
      </c>
      <c r="C8" s="177">
        <f>'Выручка-Revenue'!D10</f>
        <v>0</v>
      </c>
      <c r="D8" s="177">
        <f>'Выручка-Revenue'!E10</f>
        <v>0</v>
      </c>
      <c r="E8" s="177">
        <f>'Выручка-Revenue'!F10</f>
        <v>0</v>
      </c>
      <c r="F8" s="177">
        <f>'Выручка-Revenue'!G10</f>
        <v>0</v>
      </c>
      <c r="G8" s="177">
        <f>'Выручка-Revenue'!H10</f>
        <v>0</v>
      </c>
      <c r="H8" s="177">
        <f>'Выручка-Revenue'!I10</f>
        <v>0</v>
      </c>
      <c r="I8" s="177">
        <f>'Выручка-Revenue'!J10</f>
        <v>0</v>
      </c>
      <c r="J8" s="177">
        <f>'Выручка-Revenue'!K10</f>
        <v>0</v>
      </c>
      <c r="K8" s="177">
        <f>'Выручка-Revenue'!L10</f>
        <v>0</v>
      </c>
      <c r="L8" s="177">
        <f>'Выручка-Revenue'!M10</f>
        <v>0</v>
      </c>
      <c r="M8" s="177">
        <f>'Выручка-Revenue'!N10</f>
        <v>0</v>
      </c>
      <c r="N8" s="177">
        <f>'Выручка-Revenue'!O10</f>
        <v>0</v>
      </c>
      <c r="O8" s="177">
        <f>'Выручка-Revenue'!P10</f>
        <v>0</v>
      </c>
      <c r="P8" s="177">
        <f>'Выручка-Revenue'!Q10</f>
        <v>0</v>
      </c>
      <c r="Q8" s="177">
        <f>'Выручка-Revenue'!R10</f>
        <v>0</v>
      </c>
      <c r="R8" s="177">
        <f>'Выручка-Revenue'!S10</f>
        <v>0</v>
      </c>
      <c r="S8" s="177">
        <f>'Выручка-Revenue'!T10</f>
        <v>0</v>
      </c>
      <c r="T8" s="177">
        <f>'Выручка-Revenue'!U10</f>
        <v>0</v>
      </c>
      <c r="U8" s="177">
        <f>'Выручка-Revenue'!V10</f>
        <v>164376.9</v>
      </c>
      <c r="V8" s="177">
        <f>'Выручка-Revenue'!W10</f>
        <v>165064.32000000001</v>
      </c>
      <c r="W8" s="177">
        <f>'Выручка-Revenue'!X10</f>
        <v>125137.62</v>
      </c>
      <c r="X8" s="177">
        <f>'Выручка-Revenue'!Y10</f>
        <v>97259.4</v>
      </c>
      <c r="Y8" s="177">
        <f>'Выручка-Revenue'!Z10</f>
        <v>44545.14</v>
      </c>
      <c r="Z8" s="177">
        <f>'Выручка-Revenue'!AA10</f>
        <v>34455.96</v>
      </c>
      <c r="AA8" s="177">
        <f>'Выручка-Revenue'!AB10</f>
        <v>42224.76</v>
      </c>
      <c r="AB8" s="177">
        <f>'Выручка-Revenue'!AC10</f>
        <v>69535.8</v>
      </c>
      <c r="AC8" s="177">
        <f>'Выручка-Revenue'!AD10</f>
        <v>110717.28</v>
      </c>
      <c r="AD8" s="177">
        <f>'Выручка-Revenue'!AE10</f>
        <v>138492.35999999999</v>
      </c>
      <c r="AE8" s="177">
        <f>'Выручка-Revenue'!AF10</f>
        <v>165614.39999999999</v>
      </c>
      <c r="AF8" s="177">
        <f>'Выручка-Revenue'!AG10</f>
        <v>160011.18</v>
      </c>
      <c r="AG8" s="177">
        <f>'Выручка-Revenue'!AH10</f>
        <v>161089.36199999999</v>
      </c>
      <c r="AH8" s="177">
        <f>'Выручка-Revenue'!AI10</f>
        <v>161763.0336</v>
      </c>
      <c r="AI8" s="177">
        <f>'Выручка-Revenue'!AJ10</f>
        <v>122634.86759999998</v>
      </c>
      <c r="AJ8" s="177">
        <f>'Выручка-Revenue'!AK10</f>
        <v>95314.212</v>
      </c>
      <c r="AK8" s="177">
        <f>'Выручка-Revenue'!AL10</f>
        <v>43654.237200000003</v>
      </c>
      <c r="AL8" s="177">
        <f>'Выручка-Revenue'!AM10</f>
        <v>33766.840799999998</v>
      </c>
      <c r="AM8" s="177">
        <f>'Выручка-Revenue'!AN10</f>
        <v>41380.264799999997</v>
      </c>
      <c r="AN8" s="177">
        <f>'Выручка-Revenue'!AO10</f>
        <v>68145.084000000003</v>
      </c>
      <c r="AO8" s="177">
        <f>'Выручка-Revenue'!AP10</f>
        <v>108502.93439999998</v>
      </c>
      <c r="AP8" s="177">
        <f>'Выручка-Revenue'!AQ10</f>
        <v>135722.5128</v>
      </c>
      <c r="AQ8" s="177">
        <f>'Выручка-Revenue'!AR10</f>
        <v>162302.11199999999</v>
      </c>
      <c r="AR8" s="177">
        <f>'Выручка-Revenue'!AS10</f>
        <v>156810.9564</v>
      </c>
      <c r="AS8" s="177">
        <f>'Выручка-Revenue'!AT10</f>
        <v>160185.28905000002</v>
      </c>
      <c r="AT8" s="177">
        <f>'Выручка-Revenue'!AU10</f>
        <v>160855.17984</v>
      </c>
      <c r="AU8" s="177">
        <f>'Выручка-Revenue'!AV10</f>
        <v>121946.61069</v>
      </c>
      <c r="AV8" s="177">
        <f>'Выручка-Revenue'!AW10</f>
        <v>94779.285299999989</v>
      </c>
      <c r="AW8" s="177">
        <f>'Выручка-Revenue'!AX10</f>
        <v>43409.23893</v>
      </c>
      <c r="AX8" s="177">
        <f>'Выручка-Revenue'!AY10</f>
        <v>33577.333019999998</v>
      </c>
      <c r="AY8" s="177">
        <f>'Выручка-Revenue'!AZ10</f>
        <v>41148.028620000005</v>
      </c>
      <c r="AZ8" s="177">
        <f>'Выручка-Revenue'!BA10</f>
        <v>67762.637100000007</v>
      </c>
      <c r="BA8" s="177">
        <f>'Выручка-Revenue'!BB10</f>
        <v>107893.98936000001</v>
      </c>
      <c r="BB8" s="177">
        <f>'Выручка-Revenue'!BC10</f>
        <v>134960.80482000002</v>
      </c>
      <c r="BC8" s="177">
        <f>'Выручка-Revenue'!BD10</f>
        <v>161391.2328</v>
      </c>
      <c r="BD8" s="177">
        <f>'Выручка-Revenue'!BE10</f>
        <v>155930.89491</v>
      </c>
      <c r="BE8" s="177">
        <f>'Выручка-Revenue'!BF10</f>
        <v>159281.21609999999</v>
      </c>
      <c r="BF8" s="177">
        <f>'Выручка-Revenue'!BG10</f>
        <v>159947.32607999997</v>
      </c>
      <c r="BG8" s="177">
        <f>'Выручка-Revenue'!BH10</f>
        <v>121258.35377999999</v>
      </c>
      <c r="BH8" s="177">
        <f>'Выручка-Revenue'!BI10</f>
        <v>94244.358599999992</v>
      </c>
      <c r="BI8" s="177">
        <f>'Выручка-Revenue'!BJ10</f>
        <v>43164.240659999996</v>
      </c>
      <c r="BJ8" s="177">
        <f>'Выручка-Revenue'!BK10</f>
        <v>33387.825239999998</v>
      </c>
      <c r="BK8" s="177">
        <f>'Выручка-Revenue'!BL10</f>
        <v>40915.792439999997</v>
      </c>
      <c r="BL8" s="177">
        <f>'Выручка-Revenue'!BM10</f>
        <v>67380.190199999997</v>
      </c>
      <c r="BM8" s="177">
        <f>'Выручка-Revenue'!BN10</f>
        <v>107285.04431999999</v>
      </c>
      <c r="BN8" s="177">
        <f>'Выручка-Revenue'!BO10</f>
        <v>134199.09683999998</v>
      </c>
      <c r="BO8" s="177">
        <f>'Выручка-Revenue'!BP10</f>
        <v>160480.3536</v>
      </c>
      <c r="BP8" s="177">
        <f>'Выручка-Revenue'!BQ10</f>
        <v>155050.83341999998</v>
      </c>
      <c r="BQ8" s="177">
        <f>'Выручка-Revenue'!BR10</f>
        <v>158377.14315000002</v>
      </c>
      <c r="BR8" s="177">
        <f>'Выручка-Revenue'!BS10</f>
        <v>159039.47232</v>
      </c>
      <c r="BS8" s="177">
        <f>'Выручка-Revenue'!BT10</f>
        <v>120570.09686999999</v>
      </c>
      <c r="BT8" s="177">
        <f>'Выручка-Revenue'!BU10</f>
        <v>93709.431899999996</v>
      </c>
      <c r="BU8" s="177">
        <f>'Выручка-Revenue'!BV10</f>
        <v>42919.242389999999</v>
      </c>
      <c r="BV8" s="177">
        <f>'Выручка-Revenue'!BW10</f>
        <v>33198.317459999998</v>
      </c>
      <c r="BW8" s="177">
        <f>'Выручка-Revenue'!BX10</f>
        <v>40683.556259999998</v>
      </c>
      <c r="BX8" s="177">
        <f>'Выручка-Revenue'!BY10</f>
        <v>66997.743300000002</v>
      </c>
      <c r="BY8" s="177">
        <f>'Выручка-Revenue'!BZ10</f>
        <v>106676.09928000001</v>
      </c>
      <c r="BZ8" s="177">
        <f>'Выручка-Revenue'!CA10</f>
        <v>133437.38886000001</v>
      </c>
      <c r="CA8" s="177">
        <f>'Выручка-Revenue'!CB10</f>
        <v>159569.47440000001</v>
      </c>
      <c r="CB8" s="177">
        <f>'Выручка-Revenue'!CC10</f>
        <v>154170.77192999999</v>
      </c>
      <c r="CC8" s="177">
        <f>'Выручка-Revenue'!CD10</f>
        <v>157473.07019999999</v>
      </c>
      <c r="CD8" s="177">
        <f>'Выручка-Revenue'!CE10</f>
        <v>158131.61856</v>
      </c>
      <c r="CE8" s="177">
        <f>'Выручка-Revenue'!CF10</f>
        <v>119881.83995999998</v>
      </c>
      <c r="CF8" s="177">
        <f>'Выручка-Revenue'!CG10</f>
        <v>93174.505199999985</v>
      </c>
      <c r="CG8" s="177">
        <f>'Выручка-Revenue'!CH10</f>
        <v>42674.244119999996</v>
      </c>
      <c r="CH8" s="177">
        <f>'Выручка-Revenue'!CI10</f>
        <v>33008.809679999998</v>
      </c>
      <c r="CI8" s="177">
        <f>'Выручка-Revenue'!CJ10</f>
        <v>40451.320079999998</v>
      </c>
      <c r="CJ8" s="177">
        <f>'Выручка-Revenue'!CK10</f>
        <v>66615.296399999992</v>
      </c>
      <c r="CK8" s="177">
        <f>'Выручка-Revenue'!CL10</f>
        <v>106067.15423999999</v>
      </c>
      <c r="CL8" s="177">
        <f>'Выручка-Revenue'!CM10</f>
        <v>132675.68087999997</v>
      </c>
      <c r="CM8" s="177">
        <f>'Выручка-Revenue'!CN10</f>
        <v>158658.59520000001</v>
      </c>
      <c r="CN8" s="177">
        <f>'Выручка-Revenue'!CO10</f>
        <v>153290.71044</v>
      </c>
      <c r="CO8" s="177">
        <f>'Выручка-Revenue'!CP10</f>
        <v>156568.99725000001</v>
      </c>
      <c r="CP8" s="177">
        <f>'Выручка-Revenue'!CQ10</f>
        <v>157223.7648</v>
      </c>
      <c r="CQ8" s="177">
        <f>'Выручка-Revenue'!CR10</f>
        <v>119193.58305</v>
      </c>
      <c r="CR8" s="177">
        <f>'Выручка-Revenue'!CS10</f>
        <v>92639.578500000003</v>
      </c>
      <c r="CS8" s="177">
        <f>'Выручка-Revenue'!CT10</f>
        <v>42429.245849999999</v>
      </c>
      <c r="CT8" s="177">
        <f>'Выручка-Revenue'!CU10</f>
        <v>32819.301899999999</v>
      </c>
      <c r="CU8" s="177">
        <f>'Выручка-Revenue'!CV10</f>
        <v>40219.083899999998</v>
      </c>
      <c r="CV8" s="177">
        <f>'Выручка-Revenue'!CW10</f>
        <v>66232.849499999997</v>
      </c>
      <c r="CW8" s="177">
        <f>'Выручка-Revenue'!CX10</f>
        <v>105458.20920000001</v>
      </c>
      <c r="CX8" s="177">
        <f>'Выручка-Revenue'!CY10</f>
        <v>131913.97289999999</v>
      </c>
      <c r="CY8" s="177">
        <f>'Выручка-Revenue'!CZ10</f>
        <v>157747.71600000001</v>
      </c>
      <c r="CZ8" s="177">
        <f>'Выручка-Revenue'!DA10</f>
        <v>152410.64895</v>
      </c>
      <c r="DA8" s="177">
        <f>'Выручка-Revenue'!DB10</f>
        <v>155664.92429999998</v>
      </c>
      <c r="DB8" s="177">
        <f>'Выручка-Revenue'!DC10</f>
        <v>156315.91104000001</v>
      </c>
      <c r="DC8" s="177">
        <f>'Выручка-Revenue'!DD10</f>
        <v>118505.32613999999</v>
      </c>
      <c r="DD8" s="177">
        <f>'Выручка-Revenue'!DE10</f>
        <v>92104.651799999992</v>
      </c>
      <c r="DE8" s="177">
        <f>'Выручка-Revenue'!DF10</f>
        <v>42184.247579999996</v>
      </c>
      <c r="DF8" s="177">
        <f>'Выручка-Revenue'!DG10</f>
        <v>32629.794119999999</v>
      </c>
      <c r="DG8" s="177">
        <f>'Выручка-Revenue'!DH10</f>
        <v>39986.847719999998</v>
      </c>
      <c r="DH8" s="177">
        <f>'Выручка-Revenue'!DI10</f>
        <v>65850.402600000001</v>
      </c>
      <c r="DI8" s="177">
        <f>'Выручка-Revenue'!DJ10</f>
        <v>104849.26415999999</v>
      </c>
      <c r="DJ8" s="177">
        <f>'Выручка-Revenue'!DK10</f>
        <v>131152.26491999999</v>
      </c>
      <c r="DK8" s="177">
        <f>'Выручка-Revenue'!DL10</f>
        <v>156836.83679999999</v>
      </c>
      <c r="DL8" s="177">
        <f>'Выручка-Revenue'!DM10</f>
        <v>151530.58745999998</v>
      </c>
      <c r="DM8" s="177">
        <f>'Выручка-Revenue'!DN10</f>
        <v>154760.85134999998</v>
      </c>
      <c r="DN8" s="177">
        <f>'Выручка-Revenue'!DO10</f>
        <v>155408.05728000001</v>
      </c>
      <c r="DO8" s="177">
        <f>'Выручка-Revenue'!DP10</f>
        <v>117817.06922999999</v>
      </c>
      <c r="DP8" s="177">
        <f>'Выручка-Revenue'!DQ10</f>
        <v>91569.725099999996</v>
      </c>
      <c r="DQ8" s="177">
        <f>'Выручка-Revenue'!DR10</f>
        <v>41939.249309999999</v>
      </c>
      <c r="DR8" s="177">
        <f>'Выручка-Revenue'!DS10</f>
        <v>32440.286339999999</v>
      </c>
      <c r="DS8" s="177">
        <f>'Выручка-Revenue'!DT10</f>
        <v>39754.611539999998</v>
      </c>
      <c r="DT8" s="177">
        <f>'Выручка-Revenue'!DU10</f>
        <v>65467.955699999999</v>
      </c>
      <c r="DU8" s="177">
        <f>'Выручка-Revenue'!DV10</f>
        <v>104240.31911999999</v>
      </c>
      <c r="DV8" s="177">
        <f>'Выручка-Revenue'!DW10</f>
        <v>130390.55693999999</v>
      </c>
      <c r="DW8" s="177">
        <f>'Выручка-Revenue'!DX10</f>
        <v>155925.95759999999</v>
      </c>
      <c r="DX8" s="177">
        <f>'Выручка-Revenue'!DY10</f>
        <v>150650.52596999999</v>
      </c>
      <c r="DY8" s="177">
        <f>'Выручка-Revenue'!DZ10</f>
        <v>153856.77839999998</v>
      </c>
      <c r="DZ8" s="177">
        <f>'Выручка-Revenue'!EA10</f>
        <v>154500.20352000001</v>
      </c>
      <c r="EA8" s="177">
        <f>'Выручка-Revenue'!EB10</f>
        <v>117128.81232000001</v>
      </c>
      <c r="EB8" s="177">
        <f>'Выручка-Revenue'!EC10</f>
        <v>91034.7984</v>
      </c>
      <c r="EC8" s="177">
        <f>'Выручка-Revenue'!ED10</f>
        <v>41694.251039999996</v>
      </c>
      <c r="ED8" s="177">
        <f>'Выручка-Revenue'!EE10</f>
        <v>32250.778559999999</v>
      </c>
      <c r="EE8" s="177">
        <f>'Выручка-Revenue'!EF10</f>
        <v>39522.375359999998</v>
      </c>
      <c r="EF8" s="177">
        <f>'Выручка-Revenue'!EG10</f>
        <v>65085.508800000003</v>
      </c>
      <c r="EG8" s="177">
        <f>'Выручка-Revenue'!EH10</f>
        <v>103631.37407999999</v>
      </c>
      <c r="EH8" s="177">
        <f>'Выручка-Revenue'!EI10</f>
        <v>129628.84895999999</v>
      </c>
      <c r="EI8" s="177">
        <f>'Выручка-Revenue'!EJ10</f>
        <v>155015.0784</v>
      </c>
      <c r="EJ8" s="177">
        <f>'Выручка-Revenue'!EK10</f>
        <v>149770.46448</v>
      </c>
      <c r="EK8" s="177">
        <f>'Выручка-Revenue'!EL10</f>
        <v>152952.70544999998</v>
      </c>
      <c r="EL8" s="177">
        <f>'Выручка-Revenue'!EM10</f>
        <v>153592.34975999998</v>
      </c>
      <c r="EM8" s="177">
        <f>'Выручка-Revenue'!EN10</f>
        <v>116440.55541</v>
      </c>
      <c r="EN8" s="177">
        <f>'Выручка-Revenue'!EO10</f>
        <v>90499.871700000003</v>
      </c>
      <c r="EO8" s="177">
        <f>'Выручка-Revenue'!EP10</f>
        <v>41449.252769999999</v>
      </c>
      <c r="EP8" s="177">
        <f>'Выручка-Revenue'!EQ10</f>
        <v>32061.270779999999</v>
      </c>
      <c r="EQ8" s="125"/>
      <c r="ER8" s="190">
        <f>SUM(C8:N8)</f>
        <v>0</v>
      </c>
      <c r="ES8" s="177">
        <f>SUM(O8:Z8)</f>
        <v>630839.34</v>
      </c>
      <c r="ET8" s="177">
        <f>SUM(AA8:AL8)</f>
        <v>1304818.3332</v>
      </c>
      <c r="EU8" s="177">
        <f>SUM(AM8:AX8)</f>
        <v>1287616.8012300001</v>
      </c>
      <c r="EV8" s="177">
        <f>SUM(AY8:BJ8)</f>
        <v>1280370.9080699997</v>
      </c>
      <c r="EW8" s="177">
        <f>SUM(BK8:BV8)</f>
        <v>1273125.0149100001</v>
      </c>
      <c r="EX8" s="177">
        <f>SUM(BW8:CH8)</f>
        <v>1265879.1217499997</v>
      </c>
      <c r="EY8" s="177">
        <f>SUM(CI8:CT8)</f>
        <v>1258633.2285900002</v>
      </c>
      <c r="EZ8" s="177">
        <f>SUM(CU8:DF8)</f>
        <v>1251387.33543</v>
      </c>
      <c r="FA8" s="177">
        <f>SUM(DG8:DR8)</f>
        <v>1244141.4422700002</v>
      </c>
      <c r="FB8" s="177">
        <f>SUM(DS8:ED8)</f>
        <v>1236895.5491099998</v>
      </c>
      <c r="FC8" s="177">
        <f>SUM(EE8:EP8)</f>
        <v>1229649.6559499998</v>
      </c>
      <c r="FD8" s="191">
        <f>SUM(C8:EP8)</f>
        <v>13263356.730509995</v>
      </c>
    </row>
    <row r="9" spans="2:164" ht="15.6" x14ac:dyDescent="0.3">
      <c r="B9" s="71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89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7"/>
      <c r="EE9" s="177"/>
      <c r="EF9" s="177"/>
      <c r="EG9" s="177"/>
      <c r="EH9" s="177"/>
      <c r="EI9" s="177"/>
      <c r="EJ9" s="177"/>
      <c r="EK9" s="177"/>
      <c r="EL9" s="177"/>
      <c r="EM9" s="177"/>
      <c r="EN9" s="177"/>
      <c r="EO9" s="177"/>
      <c r="EP9" s="177"/>
      <c r="EQ9" s="125"/>
      <c r="ER9" s="190"/>
      <c r="ES9" s="177"/>
      <c r="ET9" s="177"/>
      <c r="EU9" s="177"/>
      <c r="EV9" s="177"/>
      <c r="EW9" s="177"/>
      <c r="EX9" s="177"/>
      <c r="EY9" s="177"/>
      <c r="EZ9" s="177"/>
      <c r="FA9" s="177"/>
      <c r="FB9" s="177"/>
      <c r="FC9" s="177"/>
      <c r="FD9" s="191"/>
    </row>
    <row r="10" spans="2:164" ht="15.6" x14ac:dyDescent="0.3">
      <c r="B10" s="62" t="s">
        <v>94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3"/>
      <c r="BO10" s="183"/>
      <c r="BP10" s="183"/>
      <c r="BQ10" s="183"/>
      <c r="BR10" s="183"/>
      <c r="BS10" s="183"/>
      <c r="BT10" s="183"/>
      <c r="BU10" s="183"/>
      <c r="BV10" s="183"/>
      <c r="BW10" s="183"/>
      <c r="BX10" s="183"/>
      <c r="BY10" s="183"/>
      <c r="BZ10" s="183"/>
      <c r="CA10" s="183"/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  <c r="CN10" s="183"/>
      <c r="CO10" s="183"/>
      <c r="CP10" s="183"/>
      <c r="CQ10" s="183"/>
      <c r="CR10" s="183"/>
      <c r="CS10" s="183"/>
      <c r="CT10" s="192"/>
      <c r="CU10" s="183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93"/>
      <c r="ER10" s="194"/>
      <c r="ES10" s="183"/>
      <c r="ET10" s="183"/>
      <c r="EU10" s="183"/>
      <c r="EV10" s="183"/>
      <c r="EW10" s="183"/>
      <c r="EX10" s="183"/>
      <c r="EY10" s="183"/>
      <c r="EZ10" s="183"/>
      <c r="FA10" s="183"/>
      <c r="FB10" s="183"/>
      <c r="FC10" s="183"/>
      <c r="FD10" s="195"/>
    </row>
    <row r="11" spans="2:164" ht="15.6" x14ac:dyDescent="0.3">
      <c r="B11" s="62" t="s">
        <v>95</v>
      </c>
      <c r="C11" s="183">
        <f>-IF(YEAR(Спецификация!$D$39)=YEAR(Спецификация!$D$40),IF(C4&lt;MONTH(Спецификация!$D$39),0,IF(C4&lt;MONTH(Спецификация!$D$40),'Бюджет-OPEX'!$D$24,'Бюджет-OPEX'!$D$27)),IF(C4&lt;MONTH(Спецификация!$D$39),0,IF(C4&lt;(MONTH(Спецификация!$D$40)+12),'Бюджет-OPEX'!$D$24,'Бюджет-OPEX'!$D$27)))</f>
        <v>0</v>
      </c>
      <c r="D11" s="183">
        <f>-IF(YEAR(Спецификация!$D$39)=YEAR(Спецификация!$D$40),IF(D4&lt;MONTH(Спецификация!$D$39),0,IF(D4&lt;MONTH(Спецификация!$D$40),'Бюджет-OPEX'!$D$24,'Бюджет-OPEX'!$D$27)),IF(D4&lt;MONTH(Спецификация!$D$39),0,IF(D4&lt;(MONTH(Спецификация!$D$40)+12),'Бюджет-OPEX'!$D$24,'Бюджет-OPEX'!$D$27)))</f>
        <v>0</v>
      </c>
      <c r="E11" s="183">
        <f>-IF(YEAR(Спецификация!$D$39)=YEAR(Спецификация!$D$40),IF(E4&lt;MONTH(Спецификация!$D$39),0,IF(E4&lt;MONTH(Спецификация!$D$40),'Бюджет-OPEX'!$D$24,'Бюджет-OPEX'!$D$27)),IF(E4&lt;MONTH(Спецификация!$D$39),0,IF(E4&lt;(MONTH(Спецификация!$D$40)+12),'Бюджет-OPEX'!$D$24,'Бюджет-OPEX'!$D$27)))</f>
        <v>0</v>
      </c>
      <c r="F11" s="183">
        <f>-IF(YEAR(Спецификация!$D$39)=YEAR(Спецификация!$D$40),IF(F4&lt;MONTH(Спецификация!$D$39),0,IF(F4&lt;MONTH(Спецификация!$D$40),'Бюджет-OPEX'!$D$24,'Бюджет-OPEX'!$D$27)),IF(F4&lt;MONTH(Спецификация!$D$39),0,IF(F4&lt;(MONTH(Спецификация!$D$40)+12),'Бюджет-OPEX'!$D$24,'Бюджет-OPEX'!$D$27)))</f>
        <v>0</v>
      </c>
      <c r="G11" s="183">
        <f>-IF(YEAR(Спецификация!$D$39)=YEAR(Спецификация!$D$40),IF(G4&lt;MONTH(Спецификация!$D$39),0,IF(G4&lt;MONTH(Спецификация!$D$40),'Бюджет-OPEX'!$D$24,'Бюджет-OPEX'!$D$27)),IF(G4&lt;MONTH(Спецификация!$D$39),0,IF(G4&lt;(MONTH(Спецификация!$D$40)+12),'Бюджет-OPEX'!$D$24,'Бюджет-OPEX'!$D$27)))</f>
        <v>0</v>
      </c>
      <c r="H11" s="183">
        <f>-IF(YEAR(Спецификация!$D$39)=YEAR(Спецификация!$D$40),IF(H4&lt;MONTH(Спецификация!$D$39),0,IF(H4&lt;MONTH(Спецификация!$D$40),'Бюджет-OPEX'!$D$24,'Бюджет-OPEX'!$D$27)),IF(H4&lt;MONTH(Спецификация!$D$39),0,IF(H4&lt;(MONTH(Спецификация!$D$40)+12),'Бюджет-OPEX'!$D$24,'Бюджет-OPEX'!$D$27)))</f>
        <v>0</v>
      </c>
      <c r="I11" s="183">
        <f>-IF(YEAR(Спецификация!$D$39)=YEAR(Спецификация!$D$40),IF(I4&lt;MONTH(Спецификация!$D$39),0,IF(I4&lt;MONTH(Спецификация!$D$40),'Бюджет-OPEX'!$D$24,'Бюджет-OPEX'!$D$27)),IF(I4&lt;MONTH(Спецификация!$D$39),0,IF(I4&lt;(MONTH(Спецификация!$D$40)+12),'Бюджет-OPEX'!$D$24,'Бюджет-OPEX'!$D$27)))</f>
        <v>0</v>
      </c>
      <c r="J11" s="183">
        <f>-IF(YEAR(Спецификация!$D$39)=YEAR(Спецификация!$D$40),IF(J4&lt;MONTH(Спецификация!$D$39),0,IF(J4&lt;MONTH(Спецификация!$D$40),'Бюджет-OPEX'!$D$24,'Бюджет-OPEX'!$D$27)),IF(J4&lt;MONTH(Спецификация!$D$39),0,IF(J4&lt;(MONTH(Спецификация!$D$40)+12),'Бюджет-OPEX'!$D$24,'Бюджет-OPEX'!$D$27)))</f>
        <v>0</v>
      </c>
      <c r="K11" s="183">
        <f>-IF(YEAR(Спецификация!$D$39)=YEAR(Спецификация!$D$40),IF(K4&lt;MONTH(Спецификация!$D$39),0,IF(K4&lt;MONTH(Спецификация!$D$40),'Бюджет-OPEX'!$D$24,'Бюджет-OPEX'!$D$27)),IF(K4&lt;MONTH(Спецификация!$D$39),0,IF(K4&lt;(MONTH(Спецификация!$D$40)+12),'Бюджет-OPEX'!$D$24,'Бюджет-OPEX'!$D$27)))</f>
        <v>0</v>
      </c>
      <c r="L11" s="183">
        <f>-IF(YEAR(Спецификация!$D$39)=YEAR(Спецификация!$D$40),IF(L4&lt;MONTH(Спецификация!$D$39),0,IF(L4&lt;MONTH(Спецификация!$D$40),'Бюджет-OPEX'!$D$24,'Бюджет-OPEX'!$D$27)),IF(L4&lt;MONTH(Спецификация!$D$39),0,IF(L4&lt;(MONTH(Спецификация!$D$40)+12),'Бюджет-OPEX'!$D$24,'Бюджет-OPEX'!$D$27)))</f>
        <v>0</v>
      </c>
      <c r="M11" s="183">
        <f>-IF(YEAR(Спецификация!$D$39)=YEAR(Спецификация!$D$40),IF(M4&lt;MONTH(Спецификация!$D$39),0,IF(M4&lt;MONTH(Спецификация!$D$40),'Бюджет-OPEX'!$D$24,'Бюджет-OPEX'!$D$27)),IF(M4&lt;MONTH(Спецификация!$D$39),0,IF(M4&lt;(MONTH(Спецификация!$D$40)+12),'Бюджет-OPEX'!$D$24,'Бюджет-OPEX'!$D$27)))</f>
        <v>0</v>
      </c>
      <c r="N11" s="183">
        <f>-IF(YEAR(Спецификация!$D$39)=YEAR(Спецификация!$D$40),IF(N4&lt;MONTH(Спецификация!$D$39),0,IF(N4&lt;MONTH(Спецификация!$D$40),'Бюджет-OPEX'!$D$24,'Бюджет-OPEX'!$D$27)),IF(N4&lt;MONTH(Спецификация!$D$39),0,IF(N4&lt;(MONTH(Спецификация!$D$40)+12),'Бюджет-OPEX'!$D$24,'Бюджет-OPEX'!$D$27)))</f>
        <v>-1237</v>
      </c>
      <c r="O11" s="183">
        <f>-IF(YEAR(Спецификация!$D$39)=YEAR(Спецификация!$D$40),IF(O4&lt;MONTH(Спецификация!$D$39),0,IF(O4&lt;MONTH(Спецификация!$D$40),'Бюджет-OPEX'!$D$24,'Бюджет-OPEX'!$D$27)),IF(O4&lt;MONTH(Спецификация!$D$39),0,IF(O4&lt;(MONTH(Спецификация!$D$40)+12),'Бюджет-OPEX'!$D$24,'Бюджет-OPEX'!$D$27)))</f>
        <v>-1237</v>
      </c>
      <c r="P11" s="183">
        <f>-IF(YEAR(Спецификация!$D$39)=YEAR(Спецификация!$D$40),IF(P4&lt;MONTH(Спецификация!$D$39),0,IF(P4&lt;MONTH(Спецификация!$D$40),'Бюджет-OPEX'!$D$24,'Бюджет-OPEX'!$D$27)),IF(P4&lt;MONTH(Спецификация!$D$39),0,IF(P4&lt;(MONTH(Спецификация!$D$40)+12),'Бюджет-OPEX'!$D$24,'Бюджет-OPEX'!$D$27)))</f>
        <v>-1237</v>
      </c>
      <c r="Q11" s="183">
        <f>-IF(YEAR(Спецификация!$D$39)=YEAR(Спецификация!$D$40),IF(Q4&lt;MONTH(Спецификация!$D$39),0,IF(Q4&lt;MONTH(Спецификация!$D$40),'Бюджет-OPEX'!$D$24,'Бюджет-OPEX'!$D$27)),IF(Q4&lt;MONTH(Спецификация!$D$39),0,IF(Q4&lt;(MONTH(Спецификация!$D$40)+12),'Бюджет-OPEX'!$D$24,'Бюджет-OPEX'!$D$27)))</f>
        <v>-1237</v>
      </c>
      <c r="R11" s="183">
        <f>-IF(YEAR(Спецификация!$D$39)=YEAR(Спецификация!$D$40),IF(R4&lt;MONTH(Спецификация!$D$39),0,IF(R4&lt;MONTH(Спецификация!$D$40),'Бюджет-OPEX'!$D$24,'Бюджет-OPEX'!$D$27)),IF(R4&lt;MONTH(Спецификация!$D$39),0,IF(R4&lt;(MONTH(Спецификация!$D$40)+12),'Бюджет-OPEX'!$D$24,'Бюджет-OPEX'!$D$27)))</f>
        <v>-1237</v>
      </c>
      <c r="S11" s="183">
        <f>-IF(YEAR(Спецификация!$D$39)=YEAR(Спецификация!$D$40),IF(S4&lt;MONTH(Спецификация!$D$39),0,IF(S4&lt;MONTH(Спецификация!$D$40),'Бюджет-OPEX'!$D$24,'Бюджет-OPEX'!$D$27)),IF(S4&lt;MONTH(Спецификация!$D$39),0,IF(S4&lt;(MONTH(Спецификация!$D$40)+12),'Бюджет-OPEX'!$D$24,'Бюджет-OPEX'!$D$27)))</f>
        <v>-1237</v>
      </c>
      <c r="T11" s="183">
        <f>-IF(YEAR(Спецификация!$D$39)=YEAR(Спецификация!$D$40),IF(T4&lt;MONTH(Спецификация!$D$39),0,IF(T4&lt;MONTH(Спецификация!$D$40),'Бюджет-OPEX'!$D$24,'Бюджет-OPEX'!$D$27)),IF(T4&lt;MONTH(Спецификация!$D$39),0,IF(T4&lt;(MONTH(Спецификация!$D$40)+12),'Бюджет-OPEX'!$D$24,'Бюджет-OPEX'!$D$27)))</f>
        <v>-1237</v>
      </c>
      <c r="U11" s="183">
        <f>-IF(YEAR(Спецификация!$D$39)=YEAR(Спецификация!$D$40),IF(U4&lt;MONTH(Спецификация!$D$39),0,IF(U4&lt;MONTH(Спецификация!$D$40),'Бюджет-OPEX'!$D$24,'Бюджет-OPEX'!$D$27)),IF(U4&lt;MONTH(Спецификация!$D$39),0,IF(U4&lt;(MONTH(Спецификация!$D$40)+12),'Бюджет-OPEX'!$D$24,'Бюджет-OPEX'!$D$27)))</f>
        <v>-1237</v>
      </c>
      <c r="V11" s="183">
        <f>-IF(YEAR(Спецификация!$D$39)=YEAR(Спецификация!$D$40),IF(V4&lt;MONTH(Спецификация!$D$39),0,IF(V4&lt;MONTH(Спецификация!$D$40),'Бюджет-OPEX'!$D$24,'Бюджет-OPEX'!$D$27)),IF(V4&lt;MONTH(Спецификация!$D$39),0,IF(V4&lt;(MONTH(Спецификация!$D$40)+12),'Бюджет-OPEX'!$D$24,'Бюджет-OPEX'!$D$27)))</f>
        <v>-1237</v>
      </c>
      <c r="W11" s="183">
        <f>-IF(YEAR(Спецификация!$D$39)=YEAR(Спецификация!$D$40),IF(W4&lt;MONTH(Спецификация!$D$39),0,IF(W4&lt;MONTH(Спецификация!$D$40),'Бюджет-OPEX'!$D$24,'Бюджет-OPEX'!$D$27)),IF(W4&lt;MONTH(Спецификация!$D$39),0,IF(W4&lt;(MONTH(Спецификация!$D$40)+12),'Бюджет-OPEX'!$D$24,'Бюджет-OPEX'!$D$27)))</f>
        <v>-1237</v>
      </c>
      <c r="X11" s="183">
        <f>-IF(YEAR(Спецификация!$D$39)=YEAR(Спецификация!$D$40),IF(X4&lt;MONTH(Спецификация!$D$39),0,IF(X4&lt;MONTH(Спецификация!$D$40),'Бюджет-OPEX'!$D$24,'Бюджет-OPEX'!$D$27)),IF(X4&lt;MONTH(Спецификация!$D$39),0,IF(X4&lt;(MONTH(Спецификация!$D$40)+12),'Бюджет-OPEX'!$D$24,'Бюджет-OPEX'!$D$27)))</f>
        <v>-1237</v>
      </c>
      <c r="Y11" s="183">
        <f>-IF(YEAR(Спецификация!$D$39)=YEAR(Спецификация!$D$40),IF(Y4&lt;MONTH(Спецификация!$D$39),0,IF(Y4&lt;MONTH(Спецификация!$D$40),'Бюджет-OPEX'!$D$24,'Бюджет-OPEX'!$D$27)),IF(Y4&lt;MONTH(Спецификация!$D$39),0,IF(Y4&lt;(MONTH(Спецификация!$D$40)+12),'Бюджет-OPEX'!$D$24,'Бюджет-OPEX'!$D$27)))</f>
        <v>-1237</v>
      </c>
      <c r="Z11" s="183">
        <f>-IF(YEAR(Спецификация!$D$39)=YEAR(Спецификация!$D$40),IF(Z4&lt;MONTH(Спецификация!$D$39),0,IF(Z4&lt;MONTH(Спецификация!$D$40),'Бюджет-OPEX'!$D$24,'Бюджет-OPEX'!$D$27)),IF(Z4&lt;MONTH(Спецификация!$D$39),0,IF(Z4&lt;(MONTH(Спецификация!$D$40)+12),'Бюджет-OPEX'!$D$24,'Бюджет-OPEX'!$D$27)))</f>
        <v>-1237</v>
      </c>
      <c r="AA11" s="183">
        <f>-IF(YEAR(Спецификация!$D$39)=YEAR(Спецификация!$D$40),IF(AA4&lt;MONTH(Спецификация!$D$39),0,IF(AA4&lt;MONTH(Спецификация!$D$40),'Бюджет-OPEX'!$D$24,'Бюджет-OPEX'!$D$27)),IF(AA4&lt;MONTH(Спецификация!$D$39),0,IF(AA4&lt;(MONTH(Спецификация!$D$40)+12),'Бюджет-OPEX'!$D$24,'Бюджет-OPEX'!$D$27)))</f>
        <v>-1237</v>
      </c>
      <c r="AB11" s="183">
        <f>-IF(YEAR(Спецификация!$D$39)=YEAR(Спецификация!$D$40),IF(AB4&lt;MONTH(Спецификация!$D$39),0,IF(AB4&lt;MONTH(Спецификация!$D$40),'Бюджет-OPEX'!$D$24,'Бюджет-OPEX'!$D$27)),IF(AB4&lt;MONTH(Спецификация!$D$39),0,IF(AB4&lt;(MONTH(Спецификация!$D$40)+12),'Бюджет-OPEX'!$D$24,'Бюджет-OPEX'!$D$27)))</f>
        <v>-1237</v>
      </c>
      <c r="AC11" s="183">
        <f>-IF(YEAR(Спецификация!$D$39)=YEAR(Спецификация!$D$40),IF(AC4&lt;MONTH(Спецификация!$D$39),0,IF(AC4&lt;MONTH(Спецификация!$D$40),'Бюджет-OPEX'!$D$24,'Бюджет-OPEX'!$D$27)),IF(AC4&lt;MONTH(Спецификация!$D$39),0,IF(AC4&lt;(MONTH(Спецификация!$D$40)+12),'Бюджет-OPEX'!$D$24,'Бюджет-OPEX'!$D$27)))</f>
        <v>-1237</v>
      </c>
      <c r="AD11" s="183">
        <f>-IF(YEAR(Спецификация!$D$39)=YEAR(Спецификация!$D$40),IF(AD4&lt;MONTH(Спецификация!$D$39),0,IF(AD4&lt;MONTH(Спецификация!$D$40),'Бюджет-OPEX'!$D$24,'Бюджет-OPEX'!$D$27)),IF(AD4&lt;MONTH(Спецификация!$D$39),0,IF(AD4&lt;(MONTH(Спецификация!$D$40)+12),'Бюджет-OPEX'!$D$24,'Бюджет-OPEX'!$D$27)))</f>
        <v>-1237</v>
      </c>
      <c r="AE11" s="183">
        <f>-IF(YEAR(Спецификация!$D$39)=YEAR(Спецификация!$D$40),IF(AE4&lt;MONTH(Спецификация!$D$39),0,IF(AE4&lt;MONTH(Спецификация!$D$40),'Бюджет-OPEX'!$D$24,'Бюджет-OPEX'!$D$27)),IF(AE4&lt;MONTH(Спецификация!$D$39),0,IF(AE4&lt;(MONTH(Спецификация!$D$40)+12),'Бюджет-OPEX'!$D$24,'Бюджет-OPEX'!$D$27)))</f>
        <v>-1237</v>
      </c>
      <c r="AF11" s="183">
        <f>-IF(YEAR(Спецификация!$D$39)=YEAR(Спецификация!$D$40),IF(AF4&lt;MONTH(Спецификация!$D$39),0,IF(AF4&lt;MONTH(Спецификация!$D$40),'Бюджет-OPEX'!$D$24,'Бюджет-OPEX'!$D$27)),IF(AF4&lt;MONTH(Спецификация!$D$39),0,IF(AF4&lt;(MONTH(Спецификация!$D$40)+12),'Бюджет-OPEX'!$D$24,'Бюджет-OPEX'!$D$27)))</f>
        <v>-1237</v>
      </c>
      <c r="AG11" s="183">
        <f>-IF(YEAR(Спецификация!$D$39)=YEAR(Спецификация!$D$40),IF(AG4&lt;MONTH(Спецификация!$D$39),0,IF(AG4&lt;MONTH(Спецификация!$D$40),'Бюджет-OPEX'!$D$24,'Бюджет-OPEX'!$D$27)),IF(AG4&lt;MONTH(Спецификация!$D$39),0,IF(AG4&lt;(MONTH(Спецификация!$D$40)+12),'Бюджет-OPEX'!$D$24,'Бюджет-OPEX'!$D$27)))</f>
        <v>-1237</v>
      </c>
      <c r="AH11" s="183">
        <f>-IF(YEAR(Спецификация!$D$39)=YEAR(Спецификация!$D$40),IF(AH4&lt;MONTH(Спецификация!$D$39),0,IF(AH4&lt;MONTH(Спецификация!$D$40),'Бюджет-OPEX'!$D$24,'Бюджет-OPEX'!$D$27)),IF(AH4&lt;MONTH(Спецификация!$D$39),0,IF(AH4&lt;(MONTH(Спецификация!$D$40)+12),'Бюджет-OPEX'!$D$24,'Бюджет-OPEX'!$D$27)))</f>
        <v>-1237</v>
      </c>
      <c r="AI11" s="183">
        <f>-IF(YEAR(Спецификация!$D$39)=YEAR(Спецификация!$D$40),IF(AI4&lt;MONTH(Спецификация!$D$39),0,IF(AI4&lt;MONTH(Спецификация!$D$40),'Бюджет-OPEX'!$D$24,'Бюджет-OPEX'!$D$27)),IF(AI4&lt;MONTH(Спецификация!$D$39),0,IF(AI4&lt;(MONTH(Спецификация!$D$40)+12),'Бюджет-OPEX'!$D$24,'Бюджет-OPEX'!$D$27)))</f>
        <v>-1237</v>
      </c>
      <c r="AJ11" s="183">
        <f>-IF(YEAR(Спецификация!$D$39)=YEAR(Спецификация!$D$40),IF(AJ4&lt;MONTH(Спецификация!$D$39),0,IF(AJ4&lt;MONTH(Спецификация!$D$40),'Бюджет-OPEX'!$D$24,'Бюджет-OPEX'!$D$27)),IF(AJ4&lt;MONTH(Спецификация!$D$39),0,IF(AJ4&lt;(MONTH(Спецификация!$D$40)+12),'Бюджет-OPEX'!$D$24,'Бюджет-OPEX'!$D$27)))</f>
        <v>-1237</v>
      </c>
      <c r="AK11" s="183">
        <f>-IF(YEAR(Спецификация!$D$39)=YEAR(Спецификация!$D$40),IF(AK4&lt;MONTH(Спецификация!$D$39),0,IF(AK4&lt;MONTH(Спецификация!$D$40),'Бюджет-OPEX'!$D$24,'Бюджет-OPEX'!$D$27)),IF(AK4&lt;MONTH(Спецификация!$D$39),0,IF(AK4&lt;(MONTH(Спецификация!$D$40)+12),'Бюджет-OPEX'!$D$24,'Бюджет-OPEX'!$D$27)))</f>
        <v>-1237</v>
      </c>
      <c r="AL11" s="183">
        <f>-IF(YEAR(Спецификация!$D$39)=YEAR(Спецификация!$D$40),IF(AL4&lt;MONTH(Спецификация!$D$39),0,IF(AL4&lt;MONTH(Спецификация!$D$40),'Бюджет-OPEX'!$D$24,'Бюджет-OPEX'!$D$27)),IF(AL4&lt;MONTH(Спецификация!$D$39),0,IF(AL4&lt;(MONTH(Спецификация!$D$40)+12),'Бюджет-OPEX'!$D$24,'Бюджет-OPEX'!$D$27)))</f>
        <v>-1237</v>
      </c>
      <c r="AM11" s="183">
        <f>-IF(YEAR(Спецификация!$D$39)=YEAR(Спецификация!$D$40),IF(AM4&lt;MONTH(Спецификация!$D$39),0,IF(AM4&lt;MONTH(Спецификация!$D$40),'Бюджет-OPEX'!$D$24,'Бюджет-OPEX'!$D$27)),IF(AM4&lt;MONTH(Спецификация!$D$39),0,IF(AM4&lt;(MONTH(Спецификация!$D$40)+12),'Бюджет-OPEX'!$D$24,'Бюджет-OPEX'!$D$27)))</f>
        <v>-1237</v>
      </c>
      <c r="AN11" s="183">
        <f>-IF(YEAR(Спецификация!$D$39)=YEAR(Спецификация!$D$40),IF(AN4&lt;MONTH(Спецификация!$D$39),0,IF(AN4&lt;MONTH(Спецификация!$D$40),'Бюджет-OPEX'!$D$24,'Бюджет-OPEX'!$D$27)),IF(AN4&lt;MONTH(Спецификация!$D$39),0,IF(AN4&lt;(MONTH(Спецификация!$D$40)+12),'Бюджет-OPEX'!$D$24,'Бюджет-OPEX'!$D$27)))</f>
        <v>-1237</v>
      </c>
      <c r="AO11" s="183">
        <f>-IF(YEAR(Спецификация!$D$39)=YEAR(Спецификация!$D$40),IF(AO4&lt;MONTH(Спецификация!$D$39),0,IF(AO4&lt;MONTH(Спецификация!$D$40),'Бюджет-OPEX'!$D$24,'Бюджет-OPEX'!$D$27)),IF(AO4&lt;MONTH(Спецификация!$D$39),0,IF(AO4&lt;(MONTH(Спецификация!$D$40)+12),'Бюджет-OPEX'!$D$24,'Бюджет-OPEX'!$D$27)))</f>
        <v>-1237</v>
      </c>
      <c r="AP11" s="183">
        <f>-IF(YEAR(Спецификация!$D$39)=YEAR(Спецификация!$D$40),IF(AP4&lt;MONTH(Спецификация!$D$39),0,IF(AP4&lt;MONTH(Спецификация!$D$40),'Бюджет-OPEX'!$D$24,'Бюджет-OPEX'!$D$27)),IF(AP4&lt;MONTH(Спецификация!$D$39),0,IF(AP4&lt;(MONTH(Спецификация!$D$40)+12),'Бюджет-OPEX'!$D$24,'Бюджет-OPEX'!$D$27)))</f>
        <v>-1237</v>
      </c>
      <c r="AQ11" s="183">
        <f>-IF(YEAR(Спецификация!$D$39)=YEAR(Спецификация!$D$40),IF(AQ4&lt;MONTH(Спецификация!$D$39),0,IF(AQ4&lt;MONTH(Спецификация!$D$40),'Бюджет-OPEX'!$D$24,'Бюджет-OPEX'!$D$27)),IF(AQ4&lt;MONTH(Спецификация!$D$39),0,IF(AQ4&lt;(MONTH(Спецификация!$D$40)+12),'Бюджет-OPEX'!$D$24,'Бюджет-OPEX'!$D$27)))</f>
        <v>-1237</v>
      </c>
      <c r="AR11" s="183">
        <f>-IF(YEAR(Спецификация!$D$39)=YEAR(Спецификация!$D$40),IF(AR4&lt;MONTH(Спецификация!$D$39),0,IF(AR4&lt;MONTH(Спецификация!$D$40),'Бюджет-OPEX'!$D$24,'Бюджет-OPEX'!$D$27)),IF(AR4&lt;MONTH(Спецификация!$D$39),0,IF(AR4&lt;(MONTH(Спецификация!$D$40)+12),'Бюджет-OPEX'!$D$24,'Бюджет-OPEX'!$D$27)))</f>
        <v>-1237</v>
      </c>
      <c r="AS11" s="183">
        <f>-IF(YEAR(Спецификация!$D$39)=YEAR(Спецификация!$D$40),IF(AS4&lt;MONTH(Спецификация!$D$39),0,IF(AS4&lt;MONTH(Спецификация!$D$40),'Бюджет-OPEX'!$D$24,'Бюджет-OPEX'!$D$27)),IF(AS4&lt;MONTH(Спецификация!$D$39),0,IF(AS4&lt;(MONTH(Спецификация!$D$40)+12),'Бюджет-OPEX'!$D$24,'Бюджет-OPEX'!$D$27)))</f>
        <v>-1237</v>
      </c>
      <c r="AT11" s="183">
        <f>-IF(YEAR(Спецификация!$D$39)=YEAR(Спецификация!$D$40),IF(AT4&lt;MONTH(Спецификация!$D$39),0,IF(AT4&lt;MONTH(Спецификация!$D$40),'Бюджет-OPEX'!$D$24,'Бюджет-OPEX'!$D$27)),IF(AT4&lt;MONTH(Спецификация!$D$39),0,IF(AT4&lt;(MONTH(Спецификация!$D$40)+12),'Бюджет-OPEX'!$D$24,'Бюджет-OPEX'!$D$27)))</f>
        <v>-1237</v>
      </c>
      <c r="AU11" s="183">
        <f>-IF(YEAR(Спецификация!$D$39)=YEAR(Спецификация!$D$40),IF(AU4&lt;MONTH(Спецификация!$D$39),0,IF(AU4&lt;MONTH(Спецификация!$D$40),'Бюджет-OPEX'!$D$24,'Бюджет-OPEX'!$D$27)),IF(AU4&lt;MONTH(Спецификация!$D$39),0,IF(AU4&lt;(MONTH(Спецификация!$D$40)+12),'Бюджет-OPEX'!$D$24,'Бюджет-OPEX'!$D$27)))</f>
        <v>-1237</v>
      </c>
      <c r="AV11" s="183">
        <f>-IF(YEAR(Спецификация!$D$39)=YEAR(Спецификация!$D$40),IF(AV4&lt;MONTH(Спецификация!$D$39),0,IF(AV4&lt;MONTH(Спецификация!$D$40),'Бюджет-OPEX'!$D$24,'Бюджет-OPEX'!$D$27)),IF(AV4&lt;MONTH(Спецификация!$D$39),0,IF(AV4&lt;(MONTH(Спецификация!$D$40)+12),'Бюджет-OPEX'!$D$24,'Бюджет-OPEX'!$D$27)))</f>
        <v>-1237</v>
      </c>
      <c r="AW11" s="183">
        <f>-IF(YEAR(Спецификация!$D$39)=YEAR(Спецификация!$D$40),IF(AW4&lt;MONTH(Спецификация!$D$39),0,IF(AW4&lt;MONTH(Спецификация!$D$40),'Бюджет-OPEX'!$D$24,'Бюджет-OPEX'!$D$27)),IF(AW4&lt;MONTH(Спецификация!$D$39),0,IF(AW4&lt;(MONTH(Спецификация!$D$40)+12),'Бюджет-OPEX'!$D$24,'Бюджет-OPEX'!$D$27)))</f>
        <v>-1237</v>
      </c>
      <c r="AX11" s="183">
        <f>-IF(YEAR(Спецификация!$D$39)=YEAR(Спецификация!$D$40),IF(AX4&lt;MONTH(Спецификация!$D$39),0,IF(AX4&lt;MONTH(Спецификация!$D$40),'Бюджет-OPEX'!$D$24,'Бюджет-OPEX'!$D$27)),IF(AX4&lt;MONTH(Спецификация!$D$39),0,IF(AX4&lt;(MONTH(Спецификация!$D$40)+12),'Бюджет-OPEX'!$D$24,'Бюджет-OPEX'!$D$27)))</f>
        <v>-1237</v>
      </c>
      <c r="AY11" s="183">
        <f>-IF(YEAR(Спецификация!$D$39)=YEAR(Спецификация!$D$40),IF(AY4&lt;MONTH(Спецификация!$D$39),0,IF(AY4&lt;MONTH(Спецификация!$D$40),'Бюджет-OPEX'!$D$24,'Бюджет-OPEX'!$D$27)),IF(AY4&lt;MONTH(Спецификация!$D$39),0,IF(AY4&lt;(MONTH(Спецификация!$D$40)+12),'Бюджет-OPEX'!$D$24,'Бюджет-OPEX'!$D$27)))</f>
        <v>-1237</v>
      </c>
      <c r="AZ11" s="183">
        <f>-IF(YEAR(Спецификация!$D$39)=YEAR(Спецификация!$D$40),IF(AZ4&lt;MONTH(Спецификация!$D$39),0,IF(AZ4&lt;MONTH(Спецификация!$D$40),'Бюджет-OPEX'!$D$24,'Бюджет-OPEX'!$D$27)),IF(AZ4&lt;MONTH(Спецификация!$D$39),0,IF(AZ4&lt;(MONTH(Спецификация!$D$40)+12),'Бюджет-OPEX'!$D$24,'Бюджет-OPEX'!$D$27)))</f>
        <v>-1237</v>
      </c>
      <c r="BA11" s="183">
        <f>-IF(YEAR(Спецификация!$D$39)=YEAR(Спецификация!$D$40),IF(BA4&lt;MONTH(Спецификация!$D$39),0,IF(BA4&lt;MONTH(Спецификация!$D$40),'Бюджет-OPEX'!$D$24,'Бюджет-OPEX'!$D$27)),IF(BA4&lt;MONTH(Спецификация!$D$39),0,IF(BA4&lt;(MONTH(Спецификация!$D$40)+12),'Бюджет-OPEX'!$D$24,'Бюджет-OPEX'!$D$27)))</f>
        <v>-1237</v>
      </c>
      <c r="BB11" s="183">
        <f>-IF(YEAR(Спецификация!$D$39)=YEAR(Спецификация!$D$40),IF(BB4&lt;MONTH(Спецификация!$D$39),0,IF(BB4&lt;MONTH(Спецификация!$D$40),'Бюджет-OPEX'!$D$24,'Бюджет-OPEX'!$D$27)),IF(BB4&lt;MONTH(Спецификация!$D$39),0,IF(BB4&lt;(MONTH(Спецификация!$D$40)+12),'Бюджет-OPEX'!$D$24,'Бюджет-OPEX'!$D$27)))</f>
        <v>-1237</v>
      </c>
      <c r="BC11" s="183">
        <f>-IF(YEAR(Спецификация!$D$39)=YEAR(Спецификация!$D$40),IF(BC4&lt;MONTH(Спецификация!$D$39),0,IF(BC4&lt;MONTH(Спецификация!$D$40),'Бюджет-OPEX'!$D$24,'Бюджет-OPEX'!$D$27)),IF(BC4&lt;MONTH(Спецификация!$D$39),0,IF(BC4&lt;(MONTH(Спецификация!$D$40)+12),'Бюджет-OPEX'!$D$24,'Бюджет-OPEX'!$D$27)))</f>
        <v>-1237</v>
      </c>
      <c r="BD11" s="183">
        <f>-IF(YEAR(Спецификация!$D$39)=YEAR(Спецификация!$D$40),IF(BD4&lt;MONTH(Спецификация!$D$39),0,IF(BD4&lt;MONTH(Спецификация!$D$40),'Бюджет-OPEX'!$D$24,'Бюджет-OPEX'!$D$27)),IF(BD4&lt;MONTH(Спецификация!$D$39),0,IF(BD4&lt;(MONTH(Спецификация!$D$40)+12),'Бюджет-OPEX'!$D$24,'Бюджет-OPEX'!$D$27)))</f>
        <v>-1237</v>
      </c>
      <c r="BE11" s="183">
        <f>-IF(YEAR(Спецификация!$D$39)=YEAR(Спецификация!$D$40),IF(BE4&lt;MONTH(Спецификация!$D$39),0,IF(BE4&lt;MONTH(Спецификация!$D$40),'Бюджет-OPEX'!$D$24,'Бюджет-OPEX'!$D$27)),IF(BE4&lt;MONTH(Спецификация!$D$39),0,IF(BE4&lt;(MONTH(Спецификация!$D$40)+12),'Бюджет-OPEX'!$D$24,'Бюджет-OPEX'!$D$27)))</f>
        <v>-1237</v>
      </c>
      <c r="BF11" s="183">
        <f>-IF(YEAR(Спецификация!$D$39)=YEAR(Спецификация!$D$40),IF(BF4&lt;MONTH(Спецификация!$D$39),0,IF(BF4&lt;MONTH(Спецификация!$D$40),'Бюджет-OPEX'!$D$24,'Бюджет-OPEX'!$D$27)),IF(BF4&lt;MONTH(Спецификация!$D$39),0,IF(BF4&lt;(MONTH(Спецификация!$D$40)+12),'Бюджет-OPEX'!$D$24,'Бюджет-OPEX'!$D$27)))</f>
        <v>-1237</v>
      </c>
      <c r="BG11" s="183">
        <f>-IF(YEAR(Спецификация!$D$39)=YEAR(Спецификация!$D$40),IF(BG4&lt;MONTH(Спецификация!$D$39),0,IF(BG4&lt;MONTH(Спецификация!$D$40),'Бюджет-OPEX'!$D$24,'Бюджет-OPEX'!$D$27)),IF(BG4&lt;MONTH(Спецификация!$D$39),0,IF(BG4&lt;(MONTH(Спецификация!$D$40)+12),'Бюджет-OPEX'!$D$24,'Бюджет-OPEX'!$D$27)))</f>
        <v>-1237</v>
      </c>
      <c r="BH11" s="183">
        <f>-IF(YEAR(Спецификация!$D$39)=YEAR(Спецификация!$D$40),IF(BH4&lt;MONTH(Спецификация!$D$39),0,IF(BH4&lt;MONTH(Спецификация!$D$40),'Бюджет-OPEX'!$D$24,'Бюджет-OPEX'!$D$27)),IF(BH4&lt;MONTH(Спецификация!$D$39),0,IF(BH4&lt;(MONTH(Спецификация!$D$40)+12),'Бюджет-OPEX'!$D$24,'Бюджет-OPEX'!$D$27)))</f>
        <v>-1237</v>
      </c>
      <c r="BI11" s="183">
        <f>-IF(YEAR(Спецификация!$D$39)=YEAR(Спецификация!$D$40),IF(BI4&lt;MONTH(Спецификация!$D$39),0,IF(BI4&lt;MONTH(Спецификация!$D$40),'Бюджет-OPEX'!$D$24,'Бюджет-OPEX'!$D$27)),IF(BI4&lt;MONTH(Спецификация!$D$39),0,IF(BI4&lt;(MONTH(Спецификация!$D$40)+12),'Бюджет-OPEX'!$D$24,'Бюджет-OPEX'!$D$27)))</f>
        <v>-1237</v>
      </c>
      <c r="BJ11" s="183">
        <f>-IF(YEAR(Спецификация!$D$39)=YEAR(Спецификация!$D$40),IF(BJ4&lt;MONTH(Спецификация!$D$39),0,IF(BJ4&lt;MONTH(Спецификация!$D$40),'Бюджет-OPEX'!$D$24,'Бюджет-OPEX'!$D$27)),IF(BJ4&lt;MONTH(Спецификация!$D$39),0,IF(BJ4&lt;(MONTH(Спецификация!$D$40)+12),'Бюджет-OPEX'!$D$24,'Бюджет-OPEX'!$D$27)))</f>
        <v>-1237</v>
      </c>
      <c r="BK11" s="183">
        <f>-IF(YEAR(Спецификация!$D$39)=YEAR(Спецификация!$D$40),IF(BK4&lt;MONTH(Спецификация!$D$39),0,IF(BK4&lt;MONTH(Спецификация!$D$40),'Бюджет-OPEX'!$D$24,'Бюджет-OPEX'!$D$27)),IF(BK4&lt;MONTH(Спецификация!$D$39),0,IF(BK4&lt;(MONTH(Спецификация!$D$40)+12),'Бюджет-OPEX'!$D$24,'Бюджет-OPEX'!$D$27)))</f>
        <v>-1237</v>
      </c>
      <c r="BL11" s="183">
        <f>-IF(YEAR(Спецификация!$D$39)=YEAR(Спецификация!$D$40),IF(BL4&lt;MONTH(Спецификация!$D$39),0,IF(BL4&lt;MONTH(Спецификация!$D$40),'Бюджет-OPEX'!$D$24,'Бюджет-OPEX'!$D$27)),IF(BL4&lt;MONTH(Спецификация!$D$39),0,IF(BL4&lt;(MONTH(Спецификация!$D$40)+12),'Бюджет-OPEX'!$D$24,'Бюджет-OPEX'!$D$27)))</f>
        <v>-1237</v>
      </c>
      <c r="BM11" s="183">
        <f>-IF(YEAR(Спецификация!$D$39)=YEAR(Спецификация!$D$40),IF(BM4&lt;MONTH(Спецификация!$D$39),0,IF(BM4&lt;MONTH(Спецификация!$D$40),'Бюджет-OPEX'!$D$24,'Бюджет-OPEX'!$D$27)),IF(BM4&lt;MONTH(Спецификация!$D$39),0,IF(BM4&lt;(MONTH(Спецификация!$D$40)+12),'Бюджет-OPEX'!$D$24,'Бюджет-OPEX'!$D$27)))</f>
        <v>-1237</v>
      </c>
      <c r="BN11" s="183">
        <f>-IF(YEAR(Спецификация!$D$39)=YEAR(Спецификация!$D$40),IF(BN4&lt;MONTH(Спецификация!$D$39),0,IF(BN4&lt;MONTH(Спецификация!$D$40),'Бюджет-OPEX'!$D$24,'Бюджет-OPEX'!$D$27)),IF(BN4&lt;MONTH(Спецификация!$D$39),0,IF(BN4&lt;(MONTH(Спецификация!$D$40)+12),'Бюджет-OPEX'!$D$24,'Бюджет-OPEX'!$D$27)))</f>
        <v>-1237</v>
      </c>
      <c r="BO11" s="183">
        <f>-IF(YEAR(Спецификация!$D$39)=YEAR(Спецификация!$D$40),IF(BO4&lt;MONTH(Спецификация!$D$39),0,IF(BO4&lt;MONTH(Спецификация!$D$40),'Бюджет-OPEX'!$D$24,'Бюджет-OPEX'!$D$27)),IF(BO4&lt;MONTH(Спецификация!$D$39),0,IF(BO4&lt;(MONTH(Спецификация!$D$40)+12),'Бюджет-OPEX'!$D$24,'Бюджет-OPEX'!$D$27)))</f>
        <v>-1237</v>
      </c>
      <c r="BP11" s="183">
        <f>-IF(YEAR(Спецификация!$D$39)=YEAR(Спецификация!$D$40),IF(BP4&lt;MONTH(Спецификация!$D$39),0,IF(BP4&lt;MONTH(Спецификация!$D$40),'Бюджет-OPEX'!$D$24,'Бюджет-OPEX'!$D$27)),IF(BP4&lt;MONTH(Спецификация!$D$39),0,IF(BP4&lt;(MONTH(Спецификация!$D$40)+12),'Бюджет-OPEX'!$D$24,'Бюджет-OPEX'!$D$27)))</f>
        <v>-1237</v>
      </c>
      <c r="BQ11" s="183">
        <f>-IF(YEAR(Спецификация!$D$39)=YEAR(Спецификация!$D$40),IF(BQ4&lt;MONTH(Спецификация!$D$39),0,IF(BQ4&lt;MONTH(Спецификация!$D$40),'Бюджет-OPEX'!$D$24,'Бюджет-OPEX'!$D$27)),IF(BQ4&lt;MONTH(Спецификация!$D$39),0,IF(BQ4&lt;(MONTH(Спецификация!$D$40)+12),'Бюджет-OPEX'!$D$24,'Бюджет-OPEX'!$D$27)))</f>
        <v>-1237</v>
      </c>
      <c r="BR11" s="183">
        <f>-IF(YEAR(Спецификация!$D$39)=YEAR(Спецификация!$D$40),IF(BR4&lt;MONTH(Спецификация!$D$39),0,IF(BR4&lt;MONTH(Спецификация!$D$40),'Бюджет-OPEX'!$D$24,'Бюджет-OPEX'!$D$27)),IF(BR4&lt;MONTH(Спецификация!$D$39),0,IF(BR4&lt;(MONTH(Спецификация!$D$40)+12),'Бюджет-OPEX'!$D$24,'Бюджет-OPEX'!$D$27)))</f>
        <v>-1237</v>
      </c>
      <c r="BS11" s="183">
        <f>-IF(YEAR(Спецификация!$D$39)=YEAR(Спецификация!$D$40),IF(BS4&lt;MONTH(Спецификация!$D$39),0,IF(BS4&lt;MONTH(Спецификация!$D$40),'Бюджет-OPEX'!$D$24,'Бюджет-OPEX'!$D$27)),IF(BS4&lt;MONTH(Спецификация!$D$39),0,IF(BS4&lt;(MONTH(Спецификация!$D$40)+12),'Бюджет-OPEX'!$D$24,'Бюджет-OPEX'!$D$27)))</f>
        <v>-1237</v>
      </c>
      <c r="BT11" s="183">
        <f>-IF(YEAR(Спецификация!$D$39)=YEAR(Спецификация!$D$40),IF(BT4&lt;MONTH(Спецификация!$D$39),0,IF(BT4&lt;MONTH(Спецификация!$D$40),'Бюджет-OPEX'!$D$24,'Бюджет-OPEX'!$D$27)),IF(BT4&lt;MONTH(Спецификация!$D$39),0,IF(BT4&lt;(MONTH(Спецификация!$D$40)+12),'Бюджет-OPEX'!$D$24,'Бюджет-OPEX'!$D$27)))</f>
        <v>-1237</v>
      </c>
      <c r="BU11" s="183">
        <f>-IF(YEAR(Спецификация!$D$39)=YEAR(Спецификация!$D$40),IF(BU4&lt;MONTH(Спецификация!$D$39),0,IF(BU4&lt;MONTH(Спецификация!$D$40),'Бюджет-OPEX'!$D$24,'Бюджет-OPEX'!$D$27)),IF(BU4&lt;MONTH(Спецификация!$D$39),0,IF(BU4&lt;(MONTH(Спецификация!$D$40)+12),'Бюджет-OPEX'!$D$24,'Бюджет-OPEX'!$D$27)))</f>
        <v>-1237</v>
      </c>
      <c r="BV11" s="183">
        <f>-IF(YEAR(Спецификация!$D$39)=YEAR(Спецификация!$D$40),IF(BV4&lt;MONTH(Спецификация!$D$39),0,IF(BV4&lt;MONTH(Спецификация!$D$40),'Бюджет-OPEX'!$D$24,'Бюджет-OPEX'!$D$27)),IF(BV4&lt;MONTH(Спецификация!$D$39),0,IF(BV4&lt;(MONTH(Спецификация!$D$40)+12),'Бюджет-OPEX'!$D$24,'Бюджет-OPEX'!$D$27)))</f>
        <v>-1237</v>
      </c>
      <c r="BW11" s="183">
        <f>-IF(YEAR(Спецификация!$D$39)=YEAR(Спецификация!$D$40),IF(BW4&lt;MONTH(Спецификация!$D$39),0,IF(BW4&lt;MONTH(Спецификация!$D$40),'Бюджет-OPEX'!$D$24,'Бюджет-OPEX'!$D$27)),IF(BW4&lt;MONTH(Спецификация!$D$39),0,IF(BW4&lt;(MONTH(Спецификация!$D$40)+12),'Бюджет-OPEX'!$D$24,'Бюджет-OPEX'!$D$27)))</f>
        <v>-1237</v>
      </c>
      <c r="BX11" s="183">
        <f>-IF(YEAR(Спецификация!$D$39)=YEAR(Спецификация!$D$40),IF(BX4&lt;MONTH(Спецификация!$D$39),0,IF(BX4&lt;MONTH(Спецификация!$D$40),'Бюджет-OPEX'!$D$24,'Бюджет-OPEX'!$D$27)),IF(BX4&lt;MONTH(Спецификация!$D$39),0,IF(BX4&lt;(MONTH(Спецификация!$D$40)+12),'Бюджет-OPEX'!$D$24,'Бюджет-OPEX'!$D$27)))</f>
        <v>-1237</v>
      </c>
      <c r="BY11" s="183">
        <f>-IF(YEAR(Спецификация!$D$39)=YEAR(Спецификация!$D$40),IF(BY4&lt;MONTH(Спецификация!$D$39),0,IF(BY4&lt;MONTH(Спецификация!$D$40),'Бюджет-OPEX'!$D$24,'Бюджет-OPEX'!$D$27)),IF(BY4&lt;MONTH(Спецификация!$D$39),0,IF(BY4&lt;(MONTH(Спецификация!$D$40)+12),'Бюджет-OPEX'!$D$24,'Бюджет-OPEX'!$D$27)))</f>
        <v>-1237</v>
      </c>
      <c r="BZ11" s="183">
        <f>-IF(YEAR(Спецификация!$D$39)=YEAR(Спецификация!$D$40),IF(BZ4&lt;MONTH(Спецификация!$D$39),0,IF(BZ4&lt;MONTH(Спецификация!$D$40),'Бюджет-OPEX'!$D$24,'Бюджет-OPEX'!$D$27)),IF(BZ4&lt;MONTH(Спецификация!$D$39),0,IF(BZ4&lt;(MONTH(Спецификация!$D$40)+12),'Бюджет-OPEX'!$D$24,'Бюджет-OPEX'!$D$27)))</f>
        <v>-1237</v>
      </c>
      <c r="CA11" s="183">
        <f>-IF(YEAR(Спецификация!$D$39)=YEAR(Спецификация!$D$40),IF(CA4&lt;MONTH(Спецификация!$D$39),0,IF(CA4&lt;MONTH(Спецификация!$D$40),'Бюджет-OPEX'!$D$24,'Бюджет-OPEX'!$D$27)),IF(CA4&lt;MONTH(Спецификация!$D$39),0,IF(CA4&lt;(MONTH(Спецификация!$D$40)+12),'Бюджет-OPEX'!$D$24,'Бюджет-OPEX'!$D$27)))</f>
        <v>-1237</v>
      </c>
      <c r="CB11" s="183">
        <f>-IF(YEAR(Спецификация!$D$39)=YEAR(Спецификация!$D$40),IF(CB4&lt;MONTH(Спецификация!$D$39),0,IF(CB4&lt;MONTH(Спецификация!$D$40),'Бюджет-OPEX'!$D$24,'Бюджет-OPEX'!$D$27)),IF(CB4&lt;MONTH(Спецификация!$D$39),0,IF(CB4&lt;(MONTH(Спецификация!$D$40)+12),'Бюджет-OPEX'!$D$24,'Бюджет-OPEX'!$D$27)))</f>
        <v>-1237</v>
      </c>
      <c r="CC11" s="183">
        <f>-IF(YEAR(Спецификация!$D$39)=YEAR(Спецификация!$D$40),IF(CC4&lt;MONTH(Спецификация!$D$39),0,IF(CC4&lt;MONTH(Спецификация!$D$40),'Бюджет-OPEX'!$D$24,'Бюджет-OPEX'!$D$27)),IF(CC4&lt;MONTH(Спецификация!$D$39),0,IF(CC4&lt;(MONTH(Спецификация!$D$40)+12),'Бюджет-OPEX'!$D$24,'Бюджет-OPEX'!$D$27)))</f>
        <v>-1237</v>
      </c>
      <c r="CD11" s="183">
        <f>-IF(YEAR(Спецификация!$D$39)=YEAR(Спецификация!$D$40),IF(CD4&lt;MONTH(Спецификация!$D$39),0,IF(CD4&lt;MONTH(Спецификация!$D$40),'Бюджет-OPEX'!$D$24,'Бюджет-OPEX'!$D$27)),IF(CD4&lt;MONTH(Спецификация!$D$39),0,IF(CD4&lt;(MONTH(Спецификация!$D$40)+12),'Бюджет-OPEX'!$D$24,'Бюджет-OPEX'!$D$27)))</f>
        <v>-1237</v>
      </c>
      <c r="CE11" s="183">
        <f>-IF(YEAR(Спецификация!$D$39)=YEAR(Спецификация!$D$40),IF(CE4&lt;MONTH(Спецификация!$D$39),0,IF(CE4&lt;MONTH(Спецификация!$D$40),'Бюджет-OPEX'!$D$24,'Бюджет-OPEX'!$D$27)),IF(CE4&lt;MONTH(Спецификация!$D$39),0,IF(CE4&lt;(MONTH(Спецификация!$D$40)+12),'Бюджет-OPEX'!$D$24,'Бюджет-OPEX'!$D$27)))</f>
        <v>-1237</v>
      </c>
      <c r="CF11" s="183">
        <f>-IF(YEAR(Спецификация!$D$39)=YEAR(Спецификация!$D$40),IF(CF4&lt;MONTH(Спецификация!$D$39),0,IF(CF4&lt;MONTH(Спецификация!$D$40),'Бюджет-OPEX'!$D$24,'Бюджет-OPEX'!$D$27)),IF(CF4&lt;MONTH(Спецификация!$D$39),0,IF(CF4&lt;(MONTH(Спецификация!$D$40)+12),'Бюджет-OPEX'!$D$24,'Бюджет-OPEX'!$D$27)))</f>
        <v>-1237</v>
      </c>
      <c r="CG11" s="183">
        <f>-IF(YEAR(Спецификация!$D$39)=YEAR(Спецификация!$D$40),IF(CG4&lt;MONTH(Спецификация!$D$39),0,IF(CG4&lt;MONTH(Спецификация!$D$40),'Бюджет-OPEX'!$D$24,'Бюджет-OPEX'!$D$27)),IF(CG4&lt;MONTH(Спецификация!$D$39),0,IF(CG4&lt;(MONTH(Спецификация!$D$40)+12),'Бюджет-OPEX'!$D$24,'Бюджет-OPEX'!$D$27)))</f>
        <v>-1237</v>
      </c>
      <c r="CH11" s="183">
        <f>-IF(YEAR(Спецификация!$D$39)=YEAR(Спецификация!$D$40),IF(CH4&lt;MONTH(Спецификация!$D$39),0,IF(CH4&lt;MONTH(Спецификация!$D$40),'Бюджет-OPEX'!$D$24,'Бюджет-OPEX'!$D$27)),IF(CH4&lt;MONTH(Спецификация!$D$39),0,IF(CH4&lt;(MONTH(Спецификация!$D$40)+12),'Бюджет-OPEX'!$D$24,'Бюджет-OPEX'!$D$27)))</f>
        <v>-1237</v>
      </c>
      <c r="CI11" s="183">
        <f>-IF(YEAR(Спецификация!$D$39)=YEAR(Спецификация!$D$40),IF(CI4&lt;MONTH(Спецификация!$D$39),0,IF(CI4&lt;MONTH(Спецификация!$D$40),'Бюджет-OPEX'!$D$24,'Бюджет-OPEX'!$D$27)),IF(CI4&lt;MONTH(Спецификация!$D$39),0,IF(CI4&lt;(MONTH(Спецификация!$D$40)+12),'Бюджет-OPEX'!$D$24,'Бюджет-OPEX'!$D$27)))</f>
        <v>-1237</v>
      </c>
      <c r="CJ11" s="183">
        <f>-IF(YEAR(Спецификация!$D$39)=YEAR(Спецификация!$D$40),IF(CJ4&lt;MONTH(Спецификация!$D$39),0,IF(CJ4&lt;MONTH(Спецификация!$D$40),'Бюджет-OPEX'!$D$24,'Бюджет-OPEX'!$D$27)),IF(CJ4&lt;MONTH(Спецификация!$D$39),0,IF(CJ4&lt;(MONTH(Спецификация!$D$40)+12),'Бюджет-OPEX'!$D$24,'Бюджет-OPEX'!$D$27)))</f>
        <v>-1237</v>
      </c>
      <c r="CK11" s="183">
        <f>-IF(YEAR(Спецификация!$D$39)=YEAR(Спецификация!$D$40),IF(CK4&lt;MONTH(Спецификация!$D$39),0,IF(CK4&lt;MONTH(Спецификация!$D$40),'Бюджет-OPEX'!$D$24,'Бюджет-OPEX'!$D$27)),IF(CK4&lt;MONTH(Спецификация!$D$39),0,IF(CK4&lt;(MONTH(Спецификация!$D$40)+12),'Бюджет-OPEX'!$D$24,'Бюджет-OPEX'!$D$27)))</f>
        <v>-1237</v>
      </c>
      <c r="CL11" s="183">
        <f>-IF(YEAR(Спецификация!$D$39)=YEAR(Спецификация!$D$40),IF(CL4&lt;MONTH(Спецификация!$D$39),0,IF(CL4&lt;MONTH(Спецификация!$D$40),'Бюджет-OPEX'!$D$24,'Бюджет-OPEX'!$D$27)),IF(CL4&lt;MONTH(Спецификация!$D$39),0,IF(CL4&lt;(MONTH(Спецификация!$D$40)+12),'Бюджет-OPEX'!$D$24,'Бюджет-OPEX'!$D$27)))</f>
        <v>-1237</v>
      </c>
      <c r="CM11" s="183">
        <f>-IF(YEAR(Спецификация!$D$39)=YEAR(Спецификация!$D$40),IF(CM4&lt;MONTH(Спецификация!$D$39),0,IF(CM4&lt;MONTH(Спецификация!$D$40),'Бюджет-OPEX'!$D$24,'Бюджет-OPEX'!$D$27)),IF(CM4&lt;MONTH(Спецификация!$D$39),0,IF(CM4&lt;(MONTH(Спецификация!$D$40)+12),'Бюджет-OPEX'!$D$24,'Бюджет-OPEX'!$D$27)))</f>
        <v>-1237</v>
      </c>
      <c r="CN11" s="183">
        <f>-IF(YEAR(Спецификация!$D$39)=YEAR(Спецификация!$D$40),IF(CN4&lt;MONTH(Спецификация!$D$39),0,IF(CN4&lt;MONTH(Спецификация!$D$40),'Бюджет-OPEX'!$D$24,'Бюджет-OPEX'!$D$27)),IF(CN4&lt;MONTH(Спецификация!$D$39),0,IF(CN4&lt;(MONTH(Спецификация!$D$40)+12),'Бюджет-OPEX'!$D$24,'Бюджет-OPEX'!$D$27)))</f>
        <v>-1237</v>
      </c>
      <c r="CO11" s="183">
        <f>-IF(YEAR(Спецификация!$D$39)=YEAR(Спецификация!$D$40),IF(CO4&lt;MONTH(Спецификация!$D$39),0,IF(CO4&lt;MONTH(Спецификация!$D$40),'Бюджет-OPEX'!$D$24,'Бюджет-OPEX'!$D$27)),IF(CO4&lt;MONTH(Спецификация!$D$39),0,IF(CO4&lt;(MONTH(Спецификация!$D$40)+12),'Бюджет-OPEX'!$D$24,'Бюджет-OPEX'!$D$27)))</f>
        <v>-1237</v>
      </c>
      <c r="CP11" s="183">
        <f>-IF(YEAR(Спецификация!$D$39)=YEAR(Спецификация!$D$40),IF(CP4&lt;MONTH(Спецификация!$D$39),0,IF(CP4&lt;MONTH(Спецификация!$D$40),'Бюджет-OPEX'!$D$24,'Бюджет-OPEX'!$D$27)),IF(CP4&lt;MONTH(Спецификация!$D$39),0,IF(CP4&lt;(MONTH(Спецификация!$D$40)+12),'Бюджет-OPEX'!$D$24,'Бюджет-OPEX'!$D$27)))</f>
        <v>-1237</v>
      </c>
      <c r="CQ11" s="183">
        <f>-IF(YEAR(Спецификация!$D$39)=YEAR(Спецификация!$D$40),IF(CQ4&lt;MONTH(Спецификация!$D$39),0,IF(CQ4&lt;MONTH(Спецификация!$D$40),'Бюджет-OPEX'!$D$24,'Бюджет-OPEX'!$D$27)),IF(CQ4&lt;MONTH(Спецификация!$D$39),0,IF(CQ4&lt;(MONTH(Спецификация!$D$40)+12),'Бюджет-OPEX'!$D$24,'Бюджет-OPEX'!$D$27)))</f>
        <v>-1237</v>
      </c>
      <c r="CR11" s="183">
        <f>-IF(YEAR(Спецификация!$D$39)=YEAR(Спецификация!$D$40),IF(CR4&lt;MONTH(Спецификация!$D$39),0,IF(CR4&lt;MONTH(Спецификация!$D$40),'Бюджет-OPEX'!$D$24,'Бюджет-OPEX'!$D$27)),IF(CR4&lt;MONTH(Спецификация!$D$39),0,IF(CR4&lt;(MONTH(Спецификация!$D$40)+12),'Бюджет-OPEX'!$D$24,'Бюджет-OPEX'!$D$27)))</f>
        <v>-1237</v>
      </c>
      <c r="CS11" s="183">
        <f>-IF(YEAR(Спецификация!$D$39)=YEAR(Спецификация!$D$40),IF(CS4&lt;MONTH(Спецификация!$D$39),0,IF(CS4&lt;MONTH(Спецификация!$D$40),'Бюджет-OPEX'!$D$24,'Бюджет-OPEX'!$D$27)),IF(CS4&lt;MONTH(Спецификация!$D$39),0,IF(CS4&lt;(MONTH(Спецификация!$D$40)+12),'Бюджет-OPEX'!$D$24,'Бюджет-OPEX'!$D$27)))</f>
        <v>-1237</v>
      </c>
      <c r="CT11" s="183">
        <f>-IF(YEAR(Спецификация!$D$39)=YEAR(Спецификация!$D$40),IF(CT4&lt;MONTH(Спецификация!$D$39),0,IF(CT4&lt;MONTH(Спецификация!$D$40),'Бюджет-OPEX'!$D$24,'Бюджет-OPEX'!$D$27)),IF(CT4&lt;MONTH(Спецификация!$D$39),0,IF(CT4&lt;(MONTH(Спецификация!$D$40)+12),'Бюджет-OPEX'!$D$24,'Бюджет-OPEX'!$D$27)))</f>
        <v>-1237</v>
      </c>
      <c r="CU11" s="183">
        <f>-IF(YEAR(Спецификация!$D$39)=YEAR(Спецификация!$D$40),IF(CU4&lt;MONTH(Спецификация!$D$39),0,IF(CU4&lt;MONTH(Спецификация!$D$40),'Бюджет-OPEX'!$D$24,'Бюджет-OPEX'!$D$27)),IF(CU4&lt;MONTH(Спецификация!$D$39),0,IF(CU4&lt;(MONTH(Спецификация!$D$40)+12),'Бюджет-OPEX'!$D$24,'Бюджет-OPEX'!$D$27)))</f>
        <v>-1237</v>
      </c>
      <c r="CV11" s="183">
        <f>-IF(YEAR(Спецификация!$D$39)=YEAR(Спецификация!$D$40),IF(CV4&lt;MONTH(Спецификация!$D$39),0,IF(CV4&lt;MONTH(Спецификация!$D$40),'Бюджет-OPEX'!$D$24,'Бюджет-OPEX'!$D$27)),IF(CV4&lt;MONTH(Спецификация!$D$39),0,IF(CV4&lt;(MONTH(Спецификация!$D$40)+12),'Бюджет-OPEX'!$D$24,'Бюджет-OPEX'!$D$27)))</f>
        <v>-1237</v>
      </c>
      <c r="CW11" s="183">
        <f>-IF(YEAR(Спецификация!$D$39)=YEAR(Спецификация!$D$40),IF(CW4&lt;MONTH(Спецификация!$D$39),0,IF(CW4&lt;MONTH(Спецификация!$D$40),'Бюджет-OPEX'!$D$24,'Бюджет-OPEX'!$D$27)),IF(CW4&lt;MONTH(Спецификация!$D$39),0,IF(CW4&lt;(MONTH(Спецификация!$D$40)+12),'Бюджет-OPEX'!$D$24,'Бюджет-OPEX'!$D$27)))</f>
        <v>-1237</v>
      </c>
      <c r="CX11" s="183">
        <f>-IF(YEAR(Спецификация!$D$39)=YEAR(Спецификация!$D$40),IF(CX4&lt;MONTH(Спецификация!$D$39),0,IF(CX4&lt;MONTH(Спецификация!$D$40),'Бюджет-OPEX'!$D$24,'Бюджет-OPEX'!$D$27)),IF(CX4&lt;MONTH(Спецификация!$D$39),0,IF(CX4&lt;(MONTH(Спецификация!$D$40)+12),'Бюджет-OPEX'!$D$24,'Бюджет-OPEX'!$D$27)))</f>
        <v>-1237</v>
      </c>
      <c r="CY11" s="183">
        <f>-IF(YEAR(Спецификация!$D$39)=YEAR(Спецификация!$D$40),IF(CY4&lt;MONTH(Спецификация!$D$39),0,IF(CY4&lt;MONTH(Спецификация!$D$40),'Бюджет-OPEX'!$D$24,'Бюджет-OPEX'!$D$27)),IF(CY4&lt;MONTH(Спецификация!$D$39),0,IF(CY4&lt;(MONTH(Спецификация!$D$40)+12),'Бюджет-OPEX'!$D$24,'Бюджет-OPEX'!$D$27)))</f>
        <v>-1237</v>
      </c>
      <c r="CZ11" s="183">
        <f>-IF(YEAR(Спецификация!$D$39)=YEAR(Спецификация!$D$40),IF(CZ4&lt;MONTH(Спецификация!$D$39),0,IF(CZ4&lt;MONTH(Спецификация!$D$40),'Бюджет-OPEX'!$D$24,'Бюджет-OPEX'!$D$27)),IF(CZ4&lt;MONTH(Спецификация!$D$39),0,IF(CZ4&lt;(MONTH(Спецификация!$D$40)+12),'Бюджет-OPEX'!$D$24,'Бюджет-OPEX'!$D$27)))</f>
        <v>-1237</v>
      </c>
      <c r="DA11" s="183">
        <f>-IF(YEAR(Спецификация!$D$39)=YEAR(Спецификация!$D$40),IF(DA4&lt;MONTH(Спецификация!$D$39),0,IF(DA4&lt;MONTH(Спецификация!$D$40),'Бюджет-OPEX'!$D$24,'Бюджет-OPEX'!$D$27)),IF(DA4&lt;MONTH(Спецификация!$D$39),0,IF(DA4&lt;(MONTH(Спецификация!$D$40)+12),'Бюджет-OPEX'!$D$24,'Бюджет-OPEX'!$D$27)))</f>
        <v>-1237</v>
      </c>
      <c r="DB11" s="183">
        <f>-IF(YEAR(Спецификация!$D$39)=YEAR(Спецификация!$D$40),IF(DB4&lt;MONTH(Спецификация!$D$39),0,IF(DB4&lt;MONTH(Спецификация!$D$40),'Бюджет-OPEX'!$D$24,'Бюджет-OPEX'!$D$27)),IF(DB4&lt;MONTH(Спецификация!$D$39),0,IF(DB4&lt;(MONTH(Спецификация!$D$40)+12),'Бюджет-OPEX'!$D$24,'Бюджет-OPEX'!$D$27)))</f>
        <v>-1237</v>
      </c>
      <c r="DC11" s="183">
        <f>-IF(YEAR(Спецификация!$D$39)=YEAR(Спецификация!$D$40),IF(DC4&lt;MONTH(Спецификация!$D$39),0,IF(DC4&lt;MONTH(Спецификация!$D$40),'Бюджет-OPEX'!$D$24,'Бюджет-OPEX'!$D$27)),IF(DC4&lt;MONTH(Спецификация!$D$39),0,IF(DC4&lt;(MONTH(Спецификация!$D$40)+12),'Бюджет-OPEX'!$D$24,'Бюджет-OPEX'!$D$27)))</f>
        <v>-1237</v>
      </c>
      <c r="DD11" s="183">
        <f>-IF(YEAR(Спецификация!$D$39)=YEAR(Спецификация!$D$40),IF(DD4&lt;MONTH(Спецификация!$D$39),0,IF(DD4&lt;MONTH(Спецификация!$D$40),'Бюджет-OPEX'!$D$24,'Бюджет-OPEX'!$D$27)),IF(DD4&lt;MONTH(Спецификация!$D$39),0,IF(DD4&lt;(MONTH(Спецификация!$D$40)+12),'Бюджет-OPEX'!$D$24,'Бюджет-OPEX'!$D$27)))</f>
        <v>-1237</v>
      </c>
      <c r="DE11" s="183">
        <f>-IF(YEAR(Спецификация!$D$39)=YEAR(Спецификация!$D$40),IF(DE4&lt;MONTH(Спецификация!$D$39),0,IF(DE4&lt;MONTH(Спецификация!$D$40),'Бюджет-OPEX'!$D$24,'Бюджет-OPEX'!$D$27)),IF(DE4&lt;MONTH(Спецификация!$D$39),0,IF(DE4&lt;(MONTH(Спецификация!$D$40)+12),'Бюджет-OPEX'!$D$24,'Бюджет-OPEX'!$D$27)))</f>
        <v>-1237</v>
      </c>
      <c r="DF11" s="183">
        <f>-IF(YEAR(Спецификация!$D$39)=YEAR(Спецификация!$D$40),IF(DF4&lt;MONTH(Спецификация!$D$39),0,IF(DF4&lt;MONTH(Спецификация!$D$40),'Бюджет-OPEX'!$D$24,'Бюджет-OPEX'!$D$27)),IF(DF4&lt;MONTH(Спецификация!$D$39),0,IF(DF4&lt;(MONTH(Спецификация!$D$40)+12),'Бюджет-OPEX'!$D$24,'Бюджет-OPEX'!$D$27)))</f>
        <v>-1237</v>
      </c>
      <c r="DG11" s="183">
        <f>-IF(YEAR(Спецификация!$D$39)=YEAR(Спецификация!$D$40),IF(DG4&lt;MONTH(Спецификация!$D$39),0,IF(DG4&lt;MONTH(Спецификация!$D$40),'Бюджет-OPEX'!$D$24,'Бюджет-OPEX'!$D$27)),IF(DG4&lt;MONTH(Спецификация!$D$39),0,IF(DG4&lt;(MONTH(Спецификация!$D$40)+12),'Бюджет-OPEX'!$D$24,'Бюджет-OPEX'!$D$27)))</f>
        <v>-1237</v>
      </c>
      <c r="DH11" s="183">
        <f>-IF(YEAR(Спецификация!$D$39)=YEAR(Спецификация!$D$40),IF(DH4&lt;MONTH(Спецификация!$D$39),0,IF(DH4&lt;MONTH(Спецификация!$D$40),'Бюджет-OPEX'!$D$24,'Бюджет-OPEX'!$D$27)),IF(DH4&lt;MONTH(Спецификация!$D$39),0,IF(DH4&lt;(MONTH(Спецификация!$D$40)+12),'Бюджет-OPEX'!$D$24,'Бюджет-OPEX'!$D$27)))</f>
        <v>-1237</v>
      </c>
      <c r="DI11" s="183">
        <f>-IF(YEAR(Спецификация!$D$39)=YEAR(Спецификация!$D$40),IF(DI4&lt;MONTH(Спецификация!$D$39),0,IF(DI4&lt;MONTH(Спецификация!$D$40),'Бюджет-OPEX'!$D$24,'Бюджет-OPEX'!$D$27)),IF(DI4&lt;MONTH(Спецификация!$D$39),0,IF(DI4&lt;(MONTH(Спецификация!$D$40)+12),'Бюджет-OPEX'!$D$24,'Бюджет-OPEX'!$D$27)))</f>
        <v>-1237</v>
      </c>
      <c r="DJ11" s="183">
        <f>-IF(YEAR(Спецификация!$D$39)=YEAR(Спецификация!$D$40),IF(DJ4&lt;MONTH(Спецификация!$D$39),0,IF(DJ4&lt;MONTH(Спецификация!$D$40),'Бюджет-OPEX'!$D$24,'Бюджет-OPEX'!$D$27)),IF(DJ4&lt;MONTH(Спецификация!$D$39),0,IF(DJ4&lt;(MONTH(Спецификация!$D$40)+12),'Бюджет-OPEX'!$D$24,'Бюджет-OPEX'!$D$27)))</f>
        <v>-1237</v>
      </c>
      <c r="DK11" s="183">
        <f>-IF(YEAR(Спецификация!$D$39)=YEAR(Спецификация!$D$40),IF(DK4&lt;MONTH(Спецификация!$D$39),0,IF(DK4&lt;MONTH(Спецификация!$D$40),'Бюджет-OPEX'!$D$24,'Бюджет-OPEX'!$D$27)),IF(DK4&lt;MONTH(Спецификация!$D$39),0,IF(DK4&lt;(MONTH(Спецификация!$D$40)+12),'Бюджет-OPEX'!$D$24,'Бюджет-OPEX'!$D$27)))</f>
        <v>-1237</v>
      </c>
      <c r="DL11" s="183">
        <f>-IF(YEAR(Спецификация!$D$39)=YEAR(Спецификация!$D$40),IF(DL4&lt;MONTH(Спецификация!$D$39),0,IF(DL4&lt;MONTH(Спецификация!$D$40),'Бюджет-OPEX'!$D$24,'Бюджет-OPEX'!$D$27)),IF(DL4&lt;MONTH(Спецификация!$D$39),0,IF(DL4&lt;(MONTH(Спецификация!$D$40)+12),'Бюджет-OPEX'!$D$24,'Бюджет-OPEX'!$D$27)))</f>
        <v>-1237</v>
      </c>
      <c r="DM11" s="183">
        <f>-IF(YEAR(Спецификация!$D$39)=YEAR(Спецификация!$D$40),IF(DM4&lt;MONTH(Спецификация!$D$39),0,IF(DM4&lt;MONTH(Спецификация!$D$40),'Бюджет-OPEX'!$D$24,'Бюджет-OPEX'!$D$27)),IF(DM4&lt;MONTH(Спецификация!$D$39),0,IF(DM4&lt;(MONTH(Спецификация!$D$40)+12),'Бюджет-OPEX'!$D$24,'Бюджет-OPEX'!$D$27)))</f>
        <v>-1237</v>
      </c>
      <c r="DN11" s="183">
        <f>-IF(YEAR(Спецификация!$D$39)=YEAR(Спецификация!$D$40),IF(DN4&lt;MONTH(Спецификация!$D$39),0,IF(DN4&lt;MONTH(Спецификация!$D$40),'Бюджет-OPEX'!$D$24,'Бюджет-OPEX'!$D$27)),IF(DN4&lt;MONTH(Спецификация!$D$39),0,IF(DN4&lt;(MONTH(Спецификация!$D$40)+12),'Бюджет-OPEX'!$D$24,'Бюджет-OPEX'!$D$27)))</f>
        <v>-1237</v>
      </c>
      <c r="DO11" s="183">
        <f>-IF(YEAR(Спецификация!$D$39)=YEAR(Спецификация!$D$40),IF(DO4&lt;MONTH(Спецификация!$D$39),0,IF(DO4&lt;MONTH(Спецификация!$D$40),'Бюджет-OPEX'!$D$24,'Бюджет-OPEX'!$D$27)),IF(DO4&lt;MONTH(Спецификация!$D$39),0,IF(DO4&lt;(MONTH(Спецификация!$D$40)+12),'Бюджет-OPEX'!$D$24,'Бюджет-OPEX'!$D$27)))</f>
        <v>-1237</v>
      </c>
      <c r="DP11" s="183">
        <f>-IF(YEAR(Спецификация!$D$39)=YEAR(Спецификация!$D$40),IF(DP4&lt;MONTH(Спецификация!$D$39),0,IF(DP4&lt;MONTH(Спецификация!$D$40),'Бюджет-OPEX'!$D$24,'Бюджет-OPEX'!$D$27)),IF(DP4&lt;MONTH(Спецификация!$D$39),0,IF(DP4&lt;(MONTH(Спецификация!$D$40)+12),'Бюджет-OPEX'!$D$24,'Бюджет-OPEX'!$D$27)))</f>
        <v>-1237</v>
      </c>
      <c r="DQ11" s="183">
        <f>-IF(YEAR(Спецификация!$D$39)=YEAR(Спецификация!$D$40),IF(DQ4&lt;MONTH(Спецификация!$D$39),0,IF(DQ4&lt;MONTH(Спецификация!$D$40),'Бюджет-OPEX'!$D$24,'Бюджет-OPEX'!$D$27)),IF(DQ4&lt;MONTH(Спецификация!$D$39),0,IF(DQ4&lt;(MONTH(Спецификация!$D$40)+12),'Бюджет-OPEX'!$D$24,'Бюджет-OPEX'!$D$27)))</f>
        <v>-1237</v>
      </c>
      <c r="DR11" s="183">
        <f>-IF(YEAR(Спецификация!$D$39)=YEAR(Спецификация!$D$40),IF(DR4&lt;MONTH(Спецификация!$D$39),0,IF(DR4&lt;MONTH(Спецификация!$D$40),'Бюджет-OPEX'!$D$24,'Бюджет-OPEX'!$D$27)),IF(DR4&lt;MONTH(Спецификация!$D$39),0,IF(DR4&lt;(MONTH(Спецификация!$D$40)+12),'Бюджет-OPEX'!$D$24,'Бюджет-OPEX'!$D$27)))</f>
        <v>-1237</v>
      </c>
      <c r="DS11" s="183">
        <f>-IF(YEAR(Спецификация!$D$39)=YEAR(Спецификация!$D$40),IF(DS4&lt;MONTH(Спецификация!$D$39),0,IF(DS4&lt;MONTH(Спецификация!$D$40),'Бюджет-OPEX'!$D$24,'Бюджет-OPEX'!$D$27)),IF(DS4&lt;MONTH(Спецификация!$D$39),0,IF(DS4&lt;(MONTH(Спецификация!$D$40)+12),'Бюджет-OPEX'!$D$24,'Бюджет-OPEX'!$D$27)))</f>
        <v>-1237</v>
      </c>
      <c r="DT11" s="183">
        <f>-IF(YEAR(Спецификация!$D$39)=YEAR(Спецификация!$D$40),IF(DT4&lt;MONTH(Спецификация!$D$39),0,IF(DT4&lt;MONTH(Спецификация!$D$40),'Бюджет-OPEX'!$D$24,'Бюджет-OPEX'!$D$27)),IF(DT4&lt;MONTH(Спецификация!$D$39),0,IF(DT4&lt;(MONTH(Спецификация!$D$40)+12),'Бюджет-OPEX'!$D$24,'Бюджет-OPEX'!$D$27)))</f>
        <v>-1237</v>
      </c>
      <c r="DU11" s="183">
        <f>-IF(YEAR(Спецификация!$D$39)=YEAR(Спецификация!$D$40),IF(DU4&lt;MONTH(Спецификация!$D$39),0,IF(DU4&lt;MONTH(Спецификация!$D$40),'Бюджет-OPEX'!$D$24,'Бюджет-OPEX'!$D$27)),IF(DU4&lt;MONTH(Спецификация!$D$39),0,IF(DU4&lt;(MONTH(Спецификация!$D$40)+12),'Бюджет-OPEX'!$D$24,'Бюджет-OPEX'!$D$27)))</f>
        <v>-1237</v>
      </c>
      <c r="DV11" s="183">
        <f>-IF(YEAR(Спецификация!$D$39)=YEAR(Спецификация!$D$40),IF(DV4&lt;MONTH(Спецификация!$D$39),0,IF(DV4&lt;MONTH(Спецификация!$D$40),'Бюджет-OPEX'!$D$24,'Бюджет-OPEX'!$D$27)),IF(DV4&lt;MONTH(Спецификация!$D$39),0,IF(DV4&lt;(MONTH(Спецификация!$D$40)+12),'Бюджет-OPEX'!$D$24,'Бюджет-OPEX'!$D$27)))</f>
        <v>-1237</v>
      </c>
      <c r="DW11" s="183">
        <f>-IF(YEAR(Спецификация!$D$39)=YEAR(Спецификация!$D$40),IF(DW4&lt;MONTH(Спецификация!$D$39),0,IF(DW4&lt;MONTH(Спецификация!$D$40),'Бюджет-OPEX'!$D$24,'Бюджет-OPEX'!$D$27)),IF(DW4&lt;MONTH(Спецификация!$D$39),0,IF(DW4&lt;(MONTH(Спецификация!$D$40)+12),'Бюджет-OPEX'!$D$24,'Бюджет-OPEX'!$D$27)))</f>
        <v>-1237</v>
      </c>
      <c r="DX11" s="183">
        <f>-IF(YEAR(Спецификация!$D$39)=YEAR(Спецификация!$D$40),IF(DX4&lt;MONTH(Спецификация!$D$39),0,IF(DX4&lt;MONTH(Спецификация!$D$40),'Бюджет-OPEX'!$D$24,'Бюджет-OPEX'!$D$27)),IF(DX4&lt;MONTH(Спецификация!$D$39),0,IF(DX4&lt;(MONTH(Спецификация!$D$40)+12),'Бюджет-OPEX'!$D$24,'Бюджет-OPEX'!$D$27)))</f>
        <v>-1237</v>
      </c>
      <c r="DY11" s="183">
        <f>-IF(YEAR(Спецификация!$D$39)=YEAR(Спецификация!$D$40),IF(DY4&lt;MONTH(Спецификация!$D$39),0,IF(DY4&lt;MONTH(Спецификация!$D$40),'Бюджет-OPEX'!$D$24,'Бюджет-OPEX'!$D$27)),IF(DY4&lt;MONTH(Спецификация!$D$39),0,IF(DY4&lt;(MONTH(Спецификация!$D$40)+12),'Бюджет-OPEX'!$D$24,'Бюджет-OPEX'!$D$27)))</f>
        <v>-1237</v>
      </c>
      <c r="DZ11" s="183">
        <f>-IF(YEAR(Спецификация!$D$39)=YEAR(Спецификация!$D$40),IF(DZ4&lt;MONTH(Спецификация!$D$39),0,IF(DZ4&lt;MONTH(Спецификация!$D$40),'Бюджет-OPEX'!$D$24,'Бюджет-OPEX'!$D$27)),IF(DZ4&lt;MONTH(Спецификация!$D$39),0,IF(DZ4&lt;(MONTH(Спецификация!$D$40)+12),'Бюджет-OPEX'!$D$24,'Бюджет-OPEX'!$D$27)))</f>
        <v>-1237</v>
      </c>
      <c r="EA11" s="183">
        <f>-IF(YEAR(Спецификация!$D$39)=YEAR(Спецификация!$D$40),IF(EA4&lt;MONTH(Спецификация!$D$39),0,IF(EA4&lt;MONTH(Спецификация!$D$40),'Бюджет-OPEX'!$D$24,'Бюджет-OPEX'!$D$27)),IF(EA4&lt;MONTH(Спецификация!$D$39),0,IF(EA4&lt;(MONTH(Спецификация!$D$40)+12),'Бюджет-OPEX'!$D$24,'Бюджет-OPEX'!$D$27)))</f>
        <v>-1237</v>
      </c>
      <c r="EB11" s="183">
        <f>-IF(YEAR(Спецификация!$D$39)=YEAR(Спецификация!$D$40),IF(EB4&lt;MONTH(Спецификация!$D$39),0,IF(EB4&lt;MONTH(Спецификация!$D$40),'Бюджет-OPEX'!$D$24,'Бюджет-OPEX'!$D$27)),IF(EB4&lt;MONTH(Спецификация!$D$39),0,IF(EB4&lt;(MONTH(Спецификация!$D$40)+12),'Бюджет-OPEX'!$D$24,'Бюджет-OPEX'!$D$27)))</f>
        <v>-1237</v>
      </c>
      <c r="EC11" s="183">
        <f>-IF(YEAR(Спецификация!$D$39)=YEAR(Спецификация!$D$40),IF(EC4&lt;MONTH(Спецификация!$D$39),0,IF(EC4&lt;MONTH(Спецификация!$D$40),'Бюджет-OPEX'!$D$24,'Бюджет-OPEX'!$D$27)),IF(EC4&lt;MONTH(Спецификация!$D$39),0,IF(EC4&lt;(MONTH(Спецификация!$D$40)+12),'Бюджет-OPEX'!$D$24,'Бюджет-OPEX'!$D$27)))</f>
        <v>-1237</v>
      </c>
      <c r="ED11" s="183">
        <f>-IF(YEAR(Спецификация!$D$39)=YEAR(Спецификация!$D$40),IF(ED4&lt;MONTH(Спецификация!$D$39),0,IF(ED4&lt;MONTH(Спецификация!$D$40),'Бюджет-OPEX'!$D$24,'Бюджет-OPEX'!$D$27)),IF(ED4&lt;MONTH(Спецификация!$D$39),0,IF(ED4&lt;(MONTH(Спецификация!$D$40)+12),'Бюджет-OPEX'!$D$24,'Бюджет-OPEX'!$D$27)))</f>
        <v>-1237</v>
      </c>
      <c r="EE11" s="183">
        <f>-IF(YEAR(Спецификация!$D$39)=YEAR(Спецификация!$D$40),IF(EE4&lt;MONTH(Спецификация!$D$39),0,IF(EE4&lt;MONTH(Спецификация!$D$40),'Бюджет-OPEX'!$D$24,'Бюджет-OPEX'!$D$27)),IF(EE4&lt;MONTH(Спецификация!$D$39),0,IF(EE4&lt;(MONTH(Спецификация!$D$40)+12),'Бюджет-OPEX'!$D$24,'Бюджет-OPEX'!$D$27)))</f>
        <v>-1237</v>
      </c>
      <c r="EF11" s="183">
        <f>-IF(YEAR(Спецификация!$D$39)=YEAR(Спецификация!$D$40),IF(EF4&lt;MONTH(Спецификация!$D$39),0,IF(EF4&lt;MONTH(Спецификация!$D$40),'Бюджет-OPEX'!$D$24,'Бюджет-OPEX'!$D$27)),IF(EF4&lt;MONTH(Спецификация!$D$39),0,IF(EF4&lt;(MONTH(Спецификация!$D$40)+12),'Бюджет-OPEX'!$D$24,'Бюджет-OPEX'!$D$27)))</f>
        <v>-1237</v>
      </c>
      <c r="EG11" s="183">
        <f>-IF(YEAR(Спецификация!$D$39)=YEAR(Спецификация!$D$40),IF(EG4&lt;MONTH(Спецификация!$D$39),0,IF(EG4&lt;MONTH(Спецификация!$D$40),'Бюджет-OPEX'!$D$24,'Бюджет-OPEX'!$D$27)),IF(EG4&lt;MONTH(Спецификация!$D$39),0,IF(EG4&lt;(MONTH(Спецификация!$D$40)+12),'Бюджет-OPEX'!$D$24,'Бюджет-OPEX'!$D$27)))</f>
        <v>-1237</v>
      </c>
      <c r="EH11" s="183">
        <f>-IF(YEAR(Спецификация!$D$39)=YEAR(Спецификация!$D$40),IF(EH4&lt;MONTH(Спецификация!$D$39),0,IF(EH4&lt;MONTH(Спецификация!$D$40),'Бюджет-OPEX'!$D$24,'Бюджет-OPEX'!$D$27)),IF(EH4&lt;MONTH(Спецификация!$D$39),0,IF(EH4&lt;(MONTH(Спецификация!$D$40)+12),'Бюджет-OPEX'!$D$24,'Бюджет-OPEX'!$D$27)))</f>
        <v>-1237</v>
      </c>
      <c r="EI11" s="183">
        <f>-IF(YEAR(Спецификация!$D$39)=YEAR(Спецификация!$D$40),IF(EI4&lt;MONTH(Спецификация!$D$39),0,IF(EI4&lt;MONTH(Спецификация!$D$40),'Бюджет-OPEX'!$D$24,'Бюджет-OPEX'!$D$27)),IF(EI4&lt;MONTH(Спецификация!$D$39),0,IF(EI4&lt;(MONTH(Спецификация!$D$40)+12),'Бюджет-OPEX'!$D$24,'Бюджет-OPEX'!$D$27)))</f>
        <v>-1237</v>
      </c>
      <c r="EJ11" s="183">
        <f>-IF(YEAR(Спецификация!$D$39)=YEAR(Спецификация!$D$40),IF(EJ4&lt;MONTH(Спецификация!$D$39),0,IF(EJ4&lt;MONTH(Спецификация!$D$40),'Бюджет-OPEX'!$D$24,'Бюджет-OPEX'!$D$27)),IF(EJ4&lt;MONTH(Спецификация!$D$39),0,IF(EJ4&lt;(MONTH(Спецификация!$D$40)+12),'Бюджет-OPEX'!$D$24,'Бюджет-OPEX'!$D$27)))</f>
        <v>-1237</v>
      </c>
      <c r="EK11" s="183">
        <f>-IF(YEAR(Спецификация!$D$39)=YEAR(Спецификация!$D$40),IF(EK4&lt;MONTH(Спецификация!$D$39),0,IF(EK4&lt;MONTH(Спецификация!$D$40),'Бюджет-OPEX'!$D$24,'Бюджет-OPEX'!$D$27)),IF(EK4&lt;MONTH(Спецификация!$D$39),0,IF(EK4&lt;(MONTH(Спецификация!$D$40)+12),'Бюджет-OPEX'!$D$24,'Бюджет-OPEX'!$D$27)))</f>
        <v>-1237</v>
      </c>
      <c r="EL11" s="183">
        <f>-IF(YEAR(Спецификация!$D$39)=YEAR(Спецификация!$D$40),IF(EL4&lt;MONTH(Спецификация!$D$39),0,IF(EL4&lt;MONTH(Спецификация!$D$40),'Бюджет-OPEX'!$D$24,'Бюджет-OPEX'!$D$27)),IF(EL4&lt;MONTH(Спецификация!$D$39),0,IF(EL4&lt;(MONTH(Спецификация!$D$40)+12),'Бюджет-OPEX'!$D$24,'Бюджет-OPEX'!$D$27)))</f>
        <v>-1237</v>
      </c>
      <c r="EM11" s="183">
        <f>-IF(YEAR(Спецификация!$D$39)=YEAR(Спецификация!$D$40),IF(EM4&lt;MONTH(Спецификация!$D$39),0,IF(EM4&lt;MONTH(Спецификация!$D$40),'Бюджет-OPEX'!$D$24,'Бюджет-OPEX'!$D$27)),IF(EM4&lt;MONTH(Спецификация!$D$39),0,IF(EM4&lt;(MONTH(Спецификация!$D$40)+12),'Бюджет-OPEX'!$D$24,'Бюджет-OPEX'!$D$27)))</f>
        <v>-1237</v>
      </c>
      <c r="EN11" s="183">
        <f>-IF(YEAR(Спецификация!$D$39)=YEAR(Спецификация!$D$40),IF(EN4&lt;MONTH(Спецификация!$D$39),0,IF(EN4&lt;MONTH(Спецификация!$D$40),'Бюджет-OPEX'!$D$24,'Бюджет-OPEX'!$D$27)),IF(EN4&lt;MONTH(Спецификация!$D$39),0,IF(EN4&lt;(MONTH(Спецификация!$D$40)+12),'Бюджет-OPEX'!$D$24,'Бюджет-OPEX'!$D$27)))</f>
        <v>-1237</v>
      </c>
      <c r="EO11" s="183">
        <f>-IF(YEAR(Спецификация!$D$39)=YEAR(Спецификация!$D$40),IF(EO4&lt;MONTH(Спецификация!$D$39),0,IF(EO4&lt;MONTH(Спецификация!$D$40),'Бюджет-OPEX'!$D$24,'Бюджет-OPEX'!$D$27)),IF(EO4&lt;MONTH(Спецификация!$D$39),0,IF(EO4&lt;(MONTH(Спецификация!$D$40)+12),'Бюджет-OPEX'!$D$24,'Бюджет-OPEX'!$D$27)))</f>
        <v>-1237</v>
      </c>
      <c r="EP11" s="183">
        <f>-IF(YEAR(Спецификация!$D$39)=YEAR(Спецификация!$D$40),IF(EP4&lt;MONTH(Спецификация!$D$39),0,IF(EP4&lt;MONTH(Спецификация!$D$40),'Бюджет-OPEX'!$D$24,'Бюджет-OPEX'!$D$27)),IF(EP4&lt;MONTH(Спецификация!$D$39),0,IF(EP4&lt;(MONTH(Спецификация!$D$40)+12),'Бюджет-OPEX'!$D$24,'Бюджет-OPEX'!$D$27)))</f>
        <v>-1237</v>
      </c>
      <c r="EQ11" s="193"/>
      <c r="ER11" s="194">
        <f>SUM(C11:N11)</f>
        <v>-1237</v>
      </c>
      <c r="ES11" s="183">
        <f>SUM(O11:Z11)</f>
        <v>-14844</v>
      </c>
      <c r="ET11" s="183">
        <f>SUM(AA11:AL11)</f>
        <v>-14844</v>
      </c>
      <c r="EU11" s="183">
        <f>SUM(AM11:AX11)</f>
        <v>-14844</v>
      </c>
      <c r="EV11" s="183">
        <f>SUM(AY11:BJ11)</f>
        <v>-14844</v>
      </c>
      <c r="EW11" s="183">
        <f>SUM(BK11:BV11)</f>
        <v>-14844</v>
      </c>
      <c r="EX11" s="183">
        <f>SUM(BW11:CH11)</f>
        <v>-14844</v>
      </c>
      <c r="EY11" s="183">
        <f>SUM(CI11:CT11)</f>
        <v>-14844</v>
      </c>
      <c r="EZ11" s="183">
        <f>SUM(CU11:DF11)</f>
        <v>-14844</v>
      </c>
      <c r="FA11" s="183">
        <f>SUM(DG11:DR11)</f>
        <v>-14844</v>
      </c>
      <c r="FB11" s="183">
        <f>SUM(DS11:ED11)</f>
        <v>-14844</v>
      </c>
      <c r="FC11" s="183">
        <f>SUM(EE11:EP11)</f>
        <v>-14844</v>
      </c>
      <c r="FD11" s="195">
        <f>SUM(C11:EP11)</f>
        <v>-164521</v>
      </c>
      <c r="FE11" s="124"/>
    </row>
    <row r="12" spans="2:164" ht="15.6" x14ac:dyDescent="0.3">
      <c r="B12" s="72" t="s">
        <v>96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3"/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3"/>
      <c r="CS12" s="183"/>
      <c r="CT12" s="192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3"/>
      <c r="EN12" s="183"/>
      <c r="EO12" s="183"/>
      <c r="EP12" s="183"/>
      <c r="EQ12" s="193"/>
      <c r="ER12" s="194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95"/>
      <c r="FE12" s="124"/>
    </row>
    <row r="13" spans="2:164" ht="15.6" x14ac:dyDescent="0.3">
      <c r="B13" s="73" t="s">
        <v>97</v>
      </c>
      <c r="C13" s="183">
        <f>-IF(YEAR(Спецификация!$D$39)=YEAR(Спецификация!$D$40),IF(C4&lt;MONTH(Спецификация!$D$39),0,IF(C4&lt;MONTH(Спецификация!$D$40),'Бюджет-OPEX'!$D$6,'Бюджет-OPEX'!$D$8)),IF(C4&lt;MONTH(Спецификация!$D$39),0,IF(C4&lt;(MONTH(Спецификация!$D$40)+12),'Бюджет-OPEX'!$D$6,'Бюджет-OPEX'!$D$8)))</f>
        <v>0</v>
      </c>
      <c r="D13" s="183">
        <f>-IF(YEAR(Спецификация!$D$39)=YEAR(Спецификация!$D$40),IF(D4&lt;MONTH(Спецификация!$D$39),0,IF(D4&lt;MONTH(Спецификация!$D$40),'Бюджет-OPEX'!$D$6,'Бюджет-OPEX'!$D$8)),IF(D4&lt;MONTH(Спецификация!$D$39),0,IF(D4&lt;(MONTH(Спецификация!$D$40)+12),'Бюджет-OPEX'!$D$6,'Бюджет-OPEX'!$D$8)))</f>
        <v>0</v>
      </c>
      <c r="E13" s="183">
        <f>-IF(YEAR(Спецификация!$D$39)=YEAR(Спецификация!$D$40),IF(E4&lt;MONTH(Спецификация!$D$39),0,IF(E4&lt;MONTH(Спецификация!$D$40),'Бюджет-OPEX'!$D$6,'Бюджет-OPEX'!$D$8)),IF(E4&lt;MONTH(Спецификация!$D$39),0,IF(E4&lt;(MONTH(Спецификация!$D$40)+12),'Бюджет-OPEX'!$D$6,'Бюджет-OPEX'!$D$8)))</f>
        <v>0</v>
      </c>
      <c r="F13" s="183">
        <f>-IF(YEAR(Спецификация!$D$39)=YEAR(Спецификация!$D$40),IF(F4&lt;MONTH(Спецификация!$D$39),0,IF(F4&lt;MONTH(Спецификация!$D$40),'Бюджет-OPEX'!$D$6,'Бюджет-OPEX'!$D$8)),IF(F4&lt;MONTH(Спецификация!$D$39),0,IF(F4&lt;(MONTH(Спецификация!$D$40)+12),'Бюджет-OPEX'!$D$6,'Бюджет-OPEX'!$D$8)))</f>
        <v>0</v>
      </c>
      <c r="G13" s="183">
        <f>-IF(YEAR(Спецификация!$D$39)=YEAR(Спецификация!$D$40),IF(G4&lt;MONTH(Спецификация!$D$39),0,IF(G4&lt;MONTH(Спецификация!$D$40),'Бюджет-OPEX'!$D$6,'Бюджет-OPEX'!$D$8)),IF(G4&lt;MONTH(Спецификация!$D$39),0,IF(G4&lt;(MONTH(Спецификация!$D$40)+12),'Бюджет-OPEX'!$D$6,'Бюджет-OPEX'!$D$8)))</f>
        <v>0</v>
      </c>
      <c r="H13" s="183">
        <f>-IF(YEAR(Спецификация!$D$39)=YEAR(Спецификация!$D$40),IF(H4&lt;MONTH(Спецификация!$D$39),0,IF(H4&lt;MONTH(Спецификация!$D$40),'Бюджет-OPEX'!$D$6,'Бюджет-OPEX'!$D$8)),IF(H4&lt;MONTH(Спецификация!$D$39),0,IF(H4&lt;(MONTH(Спецификация!$D$40)+12),'Бюджет-OPEX'!$D$6,'Бюджет-OPEX'!$D$8)))</f>
        <v>0</v>
      </c>
      <c r="I13" s="183">
        <f>-IF(YEAR(Спецификация!$D$39)=YEAR(Спецификация!$D$40),IF(I4&lt;MONTH(Спецификация!$D$39),0,IF(I4&lt;MONTH(Спецификация!$D$40),'Бюджет-OPEX'!$D$6,'Бюджет-OPEX'!$D$8)),IF(I4&lt;MONTH(Спецификация!$D$39),0,IF(I4&lt;(MONTH(Спецификация!$D$40)+12),'Бюджет-OPEX'!$D$6,'Бюджет-OPEX'!$D$8)))</f>
        <v>0</v>
      </c>
      <c r="J13" s="183">
        <f>-IF(YEAR(Спецификация!$D$39)=YEAR(Спецификация!$D$40),IF(J4&lt;MONTH(Спецификация!$D$39),0,IF(J4&lt;MONTH(Спецификация!$D$40),'Бюджет-OPEX'!$D$6,'Бюджет-OPEX'!$D$8)),IF(J4&lt;MONTH(Спецификация!$D$39),0,IF(J4&lt;(MONTH(Спецификация!$D$40)+12),'Бюджет-OPEX'!$D$6,'Бюджет-OPEX'!$D$8)))</f>
        <v>0</v>
      </c>
      <c r="K13" s="183">
        <f>-IF(YEAR(Спецификация!$D$39)=YEAR(Спецификация!$D$40),IF(K4&lt;MONTH(Спецификация!$D$39),0,IF(K4&lt;MONTH(Спецификация!$D$40),'Бюджет-OPEX'!$D$6,'Бюджет-OPEX'!$D$8)),IF(K4&lt;MONTH(Спецификация!$D$39),0,IF(K4&lt;(MONTH(Спецификация!$D$40)+12),'Бюджет-OPEX'!$D$6,'Бюджет-OPEX'!$D$8)))</f>
        <v>0</v>
      </c>
      <c r="L13" s="183">
        <f>-IF(YEAR(Спецификация!$D$39)=YEAR(Спецификация!$D$40),IF(L4&lt;MONTH(Спецификация!$D$39),0,IF(L4&lt;MONTH(Спецификация!$D$40),'Бюджет-OPEX'!$D$6,'Бюджет-OPEX'!$D$8)),IF(L4&lt;MONTH(Спецификация!$D$39),0,IF(L4&lt;(MONTH(Спецификация!$D$40)+12),'Бюджет-OPEX'!$D$6,'Бюджет-OPEX'!$D$8)))</f>
        <v>0</v>
      </c>
      <c r="M13" s="183">
        <f>-IF(YEAR(Спецификация!$D$39)=YEAR(Спецификация!$D$40),IF(M4&lt;MONTH(Спецификация!$D$39),0,IF(M4&lt;MONTH(Спецификация!$D$40),'Бюджет-OPEX'!$D$6,'Бюджет-OPEX'!$D$8)),IF(M4&lt;MONTH(Спецификация!$D$39),0,IF(M4&lt;(MONTH(Спецификация!$D$40)+12),'Бюджет-OPEX'!$D$6,'Бюджет-OPEX'!$D$8)))</f>
        <v>0</v>
      </c>
      <c r="N13" s="183">
        <f>-IF(YEAR(Спецификация!$D$39)=YEAR(Спецификация!$D$40),IF(N4&lt;MONTH(Спецификация!$D$39),0,IF(N4&lt;MONTH(Спецификация!$D$40),'Бюджет-OPEX'!$D$6,'Бюджет-OPEX'!$D$8)),IF(N4&lt;MONTH(Спецификация!$D$39),0,IF(N4&lt;(MONTH(Спецификация!$D$40)+12),'Бюджет-OPEX'!$D$6,'Бюджет-OPEX'!$D$8)))</f>
        <v>-300</v>
      </c>
      <c r="O13" s="183">
        <f>-IF(YEAR(Спецификация!$D$39)=YEAR(Спецификация!$D$40),IF(O4&lt;MONTH(Спецификация!$D$39),0,IF(O4&lt;MONTH(Спецификация!$D$40),'Бюджет-OPEX'!$D$6,'Бюджет-OPEX'!$D$8)),IF(O4&lt;MONTH(Спецификация!$D$39),0,IF(O4&lt;(MONTH(Спецификация!$D$40)+12),'Бюджет-OPEX'!$D$6,'Бюджет-OPEX'!$D$8)))</f>
        <v>-300</v>
      </c>
      <c r="P13" s="183">
        <f>-IF(YEAR(Спецификация!$D$39)=YEAR(Спецификация!$D$40),IF(P4&lt;MONTH(Спецификация!$D$39),0,IF(P4&lt;MONTH(Спецификация!$D$40),'Бюджет-OPEX'!$D$6,'Бюджет-OPEX'!$D$8)),IF(P4&lt;MONTH(Спецификация!$D$39),0,IF(P4&lt;(MONTH(Спецификация!$D$40)+12),'Бюджет-OPEX'!$D$6,'Бюджет-OPEX'!$D$8)))</f>
        <v>-300</v>
      </c>
      <c r="Q13" s="183">
        <f>-IF(YEAR(Спецификация!$D$39)=YEAR(Спецификация!$D$40),IF(Q4&lt;MONTH(Спецификация!$D$39),0,IF(Q4&lt;MONTH(Спецификация!$D$40),'Бюджет-OPEX'!$D$6,'Бюджет-OPEX'!$D$8)),IF(Q4&lt;MONTH(Спецификация!$D$39),0,IF(Q4&lt;(MONTH(Спецификация!$D$40)+12),'Бюджет-OPEX'!$D$6,'Бюджет-OPEX'!$D$8)))</f>
        <v>-300</v>
      </c>
      <c r="R13" s="183">
        <f>-IF(YEAR(Спецификация!$D$39)=YEAR(Спецификация!$D$40),IF(R4&lt;MONTH(Спецификация!$D$39),0,IF(R4&lt;MONTH(Спецификация!$D$40),'Бюджет-OPEX'!$D$6,'Бюджет-OPEX'!$D$8)),IF(R4&lt;MONTH(Спецификация!$D$39),0,IF(R4&lt;(MONTH(Спецификация!$D$40)+12),'Бюджет-OPEX'!$D$6,'Бюджет-OPEX'!$D$8)))</f>
        <v>-300</v>
      </c>
      <c r="S13" s="183">
        <f>-IF(YEAR(Спецификация!$D$39)=YEAR(Спецификация!$D$40),IF(S4&lt;MONTH(Спецификация!$D$39),0,IF(S4&lt;MONTH(Спецификация!$D$40),'Бюджет-OPEX'!$D$6,'Бюджет-OPEX'!$D$8)),IF(S4&lt;MONTH(Спецификация!$D$39),0,IF(S4&lt;(MONTH(Спецификация!$D$40)+12),'Бюджет-OPEX'!$D$6,'Бюджет-OPEX'!$D$8)))</f>
        <v>-300</v>
      </c>
      <c r="T13" s="183">
        <f>-IF(YEAR(Спецификация!$D$39)=YEAR(Спецификация!$D$40),IF(T4&lt;MONTH(Спецификация!$D$39),0,IF(T4&lt;MONTH(Спецификация!$D$40),'Бюджет-OPEX'!$D$6,'Бюджет-OPEX'!$D$8)),IF(T4&lt;MONTH(Спецификация!$D$39),0,IF(T4&lt;(MONTH(Спецификация!$D$40)+12),'Бюджет-OPEX'!$D$6,'Бюджет-OPEX'!$D$8)))</f>
        <v>-300</v>
      </c>
      <c r="U13" s="183">
        <f>-IF(YEAR(Спецификация!$D$39)=YEAR(Спецификация!$D$40),IF(U4&lt;MONTH(Спецификация!$D$39),0,IF(U4&lt;MONTH(Спецификация!$D$40),'Бюджет-OPEX'!$D$6,'Бюджет-OPEX'!$D$8)),IF(U4&lt;MONTH(Спецификация!$D$39),0,IF(U4&lt;(MONTH(Спецификация!$D$40)+12),'Бюджет-OPEX'!$D$6,'Бюджет-OPEX'!$D$8)))</f>
        <v>-1500</v>
      </c>
      <c r="V13" s="183">
        <f>-IF(YEAR(Спецификация!$D$39)=YEAR(Спецификация!$D$40),IF(V4&lt;MONTH(Спецификация!$D$39),0,IF(V4&lt;MONTH(Спецификация!$D$40),'Бюджет-OPEX'!$D$6,'Бюджет-OPEX'!$D$8)),IF(V4&lt;MONTH(Спецификация!$D$39),0,IF(V4&lt;(MONTH(Спецификация!$D$40)+12),'Бюджет-OPEX'!$D$6,'Бюджет-OPEX'!$D$8)))</f>
        <v>-1500</v>
      </c>
      <c r="W13" s="183">
        <f>-IF(YEAR(Спецификация!$D$39)=YEAR(Спецификация!$D$40),IF(W4&lt;MONTH(Спецификация!$D$39),0,IF(W4&lt;MONTH(Спецификация!$D$40),'Бюджет-OPEX'!$D$6,'Бюджет-OPEX'!$D$8)),IF(W4&lt;MONTH(Спецификация!$D$39),0,IF(W4&lt;(MONTH(Спецификация!$D$40)+12),'Бюджет-OPEX'!$D$6,'Бюджет-OPEX'!$D$8)))</f>
        <v>-1500</v>
      </c>
      <c r="X13" s="183">
        <f>-IF(YEAR(Спецификация!$D$39)=YEAR(Спецификация!$D$40),IF(X4&lt;MONTH(Спецификация!$D$39),0,IF(X4&lt;MONTH(Спецификация!$D$40),'Бюджет-OPEX'!$D$6,'Бюджет-OPEX'!$D$8)),IF(X4&lt;MONTH(Спецификация!$D$39),0,IF(X4&lt;(MONTH(Спецификация!$D$40)+12),'Бюджет-OPEX'!$D$6,'Бюджет-OPEX'!$D$8)))</f>
        <v>-1500</v>
      </c>
      <c r="Y13" s="183">
        <f>-IF(YEAR(Спецификация!$D$39)=YEAR(Спецификация!$D$40),IF(Y4&lt;MONTH(Спецификация!$D$39),0,IF(Y4&lt;MONTH(Спецификация!$D$40),'Бюджет-OPEX'!$D$6,'Бюджет-OPEX'!$D$8)),IF(Y4&lt;MONTH(Спецификация!$D$39),0,IF(Y4&lt;(MONTH(Спецификация!$D$40)+12),'Бюджет-OPEX'!$D$6,'Бюджет-OPEX'!$D$8)))</f>
        <v>-1500</v>
      </c>
      <c r="Z13" s="183">
        <f>-IF(YEAR(Спецификация!$D$39)=YEAR(Спецификация!$D$40),IF(Z4&lt;MONTH(Спецификация!$D$39),0,IF(Z4&lt;MONTH(Спецификация!$D$40),'Бюджет-OPEX'!$D$6,'Бюджет-OPEX'!$D$8)),IF(Z4&lt;MONTH(Спецификация!$D$39),0,IF(Z4&lt;(MONTH(Спецификация!$D$40)+12),'Бюджет-OPEX'!$D$6,'Бюджет-OPEX'!$D$8)))</f>
        <v>-1500</v>
      </c>
      <c r="AA13" s="183">
        <f>-IF(YEAR(Спецификация!$D$39)=YEAR(Спецификация!$D$40),IF(AA4&lt;MONTH(Спецификация!$D$39),0,IF(AA4&lt;MONTH(Спецификация!$D$40),'Бюджет-OPEX'!$D$6,'Бюджет-OPEX'!$D$8)),IF(AA4&lt;MONTH(Спецификация!$D$39),0,IF(AA4&lt;(MONTH(Спецификация!$D$40)+12),'Бюджет-OPEX'!$D$6,'Бюджет-OPEX'!$D$8)))</f>
        <v>-1500</v>
      </c>
      <c r="AB13" s="183">
        <f>-IF(YEAR(Спецификация!$D$39)=YEAR(Спецификация!$D$40),IF(AB4&lt;MONTH(Спецификация!$D$39),0,IF(AB4&lt;MONTH(Спецификация!$D$40),'Бюджет-OPEX'!$D$6,'Бюджет-OPEX'!$D$8)),IF(AB4&lt;MONTH(Спецификация!$D$39),0,IF(AB4&lt;(MONTH(Спецификация!$D$40)+12),'Бюджет-OPEX'!$D$6,'Бюджет-OPEX'!$D$8)))</f>
        <v>-1500</v>
      </c>
      <c r="AC13" s="183">
        <f>-IF(YEAR(Спецификация!$D$39)=YEAR(Спецификация!$D$40),IF(AC4&lt;MONTH(Спецификация!$D$39),0,IF(AC4&lt;MONTH(Спецификация!$D$40),'Бюджет-OPEX'!$D$6,'Бюджет-OPEX'!$D$8)),IF(AC4&lt;MONTH(Спецификация!$D$39),0,IF(AC4&lt;(MONTH(Спецификация!$D$40)+12),'Бюджет-OPEX'!$D$6,'Бюджет-OPEX'!$D$8)))</f>
        <v>-1500</v>
      </c>
      <c r="AD13" s="183">
        <f>-IF(YEAR(Спецификация!$D$39)=YEAR(Спецификация!$D$40),IF(AD4&lt;MONTH(Спецификация!$D$39),0,IF(AD4&lt;MONTH(Спецификация!$D$40),'Бюджет-OPEX'!$D$6,'Бюджет-OPEX'!$D$8)),IF(AD4&lt;MONTH(Спецификация!$D$39),0,IF(AD4&lt;(MONTH(Спецификация!$D$40)+12),'Бюджет-OPEX'!$D$6,'Бюджет-OPEX'!$D$8)))</f>
        <v>-1500</v>
      </c>
      <c r="AE13" s="183">
        <f>-IF(YEAR(Спецификация!$D$39)=YEAR(Спецификация!$D$40),IF(AE4&lt;MONTH(Спецификация!$D$39),0,IF(AE4&lt;MONTH(Спецификация!$D$40),'Бюджет-OPEX'!$D$6,'Бюджет-OPEX'!$D$8)),IF(AE4&lt;MONTH(Спецификация!$D$39),0,IF(AE4&lt;(MONTH(Спецификация!$D$40)+12),'Бюджет-OPEX'!$D$6,'Бюджет-OPEX'!$D$8)))</f>
        <v>-1500</v>
      </c>
      <c r="AF13" s="183">
        <f>-IF(YEAR(Спецификация!$D$39)=YEAR(Спецификация!$D$40),IF(AF4&lt;MONTH(Спецификация!$D$39),0,IF(AF4&lt;MONTH(Спецификация!$D$40),'Бюджет-OPEX'!$D$6,'Бюджет-OPEX'!$D$8)),IF(AF4&lt;MONTH(Спецификация!$D$39),0,IF(AF4&lt;(MONTH(Спецификация!$D$40)+12),'Бюджет-OPEX'!$D$6,'Бюджет-OPEX'!$D$8)))</f>
        <v>-1500</v>
      </c>
      <c r="AG13" s="183">
        <f>-IF(YEAR(Спецификация!$D$39)=YEAR(Спецификация!$D$40),IF(AG4&lt;MONTH(Спецификация!$D$39),0,IF(AG4&lt;MONTH(Спецификация!$D$40),'Бюджет-OPEX'!$D$6,'Бюджет-OPEX'!$D$8)),IF(AG4&lt;MONTH(Спецификация!$D$39),0,IF(AG4&lt;(MONTH(Спецификация!$D$40)+12),'Бюджет-OPEX'!$D$6,'Бюджет-OPEX'!$D$8)))</f>
        <v>-1500</v>
      </c>
      <c r="AH13" s="183">
        <f>-IF(YEAR(Спецификация!$D$39)=YEAR(Спецификация!$D$40),IF(AH4&lt;MONTH(Спецификация!$D$39),0,IF(AH4&lt;MONTH(Спецификация!$D$40),'Бюджет-OPEX'!$D$6,'Бюджет-OPEX'!$D$8)),IF(AH4&lt;MONTH(Спецификация!$D$39),0,IF(AH4&lt;(MONTH(Спецификация!$D$40)+12),'Бюджет-OPEX'!$D$6,'Бюджет-OPEX'!$D$8)))</f>
        <v>-1500</v>
      </c>
      <c r="AI13" s="183">
        <f>-IF(YEAR(Спецификация!$D$39)=YEAR(Спецификация!$D$40),IF(AI4&lt;MONTH(Спецификация!$D$39),0,IF(AI4&lt;MONTH(Спецификация!$D$40),'Бюджет-OPEX'!$D$6,'Бюджет-OPEX'!$D$8)),IF(AI4&lt;MONTH(Спецификация!$D$39),0,IF(AI4&lt;(MONTH(Спецификация!$D$40)+12),'Бюджет-OPEX'!$D$6,'Бюджет-OPEX'!$D$8)))</f>
        <v>-1500</v>
      </c>
      <c r="AJ13" s="183">
        <f>-IF(YEAR(Спецификация!$D$39)=YEAR(Спецификация!$D$40),IF(AJ4&lt;MONTH(Спецификация!$D$39),0,IF(AJ4&lt;MONTH(Спецификация!$D$40),'Бюджет-OPEX'!$D$6,'Бюджет-OPEX'!$D$8)),IF(AJ4&lt;MONTH(Спецификация!$D$39),0,IF(AJ4&lt;(MONTH(Спецификация!$D$40)+12),'Бюджет-OPEX'!$D$6,'Бюджет-OPEX'!$D$8)))</f>
        <v>-1500</v>
      </c>
      <c r="AK13" s="183">
        <f>-IF(YEAR(Спецификация!$D$39)=YEAR(Спецификация!$D$40),IF(AK4&lt;MONTH(Спецификация!$D$39),0,IF(AK4&lt;MONTH(Спецификация!$D$40),'Бюджет-OPEX'!$D$6,'Бюджет-OPEX'!$D$8)),IF(AK4&lt;MONTH(Спецификация!$D$39),0,IF(AK4&lt;(MONTH(Спецификация!$D$40)+12),'Бюджет-OPEX'!$D$6,'Бюджет-OPEX'!$D$8)))</f>
        <v>-1500</v>
      </c>
      <c r="AL13" s="183">
        <f>-IF(YEAR(Спецификация!$D$39)=YEAR(Спецификация!$D$40),IF(AL4&lt;MONTH(Спецификация!$D$39),0,IF(AL4&lt;MONTH(Спецификация!$D$40),'Бюджет-OPEX'!$D$6,'Бюджет-OPEX'!$D$8)),IF(AL4&lt;MONTH(Спецификация!$D$39),0,IF(AL4&lt;(MONTH(Спецификация!$D$40)+12),'Бюджет-OPEX'!$D$6,'Бюджет-OPEX'!$D$8)))</f>
        <v>-1500</v>
      </c>
      <c r="AM13" s="183">
        <f>-IF(YEAR(Спецификация!$D$39)=YEAR(Спецификация!$D$40),IF(AM4&lt;MONTH(Спецификация!$D$39),0,IF(AM4&lt;MONTH(Спецификация!$D$40),'Бюджет-OPEX'!$D$6,'Бюджет-OPEX'!$D$8)),IF(AM4&lt;MONTH(Спецификация!$D$39),0,IF(AM4&lt;(MONTH(Спецификация!$D$40)+12),'Бюджет-OPEX'!$D$6,'Бюджет-OPEX'!$D$8)))</f>
        <v>-1500</v>
      </c>
      <c r="AN13" s="183">
        <f>-IF(YEAR(Спецификация!$D$39)=YEAR(Спецификация!$D$40),IF(AN4&lt;MONTH(Спецификация!$D$39),0,IF(AN4&lt;MONTH(Спецификация!$D$40),'Бюджет-OPEX'!$D$6,'Бюджет-OPEX'!$D$8)),IF(AN4&lt;MONTH(Спецификация!$D$39),0,IF(AN4&lt;(MONTH(Спецификация!$D$40)+12),'Бюджет-OPEX'!$D$6,'Бюджет-OPEX'!$D$8)))</f>
        <v>-1500</v>
      </c>
      <c r="AO13" s="183">
        <f>-IF(YEAR(Спецификация!$D$39)=YEAR(Спецификация!$D$40),IF(AO4&lt;MONTH(Спецификация!$D$39),0,IF(AO4&lt;MONTH(Спецификация!$D$40),'Бюджет-OPEX'!$D$6,'Бюджет-OPEX'!$D$8)),IF(AO4&lt;MONTH(Спецификация!$D$39),0,IF(AO4&lt;(MONTH(Спецификация!$D$40)+12),'Бюджет-OPEX'!$D$6,'Бюджет-OPEX'!$D$8)))</f>
        <v>-1500</v>
      </c>
      <c r="AP13" s="183">
        <f>-IF(YEAR(Спецификация!$D$39)=YEAR(Спецификация!$D$40),IF(AP4&lt;MONTH(Спецификация!$D$39),0,IF(AP4&lt;MONTH(Спецификация!$D$40),'Бюджет-OPEX'!$D$6,'Бюджет-OPEX'!$D$8)),IF(AP4&lt;MONTH(Спецификация!$D$39),0,IF(AP4&lt;(MONTH(Спецификация!$D$40)+12),'Бюджет-OPEX'!$D$6,'Бюджет-OPEX'!$D$8)))</f>
        <v>-1500</v>
      </c>
      <c r="AQ13" s="183">
        <f>-IF(YEAR(Спецификация!$D$39)=YEAR(Спецификация!$D$40),IF(AQ4&lt;MONTH(Спецификация!$D$39),0,IF(AQ4&lt;MONTH(Спецификация!$D$40),'Бюджет-OPEX'!$D$6,'Бюджет-OPEX'!$D$8)),IF(AQ4&lt;MONTH(Спецификация!$D$39),0,IF(AQ4&lt;(MONTH(Спецификация!$D$40)+12),'Бюджет-OPEX'!$D$6,'Бюджет-OPEX'!$D$8)))</f>
        <v>-1500</v>
      </c>
      <c r="AR13" s="183">
        <f>-IF(YEAR(Спецификация!$D$39)=YEAR(Спецификация!$D$40),IF(AR4&lt;MONTH(Спецификация!$D$39),0,IF(AR4&lt;MONTH(Спецификация!$D$40),'Бюджет-OPEX'!$D$6,'Бюджет-OPEX'!$D$8)),IF(AR4&lt;MONTH(Спецификация!$D$39),0,IF(AR4&lt;(MONTH(Спецификация!$D$40)+12),'Бюджет-OPEX'!$D$6,'Бюджет-OPEX'!$D$8)))</f>
        <v>-1500</v>
      </c>
      <c r="AS13" s="183">
        <f>-IF(YEAR(Спецификация!$D$39)=YEAR(Спецификация!$D$40),IF(AS4&lt;MONTH(Спецификация!$D$39),0,IF(AS4&lt;MONTH(Спецификация!$D$40),'Бюджет-OPEX'!$D$6,'Бюджет-OPEX'!$D$8)),IF(AS4&lt;MONTH(Спецификация!$D$39),0,IF(AS4&lt;(MONTH(Спецификация!$D$40)+12),'Бюджет-OPEX'!$D$6,'Бюджет-OPEX'!$D$8)))</f>
        <v>-1500</v>
      </c>
      <c r="AT13" s="183">
        <f>-IF(YEAR(Спецификация!$D$39)=YEAR(Спецификация!$D$40),IF(AT4&lt;MONTH(Спецификация!$D$39),0,IF(AT4&lt;MONTH(Спецификация!$D$40),'Бюджет-OPEX'!$D$6,'Бюджет-OPEX'!$D$8)),IF(AT4&lt;MONTH(Спецификация!$D$39),0,IF(AT4&lt;(MONTH(Спецификация!$D$40)+12),'Бюджет-OPEX'!$D$6,'Бюджет-OPEX'!$D$8)))</f>
        <v>-1500</v>
      </c>
      <c r="AU13" s="183">
        <f>-IF(YEAR(Спецификация!$D$39)=YEAR(Спецификация!$D$40),IF(AU4&lt;MONTH(Спецификация!$D$39),0,IF(AU4&lt;MONTH(Спецификация!$D$40),'Бюджет-OPEX'!$D$6,'Бюджет-OPEX'!$D$8)),IF(AU4&lt;MONTH(Спецификация!$D$39),0,IF(AU4&lt;(MONTH(Спецификация!$D$40)+12),'Бюджет-OPEX'!$D$6,'Бюджет-OPEX'!$D$8)))</f>
        <v>-1500</v>
      </c>
      <c r="AV13" s="183">
        <f>-IF(YEAR(Спецификация!$D$39)=YEAR(Спецификация!$D$40),IF(AV4&lt;MONTH(Спецификация!$D$39),0,IF(AV4&lt;MONTH(Спецификация!$D$40),'Бюджет-OPEX'!$D$6,'Бюджет-OPEX'!$D$8)),IF(AV4&lt;MONTH(Спецификация!$D$39),0,IF(AV4&lt;(MONTH(Спецификация!$D$40)+12),'Бюджет-OPEX'!$D$6,'Бюджет-OPEX'!$D$8)))</f>
        <v>-1500</v>
      </c>
      <c r="AW13" s="183">
        <f>-IF(YEAR(Спецификация!$D$39)=YEAR(Спецификация!$D$40),IF(AW4&lt;MONTH(Спецификация!$D$39),0,IF(AW4&lt;MONTH(Спецификация!$D$40),'Бюджет-OPEX'!$D$6,'Бюджет-OPEX'!$D$8)),IF(AW4&lt;MONTH(Спецификация!$D$39),0,IF(AW4&lt;(MONTH(Спецификация!$D$40)+12),'Бюджет-OPEX'!$D$6,'Бюджет-OPEX'!$D$8)))</f>
        <v>-1500</v>
      </c>
      <c r="AX13" s="183">
        <f>-IF(YEAR(Спецификация!$D$39)=YEAR(Спецификация!$D$40),IF(AX4&lt;MONTH(Спецификация!$D$39),0,IF(AX4&lt;MONTH(Спецификация!$D$40),'Бюджет-OPEX'!$D$6,'Бюджет-OPEX'!$D$8)),IF(AX4&lt;MONTH(Спецификация!$D$39),0,IF(AX4&lt;(MONTH(Спецификация!$D$40)+12),'Бюджет-OPEX'!$D$6,'Бюджет-OPEX'!$D$8)))</f>
        <v>-1500</v>
      </c>
      <c r="AY13" s="183">
        <f>-IF(YEAR(Спецификация!$D$39)=YEAR(Спецификация!$D$40),IF(AY4&lt;MONTH(Спецификация!$D$39),0,IF(AY4&lt;MONTH(Спецификация!$D$40),'Бюджет-OPEX'!$D$6,'Бюджет-OPEX'!$D$8)),IF(AY4&lt;MONTH(Спецификация!$D$39),0,IF(AY4&lt;(MONTH(Спецификация!$D$40)+12),'Бюджет-OPEX'!$D$6,'Бюджет-OPEX'!$D$8)))</f>
        <v>-1500</v>
      </c>
      <c r="AZ13" s="183">
        <f>-IF(YEAR(Спецификация!$D$39)=YEAR(Спецификация!$D$40),IF(AZ4&lt;MONTH(Спецификация!$D$39),0,IF(AZ4&lt;MONTH(Спецификация!$D$40),'Бюджет-OPEX'!$D$6,'Бюджет-OPEX'!$D$8)),IF(AZ4&lt;MONTH(Спецификация!$D$39),0,IF(AZ4&lt;(MONTH(Спецификация!$D$40)+12),'Бюджет-OPEX'!$D$6,'Бюджет-OPEX'!$D$8)))</f>
        <v>-1500</v>
      </c>
      <c r="BA13" s="183">
        <f>-IF(YEAR(Спецификация!$D$39)=YEAR(Спецификация!$D$40),IF(BA4&lt;MONTH(Спецификация!$D$39),0,IF(BA4&lt;MONTH(Спецификация!$D$40),'Бюджет-OPEX'!$D$6,'Бюджет-OPEX'!$D$8)),IF(BA4&lt;MONTH(Спецификация!$D$39),0,IF(BA4&lt;(MONTH(Спецификация!$D$40)+12),'Бюджет-OPEX'!$D$6,'Бюджет-OPEX'!$D$8)))</f>
        <v>-1500</v>
      </c>
      <c r="BB13" s="183">
        <f>-IF(YEAR(Спецификация!$D$39)=YEAR(Спецификация!$D$40),IF(BB4&lt;MONTH(Спецификация!$D$39),0,IF(BB4&lt;MONTH(Спецификация!$D$40),'Бюджет-OPEX'!$D$6,'Бюджет-OPEX'!$D$8)),IF(BB4&lt;MONTH(Спецификация!$D$39),0,IF(BB4&lt;(MONTH(Спецификация!$D$40)+12),'Бюджет-OPEX'!$D$6,'Бюджет-OPEX'!$D$8)))</f>
        <v>-1500</v>
      </c>
      <c r="BC13" s="183">
        <f>-IF(YEAR(Спецификация!$D$39)=YEAR(Спецификация!$D$40),IF(BC4&lt;MONTH(Спецификация!$D$39),0,IF(BC4&lt;MONTH(Спецификация!$D$40),'Бюджет-OPEX'!$D$6,'Бюджет-OPEX'!$D$8)),IF(BC4&lt;MONTH(Спецификация!$D$39),0,IF(BC4&lt;(MONTH(Спецификация!$D$40)+12),'Бюджет-OPEX'!$D$6,'Бюджет-OPEX'!$D$8)))</f>
        <v>-1500</v>
      </c>
      <c r="BD13" s="183">
        <f>-IF(YEAR(Спецификация!$D$39)=YEAR(Спецификация!$D$40),IF(BD4&lt;MONTH(Спецификация!$D$39),0,IF(BD4&lt;MONTH(Спецификация!$D$40),'Бюджет-OPEX'!$D$6,'Бюджет-OPEX'!$D$8)),IF(BD4&lt;MONTH(Спецификация!$D$39),0,IF(BD4&lt;(MONTH(Спецификация!$D$40)+12),'Бюджет-OPEX'!$D$6,'Бюджет-OPEX'!$D$8)))</f>
        <v>-1500</v>
      </c>
      <c r="BE13" s="183">
        <f>-IF(YEAR(Спецификация!$D$39)=YEAR(Спецификация!$D$40),IF(BE4&lt;MONTH(Спецификация!$D$39),0,IF(BE4&lt;MONTH(Спецификация!$D$40),'Бюджет-OPEX'!$D$6,'Бюджет-OPEX'!$D$8)),IF(BE4&lt;MONTH(Спецификация!$D$39),0,IF(BE4&lt;(MONTH(Спецификация!$D$40)+12),'Бюджет-OPEX'!$D$6,'Бюджет-OPEX'!$D$8)))</f>
        <v>-1500</v>
      </c>
      <c r="BF13" s="183">
        <f>-IF(YEAR(Спецификация!$D$39)=YEAR(Спецификация!$D$40),IF(BF4&lt;MONTH(Спецификация!$D$39),0,IF(BF4&lt;MONTH(Спецификация!$D$40),'Бюджет-OPEX'!$D$6,'Бюджет-OPEX'!$D$8)),IF(BF4&lt;MONTH(Спецификация!$D$39),0,IF(BF4&lt;(MONTH(Спецификация!$D$40)+12),'Бюджет-OPEX'!$D$6,'Бюджет-OPEX'!$D$8)))</f>
        <v>-1500</v>
      </c>
      <c r="BG13" s="183">
        <f>-IF(YEAR(Спецификация!$D$39)=YEAR(Спецификация!$D$40),IF(BG4&lt;MONTH(Спецификация!$D$39),0,IF(BG4&lt;MONTH(Спецификация!$D$40),'Бюджет-OPEX'!$D$6,'Бюджет-OPEX'!$D$8)),IF(BG4&lt;MONTH(Спецификация!$D$39),0,IF(BG4&lt;(MONTH(Спецификация!$D$40)+12),'Бюджет-OPEX'!$D$6,'Бюджет-OPEX'!$D$8)))</f>
        <v>-1500</v>
      </c>
      <c r="BH13" s="183">
        <f>-IF(YEAR(Спецификация!$D$39)=YEAR(Спецификация!$D$40),IF(BH4&lt;MONTH(Спецификация!$D$39),0,IF(BH4&lt;MONTH(Спецификация!$D$40),'Бюджет-OPEX'!$D$6,'Бюджет-OPEX'!$D$8)),IF(BH4&lt;MONTH(Спецификация!$D$39),0,IF(BH4&lt;(MONTH(Спецификация!$D$40)+12),'Бюджет-OPEX'!$D$6,'Бюджет-OPEX'!$D$8)))</f>
        <v>-1500</v>
      </c>
      <c r="BI13" s="183">
        <f>-IF(YEAR(Спецификация!$D$39)=YEAR(Спецификация!$D$40),IF(BI4&lt;MONTH(Спецификация!$D$39),0,IF(BI4&lt;MONTH(Спецификация!$D$40),'Бюджет-OPEX'!$D$6,'Бюджет-OPEX'!$D$8)),IF(BI4&lt;MONTH(Спецификация!$D$39),0,IF(BI4&lt;(MONTH(Спецификация!$D$40)+12),'Бюджет-OPEX'!$D$6,'Бюджет-OPEX'!$D$8)))</f>
        <v>-1500</v>
      </c>
      <c r="BJ13" s="183">
        <f>-IF(YEAR(Спецификация!$D$39)=YEAR(Спецификация!$D$40),IF(BJ4&lt;MONTH(Спецификация!$D$39),0,IF(BJ4&lt;MONTH(Спецификация!$D$40),'Бюджет-OPEX'!$D$6,'Бюджет-OPEX'!$D$8)),IF(BJ4&lt;MONTH(Спецификация!$D$39),0,IF(BJ4&lt;(MONTH(Спецификация!$D$40)+12),'Бюджет-OPEX'!$D$6,'Бюджет-OPEX'!$D$8)))</f>
        <v>-1500</v>
      </c>
      <c r="BK13" s="183">
        <f>-IF(YEAR(Спецификация!$D$39)=YEAR(Спецификация!$D$40),IF(BK4&lt;MONTH(Спецификация!$D$39),0,IF(BK4&lt;MONTH(Спецификация!$D$40),'Бюджет-OPEX'!$D$6,'Бюджет-OPEX'!$D$8)),IF(BK4&lt;MONTH(Спецификация!$D$39),0,IF(BK4&lt;(MONTH(Спецификация!$D$40)+12),'Бюджет-OPEX'!$D$6,'Бюджет-OPEX'!$D$8)))</f>
        <v>-1500</v>
      </c>
      <c r="BL13" s="183">
        <f>-IF(YEAR(Спецификация!$D$39)=YEAR(Спецификация!$D$40),IF(BL4&lt;MONTH(Спецификация!$D$39),0,IF(BL4&lt;MONTH(Спецификация!$D$40),'Бюджет-OPEX'!$D$6,'Бюджет-OPEX'!$D$8)),IF(BL4&lt;MONTH(Спецификация!$D$39),0,IF(BL4&lt;(MONTH(Спецификация!$D$40)+12),'Бюджет-OPEX'!$D$6,'Бюджет-OPEX'!$D$8)))</f>
        <v>-1500</v>
      </c>
      <c r="BM13" s="183">
        <f>-IF(YEAR(Спецификация!$D$39)=YEAR(Спецификация!$D$40),IF(BM4&lt;MONTH(Спецификация!$D$39),0,IF(BM4&lt;MONTH(Спецификация!$D$40),'Бюджет-OPEX'!$D$6,'Бюджет-OPEX'!$D$8)),IF(BM4&lt;MONTH(Спецификация!$D$39),0,IF(BM4&lt;(MONTH(Спецификация!$D$40)+12),'Бюджет-OPEX'!$D$6,'Бюджет-OPEX'!$D$8)))</f>
        <v>-1500</v>
      </c>
      <c r="BN13" s="183">
        <f>-IF(YEAR(Спецификация!$D$39)=YEAR(Спецификация!$D$40),IF(BN4&lt;MONTH(Спецификация!$D$39),0,IF(BN4&lt;MONTH(Спецификация!$D$40),'Бюджет-OPEX'!$D$6,'Бюджет-OPEX'!$D$8)),IF(BN4&lt;MONTH(Спецификация!$D$39),0,IF(BN4&lt;(MONTH(Спецификация!$D$40)+12),'Бюджет-OPEX'!$D$6,'Бюджет-OPEX'!$D$8)))</f>
        <v>-1500</v>
      </c>
      <c r="BO13" s="183">
        <f>-IF(YEAR(Спецификация!$D$39)=YEAR(Спецификация!$D$40),IF(BO4&lt;MONTH(Спецификация!$D$39),0,IF(BO4&lt;MONTH(Спецификация!$D$40),'Бюджет-OPEX'!$D$6,'Бюджет-OPEX'!$D$8)),IF(BO4&lt;MONTH(Спецификация!$D$39),0,IF(BO4&lt;(MONTH(Спецификация!$D$40)+12),'Бюджет-OPEX'!$D$6,'Бюджет-OPEX'!$D$8)))</f>
        <v>-1500</v>
      </c>
      <c r="BP13" s="183">
        <f>-IF(YEAR(Спецификация!$D$39)=YEAR(Спецификация!$D$40),IF(BP4&lt;MONTH(Спецификация!$D$39),0,IF(BP4&lt;MONTH(Спецификация!$D$40),'Бюджет-OPEX'!$D$6,'Бюджет-OPEX'!$D$8)),IF(BP4&lt;MONTH(Спецификация!$D$39),0,IF(BP4&lt;(MONTH(Спецификация!$D$40)+12),'Бюджет-OPEX'!$D$6,'Бюджет-OPEX'!$D$8)))</f>
        <v>-1500</v>
      </c>
      <c r="BQ13" s="183">
        <f>-IF(YEAR(Спецификация!$D$39)=YEAR(Спецификация!$D$40),IF(BQ4&lt;MONTH(Спецификация!$D$39),0,IF(BQ4&lt;MONTH(Спецификация!$D$40),'Бюджет-OPEX'!$D$6,'Бюджет-OPEX'!$D$8)),IF(BQ4&lt;MONTH(Спецификация!$D$39),0,IF(BQ4&lt;(MONTH(Спецификация!$D$40)+12),'Бюджет-OPEX'!$D$6,'Бюджет-OPEX'!$D$8)))</f>
        <v>-1500</v>
      </c>
      <c r="BR13" s="183">
        <f>-IF(YEAR(Спецификация!$D$39)=YEAR(Спецификация!$D$40),IF(BR4&lt;MONTH(Спецификация!$D$39),0,IF(BR4&lt;MONTH(Спецификация!$D$40),'Бюджет-OPEX'!$D$6,'Бюджет-OPEX'!$D$8)),IF(BR4&lt;MONTH(Спецификация!$D$39),0,IF(BR4&lt;(MONTH(Спецификация!$D$40)+12),'Бюджет-OPEX'!$D$6,'Бюджет-OPEX'!$D$8)))</f>
        <v>-1500</v>
      </c>
      <c r="BS13" s="183">
        <f>-IF(YEAR(Спецификация!$D$39)=YEAR(Спецификация!$D$40),IF(BS4&lt;MONTH(Спецификация!$D$39),0,IF(BS4&lt;MONTH(Спецификация!$D$40),'Бюджет-OPEX'!$D$6,'Бюджет-OPEX'!$D$8)),IF(BS4&lt;MONTH(Спецификация!$D$39),0,IF(BS4&lt;(MONTH(Спецификация!$D$40)+12),'Бюджет-OPEX'!$D$6,'Бюджет-OPEX'!$D$8)))</f>
        <v>-1500</v>
      </c>
      <c r="BT13" s="183">
        <f>-IF(YEAR(Спецификация!$D$39)=YEAR(Спецификация!$D$40),IF(BT4&lt;MONTH(Спецификация!$D$39),0,IF(BT4&lt;MONTH(Спецификация!$D$40),'Бюджет-OPEX'!$D$6,'Бюджет-OPEX'!$D$8)),IF(BT4&lt;MONTH(Спецификация!$D$39),0,IF(BT4&lt;(MONTH(Спецификация!$D$40)+12),'Бюджет-OPEX'!$D$6,'Бюджет-OPEX'!$D$8)))</f>
        <v>-1500</v>
      </c>
      <c r="BU13" s="183">
        <f>-IF(YEAR(Спецификация!$D$39)=YEAR(Спецификация!$D$40),IF(BU4&lt;MONTH(Спецификация!$D$39),0,IF(BU4&lt;MONTH(Спецификация!$D$40),'Бюджет-OPEX'!$D$6,'Бюджет-OPEX'!$D$8)),IF(BU4&lt;MONTH(Спецификация!$D$39),0,IF(BU4&lt;(MONTH(Спецификация!$D$40)+12),'Бюджет-OPEX'!$D$6,'Бюджет-OPEX'!$D$8)))</f>
        <v>-1500</v>
      </c>
      <c r="BV13" s="183">
        <f>-IF(YEAR(Спецификация!$D$39)=YEAR(Спецификация!$D$40),IF(BV4&lt;MONTH(Спецификация!$D$39),0,IF(BV4&lt;MONTH(Спецификация!$D$40),'Бюджет-OPEX'!$D$6,'Бюджет-OPEX'!$D$8)),IF(BV4&lt;MONTH(Спецификация!$D$39),0,IF(BV4&lt;(MONTH(Спецификация!$D$40)+12),'Бюджет-OPEX'!$D$6,'Бюджет-OPEX'!$D$8)))</f>
        <v>-1500</v>
      </c>
      <c r="BW13" s="183">
        <f>-IF(YEAR(Спецификация!$D$39)=YEAR(Спецификация!$D$40),IF(BW4&lt;MONTH(Спецификация!$D$39),0,IF(BW4&lt;MONTH(Спецификация!$D$40),'Бюджет-OPEX'!$D$6,'Бюджет-OPEX'!$D$8)),IF(BW4&lt;MONTH(Спецификация!$D$39),0,IF(BW4&lt;(MONTH(Спецификация!$D$40)+12),'Бюджет-OPEX'!$D$6,'Бюджет-OPEX'!$D$8)))</f>
        <v>-1500</v>
      </c>
      <c r="BX13" s="183">
        <f>-IF(YEAR(Спецификация!$D$39)=YEAR(Спецификация!$D$40),IF(BX4&lt;MONTH(Спецификация!$D$39),0,IF(BX4&lt;MONTH(Спецификация!$D$40),'Бюджет-OPEX'!$D$6,'Бюджет-OPEX'!$D$8)),IF(BX4&lt;MONTH(Спецификация!$D$39),0,IF(BX4&lt;(MONTH(Спецификация!$D$40)+12),'Бюджет-OPEX'!$D$6,'Бюджет-OPEX'!$D$8)))</f>
        <v>-1500</v>
      </c>
      <c r="BY13" s="183">
        <f>-IF(YEAR(Спецификация!$D$39)=YEAR(Спецификация!$D$40),IF(BY4&lt;MONTH(Спецификация!$D$39),0,IF(BY4&lt;MONTH(Спецификация!$D$40),'Бюджет-OPEX'!$D$6,'Бюджет-OPEX'!$D$8)),IF(BY4&lt;MONTH(Спецификация!$D$39),0,IF(BY4&lt;(MONTH(Спецификация!$D$40)+12),'Бюджет-OPEX'!$D$6,'Бюджет-OPEX'!$D$8)))</f>
        <v>-1500</v>
      </c>
      <c r="BZ13" s="183">
        <f>-IF(YEAR(Спецификация!$D$39)=YEAR(Спецификация!$D$40),IF(BZ4&lt;MONTH(Спецификация!$D$39),0,IF(BZ4&lt;MONTH(Спецификация!$D$40),'Бюджет-OPEX'!$D$6,'Бюджет-OPEX'!$D$8)),IF(BZ4&lt;MONTH(Спецификация!$D$39),0,IF(BZ4&lt;(MONTH(Спецификация!$D$40)+12),'Бюджет-OPEX'!$D$6,'Бюджет-OPEX'!$D$8)))</f>
        <v>-1500</v>
      </c>
      <c r="CA13" s="183">
        <f>-IF(YEAR(Спецификация!$D$39)=YEAR(Спецификация!$D$40),IF(CA4&lt;MONTH(Спецификация!$D$39),0,IF(CA4&lt;MONTH(Спецификация!$D$40),'Бюджет-OPEX'!$D$6,'Бюджет-OPEX'!$D$8)),IF(CA4&lt;MONTH(Спецификация!$D$39),0,IF(CA4&lt;(MONTH(Спецификация!$D$40)+12),'Бюджет-OPEX'!$D$6,'Бюджет-OPEX'!$D$8)))</f>
        <v>-1500</v>
      </c>
      <c r="CB13" s="183">
        <f>-IF(YEAR(Спецификация!$D$39)=YEAR(Спецификация!$D$40),IF(CB4&lt;MONTH(Спецификация!$D$39),0,IF(CB4&lt;MONTH(Спецификация!$D$40),'Бюджет-OPEX'!$D$6,'Бюджет-OPEX'!$D$8)),IF(CB4&lt;MONTH(Спецификация!$D$39),0,IF(CB4&lt;(MONTH(Спецификация!$D$40)+12),'Бюджет-OPEX'!$D$6,'Бюджет-OPEX'!$D$8)))</f>
        <v>-1500</v>
      </c>
      <c r="CC13" s="183">
        <f>-IF(YEAR(Спецификация!$D$39)=YEAR(Спецификация!$D$40),IF(CC4&lt;MONTH(Спецификация!$D$39),0,IF(CC4&lt;MONTH(Спецификация!$D$40),'Бюджет-OPEX'!$D$6,'Бюджет-OPEX'!$D$8)),IF(CC4&lt;MONTH(Спецификация!$D$39),0,IF(CC4&lt;(MONTH(Спецификация!$D$40)+12),'Бюджет-OPEX'!$D$6,'Бюджет-OPEX'!$D$8)))</f>
        <v>-1500</v>
      </c>
      <c r="CD13" s="183">
        <f>-IF(YEAR(Спецификация!$D$39)=YEAR(Спецификация!$D$40),IF(CD4&lt;MONTH(Спецификация!$D$39),0,IF(CD4&lt;MONTH(Спецификация!$D$40),'Бюджет-OPEX'!$D$6,'Бюджет-OPEX'!$D$8)),IF(CD4&lt;MONTH(Спецификация!$D$39),0,IF(CD4&lt;(MONTH(Спецификация!$D$40)+12),'Бюджет-OPEX'!$D$6,'Бюджет-OPEX'!$D$8)))</f>
        <v>-1500</v>
      </c>
      <c r="CE13" s="183">
        <f>-IF(YEAR(Спецификация!$D$39)=YEAR(Спецификация!$D$40),IF(CE4&lt;MONTH(Спецификация!$D$39),0,IF(CE4&lt;MONTH(Спецификация!$D$40),'Бюджет-OPEX'!$D$6,'Бюджет-OPEX'!$D$8)),IF(CE4&lt;MONTH(Спецификация!$D$39),0,IF(CE4&lt;(MONTH(Спецификация!$D$40)+12),'Бюджет-OPEX'!$D$6,'Бюджет-OPEX'!$D$8)))</f>
        <v>-1500</v>
      </c>
      <c r="CF13" s="183">
        <f>-IF(YEAR(Спецификация!$D$39)=YEAR(Спецификация!$D$40),IF(CF4&lt;MONTH(Спецификация!$D$39),0,IF(CF4&lt;MONTH(Спецификация!$D$40),'Бюджет-OPEX'!$D$6,'Бюджет-OPEX'!$D$8)),IF(CF4&lt;MONTH(Спецификация!$D$39),0,IF(CF4&lt;(MONTH(Спецификация!$D$40)+12),'Бюджет-OPEX'!$D$6,'Бюджет-OPEX'!$D$8)))</f>
        <v>-1500</v>
      </c>
      <c r="CG13" s="183">
        <f>-IF(YEAR(Спецификация!$D$39)=YEAR(Спецификация!$D$40),IF(CG4&lt;MONTH(Спецификация!$D$39),0,IF(CG4&lt;MONTH(Спецификация!$D$40),'Бюджет-OPEX'!$D$6,'Бюджет-OPEX'!$D$8)),IF(CG4&lt;MONTH(Спецификация!$D$39),0,IF(CG4&lt;(MONTH(Спецификация!$D$40)+12),'Бюджет-OPEX'!$D$6,'Бюджет-OPEX'!$D$8)))</f>
        <v>-1500</v>
      </c>
      <c r="CH13" s="183">
        <f>-IF(YEAR(Спецификация!$D$39)=YEAR(Спецификация!$D$40),IF(CH4&lt;MONTH(Спецификация!$D$39),0,IF(CH4&lt;MONTH(Спецификация!$D$40),'Бюджет-OPEX'!$D$6,'Бюджет-OPEX'!$D$8)),IF(CH4&lt;MONTH(Спецификация!$D$39),0,IF(CH4&lt;(MONTH(Спецификация!$D$40)+12),'Бюджет-OPEX'!$D$6,'Бюджет-OPEX'!$D$8)))</f>
        <v>-1500</v>
      </c>
      <c r="CI13" s="183">
        <f>-IF(YEAR(Спецификация!$D$39)=YEAR(Спецификация!$D$40),IF(CI4&lt;MONTH(Спецификация!$D$39),0,IF(CI4&lt;MONTH(Спецификация!$D$40),'Бюджет-OPEX'!$D$6,'Бюджет-OPEX'!$D$8)),IF(CI4&lt;MONTH(Спецификация!$D$39),0,IF(CI4&lt;(MONTH(Спецификация!$D$40)+12),'Бюджет-OPEX'!$D$6,'Бюджет-OPEX'!$D$8)))</f>
        <v>-1500</v>
      </c>
      <c r="CJ13" s="183">
        <f>-IF(YEAR(Спецификация!$D$39)=YEAR(Спецификация!$D$40),IF(CJ4&lt;MONTH(Спецификация!$D$39),0,IF(CJ4&lt;MONTH(Спецификация!$D$40),'Бюджет-OPEX'!$D$6,'Бюджет-OPEX'!$D$8)),IF(CJ4&lt;MONTH(Спецификация!$D$39),0,IF(CJ4&lt;(MONTH(Спецификация!$D$40)+12),'Бюджет-OPEX'!$D$6,'Бюджет-OPEX'!$D$8)))</f>
        <v>-1500</v>
      </c>
      <c r="CK13" s="183">
        <f>-IF(YEAR(Спецификация!$D$39)=YEAR(Спецификация!$D$40),IF(CK4&lt;MONTH(Спецификация!$D$39),0,IF(CK4&lt;MONTH(Спецификация!$D$40),'Бюджет-OPEX'!$D$6,'Бюджет-OPEX'!$D$8)),IF(CK4&lt;MONTH(Спецификация!$D$39),0,IF(CK4&lt;(MONTH(Спецификация!$D$40)+12),'Бюджет-OPEX'!$D$6,'Бюджет-OPEX'!$D$8)))</f>
        <v>-1500</v>
      </c>
      <c r="CL13" s="183">
        <f>-IF(YEAR(Спецификация!$D$39)=YEAR(Спецификация!$D$40),IF(CL4&lt;MONTH(Спецификация!$D$39),0,IF(CL4&lt;MONTH(Спецификация!$D$40),'Бюджет-OPEX'!$D$6,'Бюджет-OPEX'!$D$8)),IF(CL4&lt;MONTH(Спецификация!$D$39),0,IF(CL4&lt;(MONTH(Спецификация!$D$40)+12),'Бюджет-OPEX'!$D$6,'Бюджет-OPEX'!$D$8)))</f>
        <v>-1500</v>
      </c>
      <c r="CM13" s="183">
        <f>-IF(YEAR(Спецификация!$D$39)=YEAR(Спецификация!$D$40),IF(CM4&lt;MONTH(Спецификация!$D$39),0,IF(CM4&lt;MONTH(Спецификация!$D$40),'Бюджет-OPEX'!$D$6,'Бюджет-OPEX'!$D$8)),IF(CM4&lt;MONTH(Спецификация!$D$39),0,IF(CM4&lt;(MONTH(Спецификация!$D$40)+12),'Бюджет-OPEX'!$D$6,'Бюджет-OPEX'!$D$8)))</f>
        <v>-1500</v>
      </c>
      <c r="CN13" s="183">
        <f>-IF(YEAR(Спецификация!$D$39)=YEAR(Спецификация!$D$40),IF(CN4&lt;MONTH(Спецификация!$D$39),0,IF(CN4&lt;MONTH(Спецификация!$D$40),'Бюджет-OPEX'!$D$6,'Бюджет-OPEX'!$D$8)),IF(CN4&lt;MONTH(Спецификация!$D$39),0,IF(CN4&lt;(MONTH(Спецификация!$D$40)+12),'Бюджет-OPEX'!$D$6,'Бюджет-OPEX'!$D$8)))</f>
        <v>-1500</v>
      </c>
      <c r="CO13" s="183">
        <f>-IF(YEAR(Спецификация!$D$39)=YEAR(Спецификация!$D$40),IF(CO4&lt;MONTH(Спецификация!$D$39),0,IF(CO4&lt;MONTH(Спецификация!$D$40),'Бюджет-OPEX'!$D$6,'Бюджет-OPEX'!$D$8)),IF(CO4&lt;MONTH(Спецификация!$D$39),0,IF(CO4&lt;(MONTH(Спецификация!$D$40)+12),'Бюджет-OPEX'!$D$6,'Бюджет-OPEX'!$D$8)))</f>
        <v>-1500</v>
      </c>
      <c r="CP13" s="183">
        <f>-IF(YEAR(Спецификация!$D$39)=YEAR(Спецификация!$D$40),IF(CP4&lt;MONTH(Спецификация!$D$39),0,IF(CP4&lt;MONTH(Спецификация!$D$40),'Бюджет-OPEX'!$D$6,'Бюджет-OPEX'!$D$8)),IF(CP4&lt;MONTH(Спецификация!$D$39),0,IF(CP4&lt;(MONTH(Спецификация!$D$40)+12),'Бюджет-OPEX'!$D$6,'Бюджет-OPEX'!$D$8)))</f>
        <v>-1500</v>
      </c>
      <c r="CQ13" s="183">
        <f>-IF(YEAR(Спецификация!$D$39)=YEAR(Спецификация!$D$40),IF(CQ4&lt;MONTH(Спецификация!$D$39),0,IF(CQ4&lt;MONTH(Спецификация!$D$40),'Бюджет-OPEX'!$D$6,'Бюджет-OPEX'!$D$8)),IF(CQ4&lt;MONTH(Спецификация!$D$39),0,IF(CQ4&lt;(MONTH(Спецификация!$D$40)+12),'Бюджет-OPEX'!$D$6,'Бюджет-OPEX'!$D$8)))</f>
        <v>-1500</v>
      </c>
      <c r="CR13" s="183">
        <f>-IF(YEAR(Спецификация!$D$39)=YEAR(Спецификация!$D$40),IF(CR4&lt;MONTH(Спецификация!$D$39),0,IF(CR4&lt;MONTH(Спецификация!$D$40),'Бюджет-OPEX'!$D$6,'Бюджет-OPEX'!$D$8)),IF(CR4&lt;MONTH(Спецификация!$D$39),0,IF(CR4&lt;(MONTH(Спецификация!$D$40)+12),'Бюджет-OPEX'!$D$6,'Бюджет-OPEX'!$D$8)))</f>
        <v>-1500</v>
      </c>
      <c r="CS13" s="183">
        <f>-IF(YEAR(Спецификация!$D$39)=YEAR(Спецификация!$D$40),IF(CS4&lt;MONTH(Спецификация!$D$39),0,IF(CS4&lt;MONTH(Спецификация!$D$40),'Бюджет-OPEX'!$D$6,'Бюджет-OPEX'!$D$8)),IF(CS4&lt;MONTH(Спецификация!$D$39),0,IF(CS4&lt;(MONTH(Спецификация!$D$40)+12),'Бюджет-OPEX'!$D$6,'Бюджет-OPEX'!$D$8)))</f>
        <v>-1500</v>
      </c>
      <c r="CT13" s="183">
        <f>-IF(YEAR(Спецификация!$D$39)=YEAR(Спецификация!$D$40),IF(CT4&lt;MONTH(Спецификация!$D$39),0,IF(CT4&lt;MONTH(Спецификация!$D$40),'Бюджет-OPEX'!$D$6,'Бюджет-OPEX'!$D$8)),IF(CT4&lt;MONTH(Спецификация!$D$39),0,IF(CT4&lt;(MONTH(Спецификация!$D$40)+12),'Бюджет-OPEX'!$D$6,'Бюджет-OPEX'!$D$8)))</f>
        <v>-1500</v>
      </c>
      <c r="CU13" s="183">
        <f>-IF(YEAR(Спецификация!$D$39)=YEAR(Спецификация!$D$40),IF(CU4&lt;MONTH(Спецификация!$D$39),0,IF(CU4&lt;MONTH(Спецификация!$D$40),'Бюджет-OPEX'!$D$6,'Бюджет-OPEX'!$D$8)),IF(CU4&lt;MONTH(Спецификация!$D$39),0,IF(CU4&lt;(MONTH(Спецификация!$D$40)+12),'Бюджет-OPEX'!$D$6,'Бюджет-OPEX'!$D$8)))</f>
        <v>-1500</v>
      </c>
      <c r="CV13" s="183">
        <f>-IF(YEAR(Спецификация!$D$39)=YEAR(Спецификация!$D$40),IF(CV4&lt;MONTH(Спецификация!$D$39),0,IF(CV4&lt;MONTH(Спецификация!$D$40),'Бюджет-OPEX'!$D$6,'Бюджет-OPEX'!$D$8)),IF(CV4&lt;MONTH(Спецификация!$D$39),0,IF(CV4&lt;(MONTH(Спецификация!$D$40)+12),'Бюджет-OPEX'!$D$6,'Бюджет-OPEX'!$D$8)))</f>
        <v>-1500</v>
      </c>
      <c r="CW13" s="183">
        <f>-IF(YEAR(Спецификация!$D$39)=YEAR(Спецификация!$D$40),IF(CW4&lt;MONTH(Спецификация!$D$39),0,IF(CW4&lt;MONTH(Спецификация!$D$40),'Бюджет-OPEX'!$D$6,'Бюджет-OPEX'!$D$8)),IF(CW4&lt;MONTH(Спецификация!$D$39),0,IF(CW4&lt;(MONTH(Спецификация!$D$40)+12),'Бюджет-OPEX'!$D$6,'Бюджет-OPEX'!$D$8)))</f>
        <v>-1500</v>
      </c>
      <c r="CX13" s="183">
        <f>-IF(YEAR(Спецификация!$D$39)=YEAR(Спецификация!$D$40),IF(CX4&lt;MONTH(Спецификация!$D$39),0,IF(CX4&lt;MONTH(Спецификация!$D$40),'Бюджет-OPEX'!$D$6,'Бюджет-OPEX'!$D$8)),IF(CX4&lt;MONTH(Спецификация!$D$39),0,IF(CX4&lt;(MONTH(Спецификация!$D$40)+12),'Бюджет-OPEX'!$D$6,'Бюджет-OPEX'!$D$8)))</f>
        <v>-1500</v>
      </c>
      <c r="CY13" s="183">
        <f>-IF(YEAR(Спецификация!$D$39)=YEAR(Спецификация!$D$40),IF(CY4&lt;MONTH(Спецификация!$D$39),0,IF(CY4&lt;MONTH(Спецификация!$D$40),'Бюджет-OPEX'!$D$6,'Бюджет-OPEX'!$D$8)),IF(CY4&lt;MONTH(Спецификация!$D$39),0,IF(CY4&lt;(MONTH(Спецификация!$D$40)+12),'Бюджет-OPEX'!$D$6,'Бюджет-OPEX'!$D$8)))</f>
        <v>-1500</v>
      </c>
      <c r="CZ13" s="183">
        <f>-IF(YEAR(Спецификация!$D$39)=YEAR(Спецификация!$D$40),IF(CZ4&lt;MONTH(Спецификация!$D$39),0,IF(CZ4&lt;MONTH(Спецификация!$D$40),'Бюджет-OPEX'!$D$6,'Бюджет-OPEX'!$D$8)),IF(CZ4&lt;MONTH(Спецификация!$D$39),0,IF(CZ4&lt;(MONTH(Спецификация!$D$40)+12),'Бюджет-OPEX'!$D$6,'Бюджет-OPEX'!$D$8)))</f>
        <v>-1500</v>
      </c>
      <c r="DA13" s="183">
        <f>-IF(YEAR(Спецификация!$D$39)=YEAR(Спецификация!$D$40),IF(DA4&lt;MONTH(Спецификация!$D$39),0,IF(DA4&lt;MONTH(Спецификация!$D$40),'Бюджет-OPEX'!$D$6,'Бюджет-OPEX'!$D$8)),IF(DA4&lt;MONTH(Спецификация!$D$39),0,IF(DA4&lt;(MONTH(Спецификация!$D$40)+12),'Бюджет-OPEX'!$D$6,'Бюджет-OPEX'!$D$8)))</f>
        <v>-1500</v>
      </c>
      <c r="DB13" s="183">
        <f>-IF(YEAR(Спецификация!$D$39)=YEAR(Спецификация!$D$40),IF(DB4&lt;MONTH(Спецификация!$D$39),0,IF(DB4&lt;MONTH(Спецификация!$D$40),'Бюджет-OPEX'!$D$6,'Бюджет-OPEX'!$D$8)),IF(DB4&lt;MONTH(Спецификация!$D$39),0,IF(DB4&lt;(MONTH(Спецификация!$D$40)+12),'Бюджет-OPEX'!$D$6,'Бюджет-OPEX'!$D$8)))</f>
        <v>-1500</v>
      </c>
      <c r="DC13" s="183">
        <f>-IF(YEAR(Спецификация!$D$39)=YEAR(Спецификация!$D$40),IF(DC4&lt;MONTH(Спецификация!$D$39),0,IF(DC4&lt;MONTH(Спецификация!$D$40),'Бюджет-OPEX'!$D$6,'Бюджет-OPEX'!$D$8)),IF(DC4&lt;MONTH(Спецификация!$D$39),0,IF(DC4&lt;(MONTH(Спецификация!$D$40)+12),'Бюджет-OPEX'!$D$6,'Бюджет-OPEX'!$D$8)))</f>
        <v>-1500</v>
      </c>
      <c r="DD13" s="183">
        <f>-IF(YEAR(Спецификация!$D$39)=YEAR(Спецификация!$D$40),IF(DD4&lt;MONTH(Спецификация!$D$39),0,IF(DD4&lt;MONTH(Спецификация!$D$40),'Бюджет-OPEX'!$D$6,'Бюджет-OPEX'!$D$8)),IF(DD4&lt;MONTH(Спецификация!$D$39),0,IF(DD4&lt;(MONTH(Спецификация!$D$40)+12),'Бюджет-OPEX'!$D$6,'Бюджет-OPEX'!$D$8)))</f>
        <v>-1500</v>
      </c>
      <c r="DE13" s="183">
        <f>-IF(YEAR(Спецификация!$D$39)=YEAR(Спецификация!$D$40),IF(DE4&lt;MONTH(Спецификация!$D$39),0,IF(DE4&lt;MONTH(Спецификация!$D$40),'Бюджет-OPEX'!$D$6,'Бюджет-OPEX'!$D$8)),IF(DE4&lt;MONTH(Спецификация!$D$39),0,IF(DE4&lt;(MONTH(Спецификация!$D$40)+12),'Бюджет-OPEX'!$D$6,'Бюджет-OPEX'!$D$8)))</f>
        <v>-1500</v>
      </c>
      <c r="DF13" s="183">
        <f>-IF(YEAR(Спецификация!$D$39)=YEAR(Спецификация!$D$40),IF(DF4&lt;MONTH(Спецификация!$D$39),0,IF(DF4&lt;MONTH(Спецификация!$D$40),'Бюджет-OPEX'!$D$6,'Бюджет-OPEX'!$D$8)),IF(DF4&lt;MONTH(Спецификация!$D$39),0,IF(DF4&lt;(MONTH(Спецификация!$D$40)+12),'Бюджет-OPEX'!$D$6,'Бюджет-OPEX'!$D$8)))</f>
        <v>-1500</v>
      </c>
      <c r="DG13" s="183">
        <f>-IF(YEAR(Спецификация!$D$39)=YEAR(Спецификация!$D$40),IF(DG4&lt;MONTH(Спецификация!$D$39),0,IF(DG4&lt;MONTH(Спецификация!$D$40),'Бюджет-OPEX'!$D$6,'Бюджет-OPEX'!$D$8)),IF(DG4&lt;MONTH(Спецификация!$D$39),0,IF(DG4&lt;(MONTH(Спецификация!$D$40)+12),'Бюджет-OPEX'!$D$6,'Бюджет-OPEX'!$D$8)))</f>
        <v>-1500</v>
      </c>
      <c r="DH13" s="183">
        <f>-IF(YEAR(Спецификация!$D$39)=YEAR(Спецификация!$D$40),IF(DH4&lt;MONTH(Спецификация!$D$39),0,IF(DH4&lt;MONTH(Спецификация!$D$40),'Бюджет-OPEX'!$D$6,'Бюджет-OPEX'!$D$8)),IF(DH4&lt;MONTH(Спецификация!$D$39),0,IF(DH4&lt;(MONTH(Спецификация!$D$40)+12),'Бюджет-OPEX'!$D$6,'Бюджет-OPEX'!$D$8)))</f>
        <v>-1500</v>
      </c>
      <c r="DI13" s="183">
        <f>-IF(YEAR(Спецификация!$D$39)=YEAR(Спецификация!$D$40),IF(DI4&lt;MONTH(Спецификация!$D$39),0,IF(DI4&lt;MONTH(Спецификация!$D$40),'Бюджет-OPEX'!$D$6,'Бюджет-OPEX'!$D$8)),IF(DI4&lt;MONTH(Спецификация!$D$39),0,IF(DI4&lt;(MONTH(Спецификация!$D$40)+12),'Бюджет-OPEX'!$D$6,'Бюджет-OPEX'!$D$8)))</f>
        <v>-1500</v>
      </c>
      <c r="DJ13" s="183">
        <f>-IF(YEAR(Спецификация!$D$39)=YEAR(Спецификация!$D$40),IF(DJ4&lt;MONTH(Спецификация!$D$39),0,IF(DJ4&lt;MONTH(Спецификация!$D$40),'Бюджет-OPEX'!$D$6,'Бюджет-OPEX'!$D$8)),IF(DJ4&lt;MONTH(Спецификация!$D$39),0,IF(DJ4&lt;(MONTH(Спецификация!$D$40)+12),'Бюджет-OPEX'!$D$6,'Бюджет-OPEX'!$D$8)))</f>
        <v>-1500</v>
      </c>
      <c r="DK13" s="183">
        <f>-IF(YEAR(Спецификация!$D$39)=YEAR(Спецификация!$D$40),IF(DK4&lt;MONTH(Спецификация!$D$39),0,IF(DK4&lt;MONTH(Спецификация!$D$40),'Бюджет-OPEX'!$D$6,'Бюджет-OPEX'!$D$8)),IF(DK4&lt;MONTH(Спецификация!$D$39),0,IF(DK4&lt;(MONTH(Спецификация!$D$40)+12),'Бюджет-OPEX'!$D$6,'Бюджет-OPEX'!$D$8)))</f>
        <v>-1500</v>
      </c>
      <c r="DL13" s="183">
        <f>-IF(YEAR(Спецификация!$D$39)=YEAR(Спецификация!$D$40),IF(DL4&lt;MONTH(Спецификация!$D$39),0,IF(DL4&lt;MONTH(Спецификация!$D$40),'Бюджет-OPEX'!$D$6,'Бюджет-OPEX'!$D$8)),IF(DL4&lt;MONTH(Спецификация!$D$39),0,IF(DL4&lt;(MONTH(Спецификация!$D$40)+12),'Бюджет-OPEX'!$D$6,'Бюджет-OPEX'!$D$8)))</f>
        <v>-1500</v>
      </c>
      <c r="DM13" s="183">
        <f>-IF(YEAR(Спецификация!$D$39)=YEAR(Спецификация!$D$40),IF(DM4&lt;MONTH(Спецификация!$D$39),0,IF(DM4&lt;MONTH(Спецификация!$D$40),'Бюджет-OPEX'!$D$6,'Бюджет-OPEX'!$D$8)),IF(DM4&lt;MONTH(Спецификация!$D$39),0,IF(DM4&lt;(MONTH(Спецификация!$D$40)+12),'Бюджет-OPEX'!$D$6,'Бюджет-OPEX'!$D$8)))</f>
        <v>-1500</v>
      </c>
      <c r="DN13" s="183">
        <f>-IF(YEAR(Спецификация!$D$39)=YEAR(Спецификация!$D$40),IF(DN4&lt;MONTH(Спецификация!$D$39),0,IF(DN4&lt;MONTH(Спецификация!$D$40),'Бюджет-OPEX'!$D$6,'Бюджет-OPEX'!$D$8)),IF(DN4&lt;MONTH(Спецификация!$D$39),0,IF(DN4&lt;(MONTH(Спецификация!$D$40)+12),'Бюджет-OPEX'!$D$6,'Бюджет-OPEX'!$D$8)))</f>
        <v>-1500</v>
      </c>
      <c r="DO13" s="183">
        <f>-IF(YEAR(Спецификация!$D$39)=YEAR(Спецификация!$D$40),IF(DO4&lt;MONTH(Спецификация!$D$39),0,IF(DO4&lt;MONTH(Спецификация!$D$40),'Бюджет-OPEX'!$D$6,'Бюджет-OPEX'!$D$8)),IF(DO4&lt;MONTH(Спецификация!$D$39),0,IF(DO4&lt;(MONTH(Спецификация!$D$40)+12),'Бюджет-OPEX'!$D$6,'Бюджет-OPEX'!$D$8)))</f>
        <v>-1500</v>
      </c>
      <c r="DP13" s="183">
        <f>-IF(YEAR(Спецификация!$D$39)=YEAR(Спецификация!$D$40),IF(DP4&lt;MONTH(Спецификация!$D$39),0,IF(DP4&lt;MONTH(Спецификация!$D$40),'Бюджет-OPEX'!$D$6,'Бюджет-OPEX'!$D$8)),IF(DP4&lt;MONTH(Спецификация!$D$39),0,IF(DP4&lt;(MONTH(Спецификация!$D$40)+12),'Бюджет-OPEX'!$D$6,'Бюджет-OPEX'!$D$8)))</f>
        <v>-1500</v>
      </c>
      <c r="DQ13" s="183">
        <f>-IF(YEAR(Спецификация!$D$39)=YEAR(Спецификация!$D$40),IF(DQ4&lt;MONTH(Спецификация!$D$39),0,IF(DQ4&lt;MONTH(Спецификация!$D$40),'Бюджет-OPEX'!$D$6,'Бюджет-OPEX'!$D$8)),IF(DQ4&lt;MONTH(Спецификация!$D$39),0,IF(DQ4&lt;(MONTH(Спецификация!$D$40)+12),'Бюджет-OPEX'!$D$6,'Бюджет-OPEX'!$D$8)))</f>
        <v>-1500</v>
      </c>
      <c r="DR13" s="183">
        <f>-IF(YEAR(Спецификация!$D$39)=YEAR(Спецификация!$D$40),IF(DR4&lt;MONTH(Спецификация!$D$39),0,IF(DR4&lt;MONTH(Спецификация!$D$40),'Бюджет-OPEX'!$D$6,'Бюджет-OPEX'!$D$8)),IF(DR4&lt;MONTH(Спецификация!$D$39),0,IF(DR4&lt;(MONTH(Спецификация!$D$40)+12),'Бюджет-OPEX'!$D$6,'Бюджет-OPEX'!$D$8)))</f>
        <v>-1500</v>
      </c>
      <c r="DS13" s="183">
        <f>-IF(YEAR(Спецификация!$D$39)=YEAR(Спецификация!$D$40),IF(DS4&lt;MONTH(Спецификация!$D$39),0,IF(DS4&lt;MONTH(Спецификация!$D$40),'Бюджет-OPEX'!$D$6,'Бюджет-OPEX'!$D$8)),IF(DS4&lt;MONTH(Спецификация!$D$39),0,IF(DS4&lt;(MONTH(Спецификация!$D$40)+12),'Бюджет-OPEX'!$D$6,'Бюджет-OPEX'!$D$8)))</f>
        <v>-1500</v>
      </c>
      <c r="DT13" s="183">
        <f>-IF(YEAR(Спецификация!$D$39)=YEAR(Спецификация!$D$40),IF(DT4&lt;MONTH(Спецификация!$D$39),0,IF(DT4&lt;MONTH(Спецификация!$D$40),'Бюджет-OPEX'!$D$6,'Бюджет-OPEX'!$D$8)),IF(DT4&lt;MONTH(Спецификация!$D$39),0,IF(DT4&lt;(MONTH(Спецификация!$D$40)+12),'Бюджет-OPEX'!$D$6,'Бюджет-OPEX'!$D$8)))</f>
        <v>-1500</v>
      </c>
      <c r="DU13" s="183">
        <f>-IF(YEAR(Спецификация!$D$39)=YEAR(Спецификация!$D$40),IF(DU4&lt;MONTH(Спецификация!$D$39),0,IF(DU4&lt;MONTH(Спецификация!$D$40),'Бюджет-OPEX'!$D$6,'Бюджет-OPEX'!$D$8)),IF(DU4&lt;MONTH(Спецификация!$D$39),0,IF(DU4&lt;(MONTH(Спецификация!$D$40)+12),'Бюджет-OPEX'!$D$6,'Бюджет-OPEX'!$D$8)))</f>
        <v>-1500</v>
      </c>
      <c r="DV13" s="183">
        <f>-IF(YEAR(Спецификация!$D$39)=YEAR(Спецификация!$D$40),IF(DV4&lt;MONTH(Спецификация!$D$39),0,IF(DV4&lt;MONTH(Спецификация!$D$40),'Бюджет-OPEX'!$D$6,'Бюджет-OPEX'!$D$8)),IF(DV4&lt;MONTH(Спецификация!$D$39),0,IF(DV4&lt;(MONTH(Спецификация!$D$40)+12),'Бюджет-OPEX'!$D$6,'Бюджет-OPEX'!$D$8)))</f>
        <v>-1500</v>
      </c>
      <c r="DW13" s="183">
        <f>-IF(YEAR(Спецификация!$D$39)=YEAR(Спецификация!$D$40),IF(DW4&lt;MONTH(Спецификация!$D$39),0,IF(DW4&lt;MONTH(Спецификация!$D$40),'Бюджет-OPEX'!$D$6,'Бюджет-OPEX'!$D$8)),IF(DW4&lt;MONTH(Спецификация!$D$39),0,IF(DW4&lt;(MONTH(Спецификация!$D$40)+12),'Бюджет-OPEX'!$D$6,'Бюджет-OPEX'!$D$8)))</f>
        <v>-1500</v>
      </c>
      <c r="DX13" s="183">
        <f>-IF(YEAR(Спецификация!$D$39)=YEAR(Спецификация!$D$40),IF(DX4&lt;MONTH(Спецификация!$D$39),0,IF(DX4&lt;MONTH(Спецификация!$D$40),'Бюджет-OPEX'!$D$6,'Бюджет-OPEX'!$D$8)),IF(DX4&lt;MONTH(Спецификация!$D$39),0,IF(DX4&lt;(MONTH(Спецификация!$D$40)+12),'Бюджет-OPEX'!$D$6,'Бюджет-OPEX'!$D$8)))</f>
        <v>-1500</v>
      </c>
      <c r="DY13" s="183">
        <f>-IF(YEAR(Спецификация!$D$39)=YEAR(Спецификация!$D$40),IF(DY4&lt;MONTH(Спецификация!$D$39),0,IF(DY4&lt;MONTH(Спецификация!$D$40),'Бюджет-OPEX'!$D$6,'Бюджет-OPEX'!$D$8)),IF(DY4&lt;MONTH(Спецификация!$D$39),0,IF(DY4&lt;(MONTH(Спецификация!$D$40)+12),'Бюджет-OPEX'!$D$6,'Бюджет-OPEX'!$D$8)))</f>
        <v>-1500</v>
      </c>
      <c r="DZ13" s="183">
        <f>-IF(YEAR(Спецификация!$D$39)=YEAR(Спецификация!$D$40),IF(DZ4&lt;MONTH(Спецификация!$D$39),0,IF(DZ4&lt;MONTH(Спецификация!$D$40),'Бюджет-OPEX'!$D$6,'Бюджет-OPEX'!$D$8)),IF(DZ4&lt;MONTH(Спецификация!$D$39),0,IF(DZ4&lt;(MONTH(Спецификация!$D$40)+12),'Бюджет-OPEX'!$D$6,'Бюджет-OPEX'!$D$8)))</f>
        <v>-1500</v>
      </c>
      <c r="EA13" s="183">
        <f>-IF(YEAR(Спецификация!$D$39)=YEAR(Спецификация!$D$40),IF(EA4&lt;MONTH(Спецификация!$D$39),0,IF(EA4&lt;MONTH(Спецификация!$D$40),'Бюджет-OPEX'!$D$6,'Бюджет-OPEX'!$D$8)),IF(EA4&lt;MONTH(Спецификация!$D$39),0,IF(EA4&lt;(MONTH(Спецификация!$D$40)+12),'Бюджет-OPEX'!$D$6,'Бюджет-OPEX'!$D$8)))</f>
        <v>-1500</v>
      </c>
      <c r="EB13" s="183">
        <f>-IF(YEAR(Спецификация!$D$39)=YEAR(Спецификация!$D$40),IF(EB4&lt;MONTH(Спецификация!$D$39),0,IF(EB4&lt;MONTH(Спецификация!$D$40),'Бюджет-OPEX'!$D$6,'Бюджет-OPEX'!$D$8)),IF(EB4&lt;MONTH(Спецификация!$D$39),0,IF(EB4&lt;(MONTH(Спецификация!$D$40)+12),'Бюджет-OPEX'!$D$6,'Бюджет-OPEX'!$D$8)))</f>
        <v>-1500</v>
      </c>
      <c r="EC13" s="183">
        <f>-IF(YEAR(Спецификация!$D$39)=YEAR(Спецификация!$D$40),IF(EC4&lt;MONTH(Спецификация!$D$39),0,IF(EC4&lt;MONTH(Спецификация!$D$40),'Бюджет-OPEX'!$D$6,'Бюджет-OPEX'!$D$8)),IF(EC4&lt;MONTH(Спецификация!$D$39),0,IF(EC4&lt;(MONTH(Спецификация!$D$40)+12),'Бюджет-OPEX'!$D$6,'Бюджет-OPEX'!$D$8)))</f>
        <v>-1500</v>
      </c>
      <c r="ED13" s="183">
        <f>-IF(YEAR(Спецификация!$D$39)=YEAR(Спецификация!$D$40),IF(ED4&lt;MONTH(Спецификация!$D$39),0,IF(ED4&lt;MONTH(Спецификация!$D$40),'Бюджет-OPEX'!$D$6,'Бюджет-OPEX'!$D$8)),IF(ED4&lt;MONTH(Спецификация!$D$39),0,IF(ED4&lt;(MONTH(Спецификация!$D$40)+12),'Бюджет-OPEX'!$D$6,'Бюджет-OPEX'!$D$8)))</f>
        <v>-1500</v>
      </c>
      <c r="EE13" s="183">
        <f>-IF(YEAR(Спецификация!$D$39)=YEAR(Спецификация!$D$40),IF(EE4&lt;MONTH(Спецификация!$D$39),0,IF(EE4&lt;MONTH(Спецификация!$D$40),'Бюджет-OPEX'!$D$6,'Бюджет-OPEX'!$D$8)),IF(EE4&lt;MONTH(Спецификация!$D$39),0,IF(EE4&lt;(MONTH(Спецификация!$D$40)+12),'Бюджет-OPEX'!$D$6,'Бюджет-OPEX'!$D$8)))</f>
        <v>-1500</v>
      </c>
      <c r="EF13" s="183">
        <f>-IF(YEAR(Спецификация!$D$39)=YEAR(Спецификация!$D$40),IF(EF4&lt;MONTH(Спецификация!$D$39),0,IF(EF4&lt;MONTH(Спецификация!$D$40),'Бюджет-OPEX'!$D$6,'Бюджет-OPEX'!$D$8)),IF(EF4&lt;MONTH(Спецификация!$D$39),0,IF(EF4&lt;(MONTH(Спецификация!$D$40)+12),'Бюджет-OPEX'!$D$6,'Бюджет-OPEX'!$D$8)))</f>
        <v>-1500</v>
      </c>
      <c r="EG13" s="183">
        <f>-IF(YEAR(Спецификация!$D$39)=YEAR(Спецификация!$D$40),IF(EG4&lt;MONTH(Спецификация!$D$39),0,IF(EG4&lt;MONTH(Спецификация!$D$40),'Бюджет-OPEX'!$D$6,'Бюджет-OPEX'!$D$8)),IF(EG4&lt;MONTH(Спецификация!$D$39),0,IF(EG4&lt;(MONTH(Спецификация!$D$40)+12),'Бюджет-OPEX'!$D$6,'Бюджет-OPEX'!$D$8)))</f>
        <v>-1500</v>
      </c>
      <c r="EH13" s="183">
        <f>-IF(YEAR(Спецификация!$D$39)=YEAR(Спецификация!$D$40),IF(EH4&lt;MONTH(Спецификация!$D$39),0,IF(EH4&lt;MONTH(Спецификация!$D$40),'Бюджет-OPEX'!$D$6,'Бюджет-OPEX'!$D$8)),IF(EH4&lt;MONTH(Спецификация!$D$39),0,IF(EH4&lt;(MONTH(Спецификация!$D$40)+12),'Бюджет-OPEX'!$D$6,'Бюджет-OPEX'!$D$8)))</f>
        <v>-1500</v>
      </c>
      <c r="EI13" s="183">
        <f>-IF(YEAR(Спецификация!$D$39)=YEAR(Спецификация!$D$40),IF(EI4&lt;MONTH(Спецификация!$D$39),0,IF(EI4&lt;MONTH(Спецификация!$D$40),'Бюджет-OPEX'!$D$6,'Бюджет-OPEX'!$D$8)),IF(EI4&lt;MONTH(Спецификация!$D$39),0,IF(EI4&lt;(MONTH(Спецификация!$D$40)+12),'Бюджет-OPEX'!$D$6,'Бюджет-OPEX'!$D$8)))</f>
        <v>-1500</v>
      </c>
      <c r="EJ13" s="183">
        <f>-IF(YEAR(Спецификация!$D$39)=YEAR(Спецификация!$D$40),IF(EJ4&lt;MONTH(Спецификация!$D$39),0,IF(EJ4&lt;MONTH(Спецификация!$D$40),'Бюджет-OPEX'!$D$6,'Бюджет-OPEX'!$D$8)),IF(EJ4&lt;MONTH(Спецификация!$D$39),0,IF(EJ4&lt;(MONTH(Спецификация!$D$40)+12),'Бюджет-OPEX'!$D$6,'Бюджет-OPEX'!$D$8)))</f>
        <v>-1500</v>
      </c>
      <c r="EK13" s="183">
        <f>-IF(YEAR(Спецификация!$D$39)=YEAR(Спецификация!$D$40),IF(EK4&lt;MONTH(Спецификация!$D$39),0,IF(EK4&lt;MONTH(Спецификация!$D$40),'Бюджет-OPEX'!$D$6,'Бюджет-OPEX'!$D$8)),IF(EK4&lt;MONTH(Спецификация!$D$39),0,IF(EK4&lt;(MONTH(Спецификация!$D$40)+12),'Бюджет-OPEX'!$D$6,'Бюджет-OPEX'!$D$8)))</f>
        <v>-1500</v>
      </c>
      <c r="EL13" s="183">
        <f>-IF(YEAR(Спецификация!$D$39)=YEAR(Спецификация!$D$40),IF(EL4&lt;MONTH(Спецификация!$D$39),0,IF(EL4&lt;MONTH(Спецификация!$D$40),'Бюджет-OPEX'!$D$6,'Бюджет-OPEX'!$D$8)),IF(EL4&lt;MONTH(Спецификация!$D$39),0,IF(EL4&lt;(MONTH(Спецификация!$D$40)+12),'Бюджет-OPEX'!$D$6,'Бюджет-OPEX'!$D$8)))</f>
        <v>-1500</v>
      </c>
      <c r="EM13" s="183">
        <f>-IF(YEAR(Спецификация!$D$39)=YEAR(Спецификация!$D$40),IF(EM4&lt;MONTH(Спецификация!$D$39),0,IF(EM4&lt;MONTH(Спецификация!$D$40),'Бюджет-OPEX'!$D$6,'Бюджет-OPEX'!$D$8)),IF(EM4&lt;MONTH(Спецификация!$D$39),0,IF(EM4&lt;(MONTH(Спецификация!$D$40)+12),'Бюджет-OPEX'!$D$6,'Бюджет-OPEX'!$D$8)))</f>
        <v>-1500</v>
      </c>
      <c r="EN13" s="183">
        <f>-IF(YEAR(Спецификация!$D$39)=YEAR(Спецификация!$D$40),IF(EN4&lt;MONTH(Спецификация!$D$39),0,IF(EN4&lt;MONTH(Спецификация!$D$40),'Бюджет-OPEX'!$D$6,'Бюджет-OPEX'!$D$8)),IF(EN4&lt;MONTH(Спецификация!$D$39),0,IF(EN4&lt;(MONTH(Спецификация!$D$40)+12),'Бюджет-OPEX'!$D$6,'Бюджет-OPEX'!$D$8)))</f>
        <v>-1500</v>
      </c>
      <c r="EO13" s="183">
        <f>-IF(YEAR(Спецификация!$D$39)=YEAR(Спецификация!$D$40),IF(EO4&lt;MONTH(Спецификация!$D$39),0,IF(EO4&lt;MONTH(Спецификация!$D$40),'Бюджет-OPEX'!$D$6,'Бюджет-OPEX'!$D$8)),IF(EO4&lt;MONTH(Спецификация!$D$39),0,IF(EO4&lt;(MONTH(Спецификация!$D$40)+12),'Бюджет-OPEX'!$D$6,'Бюджет-OPEX'!$D$8)))</f>
        <v>-1500</v>
      </c>
      <c r="EP13" s="183">
        <f>-IF(YEAR(Спецификация!$D$39)=YEAR(Спецификация!$D$40),IF(EP4&lt;MONTH(Спецификация!$D$39),0,IF(EP4&lt;MONTH(Спецификация!$D$40),'Бюджет-OPEX'!$D$6,'Бюджет-OPEX'!$D$8)),IF(EP4&lt;MONTH(Спецификация!$D$39),0,IF(EP4&lt;(MONTH(Спецификация!$D$40)+12),'Бюджет-OPEX'!$D$6,'Бюджет-OPEX'!$D$8)))</f>
        <v>-1500</v>
      </c>
      <c r="EQ13" s="193"/>
      <c r="ER13" s="194">
        <f>SUM(C13:N13)</f>
        <v>-300</v>
      </c>
      <c r="ES13" s="183">
        <f>SUM(O13:Z13)</f>
        <v>-10800</v>
      </c>
      <c r="ET13" s="183">
        <f>SUM(AA13:AL13)</f>
        <v>-18000</v>
      </c>
      <c r="EU13" s="183">
        <f>SUM(AM13:AX13)</f>
        <v>-18000</v>
      </c>
      <c r="EV13" s="183">
        <f>SUM(AY13:BJ13)</f>
        <v>-18000</v>
      </c>
      <c r="EW13" s="183">
        <f>SUM(BK13:BV13)</f>
        <v>-18000</v>
      </c>
      <c r="EX13" s="183">
        <f>SUM(BW13:CH13)</f>
        <v>-18000</v>
      </c>
      <c r="EY13" s="183">
        <f>SUM(CI13:CT13)</f>
        <v>-18000</v>
      </c>
      <c r="EZ13" s="183">
        <f>SUM(CU13:DF13)</f>
        <v>-18000</v>
      </c>
      <c r="FA13" s="183">
        <f>SUM(DG13:DR13)</f>
        <v>-18000</v>
      </c>
      <c r="FB13" s="183">
        <f>SUM(DS13:ED13)</f>
        <v>-18000</v>
      </c>
      <c r="FC13" s="183">
        <f>SUM(EE13:EP13)</f>
        <v>-18000</v>
      </c>
      <c r="FD13" s="195">
        <f>SUM(C13:EP13)</f>
        <v>-191100</v>
      </c>
      <c r="FE13" s="124"/>
    </row>
    <row r="14" spans="2:164" ht="15.6" x14ac:dyDescent="0.3">
      <c r="B14" s="73" t="s">
        <v>98</v>
      </c>
      <c r="C14" s="183">
        <f>-IF(C4&lt;MONTH(Спецификация!$D$39),0,'Бюджет-OPEX'!$D$14)</f>
        <v>0</v>
      </c>
      <c r="D14" s="183">
        <f>-IF(D4&lt;MONTH(Спецификация!$D$39),0,'Бюджет-OPEX'!$D$14)</f>
        <v>0</v>
      </c>
      <c r="E14" s="183">
        <f>-IF(E4&lt;MONTH(Спецификация!$D$39),0,'Бюджет-OPEX'!$D$14)</f>
        <v>0</v>
      </c>
      <c r="F14" s="183">
        <f>-IF(F4&lt;MONTH(Спецификация!$D$39),0,'Бюджет-OPEX'!$D$14)</f>
        <v>0</v>
      </c>
      <c r="G14" s="183">
        <f>-IF(G4&lt;MONTH(Спецификация!$D$39),0,'Бюджет-OPEX'!$D$14)</f>
        <v>0</v>
      </c>
      <c r="H14" s="183">
        <f>-IF(H4&lt;MONTH(Спецификация!$D$39),0,'Бюджет-OPEX'!$D$14)</f>
        <v>0</v>
      </c>
      <c r="I14" s="183">
        <f>-IF(I4&lt;MONTH(Спецификация!$D$39),0,'Бюджет-OPEX'!$D$14)</f>
        <v>0</v>
      </c>
      <c r="J14" s="183">
        <f>-IF(J4&lt;MONTH(Спецификация!$D$39),0,'Бюджет-OPEX'!$D$14)</f>
        <v>0</v>
      </c>
      <c r="K14" s="183">
        <f>-IF(K4&lt;MONTH(Спецификация!$D$39),0,'Бюджет-OPEX'!$D$14)</f>
        <v>0</v>
      </c>
      <c r="L14" s="183">
        <f>-IF(L4&lt;MONTH(Спецификация!$D$39),0,'Бюджет-OPEX'!$D$14)</f>
        <v>0</v>
      </c>
      <c r="M14" s="183">
        <f>-IF(M4&lt;MONTH(Спецификация!$D$39),0,'Бюджет-OPEX'!$D$14)</f>
        <v>0</v>
      </c>
      <c r="N14" s="183">
        <f>-IF(N4&lt;MONTH(Спецификация!$D$39),0,'Бюджет-OPEX'!$D$14)</f>
        <v>-2110</v>
      </c>
      <c r="O14" s="183">
        <f>-IF(O4&lt;MONTH(Спецификация!$D$39),0,'Бюджет-OPEX'!$D$14)</f>
        <v>-2110</v>
      </c>
      <c r="P14" s="183">
        <f>-IF(P4&lt;MONTH(Спецификация!$D$39),0,'Бюджет-OPEX'!$D$14)</f>
        <v>-2110</v>
      </c>
      <c r="Q14" s="183">
        <f>-IF(Q4&lt;MONTH(Спецификация!$D$39),0,'Бюджет-OPEX'!$D$14)</f>
        <v>-2110</v>
      </c>
      <c r="R14" s="183">
        <f>-IF(R4&lt;MONTH(Спецификация!$D$39),0,'Бюджет-OPEX'!$D$14)</f>
        <v>-2110</v>
      </c>
      <c r="S14" s="183">
        <f>-IF(S4&lt;MONTH(Спецификация!$D$39),0,'Бюджет-OPEX'!$D$14)</f>
        <v>-2110</v>
      </c>
      <c r="T14" s="183">
        <f>-IF(T4&lt;MONTH(Спецификация!$D$39),0,'Бюджет-OPEX'!$D$14)</f>
        <v>-2110</v>
      </c>
      <c r="U14" s="183">
        <f>-IF(U4&lt;MONTH(Спецификация!$D$39),0,'Бюджет-OPEX'!$D$14)</f>
        <v>-2110</v>
      </c>
      <c r="V14" s="183">
        <f>-IF(V4&lt;MONTH(Спецификация!$D$39),0,'Бюджет-OPEX'!$D$14)</f>
        <v>-2110</v>
      </c>
      <c r="W14" s="183">
        <f>-IF(W4&lt;MONTH(Спецификация!$D$39),0,'Бюджет-OPEX'!$D$14)</f>
        <v>-2110</v>
      </c>
      <c r="X14" s="183">
        <f>-IF(X4&lt;MONTH(Спецификация!$D$39),0,'Бюджет-OPEX'!$D$14)</f>
        <v>-2110</v>
      </c>
      <c r="Y14" s="183">
        <f>-IF(Y4&lt;MONTH(Спецификация!$D$39),0,'Бюджет-OPEX'!$D$14)</f>
        <v>-2110</v>
      </c>
      <c r="Z14" s="183">
        <f>-IF(Z4&lt;MONTH(Спецификация!$D$39),0,'Бюджет-OPEX'!$D$14)</f>
        <v>-2110</v>
      </c>
      <c r="AA14" s="183">
        <f>-IF(AA4&lt;MONTH(Спецификация!$D$39),0,'Бюджет-OPEX'!$D$14)</f>
        <v>-2110</v>
      </c>
      <c r="AB14" s="183">
        <f>-IF(AB4&lt;MONTH(Спецификация!$D$39),0,'Бюджет-OPEX'!$D$14)</f>
        <v>-2110</v>
      </c>
      <c r="AC14" s="183">
        <f>-IF(AC4&lt;MONTH(Спецификация!$D$39),0,'Бюджет-OPEX'!$D$14)</f>
        <v>-2110</v>
      </c>
      <c r="AD14" s="183">
        <f>-IF(AD4&lt;MONTH(Спецификация!$D$39),0,'Бюджет-OPEX'!$D$14)</f>
        <v>-2110</v>
      </c>
      <c r="AE14" s="183">
        <f>-IF(AE4&lt;MONTH(Спецификация!$D$39),0,'Бюджет-OPEX'!$D$14)</f>
        <v>-2110</v>
      </c>
      <c r="AF14" s="183">
        <f>-IF(AF4&lt;MONTH(Спецификация!$D$39),0,'Бюджет-OPEX'!$D$14)</f>
        <v>-2110</v>
      </c>
      <c r="AG14" s="183">
        <f>-IF(AG4&lt;MONTH(Спецификация!$D$39),0,'Бюджет-OPEX'!$D$14)</f>
        <v>-2110</v>
      </c>
      <c r="AH14" s="183">
        <f>-IF(AH4&lt;MONTH(Спецификация!$D$39),0,'Бюджет-OPEX'!$D$14)</f>
        <v>-2110</v>
      </c>
      <c r="AI14" s="183">
        <f>-IF(AI4&lt;MONTH(Спецификация!$D$39),0,'Бюджет-OPEX'!$D$14)</f>
        <v>-2110</v>
      </c>
      <c r="AJ14" s="183">
        <f>-IF(AJ4&lt;MONTH(Спецификация!$D$39),0,'Бюджет-OPEX'!$D$14)</f>
        <v>-2110</v>
      </c>
      <c r="AK14" s="183">
        <f>-IF(AK4&lt;MONTH(Спецификация!$D$39),0,'Бюджет-OPEX'!$D$14)</f>
        <v>-2110</v>
      </c>
      <c r="AL14" s="183">
        <f>-IF(AL4&lt;MONTH(Спецификация!$D$39),0,'Бюджет-OPEX'!$D$14)</f>
        <v>-2110</v>
      </c>
      <c r="AM14" s="183">
        <f>-IF(AM4&lt;MONTH(Спецификация!$D$39),0,'Бюджет-OPEX'!$D$14)</f>
        <v>-2110</v>
      </c>
      <c r="AN14" s="183">
        <f>-IF(AN4&lt;MONTH(Спецификация!$D$39),0,'Бюджет-OPEX'!$D$14)</f>
        <v>-2110</v>
      </c>
      <c r="AO14" s="183">
        <f>-IF(AO4&lt;MONTH(Спецификация!$D$39),0,'Бюджет-OPEX'!$D$14)</f>
        <v>-2110</v>
      </c>
      <c r="AP14" s="183">
        <f>-IF(AP4&lt;MONTH(Спецификация!$D$39),0,'Бюджет-OPEX'!$D$14)</f>
        <v>-2110</v>
      </c>
      <c r="AQ14" s="183">
        <f>-IF(AQ4&lt;MONTH(Спецификация!$D$39),0,'Бюджет-OPEX'!$D$14)</f>
        <v>-2110</v>
      </c>
      <c r="AR14" s="183">
        <f>-IF(AR4&lt;MONTH(Спецификация!$D$39),0,'Бюджет-OPEX'!$D$14)</f>
        <v>-2110</v>
      </c>
      <c r="AS14" s="183">
        <f>-IF(AS4&lt;MONTH(Спецификация!$D$39),0,'Бюджет-OPEX'!$D$14)</f>
        <v>-2110</v>
      </c>
      <c r="AT14" s="183">
        <f>-IF(AT4&lt;MONTH(Спецификация!$D$39),0,'Бюджет-OPEX'!$D$14)</f>
        <v>-2110</v>
      </c>
      <c r="AU14" s="183">
        <f>-IF(AU4&lt;MONTH(Спецификация!$D$39),0,'Бюджет-OPEX'!$D$14)</f>
        <v>-2110</v>
      </c>
      <c r="AV14" s="183">
        <f>-IF(AV4&lt;MONTH(Спецификация!$D$39),0,'Бюджет-OPEX'!$D$14)</f>
        <v>-2110</v>
      </c>
      <c r="AW14" s="183">
        <f>-IF(AW4&lt;MONTH(Спецификация!$D$39),0,'Бюджет-OPEX'!$D$14)</f>
        <v>-2110</v>
      </c>
      <c r="AX14" s="183">
        <f>-IF(AX4&lt;MONTH(Спецификация!$D$39),0,'Бюджет-OPEX'!$D$14)</f>
        <v>-2110</v>
      </c>
      <c r="AY14" s="183">
        <f>-IF(AY4&lt;MONTH(Спецификация!$D$39),0,'Бюджет-OPEX'!$D$14)</f>
        <v>-2110</v>
      </c>
      <c r="AZ14" s="183">
        <f>-IF(AZ4&lt;MONTH(Спецификация!$D$39),0,'Бюджет-OPEX'!$D$14)</f>
        <v>-2110</v>
      </c>
      <c r="BA14" s="183">
        <f>-IF(BA4&lt;MONTH(Спецификация!$D$39),0,'Бюджет-OPEX'!$D$14)</f>
        <v>-2110</v>
      </c>
      <c r="BB14" s="183">
        <f>-IF(BB4&lt;MONTH(Спецификация!$D$39),0,'Бюджет-OPEX'!$D$14)</f>
        <v>-2110</v>
      </c>
      <c r="BC14" s="183">
        <f>-IF(BC4&lt;MONTH(Спецификация!$D$39),0,'Бюджет-OPEX'!$D$14)</f>
        <v>-2110</v>
      </c>
      <c r="BD14" s="183">
        <f>-IF(BD4&lt;MONTH(Спецификация!$D$39),0,'Бюджет-OPEX'!$D$14)</f>
        <v>-2110</v>
      </c>
      <c r="BE14" s="183">
        <f>-IF(BE4&lt;MONTH(Спецификация!$D$39),0,'Бюджет-OPEX'!$D$14)</f>
        <v>-2110</v>
      </c>
      <c r="BF14" s="183">
        <f>-IF(BF4&lt;MONTH(Спецификация!$D$39),0,'Бюджет-OPEX'!$D$14)</f>
        <v>-2110</v>
      </c>
      <c r="BG14" s="183">
        <f>-IF(BG4&lt;MONTH(Спецификация!$D$39),0,'Бюджет-OPEX'!$D$14)</f>
        <v>-2110</v>
      </c>
      <c r="BH14" s="183">
        <f>-IF(BH4&lt;MONTH(Спецификация!$D$39),0,'Бюджет-OPEX'!$D$14)</f>
        <v>-2110</v>
      </c>
      <c r="BI14" s="183">
        <f>-IF(BI4&lt;MONTH(Спецификация!$D$39),0,'Бюджет-OPEX'!$D$14)</f>
        <v>-2110</v>
      </c>
      <c r="BJ14" s="183">
        <f>-IF(BJ4&lt;MONTH(Спецификация!$D$39),0,'Бюджет-OPEX'!$D$14)</f>
        <v>-2110</v>
      </c>
      <c r="BK14" s="183">
        <f>-IF(BK4&lt;MONTH(Спецификация!$D$39),0,'Бюджет-OPEX'!$D$14)</f>
        <v>-2110</v>
      </c>
      <c r="BL14" s="183">
        <f>-IF(BL4&lt;MONTH(Спецификация!$D$39),0,'Бюджет-OPEX'!$D$14)</f>
        <v>-2110</v>
      </c>
      <c r="BM14" s="183">
        <f>-IF(BM4&lt;MONTH(Спецификация!$D$39),0,'Бюджет-OPEX'!$D$14)</f>
        <v>-2110</v>
      </c>
      <c r="BN14" s="183">
        <f>-IF(BN4&lt;MONTH(Спецификация!$D$39),0,'Бюджет-OPEX'!$D$14)</f>
        <v>-2110</v>
      </c>
      <c r="BO14" s="183">
        <f>-IF(BO4&lt;MONTH(Спецификация!$D$39),0,'Бюджет-OPEX'!$D$14)</f>
        <v>-2110</v>
      </c>
      <c r="BP14" s="183">
        <f>-IF(BP4&lt;MONTH(Спецификация!$D$39),0,'Бюджет-OPEX'!$D$14)</f>
        <v>-2110</v>
      </c>
      <c r="BQ14" s="183">
        <f>-IF(BQ4&lt;MONTH(Спецификация!$D$39),0,'Бюджет-OPEX'!$D$14)</f>
        <v>-2110</v>
      </c>
      <c r="BR14" s="183">
        <f>-IF(BR4&lt;MONTH(Спецификация!$D$39),0,'Бюджет-OPEX'!$D$14)</f>
        <v>-2110</v>
      </c>
      <c r="BS14" s="183">
        <f>-IF(BS4&lt;MONTH(Спецификация!$D$39),0,'Бюджет-OPEX'!$D$14)</f>
        <v>-2110</v>
      </c>
      <c r="BT14" s="183">
        <f>-IF(BT4&lt;MONTH(Спецификация!$D$39),0,'Бюджет-OPEX'!$D$14)</f>
        <v>-2110</v>
      </c>
      <c r="BU14" s="183">
        <f>-IF(BU4&lt;MONTH(Спецификация!$D$39),0,'Бюджет-OPEX'!$D$14)</f>
        <v>-2110</v>
      </c>
      <c r="BV14" s="183">
        <f>-IF(BV4&lt;MONTH(Спецификация!$D$39),0,'Бюджет-OPEX'!$D$14)</f>
        <v>-2110</v>
      </c>
      <c r="BW14" s="183">
        <f>-IF(BW4&lt;MONTH(Спецификация!$D$39),0,'Бюджет-OPEX'!$D$14)</f>
        <v>-2110</v>
      </c>
      <c r="BX14" s="183">
        <f>-IF(BX4&lt;MONTH(Спецификация!$D$39),0,'Бюджет-OPEX'!$D$14)</f>
        <v>-2110</v>
      </c>
      <c r="BY14" s="183">
        <f>-IF(BY4&lt;MONTH(Спецификация!$D$39),0,'Бюджет-OPEX'!$D$14)</f>
        <v>-2110</v>
      </c>
      <c r="BZ14" s="183">
        <f>-IF(BZ4&lt;MONTH(Спецификация!$D$39),0,'Бюджет-OPEX'!$D$14)</f>
        <v>-2110</v>
      </c>
      <c r="CA14" s="183">
        <f>-IF(CA4&lt;MONTH(Спецификация!$D$39),0,'Бюджет-OPEX'!$D$14)</f>
        <v>-2110</v>
      </c>
      <c r="CB14" s="183">
        <f>-IF(CB4&lt;MONTH(Спецификация!$D$39),0,'Бюджет-OPEX'!$D$14)</f>
        <v>-2110</v>
      </c>
      <c r="CC14" s="183">
        <f>-IF(CC4&lt;MONTH(Спецификация!$D$39),0,'Бюджет-OPEX'!$D$14)</f>
        <v>-2110</v>
      </c>
      <c r="CD14" s="183">
        <f>-IF(CD4&lt;MONTH(Спецификация!$D$39),0,'Бюджет-OPEX'!$D$14)</f>
        <v>-2110</v>
      </c>
      <c r="CE14" s="183">
        <f>-IF(CE4&lt;MONTH(Спецификация!$D$39),0,'Бюджет-OPEX'!$D$14)</f>
        <v>-2110</v>
      </c>
      <c r="CF14" s="183">
        <f>-IF(CF4&lt;MONTH(Спецификация!$D$39),0,'Бюджет-OPEX'!$D$14)</f>
        <v>-2110</v>
      </c>
      <c r="CG14" s="183">
        <f>-IF(CG4&lt;MONTH(Спецификация!$D$39),0,'Бюджет-OPEX'!$D$14)</f>
        <v>-2110</v>
      </c>
      <c r="CH14" s="183">
        <f>-IF(CH4&lt;MONTH(Спецификация!$D$39),0,'Бюджет-OPEX'!$D$14)</f>
        <v>-2110</v>
      </c>
      <c r="CI14" s="183">
        <f>-IF(CI4&lt;MONTH(Спецификация!$D$39),0,'Бюджет-OPEX'!$D$14)</f>
        <v>-2110</v>
      </c>
      <c r="CJ14" s="183">
        <f>-IF(CJ4&lt;MONTH(Спецификация!$D$39),0,'Бюджет-OPEX'!$D$14)</f>
        <v>-2110</v>
      </c>
      <c r="CK14" s="183">
        <f>-IF(CK4&lt;MONTH(Спецификация!$D$39),0,'Бюджет-OPEX'!$D$14)</f>
        <v>-2110</v>
      </c>
      <c r="CL14" s="183">
        <f>-IF(CL4&lt;MONTH(Спецификация!$D$39),0,'Бюджет-OPEX'!$D$14)</f>
        <v>-2110</v>
      </c>
      <c r="CM14" s="183">
        <f>-IF(CM4&lt;MONTH(Спецификация!$D$39),0,'Бюджет-OPEX'!$D$14)</f>
        <v>-2110</v>
      </c>
      <c r="CN14" s="183">
        <f>-IF(CN4&lt;MONTH(Спецификация!$D$39),0,'Бюджет-OPEX'!$D$14)</f>
        <v>-2110</v>
      </c>
      <c r="CO14" s="183">
        <f>-IF(CO4&lt;MONTH(Спецификация!$D$39),0,'Бюджет-OPEX'!$D$14)</f>
        <v>-2110</v>
      </c>
      <c r="CP14" s="183">
        <f>-IF(CP4&lt;MONTH(Спецификация!$D$39),0,'Бюджет-OPEX'!$D$14)</f>
        <v>-2110</v>
      </c>
      <c r="CQ14" s="183">
        <f>-IF(CQ4&lt;MONTH(Спецификация!$D$39),0,'Бюджет-OPEX'!$D$14)</f>
        <v>-2110</v>
      </c>
      <c r="CR14" s="183">
        <f>-IF(CR4&lt;MONTH(Спецификация!$D$39),0,'Бюджет-OPEX'!$D$14)</f>
        <v>-2110</v>
      </c>
      <c r="CS14" s="183">
        <f>-IF(CS4&lt;MONTH(Спецификация!$D$39),0,'Бюджет-OPEX'!$D$14)</f>
        <v>-2110</v>
      </c>
      <c r="CT14" s="183">
        <f>-IF(CT4&lt;MONTH(Спецификация!$D$39),0,'Бюджет-OPEX'!$D$14)</f>
        <v>-2110</v>
      </c>
      <c r="CU14" s="183">
        <f>-IF(CU4&lt;MONTH(Спецификация!$D$39),0,'Бюджет-OPEX'!$D$14)</f>
        <v>-2110</v>
      </c>
      <c r="CV14" s="183">
        <f>-IF(CV4&lt;MONTH(Спецификация!$D$39),0,'Бюджет-OPEX'!$D$14)</f>
        <v>-2110</v>
      </c>
      <c r="CW14" s="183">
        <f>-IF(CW4&lt;MONTH(Спецификация!$D$39),0,'Бюджет-OPEX'!$D$14)</f>
        <v>-2110</v>
      </c>
      <c r="CX14" s="183">
        <f>-IF(CX4&lt;MONTH(Спецификация!$D$39),0,'Бюджет-OPEX'!$D$14)</f>
        <v>-2110</v>
      </c>
      <c r="CY14" s="183">
        <f>-IF(CY4&lt;MONTH(Спецификация!$D$39),0,'Бюджет-OPEX'!$D$14)</f>
        <v>-2110</v>
      </c>
      <c r="CZ14" s="183">
        <f>-IF(CZ4&lt;MONTH(Спецификация!$D$39),0,'Бюджет-OPEX'!$D$14)</f>
        <v>-2110</v>
      </c>
      <c r="DA14" s="183">
        <f>-IF(DA4&lt;MONTH(Спецификация!$D$39),0,'Бюджет-OPEX'!$D$14)</f>
        <v>-2110</v>
      </c>
      <c r="DB14" s="183">
        <f>-IF(DB4&lt;MONTH(Спецификация!$D$39),0,'Бюджет-OPEX'!$D$14)</f>
        <v>-2110</v>
      </c>
      <c r="DC14" s="183">
        <f>-IF(DC4&lt;MONTH(Спецификация!$D$39),0,'Бюджет-OPEX'!$D$14)</f>
        <v>-2110</v>
      </c>
      <c r="DD14" s="183">
        <f>-IF(DD4&lt;MONTH(Спецификация!$D$39),0,'Бюджет-OPEX'!$D$14)</f>
        <v>-2110</v>
      </c>
      <c r="DE14" s="183">
        <f>-IF(DE4&lt;MONTH(Спецификация!$D$39),0,'Бюджет-OPEX'!$D$14)</f>
        <v>-2110</v>
      </c>
      <c r="DF14" s="183">
        <f>-IF(DF4&lt;MONTH(Спецификация!$D$39),0,'Бюджет-OPEX'!$D$14)</f>
        <v>-2110</v>
      </c>
      <c r="DG14" s="183">
        <f>-IF(DG4&lt;MONTH(Спецификация!$D$39),0,'Бюджет-OPEX'!$D$14)</f>
        <v>-2110</v>
      </c>
      <c r="DH14" s="183">
        <f>-IF(DH4&lt;MONTH(Спецификация!$D$39),0,'Бюджет-OPEX'!$D$14)</f>
        <v>-2110</v>
      </c>
      <c r="DI14" s="183">
        <f>-IF(DI4&lt;MONTH(Спецификация!$D$39),0,'Бюджет-OPEX'!$D$14)</f>
        <v>-2110</v>
      </c>
      <c r="DJ14" s="183">
        <f>-IF(DJ4&lt;MONTH(Спецификация!$D$39),0,'Бюджет-OPEX'!$D$14)</f>
        <v>-2110</v>
      </c>
      <c r="DK14" s="183">
        <f>-IF(DK4&lt;MONTH(Спецификация!$D$39),0,'Бюджет-OPEX'!$D$14)</f>
        <v>-2110</v>
      </c>
      <c r="DL14" s="183">
        <f>-IF(DL4&lt;MONTH(Спецификация!$D$39),0,'Бюджет-OPEX'!$D$14)</f>
        <v>-2110</v>
      </c>
      <c r="DM14" s="183">
        <f>-IF(DM4&lt;MONTH(Спецификация!$D$39),0,'Бюджет-OPEX'!$D$14)</f>
        <v>-2110</v>
      </c>
      <c r="DN14" s="183">
        <f>-IF(DN4&lt;MONTH(Спецификация!$D$39),0,'Бюджет-OPEX'!$D$14)</f>
        <v>-2110</v>
      </c>
      <c r="DO14" s="183">
        <f>-IF(DO4&lt;MONTH(Спецификация!$D$39),0,'Бюджет-OPEX'!$D$14)</f>
        <v>-2110</v>
      </c>
      <c r="DP14" s="183">
        <f>-IF(DP4&lt;MONTH(Спецификация!$D$39),0,'Бюджет-OPEX'!$D$14)</f>
        <v>-2110</v>
      </c>
      <c r="DQ14" s="183">
        <f>-IF(DQ4&lt;MONTH(Спецификация!$D$39),0,'Бюджет-OPEX'!$D$14)</f>
        <v>-2110</v>
      </c>
      <c r="DR14" s="183">
        <f>-IF(DR4&lt;MONTH(Спецификация!$D$39),0,'Бюджет-OPEX'!$D$14)</f>
        <v>-2110</v>
      </c>
      <c r="DS14" s="183">
        <f>-IF(DS4&lt;MONTH(Спецификация!$D$39),0,'Бюджет-OPEX'!$D$14)</f>
        <v>-2110</v>
      </c>
      <c r="DT14" s="183">
        <f>-IF(DT4&lt;MONTH(Спецификация!$D$39),0,'Бюджет-OPEX'!$D$14)</f>
        <v>-2110</v>
      </c>
      <c r="DU14" s="183">
        <f>-IF(DU4&lt;MONTH(Спецификация!$D$39),0,'Бюджет-OPEX'!$D$14)</f>
        <v>-2110</v>
      </c>
      <c r="DV14" s="183">
        <f>-IF(DV4&lt;MONTH(Спецификация!$D$39),0,'Бюджет-OPEX'!$D$14)</f>
        <v>-2110</v>
      </c>
      <c r="DW14" s="183">
        <f>-IF(DW4&lt;MONTH(Спецификация!$D$39),0,'Бюджет-OPEX'!$D$14)</f>
        <v>-2110</v>
      </c>
      <c r="DX14" s="183">
        <f>-IF(DX4&lt;MONTH(Спецификация!$D$39),0,'Бюджет-OPEX'!$D$14)</f>
        <v>-2110</v>
      </c>
      <c r="DY14" s="183">
        <f>-IF(DY4&lt;MONTH(Спецификация!$D$39),0,'Бюджет-OPEX'!$D$14)</f>
        <v>-2110</v>
      </c>
      <c r="DZ14" s="183">
        <f>-IF(DZ4&lt;MONTH(Спецификация!$D$39),0,'Бюджет-OPEX'!$D$14)</f>
        <v>-2110</v>
      </c>
      <c r="EA14" s="183">
        <f>-IF(EA4&lt;MONTH(Спецификация!$D$39),0,'Бюджет-OPEX'!$D$14)</f>
        <v>-2110</v>
      </c>
      <c r="EB14" s="183">
        <f>-IF(EB4&lt;MONTH(Спецификация!$D$39),0,'Бюджет-OPEX'!$D$14)</f>
        <v>-2110</v>
      </c>
      <c r="EC14" s="183">
        <f>-IF(EC4&lt;MONTH(Спецификация!$D$39),0,'Бюджет-OPEX'!$D$14)</f>
        <v>-2110</v>
      </c>
      <c r="ED14" s="183">
        <f>-IF(ED4&lt;MONTH(Спецификация!$D$39),0,'Бюджет-OPEX'!$D$14)</f>
        <v>-2110</v>
      </c>
      <c r="EE14" s="183">
        <f>-IF(EE4&lt;MONTH(Спецификация!$D$39),0,'Бюджет-OPEX'!$D$14)</f>
        <v>-2110</v>
      </c>
      <c r="EF14" s="183">
        <f>-IF(EF4&lt;MONTH(Спецификация!$D$39),0,'Бюджет-OPEX'!$D$14)</f>
        <v>-2110</v>
      </c>
      <c r="EG14" s="183">
        <f>-IF(EG4&lt;MONTH(Спецификация!$D$39),0,'Бюджет-OPEX'!$D$14)</f>
        <v>-2110</v>
      </c>
      <c r="EH14" s="183">
        <f>-IF(EH4&lt;MONTH(Спецификация!$D$39),0,'Бюджет-OPEX'!$D$14)</f>
        <v>-2110</v>
      </c>
      <c r="EI14" s="183">
        <f>-IF(EI4&lt;MONTH(Спецификация!$D$39),0,'Бюджет-OPEX'!$D$14)</f>
        <v>-2110</v>
      </c>
      <c r="EJ14" s="183">
        <f>-IF(EJ4&lt;MONTH(Спецификация!$D$39),0,'Бюджет-OPEX'!$D$14)</f>
        <v>-2110</v>
      </c>
      <c r="EK14" s="183">
        <f>-IF(EK4&lt;MONTH(Спецификация!$D$39),0,'Бюджет-OPEX'!$D$14)</f>
        <v>-2110</v>
      </c>
      <c r="EL14" s="183">
        <f>-IF(EL4&lt;MONTH(Спецификация!$D$39),0,'Бюджет-OPEX'!$D$14)</f>
        <v>-2110</v>
      </c>
      <c r="EM14" s="183">
        <f>-IF(EM4&lt;MONTH(Спецификация!$D$39),0,'Бюджет-OPEX'!$D$14)</f>
        <v>-2110</v>
      </c>
      <c r="EN14" s="183">
        <f>-IF(EN4&lt;MONTH(Спецификация!$D$39),0,'Бюджет-OPEX'!$D$14)</f>
        <v>-2110</v>
      </c>
      <c r="EO14" s="183">
        <f>-IF(EO4&lt;MONTH(Спецификация!$D$39),0,'Бюджет-OPEX'!$D$14)</f>
        <v>-2110</v>
      </c>
      <c r="EP14" s="183">
        <f>-IF(EP4&lt;MONTH(Спецификация!$D$39),0,'Бюджет-OPEX'!$D$14)</f>
        <v>-2110</v>
      </c>
      <c r="EQ14" s="193"/>
      <c r="ER14" s="194">
        <f>SUM(C14:N14)</f>
        <v>-2110</v>
      </c>
      <c r="ES14" s="183">
        <f>SUM(O14:Z14)</f>
        <v>-25320</v>
      </c>
      <c r="ET14" s="183">
        <f>SUM(AA14:AL14)</f>
        <v>-25320</v>
      </c>
      <c r="EU14" s="183">
        <f>SUM(AM14:AX14)</f>
        <v>-25320</v>
      </c>
      <c r="EV14" s="183">
        <f>SUM(AY14:BJ14)</f>
        <v>-25320</v>
      </c>
      <c r="EW14" s="183">
        <f>SUM(BK14:BV14)</f>
        <v>-25320</v>
      </c>
      <c r="EX14" s="183">
        <f>SUM(BW14:CH14)</f>
        <v>-25320</v>
      </c>
      <c r="EY14" s="183">
        <f>SUM(CI14:CT14)</f>
        <v>-25320</v>
      </c>
      <c r="EZ14" s="183">
        <f>SUM(CU14:DF14)</f>
        <v>-25320</v>
      </c>
      <c r="FA14" s="183">
        <f>SUM(DG14:DR14)</f>
        <v>-25320</v>
      </c>
      <c r="FB14" s="183">
        <f>SUM(DS14:ED14)</f>
        <v>-25320</v>
      </c>
      <c r="FC14" s="183">
        <f>SUM(EE14:EP14)</f>
        <v>-25320</v>
      </c>
      <c r="FD14" s="195">
        <f>SUM(C14:EP14)</f>
        <v>-280630</v>
      </c>
      <c r="FE14" s="124"/>
    </row>
    <row r="15" spans="2:164" ht="8.25" customHeight="1" x14ac:dyDescent="0.3">
      <c r="B15" s="7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3"/>
      <c r="BJ15" s="183"/>
      <c r="BK15" s="183"/>
      <c r="BL15" s="183"/>
      <c r="BM15" s="183"/>
      <c r="BN15" s="183"/>
      <c r="BO15" s="183"/>
      <c r="BP15" s="183"/>
      <c r="BQ15" s="183"/>
      <c r="BR15" s="183"/>
      <c r="BS15" s="183"/>
      <c r="BT15" s="183"/>
      <c r="BU15" s="183"/>
      <c r="BV15" s="183"/>
      <c r="BW15" s="183"/>
      <c r="BX15" s="183"/>
      <c r="BY15" s="183"/>
      <c r="BZ15" s="183"/>
      <c r="CA15" s="183"/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  <c r="CN15" s="183"/>
      <c r="CO15" s="183"/>
      <c r="CP15" s="183"/>
      <c r="CQ15" s="183"/>
      <c r="CR15" s="183"/>
      <c r="CS15" s="183"/>
      <c r="CT15" s="192"/>
      <c r="CU15" s="183"/>
      <c r="CV15" s="183"/>
      <c r="CW15" s="183"/>
      <c r="CX15" s="183"/>
      <c r="CY15" s="183"/>
      <c r="CZ15" s="183"/>
      <c r="DA15" s="183"/>
      <c r="DB15" s="183"/>
      <c r="DC15" s="183"/>
      <c r="DD15" s="183"/>
      <c r="DE15" s="183"/>
      <c r="DF15" s="183"/>
      <c r="DG15" s="183"/>
      <c r="DH15" s="183"/>
      <c r="DI15" s="183"/>
      <c r="DJ15" s="183"/>
      <c r="DK15" s="183"/>
      <c r="DL15" s="183"/>
      <c r="DM15" s="183"/>
      <c r="DN15" s="183"/>
      <c r="DO15" s="183"/>
      <c r="DP15" s="183"/>
      <c r="DQ15" s="183"/>
      <c r="DR15" s="183"/>
      <c r="DS15" s="183"/>
      <c r="DT15" s="183"/>
      <c r="DU15" s="183"/>
      <c r="DV15" s="183"/>
      <c r="DW15" s="183"/>
      <c r="DX15" s="183"/>
      <c r="DY15" s="183"/>
      <c r="DZ15" s="183"/>
      <c r="EA15" s="183"/>
      <c r="EB15" s="183"/>
      <c r="EC15" s="183"/>
      <c r="ED15" s="183"/>
      <c r="EE15" s="183"/>
      <c r="EF15" s="183"/>
      <c r="EG15" s="183"/>
      <c r="EH15" s="183"/>
      <c r="EI15" s="183"/>
      <c r="EJ15" s="183"/>
      <c r="EK15" s="183"/>
      <c r="EL15" s="183"/>
      <c r="EM15" s="183"/>
      <c r="EN15" s="183"/>
      <c r="EO15" s="183"/>
      <c r="EP15" s="183"/>
      <c r="EQ15" s="193"/>
      <c r="ER15" s="194"/>
      <c r="ES15" s="183"/>
      <c r="ET15" s="183"/>
      <c r="EU15" s="183"/>
      <c r="EV15" s="183"/>
      <c r="EW15" s="183"/>
      <c r="EX15" s="183"/>
      <c r="EY15" s="183"/>
      <c r="EZ15" s="183"/>
      <c r="FA15" s="183"/>
      <c r="FB15" s="183"/>
      <c r="FC15" s="183"/>
      <c r="FD15" s="195"/>
      <c r="FE15" s="124"/>
    </row>
    <row r="16" spans="2:164" ht="15.6" x14ac:dyDescent="0.3">
      <c r="B16" s="73" t="s">
        <v>99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3"/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3"/>
      <c r="CA16" s="183"/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  <c r="CN16" s="183"/>
      <c r="CO16" s="183"/>
      <c r="CP16" s="183"/>
      <c r="CQ16" s="183"/>
      <c r="CR16" s="183"/>
      <c r="CS16" s="183"/>
      <c r="CT16" s="192"/>
      <c r="CU16" s="183"/>
      <c r="CV16" s="183"/>
      <c r="CW16" s="183"/>
      <c r="CX16" s="183"/>
      <c r="CY16" s="183"/>
      <c r="CZ16" s="183"/>
      <c r="DA16" s="183"/>
      <c r="DB16" s="183"/>
      <c r="DC16" s="183"/>
      <c r="DD16" s="183"/>
      <c r="DE16" s="183"/>
      <c r="DF16" s="183"/>
      <c r="DG16" s="183"/>
      <c r="DH16" s="183"/>
      <c r="DI16" s="183"/>
      <c r="DJ16" s="183"/>
      <c r="DK16" s="183"/>
      <c r="DL16" s="183"/>
      <c r="DM16" s="183"/>
      <c r="DN16" s="183"/>
      <c r="DO16" s="183"/>
      <c r="DP16" s="183"/>
      <c r="DQ16" s="183"/>
      <c r="DR16" s="183"/>
      <c r="DS16" s="183"/>
      <c r="DT16" s="183"/>
      <c r="DU16" s="183"/>
      <c r="DV16" s="183"/>
      <c r="DW16" s="183"/>
      <c r="DX16" s="183"/>
      <c r="DY16" s="183"/>
      <c r="DZ16" s="183"/>
      <c r="EA16" s="183"/>
      <c r="EB16" s="183"/>
      <c r="EC16" s="183"/>
      <c r="ED16" s="183"/>
      <c r="EE16" s="183"/>
      <c r="EF16" s="183"/>
      <c r="EG16" s="183"/>
      <c r="EH16" s="183"/>
      <c r="EI16" s="183"/>
      <c r="EJ16" s="183"/>
      <c r="EK16" s="183"/>
      <c r="EL16" s="183"/>
      <c r="EM16" s="183"/>
      <c r="EN16" s="183"/>
      <c r="EO16" s="183"/>
      <c r="EP16" s="183"/>
      <c r="EQ16" s="193"/>
      <c r="ER16" s="194"/>
      <c r="ES16" s="183"/>
      <c r="ET16" s="183"/>
      <c r="EU16" s="183"/>
      <c r="EV16" s="183"/>
      <c r="EW16" s="183"/>
      <c r="EX16" s="183"/>
      <c r="EY16" s="183"/>
      <c r="EZ16" s="183"/>
      <c r="FA16" s="183"/>
      <c r="FB16" s="183"/>
      <c r="FC16" s="183"/>
      <c r="FD16" s="195"/>
      <c r="FE16" s="124"/>
    </row>
    <row r="17" spans="2:161" ht="15.6" x14ac:dyDescent="0.3">
      <c r="B17" s="74" t="s">
        <v>34</v>
      </c>
      <c r="C17" s="183">
        <f>'P&amp;L'!C26</f>
        <v>0</v>
      </c>
      <c r="D17" s="183">
        <f>'P&amp;L'!D26</f>
        <v>0</v>
      </c>
      <c r="E17" s="183">
        <f>'P&amp;L'!E26</f>
        <v>0</v>
      </c>
      <c r="F17" s="183">
        <f>'P&amp;L'!F26</f>
        <v>0</v>
      </c>
      <c r="G17" s="183">
        <f>'P&amp;L'!G26</f>
        <v>0</v>
      </c>
      <c r="H17" s="183">
        <f>'P&amp;L'!H26</f>
        <v>0</v>
      </c>
      <c r="I17" s="183">
        <f>'P&amp;L'!I26</f>
        <v>0</v>
      </c>
      <c r="J17" s="183">
        <f>'Налоговый учётfiscal accounting'!J17</f>
        <v>0</v>
      </c>
      <c r="K17" s="183">
        <f>'Налоговый учётfiscal accounting'!K17</f>
        <v>0</v>
      </c>
      <c r="L17" s="183">
        <f>'Налоговый учётfiscal accounting'!L17</f>
        <v>0</v>
      </c>
      <c r="M17" s="183">
        <f>'Налоговый учётfiscal accounting'!M17</f>
        <v>0</v>
      </c>
      <c r="N17" s="183">
        <f>'Налоговый учётfiscal accounting'!N17</f>
        <v>0</v>
      </c>
      <c r="O17" s="183">
        <f>'Налоговый учётfiscal accounting'!O17</f>
        <v>0</v>
      </c>
      <c r="P17" s="183">
        <f>'Налоговый учётfiscal accounting'!P17</f>
        <v>0</v>
      </c>
      <c r="Q17" s="183">
        <f>'Налоговый учётfiscal accounting'!Q17</f>
        <v>0</v>
      </c>
      <c r="R17" s="183">
        <f>'Налоговый учётfiscal accounting'!R17</f>
        <v>0</v>
      </c>
      <c r="S17" s="183">
        <f>'Налоговый учётfiscal accounting'!S17</f>
        <v>0</v>
      </c>
      <c r="T17" s="183">
        <f>'Налоговый учётfiscal accounting'!T17</f>
        <v>0</v>
      </c>
      <c r="U17" s="183">
        <f>'Налоговый учётfiscal accounting'!U17</f>
        <v>0</v>
      </c>
      <c r="V17" s="183">
        <f>'Налоговый учётfiscal accounting'!V17</f>
        <v>0</v>
      </c>
      <c r="W17" s="183">
        <f>'Налоговый учётfiscal accounting'!W17</f>
        <v>0</v>
      </c>
      <c r="X17" s="183">
        <f>'Налоговый учётfiscal accounting'!X17</f>
        <v>0</v>
      </c>
      <c r="Y17" s="183">
        <f>'Налоговый учётfiscal accounting'!Y17</f>
        <v>0</v>
      </c>
      <c r="Z17" s="183">
        <f>'Налоговый учётfiscal accounting'!Z17</f>
        <v>0</v>
      </c>
      <c r="AA17" s="183">
        <f>'Налоговый учётfiscal accounting'!AA17</f>
        <v>0</v>
      </c>
      <c r="AB17" s="183">
        <f>'Налоговый учётfiscal accounting'!AB17</f>
        <v>0</v>
      </c>
      <c r="AC17" s="183">
        <f>'Налоговый учётfiscal accounting'!AC17</f>
        <v>0</v>
      </c>
      <c r="AD17" s="183">
        <f>'Налоговый учётfiscal accounting'!AD17</f>
        <v>0</v>
      </c>
      <c r="AE17" s="183">
        <f>'Налоговый учётfiscal accounting'!AE17</f>
        <v>0</v>
      </c>
      <c r="AF17" s="183">
        <f>'Налоговый учётfiscal accounting'!AF17</f>
        <v>0</v>
      </c>
      <c r="AG17" s="183">
        <f>'Налоговый учётfiscal accounting'!AG17</f>
        <v>0</v>
      </c>
      <c r="AH17" s="183">
        <f>'Налоговый учётfiscal accounting'!AH17</f>
        <v>0</v>
      </c>
      <c r="AI17" s="183">
        <f>'Налоговый учётfiscal accounting'!AI17</f>
        <v>0</v>
      </c>
      <c r="AJ17" s="183">
        <f>'Налоговый учётfiscal accounting'!AJ17</f>
        <v>0</v>
      </c>
      <c r="AK17" s="183">
        <f>'Налоговый учётfiscal accounting'!AK17</f>
        <v>0</v>
      </c>
      <c r="AL17" s="183">
        <f>'Налоговый учётfiscal accounting'!AL17</f>
        <v>0</v>
      </c>
      <c r="AM17" s="183">
        <f>'Налоговый учётfiscal accounting'!AM17</f>
        <v>0</v>
      </c>
      <c r="AN17" s="183">
        <f>'Налоговый учётfiscal accounting'!AN17</f>
        <v>0</v>
      </c>
      <c r="AO17" s="183">
        <f>'Налоговый учётfiscal accounting'!AO17</f>
        <v>0</v>
      </c>
      <c r="AP17" s="183">
        <f>'Налоговый учётfiscal accounting'!AP17</f>
        <v>0</v>
      </c>
      <c r="AQ17" s="183">
        <f>'Налоговый учётfiscal accounting'!AQ17</f>
        <v>0</v>
      </c>
      <c r="AR17" s="183">
        <f>'Налоговый учётfiscal accounting'!AR17</f>
        <v>0</v>
      </c>
      <c r="AS17" s="183">
        <f>'Налоговый учётfiscal accounting'!AS17</f>
        <v>0</v>
      </c>
      <c r="AT17" s="183">
        <f>'Налоговый учётfiscal accounting'!AT17</f>
        <v>0</v>
      </c>
      <c r="AU17" s="183">
        <f>'Налоговый учётfiscal accounting'!AU17</f>
        <v>0</v>
      </c>
      <c r="AV17" s="183">
        <f>'Налоговый учётfiscal accounting'!AV17</f>
        <v>0</v>
      </c>
      <c r="AW17" s="183">
        <f>'Налоговый учётfiscal accounting'!AW17</f>
        <v>0</v>
      </c>
      <c r="AX17" s="183">
        <f>'Налоговый учётfiscal accounting'!AX17</f>
        <v>0</v>
      </c>
      <c r="AY17" s="183">
        <f>'Налоговый учётfiscal accounting'!AY17</f>
        <v>0</v>
      </c>
      <c r="AZ17" s="183">
        <f>'Налоговый учётfiscal accounting'!AZ17</f>
        <v>0</v>
      </c>
      <c r="BA17" s="183">
        <f>'Налоговый учётfiscal accounting'!BA17</f>
        <v>0</v>
      </c>
      <c r="BB17" s="183">
        <f>'Налоговый учётfiscal accounting'!BB17</f>
        <v>0</v>
      </c>
      <c r="BC17" s="183">
        <f>'Налоговый учётfiscal accounting'!BC17</f>
        <v>0</v>
      </c>
      <c r="BD17" s="183">
        <f>'Налоговый учётfiscal accounting'!BD17</f>
        <v>0</v>
      </c>
      <c r="BE17" s="183">
        <f>'Налоговый учётfiscal accounting'!BE17</f>
        <v>0</v>
      </c>
      <c r="BF17" s="183">
        <f>'Налоговый учётfiscal accounting'!BF17</f>
        <v>0</v>
      </c>
      <c r="BG17" s="183">
        <f>'Налоговый учётfiscal accounting'!BG17</f>
        <v>0</v>
      </c>
      <c r="BH17" s="183">
        <f>'Налоговый учётfiscal accounting'!BH17</f>
        <v>0</v>
      </c>
      <c r="BI17" s="183">
        <f>'Налоговый учётfiscal accounting'!BI17</f>
        <v>0</v>
      </c>
      <c r="BJ17" s="183">
        <f>'Налоговый учётfiscal accounting'!BJ17</f>
        <v>0</v>
      </c>
      <c r="BK17" s="183">
        <f>'Налоговый учётfiscal accounting'!BK17</f>
        <v>0</v>
      </c>
      <c r="BL17" s="183">
        <f>'Налоговый учётfiscal accounting'!BL17</f>
        <v>0</v>
      </c>
      <c r="BM17" s="183">
        <f>'Налоговый учётfiscal accounting'!BM17</f>
        <v>0</v>
      </c>
      <c r="BN17" s="183">
        <f>'Налоговый учётfiscal accounting'!BN17</f>
        <v>0</v>
      </c>
      <c r="BO17" s="183">
        <f>'Налоговый учётfiscal accounting'!BO17</f>
        <v>-10084.309983332729</v>
      </c>
      <c r="BP17" s="183">
        <f>'Налоговый учётfiscal accounting'!BP17</f>
        <v>-25825.138903333329</v>
      </c>
      <c r="BQ17" s="183">
        <f>'Налоговый учётfiscal accounting'!BQ17</f>
        <v>-26379.523858333334</v>
      </c>
      <c r="BR17" s="183">
        <f>'Налоговый учётfiscal accounting'!BR17</f>
        <v>-26489.912053333333</v>
      </c>
      <c r="BS17" s="183">
        <f>'Налоговый учётfiscal accounting'!BS17</f>
        <v>-20078.34947833333</v>
      </c>
      <c r="BT17" s="183">
        <f>'Налоговый учётfiscal accounting'!BT17</f>
        <v>-15601.571983333333</v>
      </c>
      <c r="BU17" s="183">
        <f>'Налоговый учётfiscal accounting'!BU17</f>
        <v>-7136.5403983333326</v>
      </c>
      <c r="BV17" s="183">
        <f>'Налоговый учётfiscal accounting'!BV17</f>
        <v>-5516.3862433333325</v>
      </c>
      <c r="BW17" s="183">
        <f>'Налоговый учётfiscal accounting'!BW17</f>
        <v>-6763.9260433333329</v>
      </c>
      <c r="BX17" s="183">
        <f>'Налоговый учётfiscal accounting'!BX17</f>
        <v>-11149.623883333334</v>
      </c>
      <c r="BY17" s="183">
        <f>'Налоговый учётfiscal accounting'!BY17</f>
        <v>-17762.683213333334</v>
      </c>
      <c r="BZ17" s="183">
        <f>'Налоговый учётfiscal accounting'!BZ17</f>
        <v>-22222.898143333332</v>
      </c>
      <c r="CA17" s="183">
        <f>'Налоговый учётfiscal accounting'!CA17</f>
        <v>-26578.245733333333</v>
      </c>
      <c r="CB17" s="183">
        <f>'Налоговый учётfiscal accounting'!CB17</f>
        <v>-25678.461988333329</v>
      </c>
      <c r="CC17" s="183">
        <f>'Налоговый учётfiscal accounting'!CC17</f>
        <v>-26228.845033333331</v>
      </c>
      <c r="CD17" s="183">
        <f>'Налоговый учётfiscal accounting'!CD17</f>
        <v>-26338.603093333331</v>
      </c>
      <c r="CE17" s="183">
        <f>'Налоговый учётfiscal accounting'!CE17</f>
        <v>-19963.63999333333</v>
      </c>
      <c r="CF17" s="183">
        <f>'Налоговый учётfiscal accounting'!CF17</f>
        <v>-15512.417533333331</v>
      </c>
      <c r="CG17" s="183">
        <f>'Налоговый учётfiscal accounting'!CG17</f>
        <v>-7095.7073533333332</v>
      </c>
      <c r="CH17" s="183">
        <f>'Налоговый учётfiscal accounting'!CH17</f>
        <v>-5484.8016133333331</v>
      </c>
      <c r="CI17" s="183">
        <f>'Налоговый учётfiscal accounting'!CI17</f>
        <v>-6725.2200133333326</v>
      </c>
      <c r="CJ17" s="183">
        <f>'Налоговый учётfiscal accounting'!CJ17</f>
        <v>-11085.882733333332</v>
      </c>
      <c r="CK17" s="183">
        <f>'Налоговый учётfiscal accounting'!CK17</f>
        <v>-17661.192373333331</v>
      </c>
      <c r="CL17" s="183">
        <f>'Налоговый учётfiscal accounting'!CL17</f>
        <v>-22095.946813333328</v>
      </c>
      <c r="CM17" s="183">
        <f>'Налоговый учётfiscal accounting'!CM17</f>
        <v>-26426.432533333333</v>
      </c>
      <c r="CN17" s="183">
        <f>'Налоговый учётfiscal accounting'!CN17</f>
        <v>-25531.785073333333</v>
      </c>
      <c r="CO17" s="183">
        <f>'Налоговый учётfiscal accounting'!CO17</f>
        <v>-26078.166208333336</v>
      </c>
      <c r="CP17" s="183">
        <f>'Налоговый учётfiscal accounting'!CP17</f>
        <v>-26187.294133333333</v>
      </c>
      <c r="CQ17" s="183">
        <f>'Налоговый учётfiscal accounting'!CQ17</f>
        <v>-19848.930508333331</v>
      </c>
      <c r="CR17" s="183">
        <f>'Налоговый учётfiscal accounting'!CR17</f>
        <v>-15423.263083333335</v>
      </c>
      <c r="CS17" s="183">
        <f>'Налоговый учётfiscal accounting'!CS17</f>
        <v>-7054.874308333332</v>
      </c>
      <c r="CT17" s="183">
        <f>'Налоговый учётfiscal accounting'!CT17</f>
        <v>-5453.2169833333328</v>
      </c>
      <c r="CU17" s="183">
        <f>'Налоговый учётfiscal accounting'!CU17</f>
        <v>-6686.5139833333324</v>
      </c>
      <c r="CV17" s="183">
        <f>'Налоговый учётfiscal accounting'!CV17</f>
        <v>-11022.141583333334</v>
      </c>
      <c r="CW17" s="183">
        <f>'Налоговый учётfiscal accounting'!CW17</f>
        <v>-17559.701533333333</v>
      </c>
      <c r="CX17" s="183">
        <f>'Налоговый учётfiscal accounting'!CX17</f>
        <v>-21968.995483333332</v>
      </c>
      <c r="CY17" s="183">
        <f>'Налоговый учётfiscal accounting'!CY17</f>
        <v>-26274.619333333336</v>
      </c>
      <c r="CZ17" s="183">
        <f>'Налоговый учётfiscal accounting'!CZ17</f>
        <v>-25385.108158333333</v>
      </c>
      <c r="DA17" s="183">
        <f>'Налоговый учётfiscal accounting'!DA17</f>
        <v>-25927.487383333329</v>
      </c>
      <c r="DB17" s="183">
        <f>'Налоговый учётfiscal accounting'!DB17</f>
        <v>-26035.985173333334</v>
      </c>
      <c r="DC17" s="183">
        <f>'Налоговый учётfiscal accounting'!DC17</f>
        <v>-19734.221023333332</v>
      </c>
      <c r="DD17" s="183">
        <f>'Налоговый учётfiscal accounting'!DD17</f>
        <v>-15334.108633333333</v>
      </c>
      <c r="DE17" s="183">
        <f>'Налоговый учётfiscal accounting'!DE17</f>
        <v>-7014.0412633333326</v>
      </c>
      <c r="DF17" s="183">
        <f>'Налоговый учётfiscal accounting'!DF17</f>
        <v>-5421.6323533333325</v>
      </c>
      <c r="DG17" s="183">
        <f>'Налоговый учётfiscal accounting'!DG17</f>
        <v>-6647.807953333333</v>
      </c>
      <c r="DH17" s="183">
        <f>'Налоговый учётfiscal accounting'!DH17</f>
        <v>-10958.400433333334</v>
      </c>
      <c r="DI17" s="183">
        <f>'Налоговый учётfiscal accounting'!DI17</f>
        <v>-17458.210693333331</v>
      </c>
      <c r="DJ17" s="183">
        <f>'Налоговый учётfiscal accounting'!DJ17</f>
        <v>-21842.044153333329</v>
      </c>
      <c r="DK17" s="183">
        <f>'Налоговый учётfiscal accounting'!DK17</f>
        <v>-26122.806133333332</v>
      </c>
      <c r="DL17" s="183">
        <f>'Налоговый учётfiscal accounting'!DL17</f>
        <v>-25238.431243333329</v>
      </c>
      <c r="DM17" s="183">
        <f>'Налоговый учётfiscal accounting'!DM17</f>
        <v>-25776.80855833333</v>
      </c>
      <c r="DN17" s="183">
        <f>'Налоговый учётfiscal accounting'!DN17</f>
        <v>-25884.676213333332</v>
      </c>
      <c r="DO17" s="183">
        <f>'Налоговый учётfiscal accounting'!DO17</f>
        <v>-19619.511538333332</v>
      </c>
      <c r="DP17" s="183">
        <f>'Налоговый учётfiscal accounting'!DP17</f>
        <v>-15244.954183333333</v>
      </c>
      <c r="DQ17" s="183">
        <f>'Налоговый учётfiscal accounting'!DQ17</f>
        <v>-6973.2082183333332</v>
      </c>
      <c r="DR17" s="183">
        <f>'Налоговый учётfiscal accounting'!DR17</f>
        <v>-5390.0477233333331</v>
      </c>
      <c r="DS17" s="183">
        <f>'Налоговый учётfiscal accounting'!DS17</f>
        <v>-6609.1019233333327</v>
      </c>
      <c r="DT17" s="183">
        <f>'Налоговый учётfiscal accounting'!DT17</f>
        <v>-10894.659283333334</v>
      </c>
      <c r="DU17" s="183">
        <f>'Налоговый учётfiscal accounting'!DU17</f>
        <v>-17356.719853333329</v>
      </c>
      <c r="DV17" s="183">
        <f>'Налоговый учётfiscal accounting'!DV17</f>
        <v>-21715.092823333332</v>
      </c>
      <c r="DW17" s="183">
        <f>'Налоговый учётfiscal accounting'!DW17</f>
        <v>-25970.992933333331</v>
      </c>
      <c r="DX17" s="183">
        <f>'Налоговый учётfiscal accounting'!DX17</f>
        <v>-25091.754328333329</v>
      </c>
      <c r="DY17" s="183">
        <f>'Налоговый учётfiscal accounting'!DY17</f>
        <v>-25626.129733333328</v>
      </c>
      <c r="DZ17" s="183">
        <f>'Налоговый учётfiscal accounting'!DZ17</f>
        <v>-25733.367253333334</v>
      </c>
      <c r="EA17" s="183">
        <f>'Налоговый учётfiscal accounting'!EA17</f>
        <v>-19504.802053333333</v>
      </c>
      <c r="EB17" s="183">
        <f>'Налоговый учётfiscal accounting'!EB17</f>
        <v>-15155.799733333333</v>
      </c>
      <c r="EC17" s="183">
        <f>'Налоговый учётfiscal accounting'!EC17</f>
        <v>-6932.375173333332</v>
      </c>
      <c r="ED17" s="183">
        <f>'Налоговый учётfiscal accounting'!ED17</f>
        <v>-5358.4630933333328</v>
      </c>
      <c r="EE17" s="183">
        <f>'Налоговый учётfiscal accounting'!EE17</f>
        <v>-6570.3958933333324</v>
      </c>
      <c r="EF17" s="183">
        <f>'Налоговый учётfiscal accounting'!EF17</f>
        <v>-10830.918133333334</v>
      </c>
      <c r="EG17" s="183">
        <f>'Налоговый учётfiscal accounting'!EG17</f>
        <v>-17255.22901333333</v>
      </c>
      <c r="EH17" s="183">
        <f>'Налоговый учётfiscal accounting'!EH17</f>
        <v>-21588.141493333329</v>
      </c>
      <c r="EI17" s="183">
        <f>'Налоговый учётfiscal accounting'!EI17</f>
        <v>-25819.179733333331</v>
      </c>
      <c r="EJ17" s="183">
        <f>'Налоговый учётfiscal accounting'!EJ17</f>
        <v>-24945.077413333333</v>
      </c>
      <c r="EK17" s="183">
        <f>'Налоговый учётfiscal accounting'!EK17</f>
        <v>-25475.450908333329</v>
      </c>
      <c r="EL17" s="183">
        <f>'Налоговый учётfiscal accounting'!EL17</f>
        <v>-25582.058293333328</v>
      </c>
      <c r="EM17" s="183">
        <f>'Налоговый учётfiscal accounting'!EM17</f>
        <v>-19390.092568333333</v>
      </c>
      <c r="EN17" s="183">
        <f>'Налоговый учётfiscal accounting'!EN17</f>
        <v>-15066.645283333335</v>
      </c>
      <c r="EO17" s="183">
        <f>'Налоговый учётfiscal accounting'!EO17</f>
        <v>-6891.5421283333326</v>
      </c>
      <c r="EP17" s="183">
        <f>'Налоговый учётfiscal accounting'!EP17</f>
        <v>-5326.8784633333325</v>
      </c>
      <c r="EQ17" s="193"/>
      <c r="ER17" s="194">
        <f>SUM(C17:N17)</f>
        <v>0</v>
      </c>
      <c r="ES17" s="183">
        <f>SUM(O17:Z17)</f>
        <v>0</v>
      </c>
      <c r="ET17" s="183">
        <f>SUM(AA17:AL17)</f>
        <v>0</v>
      </c>
      <c r="EU17" s="183">
        <f>SUM(AM17:AX17)</f>
        <v>0</v>
      </c>
      <c r="EV17" s="183">
        <f>SUM(AY17:BJ17)</f>
        <v>0</v>
      </c>
      <c r="EW17" s="183">
        <f>SUM(BK17:BV17)</f>
        <v>-137111.73290166605</v>
      </c>
      <c r="EX17" s="183">
        <f>SUM(BW17:CH17)</f>
        <v>-210779.85362499999</v>
      </c>
      <c r="EY17" s="183">
        <f>SUM(CI17:CT17)</f>
        <v>-209572.20476499997</v>
      </c>
      <c r="EZ17" s="183">
        <f>SUM(CU17:DF17)</f>
        <v>-208364.55590499993</v>
      </c>
      <c r="FA17" s="183">
        <f>SUM(DG17:DR17)</f>
        <v>-207156.90704499994</v>
      </c>
      <c r="FB17" s="183">
        <f>SUM(DS17:ED17)</f>
        <v>-205949.25818500001</v>
      </c>
      <c r="FC17" s="183">
        <f>SUM(EE17:EP17)</f>
        <v>-204741.609325</v>
      </c>
      <c r="FD17" s="195">
        <f>SUM(C17:EP17)</f>
        <v>-1383676.1217516658</v>
      </c>
      <c r="FE17" s="124"/>
    </row>
    <row r="18" spans="2:161" ht="15.6" x14ac:dyDescent="0.3">
      <c r="B18" s="74" t="s">
        <v>171</v>
      </c>
      <c r="C18" s="183">
        <f>'P&amp;L'!C27</f>
        <v>0</v>
      </c>
      <c r="D18" s="183">
        <f>'P&amp;L'!D27</f>
        <v>0</v>
      </c>
      <c r="E18" s="183">
        <f>'P&amp;L'!E27</f>
        <v>0</v>
      </c>
      <c r="F18" s="183">
        <f>'P&amp;L'!F27</f>
        <v>0</v>
      </c>
      <c r="G18" s="183">
        <f>'P&amp;L'!G27</f>
        <v>0</v>
      </c>
      <c r="H18" s="183">
        <f>'P&amp;L'!H27</f>
        <v>0</v>
      </c>
      <c r="I18" s="183">
        <f>'P&amp;L'!I27</f>
        <v>0</v>
      </c>
      <c r="J18" s="183">
        <f>'P&amp;L'!J27</f>
        <v>0</v>
      </c>
      <c r="K18" s="183">
        <f>'P&amp;L'!K27</f>
        <v>0</v>
      </c>
      <c r="L18" s="183">
        <f>'P&amp;L'!L27</f>
        <v>0</v>
      </c>
      <c r="M18" s="183">
        <f>'P&amp;L'!M27</f>
        <v>0</v>
      </c>
      <c r="N18" s="183">
        <f>'P&amp;L'!N27</f>
        <v>0</v>
      </c>
      <c r="O18" s="183">
        <f>'P&amp;L'!O27</f>
        <v>0</v>
      </c>
      <c r="P18" s="183">
        <f>'P&amp;L'!P27</f>
        <v>0</v>
      </c>
      <c r="Q18" s="183">
        <f>'P&amp;L'!Q27</f>
        <v>0</v>
      </c>
      <c r="R18" s="183">
        <f>'P&amp;L'!R27</f>
        <v>0</v>
      </c>
      <c r="S18" s="183">
        <f>'P&amp;L'!S27</f>
        <v>0</v>
      </c>
      <c r="T18" s="183">
        <f>'P&amp;L'!T27</f>
        <v>0</v>
      </c>
      <c r="U18" s="183">
        <f>'P&amp;L'!U27</f>
        <v>-12702.328684210524</v>
      </c>
      <c r="V18" s="183">
        <f>'P&amp;L'!V27</f>
        <v>-17379.661684210525</v>
      </c>
      <c r="W18" s="183">
        <f>'P&amp;L'!W27</f>
        <v>-11390.656684210526</v>
      </c>
      <c r="X18" s="183">
        <f>'P&amp;L'!X27</f>
        <v>-7208.9236842105274</v>
      </c>
      <c r="Y18" s="183">
        <f>'P&amp;L'!Y27</f>
        <v>0</v>
      </c>
      <c r="Z18" s="183">
        <f>'P&amp;L'!Z27</f>
        <v>0</v>
      </c>
      <c r="AA18" s="183">
        <f>'P&amp;L'!AA27</f>
        <v>0</v>
      </c>
      <c r="AB18" s="183">
        <f>'P&amp;L'!AB27</f>
        <v>0</v>
      </c>
      <c r="AC18" s="183">
        <f>'P&amp;L'!AC27</f>
        <v>-8321.9094210526328</v>
      </c>
      <c r="AD18" s="183">
        <f>'P&amp;L'!AD27</f>
        <v>-13393.867684210527</v>
      </c>
      <c r="AE18" s="183">
        <f>'P&amp;L'!AE27</f>
        <v>-17462.173684210524</v>
      </c>
      <c r="AF18" s="183">
        <f>'P&amp;L'!AF27</f>
        <v>-16621.690684210527</v>
      </c>
      <c r="AG18" s="183">
        <f>'P&amp;L'!AG27</f>
        <v>-16783.41798421053</v>
      </c>
      <c r="AH18" s="183">
        <f>'P&amp;L'!AH27</f>
        <v>-16884.468724210528</v>
      </c>
      <c r="AI18" s="183">
        <f>'P&amp;L'!AI27</f>
        <v>-11015.243824210524</v>
      </c>
      <c r="AJ18" s="183">
        <f>'P&amp;L'!AJ27</f>
        <v>-6917.1454842105259</v>
      </c>
      <c r="AK18" s="183">
        <f>'P&amp;L'!AK27</f>
        <v>0</v>
      </c>
      <c r="AL18" s="183">
        <f>'P&amp;L'!AL27</f>
        <v>0</v>
      </c>
      <c r="AM18" s="183">
        <f>'P&amp;L'!AM27</f>
        <v>0</v>
      </c>
      <c r="AN18" s="183">
        <f>'P&amp;L'!AN27</f>
        <v>0</v>
      </c>
      <c r="AO18" s="183">
        <f>'P&amp;L'!AO27</f>
        <v>-7417.4726010526319</v>
      </c>
      <c r="AP18" s="183">
        <f>'P&amp;L'!AP27</f>
        <v>-12978.390604210525</v>
      </c>
      <c r="AQ18" s="183">
        <f>'P&amp;L'!AQ27</f>
        <v>-16965.330484210528</v>
      </c>
      <c r="AR18" s="183">
        <f>'P&amp;L'!AR27</f>
        <v>-16141.657144210527</v>
      </c>
      <c r="AS18" s="183">
        <f>'P&amp;L'!AS27</f>
        <v>-16647.80704171053</v>
      </c>
      <c r="AT18" s="183">
        <f>'P&amp;L'!AT27</f>
        <v>-16748.290660210525</v>
      </c>
      <c r="AU18" s="183">
        <f>'P&amp;L'!AU27</f>
        <v>-10912.005287710526</v>
      </c>
      <c r="AV18" s="183">
        <f>'P&amp;L'!AV27</f>
        <v>-6836.9064792105246</v>
      </c>
      <c r="AW18" s="183">
        <f>'P&amp;L'!AW27</f>
        <v>0</v>
      </c>
      <c r="AX18" s="183">
        <f>'P&amp;L'!AX27</f>
        <v>0</v>
      </c>
      <c r="AY18" s="183">
        <f>'P&amp;L'!AY27</f>
        <v>0</v>
      </c>
      <c r="AZ18" s="183">
        <f>'P&amp;L'!AZ27</f>
        <v>0</v>
      </c>
      <c r="BA18" s="183">
        <f>'P&amp;L'!BA27</f>
        <v>-7168.7524755526347</v>
      </c>
      <c r="BB18" s="183">
        <f>'P&amp;L'!BB27</f>
        <v>-12864.134407210531</v>
      </c>
      <c r="BC18" s="183">
        <f>'P&amp;L'!BC27</f>
        <v>-16828.698604210527</v>
      </c>
      <c r="BD18" s="183">
        <f>'P&amp;L'!BD27</f>
        <v>-16009.647920710526</v>
      </c>
      <c r="BE18" s="183">
        <f>'P&amp;L'!BE27</f>
        <v>-16512.196099210527</v>
      </c>
      <c r="BF18" s="183">
        <f>'P&amp;L'!BF27</f>
        <v>-16612.112596210525</v>
      </c>
      <c r="BG18" s="183">
        <f>'P&amp;L'!BG27</f>
        <v>-10808.766751210525</v>
      </c>
      <c r="BH18" s="183">
        <f>'P&amp;L'!BH27</f>
        <v>-6756.6674742105251</v>
      </c>
      <c r="BI18" s="183">
        <f>'P&amp;L'!BI27</f>
        <v>0</v>
      </c>
      <c r="BJ18" s="183">
        <f>'P&amp;L'!BJ27</f>
        <v>0</v>
      </c>
      <c r="BK18" s="183">
        <f>'P&amp;L'!BK27</f>
        <v>0</v>
      </c>
      <c r="BL18" s="183">
        <f>'P&amp;L'!BL27</f>
        <v>0</v>
      </c>
      <c r="BM18" s="183">
        <f>'P&amp;L'!BM27</f>
        <v>-6920.0323500526301</v>
      </c>
      <c r="BN18" s="183">
        <f>'P&amp;L'!BN27</f>
        <v>-12749.878210210527</v>
      </c>
      <c r="BO18" s="183">
        <f>'P&amp;L'!BO27</f>
        <v>-16692.066724210526</v>
      </c>
      <c r="BP18" s="183">
        <f>'P&amp;L'!BP27</f>
        <v>-15877.638697210525</v>
      </c>
      <c r="BQ18" s="183">
        <f>'P&amp;L'!BQ27</f>
        <v>-16376.585156710529</v>
      </c>
      <c r="BR18" s="183">
        <f>'P&amp;L'!BR27</f>
        <v>-16475.934532210529</v>
      </c>
      <c r="BS18" s="183">
        <f>'P&amp;L'!BS27</f>
        <v>-10705.528214710526</v>
      </c>
      <c r="BT18" s="183">
        <f>'P&amp;L'!BT27</f>
        <v>-6676.4284692105266</v>
      </c>
      <c r="BU18" s="183">
        <f>'P&amp;L'!BU27</f>
        <v>0</v>
      </c>
      <c r="BV18" s="183">
        <f>'P&amp;L'!BV27</f>
        <v>0</v>
      </c>
      <c r="BW18" s="183">
        <f>'P&amp;L'!BW27</f>
        <v>0</v>
      </c>
      <c r="BX18" s="183">
        <f>'P&amp;L'!BX27</f>
        <v>0</v>
      </c>
      <c r="BY18" s="183">
        <f>'P&amp;L'!BY27</f>
        <v>-6671.3122245526347</v>
      </c>
      <c r="BZ18" s="183">
        <f>'P&amp;L'!BZ27</f>
        <v>-12635.622013210528</v>
      </c>
      <c r="CA18" s="183">
        <f>'P&amp;L'!CA27</f>
        <v>-16555.434844210529</v>
      </c>
      <c r="CB18" s="183">
        <f>'P&amp;L'!CB27</f>
        <v>-15745.629473710525</v>
      </c>
      <c r="CC18" s="183">
        <f>'P&amp;L'!CC27</f>
        <v>-16240.974214210526</v>
      </c>
      <c r="CD18" s="183">
        <f>'P&amp;L'!CD27</f>
        <v>-16339.756468210529</v>
      </c>
      <c r="CE18" s="183">
        <f>'P&amp;L'!CE27</f>
        <v>-10602.289678210524</v>
      </c>
      <c r="CF18" s="183">
        <f>'P&amp;L'!CF27</f>
        <v>-6596.1894642105253</v>
      </c>
      <c r="CG18" s="183">
        <f>'P&amp;L'!CG27</f>
        <v>0</v>
      </c>
      <c r="CH18" s="183">
        <f>'P&amp;L'!CH27</f>
        <v>0</v>
      </c>
      <c r="CI18" s="183">
        <f>'P&amp;L'!CI27</f>
        <v>0</v>
      </c>
      <c r="CJ18" s="183">
        <f>'P&amp;L'!CJ27</f>
        <v>0</v>
      </c>
      <c r="CK18" s="183">
        <f>'P&amp;L'!CK27</f>
        <v>-6422.5920990526292</v>
      </c>
      <c r="CL18" s="183">
        <f>'P&amp;L'!CL27</f>
        <v>-12521.365816210524</v>
      </c>
      <c r="CM18" s="183">
        <f>'P&amp;L'!CM27</f>
        <v>-16418.802964210532</v>
      </c>
      <c r="CN18" s="183">
        <f>'P&amp;L'!CN27</f>
        <v>-15613.620250210524</v>
      </c>
      <c r="CO18" s="183">
        <f>'P&amp;L'!CO27</f>
        <v>-16105.363271710527</v>
      </c>
      <c r="CP18" s="183">
        <f>'P&amp;L'!CP27</f>
        <v>-16203.57840421053</v>
      </c>
      <c r="CQ18" s="183">
        <f>'P&amp;L'!CQ27</f>
        <v>-10499.051141710526</v>
      </c>
      <c r="CR18" s="183">
        <f>'P&amp;L'!CR27</f>
        <v>-6515.9504592105286</v>
      </c>
      <c r="CS18" s="183">
        <f>'P&amp;L'!CS27</f>
        <v>0</v>
      </c>
      <c r="CT18" s="183">
        <f>'P&amp;L'!CT27</f>
        <v>0</v>
      </c>
      <c r="CU18" s="183">
        <f>'P&amp;L'!CU27</f>
        <v>0</v>
      </c>
      <c r="CV18" s="183">
        <f>'P&amp;L'!CV27</f>
        <v>0</v>
      </c>
      <c r="CW18" s="183">
        <f>'P&amp;L'!CW27</f>
        <v>-6173.8719735526338</v>
      </c>
      <c r="CX18" s="183">
        <f>'P&amp;L'!CX27</f>
        <v>-12407.109619210523</v>
      </c>
      <c r="CY18" s="183">
        <f>'P&amp;L'!CY27</f>
        <v>-16282.171084210531</v>
      </c>
      <c r="CZ18" s="183">
        <f>'P&amp;L'!CZ27</f>
        <v>-15481.611026710529</v>
      </c>
      <c r="DA18" s="183">
        <f>'P&amp;L'!DA27</f>
        <v>-15969.752329210523</v>
      </c>
      <c r="DB18" s="183">
        <f>'P&amp;L'!DB27</f>
        <v>-16067.400340210528</v>
      </c>
      <c r="DC18" s="183">
        <f>'P&amp;L'!DC27</f>
        <v>-10395.812605210525</v>
      </c>
      <c r="DD18" s="183">
        <f>'P&amp;L'!DD27</f>
        <v>-6435.7114542105273</v>
      </c>
      <c r="DE18" s="183">
        <f>'P&amp;L'!DE27</f>
        <v>0</v>
      </c>
      <c r="DF18" s="183">
        <f>'P&amp;L'!DF27</f>
        <v>0</v>
      </c>
      <c r="DG18" s="183">
        <f>'P&amp;L'!DG27</f>
        <v>0</v>
      </c>
      <c r="DH18" s="183">
        <f>'P&amp;L'!DH27</f>
        <v>0</v>
      </c>
      <c r="DI18" s="183">
        <f>'P&amp;L'!DI27</f>
        <v>-5925.1518480526329</v>
      </c>
      <c r="DJ18" s="183">
        <f>'P&amp;L'!DJ27</f>
        <v>-12292.853422210525</v>
      </c>
      <c r="DK18" s="183">
        <f>'P&amp;L'!DK27</f>
        <v>-16145.539204210523</v>
      </c>
      <c r="DL18" s="183">
        <f>'P&amp;L'!DL27</f>
        <v>-15349.601803210522</v>
      </c>
      <c r="DM18" s="183">
        <f>'P&amp;L'!DM27</f>
        <v>-15834.141386710524</v>
      </c>
      <c r="DN18" s="183">
        <f>'P&amp;L'!DN27</f>
        <v>-15931.222276210528</v>
      </c>
      <c r="DO18" s="183">
        <f>'P&amp;L'!DO27</f>
        <v>-10292.574068710524</v>
      </c>
      <c r="DP18" s="183">
        <f>'P&amp;L'!DP27</f>
        <v>-6355.4724492105279</v>
      </c>
      <c r="DQ18" s="183">
        <f>'P&amp;L'!DQ27</f>
        <v>0</v>
      </c>
      <c r="DR18" s="183">
        <f>'P&amp;L'!DR27</f>
        <v>0</v>
      </c>
      <c r="DS18" s="183">
        <f>'P&amp;L'!DS27</f>
        <v>0</v>
      </c>
      <c r="DT18" s="183">
        <f>'P&amp;L'!DT27</f>
        <v>0</v>
      </c>
      <c r="DU18" s="183">
        <f>'P&amp;L'!DU27</f>
        <v>-5676.4317225526311</v>
      </c>
      <c r="DV18" s="183">
        <f>'P&amp;L'!DV27</f>
        <v>-12178.597225210526</v>
      </c>
      <c r="DW18" s="183">
        <f>'P&amp;L'!DW27</f>
        <v>-16008.907324210524</v>
      </c>
      <c r="DX18" s="183">
        <f>'P&amp;L'!DX27</f>
        <v>-15217.592579710526</v>
      </c>
      <c r="DY18" s="183">
        <f>'P&amp;L'!DY27</f>
        <v>-15698.530444210526</v>
      </c>
      <c r="DZ18" s="183">
        <f>'P&amp;L'!DZ27</f>
        <v>-15795.044212210527</v>
      </c>
      <c r="EA18" s="183">
        <f>'P&amp;L'!EA27</f>
        <v>-10189.335532210529</v>
      </c>
      <c r="EB18" s="183">
        <f>'P&amp;L'!EB27</f>
        <v>-6275.2334442105266</v>
      </c>
      <c r="EC18" s="183">
        <f>'P&amp;L'!EC27</f>
        <v>0</v>
      </c>
      <c r="ED18" s="183">
        <f>'P&amp;L'!ED27</f>
        <v>0</v>
      </c>
      <c r="EE18" s="183">
        <f>'P&amp;L'!EE27</f>
        <v>0</v>
      </c>
      <c r="EF18" s="183">
        <f>'P&amp;L'!EF27</f>
        <v>0</v>
      </c>
      <c r="EG18" s="183">
        <f>'P&amp;L'!EG27</f>
        <v>-5427.7115970526311</v>
      </c>
      <c r="EH18" s="183">
        <f>'P&amp;L'!EH27</f>
        <v>-12064.341028210527</v>
      </c>
      <c r="EI18" s="183">
        <f>'P&amp;L'!EI27</f>
        <v>-15872.275444210527</v>
      </c>
      <c r="EJ18" s="183">
        <f>'P&amp;L'!EJ27</f>
        <v>-15085.583356210527</v>
      </c>
      <c r="EK18" s="183">
        <f>'P&amp;L'!EK27</f>
        <v>-15562.919501710523</v>
      </c>
      <c r="EL18" s="183">
        <f>'P&amp;L'!EL27</f>
        <v>-15658.866148210527</v>
      </c>
      <c r="EM18" s="183">
        <f>'P&amp;L'!EM27</f>
        <v>-10086.096995710526</v>
      </c>
      <c r="EN18" s="183">
        <f>'P&amp;L'!EN27</f>
        <v>-6194.9944392105272</v>
      </c>
      <c r="EO18" s="183">
        <f>'P&amp;L'!EO27</f>
        <v>0</v>
      </c>
      <c r="EP18" s="183">
        <f>'P&amp;L'!EP27</f>
        <v>0</v>
      </c>
      <c r="EQ18" s="193"/>
      <c r="ER18" s="194">
        <f>SUM(C18:N18)</f>
        <v>0</v>
      </c>
      <c r="ES18" s="183">
        <f>SUM(O18:Z18)</f>
        <v>-48681.570736842099</v>
      </c>
      <c r="ET18" s="183">
        <f>SUM(AA18:AL18)</f>
        <v>-107399.91749052632</v>
      </c>
      <c r="EU18" s="183">
        <f>SUM(AM18:AX18)</f>
        <v>-104647.86030252631</v>
      </c>
      <c r="EV18" s="183">
        <f>SUM(AY18:BJ18)</f>
        <v>-103560.97632852633</v>
      </c>
      <c r="EW18" s="183">
        <f>SUM(BK18:BV18)</f>
        <v>-102474.09235452632</v>
      </c>
      <c r="EX18" s="183">
        <f>SUM(BW18:CH18)</f>
        <v>-101387.20838052634</v>
      </c>
      <c r="EY18" s="183">
        <f>SUM(CI18:CT18)</f>
        <v>-100300.32440652633</v>
      </c>
      <c r="EZ18" s="183">
        <f>SUM(CU18:DF18)</f>
        <v>-99213.440432526317</v>
      </c>
      <c r="FA18" s="183">
        <f>SUM(DG18:DR18)</f>
        <v>-98126.556458526306</v>
      </c>
      <c r="FB18" s="183">
        <f>SUM(DS18:ED18)</f>
        <v>-97039.672484526323</v>
      </c>
      <c r="FC18" s="183">
        <f>SUM(EE18:EP18)</f>
        <v>-95952.788510526312</v>
      </c>
      <c r="FD18" s="195">
        <f>SUM(C18:EP18)</f>
        <v>-1058784.4078861051</v>
      </c>
      <c r="FE18" s="124"/>
    </row>
    <row r="19" spans="2:161" ht="6" customHeight="1" x14ac:dyDescent="0.3">
      <c r="B19" s="7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  <c r="BJ19" s="183"/>
      <c r="BK19" s="183"/>
      <c r="BL19" s="183"/>
      <c r="BM19" s="183"/>
      <c r="BN19" s="183"/>
      <c r="BO19" s="183"/>
      <c r="BP19" s="183"/>
      <c r="BQ19" s="183"/>
      <c r="BR19" s="183"/>
      <c r="BS19" s="183"/>
      <c r="BT19" s="183"/>
      <c r="BU19" s="183"/>
      <c r="BV19" s="183"/>
      <c r="BW19" s="183"/>
      <c r="BX19" s="183"/>
      <c r="BY19" s="183"/>
      <c r="BZ19" s="183"/>
      <c r="CA19" s="183"/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3"/>
      <c r="CU19" s="183"/>
      <c r="CV19" s="183"/>
      <c r="CW19" s="183"/>
      <c r="CX19" s="183"/>
      <c r="CY19" s="183"/>
      <c r="CZ19" s="183"/>
      <c r="DA19" s="183"/>
      <c r="DB19" s="183"/>
      <c r="DC19" s="183"/>
      <c r="DD19" s="183"/>
      <c r="DE19" s="183"/>
      <c r="DF19" s="183"/>
      <c r="DG19" s="183"/>
      <c r="DH19" s="183"/>
      <c r="DI19" s="183"/>
      <c r="DJ19" s="183"/>
      <c r="DK19" s="183"/>
      <c r="DL19" s="183"/>
      <c r="DM19" s="183"/>
      <c r="DN19" s="183"/>
      <c r="DO19" s="183"/>
      <c r="DP19" s="183"/>
      <c r="DQ19" s="183"/>
      <c r="DR19" s="183"/>
      <c r="DS19" s="183"/>
      <c r="DT19" s="183"/>
      <c r="DU19" s="183"/>
      <c r="DV19" s="183"/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  <c r="EQ19" s="193"/>
      <c r="ER19" s="194"/>
      <c r="ES19" s="183"/>
      <c r="ET19" s="183"/>
      <c r="EU19" s="183"/>
      <c r="EV19" s="183"/>
      <c r="EW19" s="183"/>
      <c r="EX19" s="183"/>
      <c r="EY19" s="183"/>
      <c r="EZ19" s="183"/>
      <c r="FA19" s="183"/>
      <c r="FB19" s="183"/>
      <c r="FC19" s="183"/>
      <c r="FD19" s="195"/>
      <c r="FE19" s="124"/>
    </row>
    <row r="20" spans="2:161" ht="15.6" x14ac:dyDescent="0.3">
      <c r="B20" s="73" t="s">
        <v>86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3"/>
      <c r="BN20" s="183"/>
      <c r="BO20" s="183"/>
      <c r="BP20" s="183"/>
      <c r="BQ20" s="183"/>
      <c r="BR20" s="183"/>
      <c r="BS20" s="183"/>
      <c r="BT20" s="183"/>
      <c r="BU20" s="183"/>
      <c r="BV20" s="183"/>
      <c r="BW20" s="183"/>
      <c r="BX20" s="183"/>
      <c r="BY20" s="183"/>
      <c r="BZ20" s="183"/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83"/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  <c r="EL20" s="183"/>
      <c r="EM20" s="183"/>
      <c r="EN20" s="183"/>
      <c r="EO20" s="183"/>
      <c r="EP20" s="183"/>
      <c r="EQ20" s="193"/>
      <c r="ER20" s="194"/>
      <c r="ES20" s="183"/>
      <c r="ET20" s="183"/>
      <c r="EU20" s="183"/>
      <c r="EV20" s="183"/>
      <c r="EW20" s="183"/>
      <c r="EX20" s="183"/>
      <c r="EY20" s="183"/>
      <c r="EZ20" s="183"/>
      <c r="FA20" s="183"/>
      <c r="FB20" s="183"/>
      <c r="FC20" s="183"/>
      <c r="FD20" s="195"/>
      <c r="FE20" s="124"/>
    </row>
    <row r="21" spans="2:161" ht="15.6" x14ac:dyDescent="0.3">
      <c r="B21" s="74" t="s">
        <v>87</v>
      </c>
      <c r="C21" s="183">
        <f>'Кредиты-Credits'!D15</f>
        <v>0</v>
      </c>
      <c r="D21" s="183">
        <f>'Кредиты-Credits'!E15</f>
        <v>0</v>
      </c>
      <c r="E21" s="183">
        <f>'Кредиты-Credits'!F15</f>
        <v>0</v>
      </c>
      <c r="F21" s="183">
        <f>'Кредиты-Credits'!G15</f>
        <v>0</v>
      </c>
      <c r="G21" s="183">
        <f>'Кредиты-Credits'!H15</f>
        <v>0</v>
      </c>
      <c r="H21" s="183">
        <f>'Кредиты-Credits'!I15</f>
        <v>0</v>
      </c>
      <c r="I21" s="183">
        <f>'Кредиты-Credits'!J15</f>
        <v>0</v>
      </c>
      <c r="J21" s="183">
        <f>'Кредиты-Credits'!K15</f>
        <v>0</v>
      </c>
      <c r="K21" s="183">
        <f>'Кредиты-Credits'!L15</f>
        <v>0</v>
      </c>
      <c r="L21" s="183">
        <f>'Кредиты-Credits'!M15</f>
        <v>0</v>
      </c>
      <c r="M21" s="183">
        <f>'Кредиты-Credits'!N15</f>
        <v>0</v>
      </c>
      <c r="N21" s="183">
        <f>'Кредиты-Credits'!O15</f>
        <v>0</v>
      </c>
      <c r="O21" s="183">
        <f>'Кредиты-Credits'!P15</f>
        <v>0</v>
      </c>
      <c r="P21" s="183">
        <f>'Кредиты-Credits'!Q15</f>
        <v>0</v>
      </c>
      <c r="Q21" s="183">
        <f>'Кредиты-Credits'!R15</f>
        <v>0</v>
      </c>
      <c r="R21" s="183">
        <f>'Кредиты-Credits'!S15</f>
        <v>0</v>
      </c>
      <c r="S21" s="183">
        <f>'Кредиты-Credits'!T15</f>
        <v>0</v>
      </c>
      <c r="T21" s="183">
        <f>'Кредиты-Credits'!U15</f>
        <v>0</v>
      </c>
      <c r="U21" s="183">
        <f>'Кредиты-Credits'!V15</f>
        <v>0</v>
      </c>
      <c r="V21" s="183">
        <f>'Кредиты-Credits'!W15</f>
        <v>0</v>
      </c>
      <c r="W21" s="183">
        <f>'Кредиты-Credits'!X15</f>
        <v>0</v>
      </c>
      <c r="X21" s="183">
        <f>'Кредиты-Credits'!Y15</f>
        <v>0</v>
      </c>
      <c r="Y21" s="183">
        <f>'Кредиты-Credits'!Z15</f>
        <v>0</v>
      </c>
      <c r="Z21" s="183">
        <f>'Кредиты-Credits'!AA15</f>
        <v>0</v>
      </c>
      <c r="AA21" s="183">
        <f>'Кредиты-Credits'!AB15</f>
        <v>0</v>
      </c>
      <c r="AB21" s="183">
        <f>'Кредиты-Credits'!AC15</f>
        <v>0</v>
      </c>
      <c r="AC21" s="183">
        <f>'Кредиты-Credits'!AD15</f>
        <v>0</v>
      </c>
      <c r="AD21" s="183">
        <f>'Кредиты-Credits'!AE15</f>
        <v>0</v>
      </c>
      <c r="AE21" s="183">
        <f>'Кредиты-Credits'!AF15</f>
        <v>0</v>
      </c>
      <c r="AF21" s="183">
        <f>'Кредиты-Credits'!AG15</f>
        <v>0</v>
      </c>
      <c r="AG21" s="183">
        <f>'Кредиты-Credits'!AH15</f>
        <v>0</v>
      </c>
      <c r="AH21" s="183">
        <f>'Кредиты-Credits'!AI15</f>
        <v>0</v>
      </c>
      <c r="AI21" s="183">
        <f>'Кредиты-Credits'!AJ15</f>
        <v>0</v>
      </c>
      <c r="AJ21" s="183">
        <f>'Кредиты-Credits'!AK15</f>
        <v>0</v>
      </c>
      <c r="AK21" s="183">
        <f>'Кредиты-Credits'!AL15</f>
        <v>0</v>
      </c>
      <c r="AL21" s="183">
        <f>'Кредиты-Credits'!AM15</f>
        <v>0</v>
      </c>
      <c r="AM21" s="183">
        <f>'Кредиты-Credits'!AN15</f>
        <v>0</v>
      </c>
      <c r="AN21" s="183">
        <f>'Кредиты-Credits'!AO15</f>
        <v>0</v>
      </c>
      <c r="AO21" s="183">
        <f>'Кредиты-Credits'!AP15</f>
        <v>0</v>
      </c>
      <c r="AP21" s="183">
        <f>'Кредиты-Credits'!AQ15</f>
        <v>0</v>
      </c>
      <c r="AQ21" s="183">
        <f>'Кредиты-Credits'!AR15</f>
        <v>0</v>
      </c>
      <c r="AR21" s="183">
        <f>'Кредиты-Credits'!AS15</f>
        <v>0</v>
      </c>
      <c r="AS21" s="183">
        <f>'Кредиты-Credits'!AT15</f>
        <v>0</v>
      </c>
      <c r="AT21" s="183">
        <f>'Кредиты-Credits'!AU15</f>
        <v>0</v>
      </c>
      <c r="AU21" s="183">
        <f>'Кредиты-Credits'!AV15</f>
        <v>0</v>
      </c>
      <c r="AV21" s="183">
        <f>'Кредиты-Credits'!AW15</f>
        <v>0</v>
      </c>
      <c r="AW21" s="183">
        <f>'Кредиты-Credits'!AX15</f>
        <v>0</v>
      </c>
      <c r="AX21" s="183">
        <f>'Кредиты-Credits'!AY15</f>
        <v>0</v>
      </c>
      <c r="AY21" s="183">
        <f>'Кредиты-Credits'!AZ15</f>
        <v>0</v>
      </c>
      <c r="AZ21" s="183">
        <f>'Кредиты-Credits'!BA15</f>
        <v>0</v>
      </c>
      <c r="BA21" s="183">
        <f>'Кредиты-Credits'!BB15</f>
        <v>0</v>
      </c>
      <c r="BB21" s="183">
        <f>'Кредиты-Credits'!BC15</f>
        <v>0</v>
      </c>
      <c r="BC21" s="183">
        <f>'Кредиты-Credits'!BD15</f>
        <v>0</v>
      </c>
      <c r="BD21" s="183">
        <f>'Кредиты-Credits'!BE15</f>
        <v>0</v>
      </c>
      <c r="BE21" s="183">
        <f>'Кредиты-Credits'!BF15</f>
        <v>0</v>
      </c>
      <c r="BF21" s="183">
        <f>'Кредиты-Credits'!BG15</f>
        <v>0</v>
      </c>
      <c r="BG21" s="183">
        <f>'Кредиты-Credits'!BH15</f>
        <v>0</v>
      </c>
      <c r="BH21" s="183">
        <f>'Кредиты-Credits'!BI15</f>
        <v>0</v>
      </c>
      <c r="BI21" s="183">
        <f>'Кредиты-Credits'!BJ15</f>
        <v>0</v>
      </c>
      <c r="BJ21" s="183">
        <f>'Кредиты-Credits'!BK15</f>
        <v>0</v>
      </c>
      <c r="BK21" s="183">
        <f>'Кредиты-Credits'!BL15</f>
        <v>0</v>
      </c>
      <c r="BL21" s="183">
        <f>'Кредиты-Credits'!BM15</f>
        <v>0</v>
      </c>
      <c r="BM21" s="183">
        <f>'Кредиты-Credits'!BN15</f>
        <v>0</v>
      </c>
      <c r="BN21" s="183">
        <f>'Кредиты-Credits'!BO15</f>
        <v>0</v>
      </c>
      <c r="BO21" s="183">
        <f>'Кредиты-Credits'!BP15</f>
        <v>0</v>
      </c>
      <c r="BP21" s="183">
        <f>'Кредиты-Credits'!BQ15</f>
        <v>0</v>
      </c>
      <c r="BQ21" s="183">
        <f>'Кредиты-Credits'!BR15</f>
        <v>0</v>
      </c>
      <c r="BR21" s="183">
        <f>'Кредиты-Credits'!BS15</f>
        <v>0</v>
      </c>
      <c r="BS21" s="183">
        <f>'Кредиты-Credits'!BT15</f>
        <v>0</v>
      </c>
      <c r="BT21" s="183">
        <f>'Кредиты-Credits'!BU15</f>
        <v>0</v>
      </c>
      <c r="BU21" s="183">
        <f>'Кредиты-Credits'!BV15</f>
        <v>0</v>
      </c>
      <c r="BV21" s="183">
        <f>'Кредиты-Credits'!BW15</f>
        <v>0</v>
      </c>
      <c r="BW21" s="183">
        <f>'Кредиты-Credits'!BX15</f>
        <v>0</v>
      </c>
      <c r="BX21" s="183">
        <f>'Кредиты-Credits'!BY15</f>
        <v>0</v>
      </c>
      <c r="BY21" s="183">
        <f>'Кредиты-Credits'!BZ15</f>
        <v>0</v>
      </c>
      <c r="BZ21" s="183">
        <f>'Кредиты-Credits'!CA15</f>
        <v>0</v>
      </c>
      <c r="CA21" s="183">
        <f>'Кредиты-Credits'!CB15</f>
        <v>0</v>
      </c>
      <c r="CB21" s="183">
        <f>'Кредиты-Credits'!CC15</f>
        <v>0</v>
      </c>
      <c r="CC21" s="183">
        <f>'Кредиты-Credits'!CD15</f>
        <v>0</v>
      </c>
      <c r="CD21" s="183">
        <f>'Кредиты-Credits'!CE15</f>
        <v>0</v>
      </c>
      <c r="CE21" s="183">
        <f>'Кредиты-Credits'!CF15</f>
        <v>0</v>
      </c>
      <c r="CF21" s="183">
        <f>'Кредиты-Credits'!CG15</f>
        <v>0</v>
      </c>
      <c r="CG21" s="183">
        <f>'Кредиты-Credits'!CH15</f>
        <v>0</v>
      </c>
      <c r="CH21" s="183">
        <f>'Кредиты-Credits'!CI15</f>
        <v>0</v>
      </c>
      <c r="CI21" s="183">
        <f>'Кредиты-Credits'!CJ15</f>
        <v>0</v>
      </c>
      <c r="CJ21" s="183">
        <f>'Кредиты-Credits'!CK15</f>
        <v>0</v>
      </c>
      <c r="CK21" s="183">
        <f>'Кредиты-Credits'!CL15</f>
        <v>0</v>
      </c>
      <c r="CL21" s="183">
        <f>'Кредиты-Credits'!CM15</f>
        <v>0</v>
      </c>
      <c r="CM21" s="183">
        <f>'Кредиты-Credits'!CN15</f>
        <v>0</v>
      </c>
      <c r="CN21" s="183">
        <f>'Кредиты-Credits'!CO15</f>
        <v>0</v>
      </c>
      <c r="CO21" s="183">
        <f>'Кредиты-Credits'!CP15</f>
        <v>0</v>
      </c>
      <c r="CP21" s="183">
        <f>'Кредиты-Credits'!CQ15</f>
        <v>0</v>
      </c>
      <c r="CQ21" s="183">
        <f>'Кредиты-Credits'!CR15</f>
        <v>0</v>
      </c>
      <c r="CR21" s="183">
        <f>'Кредиты-Credits'!CS15</f>
        <v>0</v>
      </c>
      <c r="CS21" s="183">
        <f>'Кредиты-Credits'!CT15</f>
        <v>0</v>
      </c>
      <c r="CT21" s="183">
        <f>'Кредиты-Credits'!CU15</f>
        <v>0</v>
      </c>
      <c r="CU21" s="183">
        <f>'Кредиты-Credits'!CV15</f>
        <v>0</v>
      </c>
      <c r="CV21" s="183">
        <f>'Кредиты-Credits'!CW15</f>
        <v>0</v>
      </c>
      <c r="CW21" s="183">
        <f>'Кредиты-Credits'!CX15</f>
        <v>0</v>
      </c>
      <c r="CX21" s="183">
        <f>'Кредиты-Credits'!CY15</f>
        <v>0</v>
      </c>
      <c r="CY21" s="183">
        <f>'Кредиты-Credits'!CZ15</f>
        <v>0</v>
      </c>
      <c r="CZ21" s="183">
        <f>'Кредиты-Credits'!DA15</f>
        <v>0</v>
      </c>
      <c r="DA21" s="183">
        <f>'Кредиты-Credits'!DB15</f>
        <v>0</v>
      </c>
      <c r="DB21" s="183">
        <f>'Кредиты-Credits'!DC15</f>
        <v>0</v>
      </c>
      <c r="DC21" s="183">
        <f>'Кредиты-Credits'!DD15</f>
        <v>0</v>
      </c>
      <c r="DD21" s="183">
        <f>'Кредиты-Credits'!DE15</f>
        <v>0</v>
      </c>
      <c r="DE21" s="183">
        <f>'Кредиты-Credits'!DF15</f>
        <v>0</v>
      </c>
      <c r="DF21" s="183">
        <f>'Кредиты-Credits'!DG15</f>
        <v>0</v>
      </c>
      <c r="DG21" s="183">
        <f>'Кредиты-Credits'!DH15</f>
        <v>0</v>
      </c>
      <c r="DH21" s="183">
        <f>'Кредиты-Credits'!DI15</f>
        <v>0</v>
      </c>
      <c r="DI21" s="183">
        <f>'Кредиты-Credits'!DJ15</f>
        <v>0</v>
      </c>
      <c r="DJ21" s="183">
        <f>'Кредиты-Credits'!DK15</f>
        <v>0</v>
      </c>
      <c r="DK21" s="183">
        <f>'Кредиты-Credits'!DL15</f>
        <v>0</v>
      </c>
      <c r="DL21" s="183">
        <f>'Кредиты-Credits'!DM15</f>
        <v>0</v>
      </c>
      <c r="DM21" s="183">
        <f>'Кредиты-Credits'!DN15</f>
        <v>0</v>
      </c>
      <c r="DN21" s="183">
        <f>'Кредиты-Credits'!DO15</f>
        <v>0</v>
      </c>
      <c r="DO21" s="183">
        <f>'Кредиты-Credits'!DP15</f>
        <v>0</v>
      </c>
      <c r="DP21" s="183">
        <f>'Кредиты-Credits'!DQ15</f>
        <v>0</v>
      </c>
      <c r="DQ21" s="183">
        <f>'Кредиты-Credits'!DR15</f>
        <v>0</v>
      </c>
      <c r="DR21" s="183">
        <f>'Кредиты-Credits'!DS15</f>
        <v>0</v>
      </c>
      <c r="DS21" s="183">
        <f>'Кредиты-Credits'!DT15</f>
        <v>0</v>
      </c>
      <c r="DT21" s="183">
        <f>'Кредиты-Credits'!DU15</f>
        <v>0</v>
      </c>
      <c r="DU21" s="183">
        <f>'Кредиты-Credits'!DV15</f>
        <v>0</v>
      </c>
      <c r="DV21" s="183">
        <f>'Кредиты-Credits'!DW15</f>
        <v>0</v>
      </c>
      <c r="DW21" s="183">
        <f>'Кредиты-Credits'!DX15</f>
        <v>0</v>
      </c>
      <c r="DX21" s="183">
        <f>'Кредиты-Credits'!DY15</f>
        <v>0</v>
      </c>
      <c r="DY21" s="183">
        <f>'Кредиты-Credits'!DZ15</f>
        <v>0</v>
      </c>
      <c r="DZ21" s="183">
        <f>'Кредиты-Credits'!EA15</f>
        <v>0</v>
      </c>
      <c r="EA21" s="183">
        <f>'Кредиты-Credits'!EB15</f>
        <v>0</v>
      </c>
      <c r="EB21" s="183">
        <f>'Кредиты-Credits'!EC15</f>
        <v>0</v>
      </c>
      <c r="EC21" s="183">
        <f>'Кредиты-Credits'!ED15</f>
        <v>0</v>
      </c>
      <c r="ED21" s="183">
        <f>'Кредиты-Credits'!EE15</f>
        <v>0</v>
      </c>
      <c r="EE21" s="183">
        <f>'Кредиты-Credits'!EF15</f>
        <v>0</v>
      </c>
      <c r="EF21" s="183">
        <f>'Кредиты-Credits'!EG15</f>
        <v>0</v>
      </c>
      <c r="EG21" s="183">
        <f>'Кредиты-Credits'!EH15</f>
        <v>0</v>
      </c>
      <c r="EH21" s="183">
        <f>'Кредиты-Credits'!EI15</f>
        <v>0</v>
      </c>
      <c r="EI21" s="183">
        <f>'Кредиты-Credits'!EJ15</f>
        <v>0</v>
      </c>
      <c r="EJ21" s="183">
        <f>'Кредиты-Credits'!EK15</f>
        <v>0</v>
      </c>
      <c r="EK21" s="183">
        <f>'Кредиты-Credits'!EL15</f>
        <v>0</v>
      </c>
      <c r="EL21" s="183">
        <f>'Кредиты-Credits'!EM15</f>
        <v>0</v>
      </c>
      <c r="EM21" s="183">
        <f>'Кредиты-Credits'!EN15</f>
        <v>0</v>
      </c>
      <c r="EN21" s="183">
        <f>'Кредиты-Credits'!EO15</f>
        <v>0</v>
      </c>
      <c r="EO21" s="183">
        <f>'Кредиты-Credits'!EP15</f>
        <v>0</v>
      </c>
      <c r="EP21" s="183">
        <f>'Кредиты-Credits'!EQ15</f>
        <v>0</v>
      </c>
      <c r="EQ21" s="193"/>
      <c r="ER21" s="194">
        <f>SUM(C21:N21)</f>
        <v>0</v>
      </c>
      <c r="ES21" s="183">
        <f>SUM(O21:Z21)</f>
        <v>0</v>
      </c>
      <c r="ET21" s="183">
        <f>SUM(AA21:AL21)</f>
        <v>0</v>
      </c>
      <c r="EU21" s="183">
        <f>SUM(AM21:AX21)</f>
        <v>0</v>
      </c>
      <c r="EV21" s="183">
        <f>SUM(AY21:BJ21)</f>
        <v>0</v>
      </c>
      <c r="EW21" s="183">
        <f>SUM(BK21:BV21)</f>
        <v>0</v>
      </c>
      <c r="EX21" s="183">
        <f>SUM(BW21:CH21)</f>
        <v>0</v>
      </c>
      <c r="EY21" s="183">
        <f>SUM(CI21:CT21)</f>
        <v>0</v>
      </c>
      <c r="EZ21" s="183">
        <f>SUM(CU21:DF21)</f>
        <v>0</v>
      </c>
      <c r="FA21" s="183">
        <f>SUM(DG21:DR21)</f>
        <v>0</v>
      </c>
      <c r="FB21" s="183">
        <f>SUM(DS21:ED21)</f>
        <v>0</v>
      </c>
      <c r="FC21" s="183">
        <f>SUM(EE21:EP21)</f>
        <v>0</v>
      </c>
      <c r="FD21" s="195">
        <f>SUM(C21:EP21)</f>
        <v>0</v>
      </c>
      <c r="FE21" s="124"/>
    </row>
    <row r="22" spans="2:161" ht="15.6" x14ac:dyDescent="0.3">
      <c r="B22" s="74" t="s">
        <v>170</v>
      </c>
      <c r="C22" s="183">
        <f>'Кредиты-Credits'!D18</f>
        <v>0</v>
      </c>
      <c r="D22" s="183">
        <f>'Кредиты-Credits'!E18</f>
        <v>0</v>
      </c>
      <c r="E22" s="183">
        <f>'Кредиты-Credits'!F18</f>
        <v>0</v>
      </c>
      <c r="F22" s="183">
        <f>'Кредиты-Credits'!G18</f>
        <v>0</v>
      </c>
      <c r="G22" s="183">
        <f>'Кредиты-Credits'!H18</f>
        <v>0</v>
      </c>
      <c r="H22" s="183">
        <f>'Кредиты-Credits'!I18</f>
        <v>0</v>
      </c>
      <c r="I22" s="183">
        <f>'Кредиты-Credits'!J18</f>
        <v>0</v>
      </c>
      <c r="J22" s="183">
        <f>'Кредиты-Credits'!K18</f>
        <v>0</v>
      </c>
      <c r="K22" s="183">
        <f>'Кредиты-Credits'!L18</f>
        <v>0</v>
      </c>
      <c r="L22" s="183">
        <f>'Кредиты-Credits'!M18</f>
        <v>0</v>
      </c>
      <c r="M22" s="183">
        <f>'Кредиты-Credits'!N18</f>
        <v>0</v>
      </c>
      <c r="N22" s="183">
        <f>'Кредиты-Credits'!O18</f>
        <v>0</v>
      </c>
      <c r="O22" s="183">
        <f>'Кредиты-Credits'!P18</f>
        <v>0</v>
      </c>
      <c r="P22" s="183">
        <f>'Кредиты-Credits'!Q18</f>
        <v>0</v>
      </c>
      <c r="Q22" s="183">
        <f>'Кредиты-Credits'!R18</f>
        <v>0</v>
      </c>
      <c r="R22" s="183">
        <f>'Кредиты-Credits'!S18</f>
        <v>0</v>
      </c>
      <c r="S22" s="183">
        <f>'Кредиты-Credits'!T18</f>
        <v>0</v>
      </c>
      <c r="T22" s="183">
        <f>'Кредиты-Credits'!U18</f>
        <v>0</v>
      </c>
      <c r="U22" s="183">
        <f>'Кредиты-Credits'!V18</f>
        <v>0</v>
      </c>
      <c r="V22" s="183">
        <f>'Кредиты-Credits'!W18</f>
        <v>0</v>
      </c>
      <c r="W22" s="183">
        <f>'Кредиты-Credits'!X18</f>
        <v>0</v>
      </c>
      <c r="X22" s="183">
        <f>'Кредиты-Credits'!Y18</f>
        <v>0</v>
      </c>
      <c r="Y22" s="183">
        <f>'Кредиты-Credits'!Z18</f>
        <v>0</v>
      </c>
      <c r="Z22" s="183">
        <f>'Кредиты-Credits'!AA18</f>
        <v>0</v>
      </c>
      <c r="AA22" s="183">
        <f>'Кредиты-Credits'!AB18</f>
        <v>0</v>
      </c>
      <c r="AB22" s="183">
        <f>'Кредиты-Credits'!AC18</f>
        <v>0</v>
      </c>
      <c r="AC22" s="183">
        <f>'Кредиты-Credits'!AD18</f>
        <v>0</v>
      </c>
      <c r="AD22" s="183">
        <f>'Кредиты-Credits'!AE18</f>
        <v>0</v>
      </c>
      <c r="AE22" s="183">
        <f>'Кредиты-Credits'!AF18</f>
        <v>0</v>
      </c>
      <c r="AF22" s="183">
        <f>'Кредиты-Credits'!AG18</f>
        <v>0</v>
      </c>
      <c r="AG22" s="183">
        <f>'Кредиты-Credits'!AH18</f>
        <v>0</v>
      </c>
      <c r="AH22" s="183">
        <f>'Кредиты-Credits'!AI18</f>
        <v>0</v>
      </c>
      <c r="AI22" s="183">
        <f>'Кредиты-Credits'!AJ18</f>
        <v>0</v>
      </c>
      <c r="AJ22" s="183">
        <f>'Кредиты-Credits'!AK18</f>
        <v>0</v>
      </c>
      <c r="AK22" s="183">
        <f>'Кредиты-Credits'!AL18</f>
        <v>0</v>
      </c>
      <c r="AL22" s="183">
        <f>'Кредиты-Credits'!AM18</f>
        <v>0</v>
      </c>
      <c r="AM22" s="183">
        <f>'Кредиты-Credits'!AN18</f>
        <v>0</v>
      </c>
      <c r="AN22" s="183">
        <f>'Кредиты-Credits'!AO18</f>
        <v>0</v>
      </c>
      <c r="AO22" s="183">
        <f>'Кредиты-Credits'!AP18</f>
        <v>0</v>
      </c>
      <c r="AP22" s="183">
        <f>'Кредиты-Credits'!AQ18</f>
        <v>0</v>
      </c>
      <c r="AQ22" s="183">
        <f>'Кредиты-Credits'!AR18</f>
        <v>0</v>
      </c>
      <c r="AR22" s="183">
        <f>'Кредиты-Credits'!AS18</f>
        <v>0</v>
      </c>
      <c r="AS22" s="183">
        <f>'Кредиты-Credits'!AT18</f>
        <v>0</v>
      </c>
      <c r="AT22" s="183">
        <f>'Кредиты-Credits'!AU18</f>
        <v>0</v>
      </c>
      <c r="AU22" s="183">
        <f>'Кредиты-Credits'!AV18</f>
        <v>0</v>
      </c>
      <c r="AV22" s="183">
        <f>'Кредиты-Credits'!AW18</f>
        <v>0</v>
      </c>
      <c r="AW22" s="183">
        <f>'Кредиты-Credits'!AX18</f>
        <v>0</v>
      </c>
      <c r="AX22" s="183">
        <f>'Кредиты-Credits'!AY18</f>
        <v>0</v>
      </c>
      <c r="AY22" s="183">
        <f>'Кредиты-Credits'!AZ18</f>
        <v>0</v>
      </c>
      <c r="AZ22" s="183">
        <f>'Кредиты-Credits'!BA18</f>
        <v>0</v>
      </c>
      <c r="BA22" s="183">
        <f>'Кредиты-Credits'!BB18</f>
        <v>0</v>
      </c>
      <c r="BB22" s="183">
        <f>'Кредиты-Credits'!BC18</f>
        <v>0</v>
      </c>
      <c r="BC22" s="183">
        <f>'Кредиты-Credits'!BD18</f>
        <v>0</v>
      </c>
      <c r="BD22" s="183">
        <f>'Кредиты-Credits'!BE18</f>
        <v>0</v>
      </c>
      <c r="BE22" s="183">
        <f>'Кредиты-Credits'!BF18</f>
        <v>0</v>
      </c>
      <c r="BF22" s="183">
        <f>'Кредиты-Credits'!BG18</f>
        <v>0</v>
      </c>
      <c r="BG22" s="183">
        <f>'Кредиты-Credits'!BH18</f>
        <v>0</v>
      </c>
      <c r="BH22" s="183">
        <f>'Кредиты-Credits'!BI18</f>
        <v>0</v>
      </c>
      <c r="BI22" s="183">
        <f>'Кредиты-Credits'!BJ18</f>
        <v>0</v>
      </c>
      <c r="BJ22" s="183">
        <f>'Кредиты-Credits'!BK18</f>
        <v>0</v>
      </c>
      <c r="BK22" s="183">
        <f>'Кредиты-Credits'!BL18</f>
        <v>0</v>
      </c>
      <c r="BL22" s="183">
        <f>'Кредиты-Credits'!BM18</f>
        <v>0</v>
      </c>
      <c r="BM22" s="183">
        <f>'Кредиты-Credits'!BN18</f>
        <v>0</v>
      </c>
      <c r="BN22" s="183">
        <f>'Кредиты-Credits'!BO18</f>
        <v>0</v>
      </c>
      <c r="BO22" s="183">
        <f>'Кредиты-Credits'!BP18</f>
        <v>0</v>
      </c>
      <c r="BP22" s="183">
        <f>'Кредиты-Credits'!BQ18</f>
        <v>0</v>
      </c>
      <c r="BQ22" s="183">
        <f>'Кредиты-Credits'!BR18</f>
        <v>0</v>
      </c>
      <c r="BR22" s="183">
        <f>'Кредиты-Credits'!BS18</f>
        <v>0</v>
      </c>
      <c r="BS22" s="183">
        <f>'Кредиты-Credits'!BT18</f>
        <v>0</v>
      </c>
      <c r="BT22" s="183">
        <f>'Кредиты-Credits'!BU18</f>
        <v>0</v>
      </c>
      <c r="BU22" s="183">
        <f>'Кредиты-Credits'!BV18</f>
        <v>0</v>
      </c>
      <c r="BV22" s="183">
        <f>'Кредиты-Credits'!BW18</f>
        <v>0</v>
      </c>
      <c r="BW22" s="183">
        <f>'Кредиты-Credits'!BX18</f>
        <v>0</v>
      </c>
      <c r="BX22" s="183">
        <f>'Кредиты-Credits'!BY18</f>
        <v>0</v>
      </c>
      <c r="BY22" s="183">
        <f>'Кредиты-Credits'!BZ18</f>
        <v>0</v>
      </c>
      <c r="BZ22" s="183">
        <f>'Кредиты-Credits'!CA18</f>
        <v>0</v>
      </c>
      <c r="CA22" s="183">
        <f>'Кредиты-Credits'!CB18</f>
        <v>0</v>
      </c>
      <c r="CB22" s="183">
        <f>'Кредиты-Credits'!CC18</f>
        <v>0</v>
      </c>
      <c r="CC22" s="183">
        <f>'Кредиты-Credits'!CD18</f>
        <v>0</v>
      </c>
      <c r="CD22" s="183">
        <f>'Кредиты-Credits'!CE18</f>
        <v>0</v>
      </c>
      <c r="CE22" s="183">
        <f>'Кредиты-Credits'!CF18</f>
        <v>0</v>
      </c>
      <c r="CF22" s="183">
        <f>'Кредиты-Credits'!CG18</f>
        <v>0</v>
      </c>
      <c r="CG22" s="183">
        <f>'Кредиты-Credits'!CH18</f>
        <v>0</v>
      </c>
      <c r="CH22" s="183">
        <f>'Кредиты-Credits'!CI18</f>
        <v>0</v>
      </c>
      <c r="CI22" s="183">
        <f>'Кредиты-Credits'!CJ18</f>
        <v>0</v>
      </c>
      <c r="CJ22" s="183">
        <f>'Кредиты-Credits'!CK18</f>
        <v>0</v>
      </c>
      <c r="CK22" s="183">
        <f>'Кредиты-Credits'!CL18</f>
        <v>0</v>
      </c>
      <c r="CL22" s="183">
        <f>'Кредиты-Credits'!CM18</f>
        <v>0</v>
      </c>
      <c r="CM22" s="183">
        <f>'Кредиты-Credits'!CN18</f>
        <v>0</v>
      </c>
      <c r="CN22" s="183">
        <f>'Кредиты-Credits'!CO18</f>
        <v>0</v>
      </c>
      <c r="CO22" s="183">
        <f>'Кредиты-Credits'!CP18</f>
        <v>0</v>
      </c>
      <c r="CP22" s="183">
        <f>'Кредиты-Credits'!CQ18</f>
        <v>0</v>
      </c>
      <c r="CQ22" s="183">
        <f>'Кредиты-Credits'!CR18</f>
        <v>0</v>
      </c>
      <c r="CR22" s="183">
        <f>'Кредиты-Credits'!CS18</f>
        <v>0</v>
      </c>
      <c r="CS22" s="183">
        <f>'Кредиты-Credits'!CT18</f>
        <v>0</v>
      </c>
      <c r="CT22" s="183">
        <f>'Кредиты-Credits'!CU18</f>
        <v>0</v>
      </c>
      <c r="CU22" s="183">
        <f>'Кредиты-Credits'!CV18</f>
        <v>0</v>
      </c>
      <c r="CV22" s="183">
        <f>'Кредиты-Credits'!CW18</f>
        <v>0</v>
      </c>
      <c r="CW22" s="183">
        <f>'Кредиты-Credits'!CX18</f>
        <v>0</v>
      </c>
      <c r="CX22" s="183">
        <f>'Кредиты-Credits'!CY18</f>
        <v>0</v>
      </c>
      <c r="CY22" s="183">
        <f>'Кредиты-Credits'!CZ18</f>
        <v>0</v>
      </c>
      <c r="CZ22" s="183">
        <f>'Кредиты-Credits'!DA18</f>
        <v>0</v>
      </c>
      <c r="DA22" s="183">
        <f>'Кредиты-Credits'!DB18</f>
        <v>0</v>
      </c>
      <c r="DB22" s="183">
        <f>'Кредиты-Credits'!DC18</f>
        <v>0</v>
      </c>
      <c r="DC22" s="183">
        <f>'Кредиты-Credits'!DD18</f>
        <v>0</v>
      </c>
      <c r="DD22" s="183">
        <f>'Кредиты-Credits'!DE18</f>
        <v>0</v>
      </c>
      <c r="DE22" s="183">
        <f>'Кредиты-Credits'!DF18</f>
        <v>0</v>
      </c>
      <c r="DF22" s="183">
        <f>'Кредиты-Credits'!DG18</f>
        <v>0</v>
      </c>
      <c r="DG22" s="183">
        <f>'Кредиты-Credits'!DH18</f>
        <v>0</v>
      </c>
      <c r="DH22" s="183">
        <f>'Кредиты-Credits'!DI18</f>
        <v>0</v>
      </c>
      <c r="DI22" s="183">
        <f>'Кредиты-Credits'!DJ18</f>
        <v>0</v>
      </c>
      <c r="DJ22" s="183">
        <f>'Кредиты-Credits'!DK18</f>
        <v>0</v>
      </c>
      <c r="DK22" s="183">
        <f>'Кредиты-Credits'!DL18</f>
        <v>0</v>
      </c>
      <c r="DL22" s="183">
        <f>'Кредиты-Credits'!DM18</f>
        <v>0</v>
      </c>
      <c r="DM22" s="183">
        <f>'Кредиты-Credits'!DN18</f>
        <v>0</v>
      </c>
      <c r="DN22" s="183">
        <f>'Кредиты-Credits'!DO18</f>
        <v>0</v>
      </c>
      <c r="DO22" s="183">
        <f>'Кредиты-Credits'!DP18</f>
        <v>0</v>
      </c>
      <c r="DP22" s="183">
        <f>'Кредиты-Credits'!DQ18</f>
        <v>0</v>
      </c>
      <c r="DQ22" s="183">
        <f>'Кредиты-Credits'!DR18</f>
        <v>0</v>
      </c>
      <c r="DR22" s="183">
        <f>'Кредиты-Credits'!DS18</f>
        <v>0</v>
      </c>
      <c r="DS22" s="183">
        <f>'Кредиты-Credits'!DT18</f>
        <v>0</v>
      </c>
      <c r="DT22" s="183">
        <f>'Кредиты-Credits'!DU18</f>
        <v>0</v>
      </c>
      <c r="DU22" s="183">
        <f>'Кредиты-Credits'!DV18</f>
        <v>0</v>
      </c>
      <c r="DV22" s="183">
        <f>'Кредиты-Credits'!DW18</f>
        <v>0</v>
      </c>
      <c r="DW22" s="183">
        <f>'Кредиты-Credits'!DX18</f>
        <v>0</v>
      </c>
      <c r="DX22" s="183">
        <f>'Кредиты-Credits'!DY18</f>
        <v>0</v>
      </c>
      <c r="DY22" s="183">
        <f>'Кредиты-Credits'!DZ18</f>
        <v>0</v>
      </c>
      <c r="DZ22" s="183">
        <f>'Кредиты-Credits'!EA18</f>
        <v>0</v>
      </c>
      <c r="EA22" s="183">
        <f>'Кредиты-Credits'!EB18</f>
        <v>0</v>
      </c>
      <c r="EB22" s="183">
        <f>'Кредиты-Credits'!EC18</f>
        <v>0</v>
      </c>
      <c r="EC22" s="183">
        <f>'Кредиты-Credits'!ED18</f>
        <v>0</v>
      </c>
      <c r="ED22" s="183">
        <f>'Кредиты-Credits'!EE18</f>
        <v>0</v>
      </c>
      <c r="EE22" s="183">
        <f>'Кредиты-Credits'!EF18</f>
        <v>0</v>
      </c>
      <c r="EF22" s="183">
        <f>'Кредиты-Credits'!EG18</f>
        <v>0</v>
      </c>
      <c r="EG22" s="183">
        <f>'Кредиты-Credits'!EH18</f>
        <v>0</v>
      </c>
      <c r="EH22" s="183">
        <f>'Кредиты-Credits'!EI18</f>
        <v>0</v>
      </c>
      <c r="EI22" s="183">
        <f>'Кредиты-Credits'!EJ18</f>
        <v>0</v>
      </c>
      <c r="EJ22" s="183">
        <f>'Кредиты-Credits'!EK18</f>
        <v>0</v>
      </c>
      <c r="EK22" s="183">
        <f>'Кредиты-Credits'!EL18</f>
        <v>0</v>
      </c>
      <c r="EL22" s="183">
        <f>'Кредиты-Credits'!EM18</f>
        <v>0</v>
      </c>
      <c r="EM22" s="183">
        <f>'Кредиты-Credits'!EN18</f>
        <v>0</v>
      </c>
      <c r="EN22" s="183">
        <f>'Кредиты-Credits'!EO18</f>
        <v>0</v>
      </c>
      <c r="EO22" s="183">
        <f>'Кредиты-Credits'!EP18</f>
        <v>0</v>
      </c>
      <c r="EP22" s="183">
        <f>'Кредиты-Credits'!EQ18</f>
        <v>0</v>
      </c>
      <c r="EQ22" s="183"/>
      <c r="ER22" s="194">
        <f>SUM(C22:N22)</f>
        <v>0</v>
      </c>
      <c r="ES22" s="183">
        <f>SUM(O22:Z22)</f>
        <v>0</v>
      </c>
      <c r="ET22" s="183">
        <f>SUM(AA22:AL22)</f>
        <v>0</v>
      </c>
      <c r="EU22" s="183">
        <f>SUM(AM22:AX22)</f>
        <v>0</v>
      </c>
      <c r="EV22" s="183">
        <f>SUM(AY22:BJ22)</f>
        <v>0</v>
      </c>
      <c r="EW22" s="183">
        <f>SUM(BK22:BV22)</f>
        <v>0</v>
      </c>
      <c r="EX22" s="183">
        <f>SUM(BW22:CH22)</f>
        <v>0</v>
      </c>
      <c r="EY22" s="183">
        <f>SUM(CI22:CT22)</f>
        <v>0</v>
      </c>
      <c r="EZ22" s="183">
        <f>SUM(CU22:DF22)</f>
        <v>0</v>
      </c>
      <c r="FA22" s="183">
        <f>SUM(DG22:DR22)</f>
        <v>0</v>
      </c>
      <c r="FB22" s="183">
        <f>SUM(DS22:ED22)</f>
        <v>0</v>
      </c>
      <c r="FC22" s="183">
        <f>SUM(EE22:EP22)</f>
        <v>0</v>
      </c>
      <c r="FD22" s="195">
        <f>SUM(C22:EP22)</f>
        <v>0</v>
      </c>
      <c r="FE22" s="124"/>
    </row>
    <row r="23" spans="2:161" ht="18.75" customHeight="1" thickBot="1" x14ac:dyDescent="0.35">
      <c r="B23" s="75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7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  <c r="DJ23" s="196"/>
      <c r="DK23" s="196"/>
      <c r="DL23" s="196"/>
      <c r="DM23" s="196"/>
      <c r="DN23" s="196"/>
      <c r="DO23" s="196"/>
      <c r="DP23" s="196"/>
      <c r="DQ23" s="196"/>
      <c r="DR23" s="196"/>
      <c r="DS23" s="196"/>
      <c r="DT23" s="196"/>
      <c r="DU23" s="196"/>
      <c r="DV23" s="196"/>
      <c r="DW23" s="196"/>
      <c r="DX23" s="196"/>
      <c r="DY23" s="196"/>
      <c r="DZ23" s="196"/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6"/>
      <c r="EL23" s="196"/>
      <c r="EM23" s="196"/>
      <c r="EN23" s="196"/>
      <c r="EO23" s="196"/>
      <c r="EP23" s="196"/>
      <c r="EQ23" s="193"/>
      <c r="ER23" s="198"/>
      <c r="ES23" s="196"/>
      <c r="ET23" s="196"/>
      <c r="EU23" s="196"/>
      <c r="EV23" s="196"/>
      <c r="EW23" s="196"/>
      <c r="EX23" s="196"/>
      <c r="EY23" s="196"/>
      <c r="EZ23" s="196"/>
      <c r="FA23" s="196"/>
      <c r="FB23" s="196"/>
      <c r="FC23" s="196"/>
      <c r="FD23" s="195">
        <f>SUM(C23:EP23)</f>
        <v>0</v>
      </c>
      <c r="FE23" s="124"/>
    </row>
    <row r="24" spans="2:161" ht="47.4" thickBot="1" x14ac:dyDescent="0.35">
      <c r="B24" s="76" t="s">
        <v>100</v>
      </c>
      <c r="C24" s="199">
        <f>SUM(C6:C22)</f>
        <v>0</v>
      </c>
      <c r="D24" s="199">
        <f t="shared" ref="D24:BO24" si="0">SUM(D6:D22)</f>
        <v>0</v>
      </c>
      <c r="E24" s="199">
        <f t="shared" si="0"/>
        <v>0</v>
      </c>
      <c r="F24" s="199">
        <f t="shared" si="0"/>
        <v>0</v>
      </c>
      <c r="G24" s="199">
        <f t="shared" si="0"/>
        <v>0</v>
      </c>
      <c r="H24" s="199">
        <f t="shared" si="0"/>
        <v>0</v>
      </c>
      <c r="I24" s="199">
        <f t="shared" si="0"/>
        <v>0</v>
      </c>
      <c r="J24" s="199">
        <f t="shared" si="0"/>
        <v>0</v>
      </c>
      <c r="K24" s="199">
        <f t="shared" si="0"/>
        <v>0</v>
      </c>
      <c r="L24" s="199">
        <f t="shared" si="0"/>
        <v>0</v>
      </c>
      <c r="M24" s="199">
        <f t="shared" si="0"/>
        <v>0</v>
      </c>
      <c r="N24" s="199">
        <f t="shared" si="0"/>
        <v>-3647</v>
      </c>
      <c r="O24" s="199">
        <f t="shared" si="0"/>
        <v>-3647</v>
      </c>
      <c r="P24" s="199">
        <f t="shared" si="0"/>
        <v>-3647</v>
      </c>
      <c r="Q24" s="199">
        <f t="shared" si="0"/>
        <v>-3647</v>
      </c>
      <c r="R24" s="199">
        <f t="shared" si="0"/>
        <v>-3647</v>
      </c>
      <c r="S24" s="199">
        <f t="shared" si="0"/>
        <v>-3647</v>
      </c>
      <c r="T24" s="199">
        <f t="shared" si="0"/>
        <v>-3647</v>
      </c>
      <c r="U24" s="199">
        <f t="shared" si="0"/>
        <v>146827.57131578948</v>
      </c>
      <c r="V24" s="199">
        <f t="shared" si="0"/>
        <v>142837.65831578948</v>
      </c>
      <c r="W24" s="199">
        <f t="shared" si="0"/>
        <v>108899.96331578947</v>
      </c>
      <c r="X24" s="199">
        <f t="shared" si="0"/>
        <v>85203.476315789463</v>
      </c>
      <c r="Y24" s="199">
        <f t="shared" si="0"/>
        <v>39698.14</v>
      </c>
      <c r="Z24" s="199">
        <f t="shared" si="0"/>
        <v>29608.959999999999</v>
      </c>
      <c r="AA24" s="199">
        <f>SUM(AA6:AA22)</f>
        <v>37377.760000000002</v>
      </c>
      <c r="AB24" s="199">
        <f t="shared" si="0"/>
        <v>64688.800000000003</v>
      </c>
      <c r="AC24" s="199">
        <f t="shared" si="0"/>
        <v>97548.370578947361</v>
      </c>
      <c r="AD24" s="199">
        <f t="shared" si="0"/>
        <v>120251.49231578945</v>
      </c>
      <c r="AE24" s="199">
        <f t="shared" si="0"/>
        <v>143305.22631578948</v>
      </c>
      <c r="AF24" s="199">
        <f t="shared" si="0"/>
        <v>138542.48931578945</v>
      </c>
      <c r="AG24" s="199">
        <f t="shared" si="0"/>
        <v>139458.94401578946</v>
      </c>
      <c r="AH24" s="199">
        <f t="shared" si="0"/>
        <v>140031.56487578945</v>
      </c>
      <c r="AI24" s="199">
        <f t="shared" si="0"/>
        <v>106772.62377578946</v>
      </c>
      <c r="AJ24" s="199">
        <f t="shared" si="0"/>
        <v>83550.066515789469</v>
      </c>
      <c r="AK24" s="199">
        <f t="shared" si="0"/>
        <v>38807.237200000003</v>
      </c>
      <c r="AL24" s="199">
        <f t="shared" si="0"/>
        <v>28919.840799999998</v>
      </c>
      <c r="AM24" s="199">
        <f t="shared" si="0"/>
        <v>36533.264799999997</v>
      </c>
      <c r="AN24" s="199">
        <f t="shared" si="0"/>
        <v>63298.084000000003</v>
      </c>
      <c r="AO24" s="199">
        <f t="shared" si="0"/>
        <v>96238.461798947348</v>
      </c>
      <c r="AP24" s="199">
        <f t="shared" si="0"/>
        <v>117897.12219578947</v>
      </c>
      <c r="AQ24" s="199">
        <f t="shared" si="0"/>
        <v>140489.78151578945</v>
      </c>
      <c r="AR24" s="199">
        <f t="shared" si="0"/>
        <v>135822.29925578946</v>
      </c>
      <c r="AS24" s="199">
        <f t="shared" si="0"/>
        <v>138690.48200828949</v>
      </c>
      <c r="AT24" s="199">
        <f t="shared" si="0"/>
        <v>139259.88917978946</v>
      </c>
      <c r="AU24" s="199">
        <f t="shared" si="0"/>
        <v>106187.60540228948</v>
      </c>
      <c r="AV24" s="199">
        <f t="shared" si="0"/>
        <v>83095.378820789469</v>
      </c>
      <c r="AW24" s="199">
        <f t="shared" si="0"/>
        <v>38562.23893</v>
      </c>
      <c r="AX24" s="199">
        <f t="shared" si="0"/>
        <v>28730.333019999998</v>
      </c>
      <c r="AY24" s="199">
        <f t="shared" si="0"/>
        <v>36301.028620000005</v>
      </c>
      <c r="AZ24" s="199">
        <f t="shared" si="0"/>
        <v>62915.637100000007</v>
      </c>
      <c r="BA24" s="199">
        <f t="shared" si="0"/>
        <v>95878.236884447368</v>
      </c>
      <c r="BB24" s="199">
        <f t="shared" si="0"/>
        <v>117249.67041278949</v>
      </c>
      <c r="BC24" s="199">
        <f t="shared" si="0"/>
        <v>139715.53419578949</v>
      </c>
      <c r="BD24" s="199">
        <f t="shared" si="0"/>
        <v>135074.24698928947</v>
      </c>
      <c r="BE24" s="199">
        <f t="shared" si="0"/>
        <v>137922.02000078946</v>
      </c>
      <c r="BF24" s="199">
        <f t="shared" si="0"/>
        <v>138488.21348378944</v>
      </c>
      <c r="BG24" s="199">
        <f t="shared" si="0"/>
        <v>105602.58702878946</v>
      </c>
      <c r="BH24" s="199">
        <f t="shared" si="0"/>
        <v>82640.691125789468</v>
      </c>
      <c r="BI24" s="199">
        <f t="shared" si="0"/>
        <v>38317.240659999996</v>
      </c>
      <c r="BJ24" s="199">
        <f t="shared" si="0"/>
        <v>28540.825239999998</v>
      </c>
      <c r="BK24" s="199">
        <f t="shared" si="0"/>
        <v>36068.792439999997</v>
      </c>
      <c r="BL24" s="199">
        <f t="shared" si="0"/>
        <v>62533.190199999997</v>
      </c>
      <c r="BM24" s="199">
        <f t="shared" si="0"/>
        <v>95518.011969947358</v>
      </c>
      <c r="BN24" s="199">
        <f t="shared" si="0"/>
        <v>116602.21862978945</v>
      </c>
      <c r="BO24" s="199">
        <f t="shared" si="0"/>
        <v>128856.97689245675</v>
      </c>
      <c r="BP24" s="199">
        <f t="shared" ref="BP24:CS24" si="1">SUM(BP6:BP22)</f>
        <v>108501.05581945613</v>
      </c>
      <c r="BQ24" s="199">
        <f t="shared" si="1"/>
        <v>110774.03413495616</v>
      </c>
      <c r="BR24" s="199">
        <f t="shared" si="1"/>
        <v>111226.62573445615</v>
      </c>
      <c r="BS24" s="199">
        <f t="shared" si="1"/>
        <v>84939.219176956132</v>
      </c>
      <c r="BT24" s="199">
        <f t="shared" si="1"/>
        <v>66584.43144745614</v>
      </c>
      <c r="BU24" s="199">
        <f t="shared" si="1"/>
        <v>30935.701991666669</v>
      </c>
      <c r="BV24" s="199">
        <f t="shared" si="1"/>
        <v>22834.931216666664</v>
      </c>
      <c r="BW24" s="199">
        <f t="shared" si="1"/>
        <v>29072.630216666665</v>
      </c>
      <c r="BX24" s="199">
        <f t="shared" si="1"/>
        <v>51001.119416666668</v>
      </c>
      <c r="BY24" s="199">
        <f t="shared" si="1"/>
        <v>77395.10384211404</v>
      </c>
      <c r="BZ24" s="199">
        <f t="shared" si="1"/>
        <v>93731.868703456159</v>
      </c>
      <c r="CA24" s="199">
        <f t="shared" si="1"/>
        <v>111588.79382245615</v>
      </c>
      <c r="CB24" s="199">
        <f t="shared" si="1"/>
        <v>107899.68046795615</v>
      </c>
      <c r="CC24" s="199">
        <f t="shared" si="1"/>
        <v>110156.25095245613</v>
      </c>
      <c r="CD24" s="199">
        <f t="shared" si="1"/>
        <v>110606.25899845613</v>
      </c>
      <c r="CE24" s="199">
        <f t="shared" si="1"/>
        <v>84468.910288456129</v>
      </c>
      <c r="CF24" s="199">
        <f t="shared" si="1"/>
        <v>66218.898202456126</v>
      </c>
      <c r="CG24" s="199">
        <f t="shared" si="1"/>
        <v>30731.536766666664</v>
      </c>
      <c r="CH24" s="199">
        <f t="shared" si="1"/>
        <v>22677.008066666665</v>
      </c>
      <c r="CI24" s="199">
        <f t="shared" si="1"/>
        <v>28879.100066666666</v>
      </c>
      <c r="CJ24" s="199">
        <f t="shared" si="1"/>
        <v>50682.41366666666</v>
      </c>
      <c r="CK24" s="199">
        <f t="shared" si="1"/>
        <v>77136.369767614015</v>
      </c>
      <c r="CL24" s="199">
        <f t="shared" si="1"/>
        <v>93211.368250456115</v>
      </c>
      <c r="CM24" s="199">
        <f t="shared" si="1"/>
        <v>110966.35970245613</v>
      </c>
      <c r="CN24" s="199">
        <f t="shared" si="1"/>
        <v>107298.30511645613</v>
      </c>
      <c r="CO24" s="199">
        <f t="shared" si="1"/>
        <v>109538.46776995616</v>
      </c>
      <c r="CP24" s="199">
        <f t="shared" si="1"/>
        <v>109985.89226245615</v>
      </c>
      <c r="CQ24" s="199">
        <f t="shared" si="1"/>
        <v>83998.60139995614</v>
      </c>
      <c r="CR24" s="199">
        <f t="shared" si="1"/>
        <v>65853.364957456142</v>
      </c>
      <c r="CS24" s="199">
        <f t="shared" si="1"/>
        <v>30527.371541666667</v>
      </c>
      <c r="CT24" s="200">
        <f>SUM(CT6:CT22)</f>
        <v>22519.084916666667</v>
      </c>
      <c r="CU24" s="201">
        <f>SUM(CU6:CU22)</f>
        <v>28685.569916666667</v>
      </c>
      <c r="CV24" s="202">
        <f t="shared" ref="CV24:EP24" si="2">SUM(CV6:CV22)</f>
        <v>50363.707916666666</v>
      </c>
      <c r="CW24" s="199">
        <f t="shared" si="2"/>
        <v>76877.635693114033</v>
      </c>
      <c r="CX24" s="199">
        <f t="shared" si="2"/>
        <v>92690.867797456143</v>
      </c>
      <c r="CY24" s="199">
        <f t="shared" si="2"/>
        <v>110343.92558245614</v>
      </c>
      <c r="CZ24" s="199">
        <f t="shared" si="2"/>
        <v>106696.92976495615</v>
      </c>
      <c r="DA24" s="199">
        <f t="shared" si="2"/>
        <v>108920.68458745614</v>
      </c>
      <c r="DB24" s="199">
        <f t="shared" si="2"/>
        <v>109365.52552645614</v>
      </c>
      <c r="DC24" s="199">
        <f t="shared" si="2"/>
        <v>83528.292511456137</v>
      </c>
      <c r="DD24" s="199">
        <f t="shared" si="2"/>
        <v>65487.831712456129</v>
      </c>
      <c r="DE24" s="199">
        <f t="shared" si="2"/>
        <v>30323.206316666663</v>
      </c>
      <c r="DF24" s="199">
        <f t="shared" si="2"/>
        <v>22361.161766666664</v>
      </c>
      <c r="DG24" s="199">
        <f t="shared" si="2"/>
        <v>28492.039766666665</v>
      </c>
      <c r="DH24" s="199">
        <f t="shared" si="2"/>
        <v>50045.002166666665</v>
      </c>
      <c r="DI24" s="199">
        <f t="shared" si="2"/>
        <v>76618.901618614036</v>
      </c>
      <c r="DJ24" s="199">
        <f t="shared" si="2"/>
        <v>92170.367344456143</v>
      </c>
      <c r="DK24" s="199">
        <f t="shared" si="2"/>
        <v>109721.49146245614</v>
      </c>
      <c r="DL24" s="199">
        <f t="shared" si="2"/>
        <v>106095.55441345614</v>
      </c>
      <c r="DM24" s="199">
        <f t="shared" si="2"/>
        <v>108302.90140495612</v>
      </c>
      <c r="DN24" s="199">
        <f t="shared" si="2"/>
        <v>108745.15879045616</v>
      </c>
      <c r="DO24" s="199">
        <f t="shared" si="2"/>
        <v>83057.983622956133</v>
      </c>
      <c r="DP24" s="199">
        <f t="shared" si="2"/>
        <v>65122.29846745613</v>
      </c>
      <c r="DQ24" s="199">
        <f t="shared" si="2"/>
        <v>30119.041091666666</v>
      </c>
      <c r="DR24" s="199">
        <f t="shared" si="2"/>
        <v>22203.238616666666</v>
      </c>
      <c r="DS24" s="199">
        <f t="shared" si="2"/>
        <v>28298.509616666666</v>
      </c>
      <c r="DT24" s="199">
        <f t="shared" si="2"/>
        <v>49726.296416666664</v>
      </c>
      <c r="DU24" s="199">
        <f t="shared" si="2"/>
        <v>76360.167544114025</v>
      </c>
      <c r="DV24" s="199">
        <f t="shared" si="2"/>
        <v>91649.866891456142</v>
      </c>
      <c r="DW24" s="199">
        <f t="shared" si="2"/>
        <v>109099.05734245614</v>
      </c>
      <c r="DX24" s="199">
        <f t="shared" si="2"/>
        <v>105494.17906195612</v>
      </c>
      <c r="DY24" s="199">
        <f t="shared" si="2"/>
        <v>107685.11822245612</v>
      </c>
      <c r="DZ24" s="199">
        <f t="shared" si="2"/>
        <v>108124.79205445615</v>
      </c>
      <c r="EA24" s="199">
        <f t="shared" si="2"/>
        <v>82587.674734456145</v>
      </c>
      <c r="EB24" s="199">
        <f t="shared" si="2"/>
        <v>64756.765222456139</v>
      </c>
      <c r="EC24" s="199">
        <f t="shared" si="2"/>
        <v>29914.875866666662</v>
      </c>
      <c r="ED24" s="199">
        <f t="shared" si="2"/>
        <v>22045.315466666667</v>
      </c>
      <c r="EE24" s="199">
        <f t="shared" si="2"/>
        <v>28104.979466666664</v>
      </c>
      <c r="EF24" s="199">
        <f t="shared" si="2"/>
        <v>49407.590666666671</v>
      </c>
      <c r="EG24" s="199">
        <f t="shared" si="2"/>
        <v>76101.433469614029</v>
      </c>
      <c r="EH24" s="199">
        <f t="shared" si="2"/>
        <v>91129.366438456127</v>
      </c>
      <c r="EI24" s="199">
        <f t="shared" si="2"/>
        <v>108476.62322245615</v>
      </c>
      <c r="EJ24" s="199">
        <f t="shared" si="2"/>
        <v>104892.80371045614</v>
      </c>
      <c r="EK24" s="199">
        <f t="shared" si="2"/>
        <v>107067.33503995613</v>
      </c>
      <c r="EL24" s="199">
        <f t="shared" si="2"/>
        <v>107504.42531845612</v>
      </c>
      <c r="EM24" s="199">
        <f t="shared" si="2"/>
        <v>82117.365845956141</v>
      </c>
      <c r="EN24" s="199">
        <f t="shared" si="2"/>
        <v>64391.231977456147</v>
      </c>
      <c r="EO24" s="199">
        <f t="shared" si="2"/>
        <v>29710.710641666665</v>
      </c>
      <c r="EP24" s="199">
        <f t="shared" si="2"/>
        <v>21887.392316666665</v>
      </c>
      <c r="EQ24" s="125"/>
      <c r="ER24" s="203">
        <f>SUM(C24:N24)</f>
        <v>-3647</v>
      </c>
      <c r="ES24" s="204">
        <f>SUM(O24:Z24)</f>
        <v>531193.76926315785</v>
      </c>
      <c r="ET24" s="204">
        <f>SUM(AA24:AL24)</f>
        <v>1139254.4157094734</v>
      </c>
      <c r="EU24" s="204">
        <f>SUM(AM24:AX24)</f>
        <v>1124804.9409274736</v>
      </c>
      <c r="EV24" s="204">
        <f>SUM(AY24:BJ24)</f>
        <v>1118645.9317414735</v>
      </c>
      <c r="EW24" s="204">
        <f>SUM(BK24:BV24)</f>
        <v>975375.18965380767</v>
      </c>
      <c r="EX24" s="204">
        <f>SUM(BW24:CH24)</f>
        <v>895548.05974447366</v>
      </c>
      <c r="EY24" s="204">
        <f>SUM(CI24:CT24)</f>
        <v>890596.69941847352</v>
      </c>
      <c r="EZ24" s="204">
        <f>SUM(CU24:DF24)</f>
        <v>885645.33909247373</v>
      </c>
      <c r="FA24" s="204">
        <f>SUM(DG24:DR24)</f>
        <v>880693.97876647348</v>
      </c>
      <c r="FB24" s="204">
        <f>SUM(DS24:ED24)</f>
        <v>875742.61844047369</v>
      </c>
      <c r="FC24" s="204">
        <f>SUM(EE24:EP24)</f>
        <v>870791.25811447354</v>
      </c>
      <c r="FD24" s="191">
        <f>SUM(C24:EP24)</f>
        <v>10184645.200872229</v>
      </c>
      <c r="FE24" s="124"/>
    </row>
    <row r="25" spans="2:161" ht="63.6" thickBot="1" x14ac:dyDescent="0.45">
      <c r="B25" s="77" t="s">
        <v>102</v>
      </c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6"/>
      <c r="CU25" s="205"/>
      <c r="CV25" s="205"/>
      <c r="CW25" s="205"/>
      <c r="CX25" s="205"/>
      <c r="CY25" s="205"/>
      <c r="CZ25" s="205"/>
      <c r="DA25" s="205"/>
      <c r="DB25" s="205"/>
      <c r="DC25" s="205"/>
      <c r="DD25" s="205"/>
      <c r="DE25" s="205"/>
      <c r="DF25" s="205"/>
      <c r="DG25" s="205"/>
      <c r="DH25" s="205"/>
      <c r="DI25" s="205"/>
      <c r="DJ25" s="205"/>
      <c r="DK25" s="205"/>
      <c r="DL25" s="205"/>
      <c r="DM25" s="205"/>
      <c r="DN25" s="20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205"/>
      <c r="EH25" s="205"/>
      <c r="EI25" s="205"/>
      <c r="EJ25" s="205"/>
      <c r="EK25" s="205"/>
      <c r="EL25" s="205"/>
      <c r="EM25" s="205"/>
      <c r="EN25" s="205"/>
      <c r="EO25" s="205"/>
      <c r="EP25" s="205"/>
      <c r="EQ25" s="125"/>
      <c r="ER25" s="208"/>
      <c r="ES25" s="205"/>
      <c r="ET25" s="205"/>
      <c r="EU25" s="205"/>
      <c r="EV25" s="205"/>
      <c r="EW25" s="205"/>
      <c r="EX25" s="205"/>
      <c r="EY25" s="205"/>
      <c r="EZ25" s="205"/>
      <c r="FA25" s="205"/>
      <c r="FB25" s="205"/>
      <c r="FC25" s="205"/>
      <c r="FD25" s="209"/>
      <c r="FE25" s="124"/>
    </row>
    <row r="26" spans="2:161" ht="15.6" x14ac:dyDescent="0.3">
      <c r="B26" s="62" t="s">
        <v>101</v>
      </c>
      <c r="C26" s="210"/>
      <c r="D26" s="211"/>
      <c r="E26" s="211"/>
      <c r="F26" s="211"/>
      <c r="G26" s="212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3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4"/>
      <c r="ER26" s="215">
        <f>SUM(C26:N26)</f>
        <v>0</v>
      </c>
      <c r="ES26" s="211">
        <f>SUM(O26:Z26)</f>
        <v>0</v>
      </c>
      <c r="ET26" s="211">
        <f>SUM(AA26:AL26)</f>
        <v>0</v>
      </c>
      <c r="EU26" s="211">
        <f>SUM(AM26:AX26)</f>
        <v>0</v>
      </c>
      <c r="EV26" s="211">
        <f>SUM(AY26:BJ26)</f>
        <v>0</v>
      </c>
      <c r="EW26" s="211">
        <f>SUM(BK26:BV26)</f>
        <v>0</v>
      </c>
      <c r="EX26" s="211">
        <f>SUM(BW26:CH26)</f>
        <v>0</v>
      </c>
      <c r="EY26" s="211">
        <f>SUM(CI26:CT26)</f>
        <v>0</v>
      </c>
      <c r="EZ26" s="211">
        <f>SUM(CU26:DF26)</f>
        <v>0</v>
      </c>
      <c r="FA26" s="211">
        <f>SUM(DG26:DR26)</f>
        <v>0</v>
      </c>
      <c r="FB26" s="211">
        <f>SUM(DS26:ED26)</f>
        <v>0</v>
      </c>
      <c r="FC26" s="211">
        <f>SUM(EE26:EP26)</f>
        <v>0</v>
      </c>
      <c r="FD26" s="216">
        <f>SUM(C26:EP26)</f>
        <v>0</v>
      </c>
      <c r="FE26" s="124"/>
    </row>
    <row r="27" spans="2:161" ht="16.2" thickBot="1" x14ac:dyDescent="0.35">
      <c r="B27" s="71" t="s">
        <v>116</v>
      </c>
      <c r="C27" s="217"/>
      <c r="D27" s="217"/>
      <c r="E27" s="217"/>
      <c r="F27" s="218"/>
      <c r="G27" s="218"/>
      <c r="H27" s="218"/>
      <c r="I27" s="218"/>
      <c r="J27" s="218"/>
      <c r="K27" s="218">
        <f>-Спецификация!D31*0.3</f>
        <v>-1484400</v>
      </c>
      <c r="L27" s="218">
        <v>-201800</v>
      </c>
      <c r="M27" s="218">
        <v>-2018000</v>
      </c>
      <c r="N27" s="218">
        <v>-201800</v>
      </c>
      <c r="O27" s="218"/>
      <c r="P27" s="218">
        <v>-201800</v>
      </c>
      <c r="Q27" s="218"/>
      <c r="R27" s="218"/>
      <c r="S27" s="218"/>
      <c r="T27" s="218">
        <v>-201800</v>
      </c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  <c r="AG27" s="218"/>
      <c r="AH27" s="218"/>
      <c r="AI27" s="218"/>
      <c r="AJ27" s="218"/>
      <c r="AK27" s="218"/>
      <c r="AL27" s="218"/>
      <c r="AM27" s="218"/>
      <c r="AN27" s="218"/>
      <c r="AO27" s="218"/>
      <c r="AP27" s="218"/>
      <c r="AQ27" s="218"/>
      <c r="AR27" s="218"/>
      <c r="AS27" s="218"/>
      <c r="AT27" s="218"/>
      <c r="AU27" s="218"/>
      <c r="AV27" s="218"/>
      <c r="AW27" s="218"/>
      <c r="AX27" s="218"/>
      <c r="AY27" s="218"/>
      <c r="AZ27" s="218"/>
      <c r="BA27" s="218"/>
      <c r="BB27" s="218"/>
      <c r="BC27" s="218"/>
      <c r="BD27" s="218"/>
      <c r="BE27" s="218"/>
      <c r="BF27" s="218"/>
      <c r="BG27" s="218"/>
      <c r="BH27" s="218"/>
      <c r="BI27" s="218"/>
      <c r="BJ27" s="218"/>
      <c r="BK27" s="218"/>
      <c r="BL27" s="218"/>
      <c r="BM27" s="218"/>
      <c r="BN27" s="218"/>
      <c r="BO27" s="218"/>
      <c r="BP27" s="218"/>
      <c r="BQ27" s="218"/>
      <c r="BR27" s="218"/>
      <c r="BS27" s="218"/>
      <c r="BT27" s="218"/>
      <c r="BU27" s="218"/>
      <c r="BV27" s="218"/>
      <c r="BW27" s="218"/>
      <c r="BX27" s="218"/>
      <c r="BY27" s="218"/>
      <c r="BZ27" s="218"/>
      <c r="CA27" s="218"/>
      <c r="CB27" s="218"/>
      <c r="CC27" s="218"/>
      <c r="CD27" s="218"/>
      <c r="CE27" s="218"/>
      <c r="CF27" s="218"/>
      <c r="CG27" s="218"/>
      <c r="CH27" s="218"/>
      <c r="CI27" s="218"/>
      <c r="CJ27" s="218"/>
      <c r="CK27" s="218"/>
      <c r="CL27" s="218"/>
      <c r="CM27" s="218"/>
      <c r="CN27" s="218"/>
      <c r="CO27" s="218"/>
      <c r="CP27" s="218"/>
      <c r="CQ27" s="218"/>
      <c r="CR27" s="218"/>
      <c r="CS27" s="218"/>
      <c r="CT27" s="219"/>
      <c r="CU27" s="218"/>
      <c r="CV27" s="218"/>
      <c r="CW27" s="218"/>
      <c r="CX27" s="218"/>
      <c r="CY27" s="218"/>
      <c r="CZ27" s="218"/>
      <c r="DA27" s="218"/>
      <c r="DB27" s="218"/>
      <c r="DC27" s="218"/>
      <c r="DD27" s="218"/>
      <c r="DE27" s="218"/>
      <c r="DF27" s="218"/>
      <c r="DG27" s="218"/>
      <c r="DH27" s="218"/>
      <c r="DI27" s="218"/>
      <c r="DJ27" s="218"/>
      <c r="DK27" s="218"/>
      <c r="DL27" s="218"/>
      <c r="DM27" s="218"/>
      <c r="DN27" s="218"/>
      <c r="DO27" s="218"/>
      <c r="DP27" s="218"/>
      <c r="DQ27" s="218"/>
      <c r="DR27" s="218"/>
      <c r="DS27" s="218"/>
      <c r="DT27" s="218"/>
      <c r="DU27" s="218"/>
      <c r="DV27" s="218"/>
      <c r="DW27" s="218"/>
      <c r="DX27" s="218"/>
      <c r="DY27" s="218"/>
      <c r="DZ27" s="218"/>
      <c r="EA27" s="218"/>
      <c r="EB27" s="218"/>
      <c r="EC27" s="218"/>
      <c r="ED27" s="218"/>
      <c r="EE27" s="218"/>
      <c r="EF27" s="218"/>
      <c r="EG27" s="218"/>
      <c r="EH27" s="218"/>
      <c r="EI27" s="218"/>
      <c r="EJ27" s="218"/>
      <c r="EK27" s="218"/>
      <c r="EL27" s="218"/>
      <c r="EM27" s="218"/>
      <c r="EN27" s="218"/>
      <c r="EO27" s="218"/>
      <c r="EP27" s="218"/>
      <c r="EQ27" s="220"/>
      <c r="ER27" s="221">
        <f>SUM(C27:N27)</f>
        <v>-3906000</v>
      </c>
      <c r="ES27" s="218">
        <f>SUM(O27:Z27)</f>
        <v>-403600</v>
      </c>
      <c r="ET27" s="218">
        <f>SUM(AA27:AL27)</f>
        <v>0</v>
      </c>
      <c r="EU27" s="218">
        <f>SUM(AM27:AX27)</f>
        <v>0</v>
      </c>
      <c r="EV27" s="218">
        <f>SUM(AY27:BJ27)</f>
        <v>0</v>
      </c>
      <c r="EW27" s="218">
        <f>SUM(BK27:BV27)</f>
        <v>0</v>
      </c>
      <c r="EX27" s="218">
        <f>SUM(BW27:CH27)</f>
        <v>0</v>
      </c>
      <c r="EY27" s="218">
        <f>SUM(CI27:CT27)</f>
        <v>0</v>
      </c>
      <c r="EZ27" s="218">
        <f>SUM(CU27:DF27)</f>
        <v>0</v>
      </c>
      <c r="FA27" s="218">
        <f>SUM(DG27:DR27)</f>
        <v>0</v>
      </c>
      <c r="FB27" s="218">
        <f>SUM(DS27:ED27)</f>
        <v>0</v>
      </c>
      <c r="FC27" s="218">
        <f>SUM(EE27:EP27)</f>
        <v>0</v>
      </c>
      <c r="FD27" s="222">
        <f>SUM(C27:EP27)</f>
        <v>-4309600</v>
      </c>
      <c r="FE27" s="124"/>
    </row>
    <row r="28" spans="2:161" ht="47.4" thickBot="1" x14ac:dyDescent="0.35">
      <c r="B28" s="76" t="s">
        <v>103</v>
      </c>
      <c r="C28" s="223">
        <f t="shared" ref="C28:AH28" si="3">SUM(C26:C27)</f>
        <v>0</v>
      </c>
      <c r="D28" s="224">
        <f t="shared" si="3"/>
        <v>0</v>
      </c>
      <c r="E28" s="224">
        <f t="shared" si="3"/>
        <v>0</v>
      </c>
      <c r="F28" s="224">
        <f t="shared" si="3"/>
        <v>0</v>
      </c>
      <c r="G28" s="224">
        <f t="shared" si="3"/>
        <v>0</v>
      </c>
      <c r="H28" s="224">
        <f t="shared" si="3"/>
        <v>0</v>
      </c>
      <c r="I28" s="224">
        <f t="shared" si="3"/>
        <v>0</v>
      </c>
      <c r="J28" s="224">
        <f t="shared" si="3"/>
        <v>0</v>
      </c>
      <c r="K28" s="224">
        <f t="shared" si="3"/>
        <v>-1484400</v>
      </c>
      <c r="L28" s="862">
        <f t="shared" si="3"/>
        <v>-201800</v>
      </c>
      <c r="M28" s="862">
        <f t="shared" si="3"/>
        <v>-2018000</v>
      </c>
      <c r="N28" s="862">
        <f t="shared" si="3"/>
        <v>-201800</v>
      </c>
      <c r="O28" s="862">
        <f t="shared" si="3"/>
        <v>0</v>
      </c>
      <c r="P28" s="862">
        <f t="shared" si="3"/>
        <v>-201800</v>
      </c>
      <c r="Q28" s="862">
        <f t="shared" si="3"/>
        <v>0</v>
      </c>
      <c r="R28" s="862">
        <f t="shared" si="3"/>
        <v>0</v>
      </c>
      <c r="S28" s="862">
        <f t="shared" si="3"/>
        <v>0</v>
      </c>
      <c r="T28" s="862">
        <f t="shared" si="3"/>
        <v>-201800</v>
      </c>
      <c r="U28" s="224">
        <f t="shared" si="3"/>
        <v>0</v>
      </c>
      <c r="V28" s="224">
        <f t="shared" si="3"/>
        <v>0</v>
      </c>
      <c r="W28" s="224">
        <f t="shared" si="3"/>
        <v>0</v>
      </c>
      <c r="X28" s="224">
        <f t="shared" si="3"/>
        <v>0</v>
      </c>
      <c r="Y28" s="224">
        <f t="shared" si="3"/>
        <v>0</v>
      </c>
      <c r="Z28" s="224">
        <f t="shared" si="3"/>
        <v>0</v>
      </c>
      <c r="AA28" s="224">
        <f t="shared" si="3"/>
        <v>0</v>
      </c>
      <c r="AB28" s="224">
        <f t="shared" si="3"/>
        <v>0</v>
      </c>
      <c r="AC28" s="224">
        <f t="shared" si="3"/>
        <v>0</v>
      </c>
      <c r="AD28" s="224">
        <f t="shared" si="3"/>
        <v>0</v>
      </c>
      <c r="AE28" s="224">
        <f t="shared" si="3"/>
        <v>0</v>
      </c>
      <c r="AF28" s="224">
        <f t="shared" si="3"/>
        <v>0</v>
      </c>
      <c r="AG28" s="224">
        <f t="shared" si="3"/>
        <v>0</v>
      </c>
      <c r="AH28" s="224">
        <f t="shared" si="3"/>
        <v>0</v>
      </c>
      <c r="AI28" s="224">
        <f t="shared" ref="AI28:BN28" si="4">SUM(AI26:AI27)</f>
        <v>0</v>
      </c>
      <c r="AJ28" s="224">
        <f t="shared" si="4"/>
        <v>0</v>
      </c>
      <c r="AK28" s="224">
        <f t="shared" si="4"/>
        <v>0</v>
      </c>
      <c r="AL28" s="224">
        <f t="shared" si="4"/>
        <v>0</v>
      </c>
      <c r="AM28" s="224">
        <f t="shared" si="4"/>
        <v>0</v>
      </c>
      <c r="AN28" s="224">
        <f t="shared" si="4"/>
        <v>0</v>
      </c>
      <c r="AO28" s="224">
        <f t="shared" si="4"/>
        <v>0</v>
      </c>
      <c r="AP28" s="224">
        <f t="shared" si="4"/>
        <v>0</v>
      </c>
      <c r="AQ28" s="224">
        <f t="shared" si="4"/>
        <v>0</v>
      </c>
      <c r="AR28" s="224">
        <f t="shared" si="4"/>
        <v>0</v>
      </c>
      <c r="AS28" s="224">
        <f t="shared" si="4"/>
        <v>0</v>
      </c>
      <c r="AT28" s="224">
        <f t="shared" si="4"/>
        <v>0</v>
      </c>
      <c r="AU28" s="224">
        <f t="shared" si="4"/>
        <v>0</v>
      </c>
      <c r="AV28" s="224">
        <f t="shared" si="4"/>
        <v>0</v>
      </c>
      <c r="AW28" s="224">
        <f t="shared" si="4"/>
        <v>0</v>
      </c>
      <c r="AX28" s="224">
        <f t="shared" si="4"/>
        <v>0</v>
      </c>
      <c r="AY28" s="224">
        <f t="shared" si="4"/>
        <v>0</v>
      </c>
      <c r="AZ28" s="224">
        <f t="shared" si="4"/>
        <v>0</v>
      </c>
      <c r="BA28" s="224">
        <f t="shared" si="4"/>
        <v>0</v>
      </c>
      <c r="BB28" s="224">
        <f t="shared" si="4"/>
        <v>0</v>
      </c>
      <c r="BC28" s="224">
        <f t="shared" si="4"/>
        <v>0</v>
      </c>
      <c r="BD28" s="224">
        <f t="shared" si="4"/>
        <v>0</v>
      </c>
      <c r="BE28" s="224">
        <f t="shared" si="4"/>
        <v>0</v>
      </c>
      <c r="BF28" s="224">
        <f t="shared" si="4"/>
        <v>0</v>
      </c>
      <c r="BG28" s="224">
        <f t="shared" si="4"/>
        <v>0</v>
      </c>
      <c r="BH28" s="224">
        <f t="shared" si="4"/>
        <v>0</v>
      </c>
      <c r="BI28" s="224">
        <f t="shared" si="4"/>
        <v>0</v>
      </c>
      <c r="BJ28" s="224">
        <f t="shared" si="4"/>
        <v>0</v>
      </c>
      <c r="BK28" s="224">
        <f t="shared" si="4"/>
        <v>0</v>
      </c>
      <c r="BL28" s="224">
        <f t="shared" si="4"/>
        <v>0</v>
      </c>
      <c r="BM28" s="224">
        <f t="shared" si="4"/>
        <v>0</v>
      </c>
      <c r="BN28" s="224">
        <f t="shared" si="4"/>
        <v>0</v>
      </c>
      <c r="BO28" s="224">
        <f t="shared" ref="BO28:CT28" si="5">SUM(BO26:BO27)</f>
        <v>0</v>
      </c>
      <c r="BP28" s="224">
        <f t="shared" si="5"/>
        <v>0</v>
      </c>
      <c r="BQ28" s="224">
        <f t="shared" si="5"/>
        <v>0</v>
      </c>
      <c r="BR28" s="224">
        <f t="shared" si="5"/>
        <v>0</v>
      </c>
      <c r="BS28" s="224">
        <f t="shared" si="5"/>
        <v>0</v>
      </c>
      <c r="BT28" s="224">
        <f t="shared" si="5"/>
        <v>0</v>
      </c>
      <c r="BU28" s="224">
        <f t="shared" si="5"/>
        <v>0</v>
      </c>
      <c r="BV28" s="224">
        <f t="shared" si="5"/>
        <v>0</v>
      </c>
      <c r="BW28" s="224">
        <f t="shared" si="5"/>
        <v>0</v>
      </c>
      <c r="BX28" s="224">
        <f t="shared" si="5"/>
        <v>0</v>
      </c>
      <c r="BY28" s="224">
        <f t="shared" si="5"/>
        <v>0</v>
      </c>
      <c r="BZ28" s="224">
        <f t="shared" si="5"/>
        <v>0</v>
      </c>
      <c r="CA28" s="224">
        <f t="shared" si="5"/>
        <v>0</v>
      </c>
      <c r="CB28" s="224">
        <f t="shared" si="5"/>
        <v>0</v>
      </c>
      <c r="CC28" s="224">
        <f t="shared" si="5"/>
        <v>0</v>
      </c>
      <c r="CD28" s="224">
        <f t="shared" si="5"/>
        <v>0</v>
      </c>
      <c r="CE28" s="224">
        <f t="shared" si="5"/>
        <v>0</v>
      </c>
      <c r="CF28" s="224">
        <f t="shared" si="5"/>
        <v>0</v>
      </c>
      <c r="CG28" s="224">
        <f t="shared" si="5"/>
        <v>0</v>
      </c>
      <c r="CH28" s="224">
        <f t="shared" si="5"/>
        <v>0</v>
      </c>
      <c r="CI28" s="224">
        <f t="shared" si="5"/>
        <v>0</v>
      </c>
      <c r="CJ28" s="224">
        <f t="shared" si="5"/>
        <v>0</v>
      </c>
      <c r="CK28" s="224">
        <f t="shared" si="5"/>
        <v>0</v>
      </c>
      <c r="CL28" s="224">
        <f t="shared" si="5"/>
        <v>0</v>
      </c>
      <c r="CM28" s="224">
        <f t="shared" si="5"/>
        <v>0</v>
      </c>
      <c r="CN28" s="224">
        <f t="shared" si="5"/>
        <v>0</v>
      </c>
      <c r="CO28" s="224">
        <f t="shared" si="5"/>
        <v>0</v>
      </c>
      <c r="CP28" s="224">
        <f t="shared" si="5"/>
        <v>0</v>
      </c>
      <c r="CQ28" s="224">
        <f t="shared" si="5"/>
        <v>0</v>
      </c>
      <c r="CR28" s="224">
        <f t="shared" si="5"/>
        <v>0</v>
      </c>
      <c r="CS28" s="224">
        <f t="shared" si="5"/>
        <v>0</v>
      </c>
      <c r="CT28" s="225">
        <f t="shared" si="5"/>
        <v>0</v>
      </c>
      <c r="CU28" s="226">
        <f t="shared" ref="CU28:DZ28" si="6">SUM(CU26:CU27)</f>
        <v>0</v>
      </c>
      <c r="CV28" s="224">
        <f t="shared" si="6"/>
        <v>0</v>
      </c>
      <c r="CW28" s="224">
        <f t="shared" si="6"/>
        <v>0</v>
      </c>
      <c r="CX28" s="224">
        <f t="shared" si="6"/>
        <v>0</v>
      </c>
      <c r="CY28" s="224">
        <f t="shared" si="6"/>
        <v>0</v>
      </c>
      <c r="CZ28" s="224">
        <f t="shared" si="6"/>
        <v>0</v>
      </c>
      <c r="DA28" s="224">
        <f t="shared" si="6"/>
        <v>0</v>
      </c>
      <c r="DB28" s="224">
        <f t="shared" si="6"/>
        <v>0</v>
      </c>
      <c r="DC28" s="224">
        <f t="shared" si="6"/>
        <v>0</v>
      </c>
      <c r="DD28" s="224">
        <f t="shared" si="6"/>
        <v>0</v>
      </c>
      <c r="DE28" s="224">
        <f t="shared" si="6"/>
        <v>0</v>
      </c>
      <c r="DF28" s="224">
        <f t="shared" si="6"/>
        <v>0</v>
      </c>
      <c r="DG28" s="224">
        <f t="shared" si="6"/>
        <v>0</v>
      </c>
      <c r="DH28" s="224">
        <f t="shared" si="6"/>
        <v>0</v>
      </c>
      <c r="DI28" s="224">
        <f t="shared" si="6"/>
        <v>0</v>
      </c>
      <c r="DJ28" s="224">
        <f t="shared" si="6"/>
        <v>0</v>
      </c>
      <c r="DK28" s="224">
        <f t="shared" si="6"/>
        <v>0</v>
      </c>
      <c r="DL28" s="224">
        <f t="shared" si="6"/>
        <v>0</v>
      </c>
      <c r="DM28" s="224">
        <f t="shared" si="6"/>
        <v>0</v>
      </c>
      <c r="DN28" s="224">
        <f t="shared" si="6"/>
        <v>0</v>
      </c>
      <c r="DO28" s="224">
        <f t="shared" si="6"/>
        <v>0</v>
      </c>
      <c r="DP28" s="224">
        <f t="shared" si="6"/>
        <v>0</v>
      </c>
      <c r="DQ28" s="224">
        <f t="shared" si="6"/>
        <v>0</v>
      </c>
      <c r="DR28" s="224">
        <f t="shared" si="6"/>
        <v>0</v>
      </c>
      <c r="DS28" s="224">
        <f t="shared" si="6"/>
        <v>0</v>
      </c>
      <c r="DT28" s="224">
        <f t="shared" si="6"/>
        <v>0</v>
      </c>
      <c r="DU28" s="224">
        <f t="shared" si="6"/>
        <v>0</v>
      </c>
      <c r="DV28" s="224">
        <f t="shared" si="6"/>
        <v>0</v>
      </c>
      <c r="DW28" s="224">
        <f t="shared" si="6"/>
        <v>0</v>
      </c>
      <c r="DX28" s="224">
        <f t="shared" si="6"/>
        <v>0</v>
      </c>
      <c r="DY28" s="224">
        <f t="shared" si="6"/>
        <v>0</v>
      </c>
      <c r="DZ28" s="224">
        <f t="shared" si="6"/>
        <v>0</v>
      </c>
      <c r="EA28" s="224">
        <f t="shared" ref="EA28:EP28" si="7">SUM(EA26:EA27)</f>
        <v>0</v>
      </c>
      <c r="EB28" s="224">
        <f t="shared" si="7"/>
        <v>0</v>
      </c>
      <c r="EC28" s="224">
        <f t="shared" si="7"/>
        <v>0</v>
      </c>
      <c r="ED28" s="224">
        <f t="shared" si="7"/>
        <v>0</v>
      </c>
      <c r="EE28" s="224">
        <f t="shared" si="7"/>
        <v>0</v>
      </c>
      <c r="EF28" s="224">
        <f t="shared" si="7"/>
        <v>0</v>
      </c>
      <c r="EG28" s="224">
        <f t="shared" si="7"/>
        <v>0</v>
      </c>
      <c r="EH28" s="224">
        <f t="shared" si="7"/>
        <v>0</v>
      </c>
      <c r="EI28" s="224">
        <f t="shared" si="7"/>
        <v>0</v>
      </c>
      <c r="EJ28" s="224">
        <f t="shared" si="7"/>
        <v>0</v>
      </c>
      <c r="EK28" s="224">
        <f t="shared" si="7"/>
        <v>0</v>
      </c>
      <c r="EL28" s="224">
        <f t="shared" si="7"/>
        <v>0</v>
      </c>
      <c r="EM28" s="224">
        <f t="shared" si="7"/>
        <v>0</v>
      </c>
      <c r="EN28" s="224">
        <f t="shared" si="7"/>
        <v>0</v>
      </c>
      <c r="EO28" s="224">
        <f t="shared" si="7"/>
        <v>0</v>
      </c>
      <c r="EP28" s="224">
        <f t="shared" si="7"/>
        <v>0</v>
      </c>
      <c r="EQ28" s="193"/>
      <c r="ER28" s="227">
        <f>SUM(C28:N28)</f>
        <v>-3906000</v>
      </c>
      <c r="ES28" s="228">
        <f>SUM(O28:Z28)</f>
        <v>-403600</v>
      </c>
      <c r="ET28" s="228">
        <f>SUM(AA28:AL28)</f>
        <v>0</v>
      </c>
      <c r="EU28" s="228">
        <f>SUM(AM28:AX28)</f>
        <v>0</v>
      </c>
      <c r="EV28" s="228">
        <f>SUM(AY28:BJ28)</f>
        <v>0</v>
      </c>
      <c r="EW28" s="228">
        <f>SUM(BK28:BV28)</f>
        <v>0</v>
      </c>
      <c r="EX28" s="228">
        <f>SUM(BW28:CH28)</f>
        <v>0</v>
      </c>
      <c r="EY28" s="228">
        <f>SUM(CI28:CT28)</f>
        <v>0</v>
      </c>
      <c r="EZ28" s="228">
        <f>SUM(CU28:DF28)</f>
        <v>0</v>
      </c>
      <c r="FA28" s="228">
        <f>SUM(DG28:DR28)</f>
        <v>0</v>
      </c>
      <c r="FB28" s="228">
        <f>SUM(DS28:ED28)</f>
        <v>0</v>
      </c>
      <c r="FC28" s="228">
        <f>SUM(EE28:EP28)</f>
        <v>0</v>
      </c>
      <c r="FD28" s="229">
        <f>SUM(C28:EP28)</f>
        <v>-4309600</v>
      </c>
      <c r="FE28" s="124"/>
    </row>
    <row r="29" spans="2:161" ht="63.6" thickBot="1" x14ac:dyDescent="0.45">
      <c r="B29" s="77" t="s">
        <v>104</v>
      </c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0"/>
      <c r="CI29" s="230"/>
      <c r="CJ29" s="230"/>
      <c r="CK29" s="230"/>
      <c r="CL29" s="230"/>
      <c r="CM29" s="230"/>
      <c r="CN29" s="230"/>
      <c r="CO29" s="230"/>
      <c r="CP29" s="230"/>
      <c r="CQ29" s="230"/>
      <c r="CR29" s="230"/>
      <c r="CS29" s="230"/>
      <c r="CT29" s="231"/>
      <c r="CU29" s="177"/>
      <c r="CV29" s="230"/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230"/>
      <c r="DH29" s="230"/>
      <c r="DI29" s="230"/>
      <c r="DJ29" s="230"/>
      <c r="DK29" s="230"/>
      <c r="DL29" s="230"/>
      <c r="DM29" s="230"/>
      <c r="DN29" s="230"/>
      <c r="DO29" s="230"/>
      <c r="DP29" s="230"/>
      <c r="DQ29" s="230"/>
      <c r="DR29" s="230"/>
      <c r="DS29" s="230"/>
      <c r="DT29" s="230"/>
      <c r="DU29" s="230"/>
      <c r="DV29" s="230"/>
      <c r="DW29" s="230"/>
      <c r="DX29" s="230"/>
      <c r="DY29" s="230"/>
      <c r="DZ29" s="230"/>
      <c r="EA29" s="230"/>
      <c r="EB29" s="230"/>
      <c r="EC29" s="230"/>
      <c r="ED29" s="230"/>
      <c r="EE29" s="230"/>
      <c r="EF29" s="230"/>
      <c r="EG29" s="230"/>
      <c r="EH29" s="230"/>
      <c r="EI29" s="230"/>
      <c r="EJ29" s="230"/>
      <c r="EK29" s="230"/>
      <c r="EL29" s="230"/>
      <c r="EM29" s="230"/>
      <c r="EN29" s="230"/>
      <c r="EO29" s="230"/>
      <c r="EP29" s="230"/>
      <c r="EQ29" s="125"/>
      <c r="ER29" s="232"/>
      <c r="ES29" s="230"/>
      <c r="ET29" s="230"/>
      <c r="EU29" s="230"/>
      <c r="EV29" s="230"/>
      <c r="EW29" s="230"/>
      <c r="EX29" s="230"/>
      <c r="EY29" s="230"/>
      <c r="EZ29" s="230"/>
      <c r="FA29" s="230"/>
      <c r="FB29" s="230"/>
      <c r="FC29" s="230"/>
      <c r="FD29" s="233"/>
      <c r="FE29" s="124"/>
    </row>
    <row r="30" spans="2:161" ht="15.6" x14ac:dyDescent="0.3">
      <c r="B30" s="62" t="s">
        <v>105</v>
      </c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177"/>
      <c r="BY30" s="177"/>
      <c r="BZ30" s="177"/>
      <c r="CA30" s="177"/>
      <c r="CB30" s="177"/>
      <c r="CC30" s="177"/>
      <c r="CD30" s="177"/>
      <c r="CE30" s="177"/>
      <c r="CF30" s="177"/>
      <c r="CG30" s="177"/>
      <c r="CH30" s="177"/>
      <c r="CI30" s="177"/>
      <c r="CJ30" s="177"/>
      <c r="CK30" s="177"/>
      <c r="CL30" s="177"/>
      <c r="CM30" s="177"/>
      <c r="CN30" s="177"/>
      <c r="CO30" s="177"/>
      <c r="CP30" s="177"/>
      <c r="CQ30" s="177"/>
      <c r="CR30" s="177"/>
      <c r="CS30" s="177"/>
      <c r="CT30" s="188"/>
      <c r="CU30" s="177"/>
      <c r="CV30" s="177"/>
      <c r="CW30" s="177"/>
      <c r="CX30" s="177"/>
      <c r="CY30" s="177"/>
      <c r="CZ30" s="177"/>
      <c r="DA30" s="177"/>
      <c r="DB30" s="177"/>
      <c r="DC30" s="177"/>
      <c r="DD30" s="177"/>
      <c r="DE30" s="177"/>
      <c r="DF30" s="177"/>
      <c r="DG30" s="177"/>
      <c r="DH30" s="177"/>
      <c r="DI30" s="177"/>
      <c r="DJ30" s="177"/>
      <c r="DK30" s="177"/>
      <c r="DL30" s="177"/>
      <c r="DM30" s="177"/>
      <c r="DN30" s="177"/>
      <c r="DO30" s="177"/>
      <c r="DP30" s="177"/>
      <c r="DQ30" s="177"/>
      <c r="DR30" s="177"/>
      <c r="DS30" s="177"/>
      <c r="DT30" s="177"/>
      <c r="DU30" s="177"/>
      <c r="DV30" s="177"/>
      <c r="DW30" s="177"/>
      <c r="DX30" s="177"/>
      <c r="DY30" s="177"/>
      <c r="DZ30" s="177"/>
      <c r="EA30" s="177"/>
      <c r="EB30" s="177"/>
      <c r="EC30" s="177"/>
      <c r="ED30" s="177"/>
      <c r="EE30" s="177"/>
      <c r="EF30" s="177"/>
      <c r="EG30" s="177"/>
      <c r="EH30" s="177"/>
      <c r="EI30" s="177"/>
      <c r="EJ30" s="177"/>
      <c r="EK30" s="177"/>
      <c r="EL30" s="177"/>
      <c r="EM30" s="177"/>
      <c r="EN30" s="177"/>
      <c r="EO30" s="177"/>
      <c r="EP30" s="177"/>
      <c r="EQ30" s="125"/>
      <c r="ER30" s="190">
        <f t="shared" ref="ER30:ER35" si="8">SUM(C30:N30)</f>
        <v>0</v>
      </c>
      <c r="ES30" s="177"/>
      <c r="ET30" s="177"/>
      <c r="EU30" s="177"/>
      <c r="EV30" s="177"/>
      <c r="EW30" s="177"/>
      <c r="EX30" s="177"/>
      <c r="EY30" s="177"/>
      <c r="EZ30" s="177"/>
      <c r="FA30" s="177"/>
      <c r="FB30" s="177"/>
      <c r="FC30" s="177"/>
      <c r="FD30" s="191">
        <f>SUM(C30:CT30)</f>
        <v>0</v>
      </c>
      <c r="FE30" s="124"/>
    </row>
    <row r="31" spans="2:161" ht="15.6" x14ac:dyDescent="0.3">
      <c r="B31" s="78" t="s">
        <v>19</v>
      </c>
      <c r="C31" s="234" t="s">
        <v>166</v>
      </c>
      <c r="D31" s="234"/>
      <c r="E31" s="234"/>
      <c r="F31" s="234"/>
      <c r="G31" s="234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D31" s="177"/>
      <c r="CE31" s="177"/>
      <c r="CF31" s="177"/>
      <c r="CG31" s="177"/>
      <c r="CH31" s="177"/>
      <c r="CI31" s="177"/>
      <c r="CJ31" s="177"/>
      <c r="CK31" s="177"/>
      <c r="CL31" s="177"/>
      <c r="CM31" s="177"/>
      <c r="CN31" s="177"/>
      <c r="CO31" s="177"/>
      <c r="CP31" s="177"/>
      <c r="CQ31" s="177"/>
      <c r="CR31" s="177"/>
      <c r="CS31" s="177"/>
      <c r="CT31" s="188"/>
      <c r="CU31" s="177"/>
      <c r="CV31" s="177"/>
      <c r="CW31" s="177"/>
      <c r="CX31" s="177"/>
      <c r="CY31" s="177"/>
      <c r="CZ31" s="177"/>
      <c r="DA31" s="177"/>
      <c r="DB31" s="177"/>
      <c r="DC31" s="177"/>
      <c r="DD31" s="177"/>
      <c r="DE31" s="177"/>
      <c r="DF31" s="177"/>
      <c r="DG31" s="177"/>
      <c r="DH31" s="177"/>
      <c r="DI31" s="177"/>
      <c r="DJ31" s="177"/>
      <c r="DK31" s="177"/>
      <c r="DL31" s="177"/>
      <c r="DM31" s="177"/>
      <c r="DN31" s="177"/>
      <c r="DO31" s="177"/>
      <c r="DP31" s="177"/>
      <c r="DQ31" s="177"/>
      <c r="DR31" s="177"/>
      <c r="DS31" s="177"/>
      <c r="DT31" s="177"/>
      <c r="DU31" s="177"/>
      <c r="DV31" s="177"/>
      <c r="DW31" s="177"/>
      <c r="DX31" s="177"/>
      <c r="DY31" s="177"/>
      <c r="DZ31" s="177"/>
      <c r="EA31" s="177"/>
      <c r="EB31" s="177"/>
      <c r="EC31" s="177"/>
      <c r="ED31" s="177"/>
      <c r="EE31" s="177"/>
      <c r="EF31" s="177"/>
      <c r="EG31" s="177"/>
      <c r="EH31" s="177"/>
      <c r="EI31" s="177"/>
      <c r="EJ31" s="177"/>
      <c r="EK31" s="177"/>
      <c r="EL31" s="177"/>
      <c r="EM31" s="177"/>
      <c r="EN31" s="177"/>
      <c r="EO31" s="177"/>
      <c r="EP31" s="177"/>
      <c r="EQ31" s="125"/>
      <c r="ER31" s="190">
        <f t="shared" si="8"/>
        <v>0</v>
      </c>
      <c r="ES31" s="177"/>
      <c r="ET31" s="177"/>
      <c r="EU31" s="177"/>
      <c r="EV31" s="177"/>
      <c r="EW31" s="177"/>
      <c r="EX31" s="177"/>
      <c r="EY31" s="177"/>
      <c r="EZ31" s="177">
        <f>SUM(CU31:DF31)</f>
        <v>0</v>
      </c>
      <c r="FA31" s="177">
        <f>SUM(DG31:DR31)</f>
        <v>0</v>
      </c>
      <c r="FB31" s="177">
        <f>SUM(DS31:ED31)</f>
        <v>0</v>
      </c>
      <c r="FC31" s="177">
        <f>SUM(EE31:EP31)</f>
        <v>0</v>
      </c>
      <c r="FD31" s="191">
        <f>SUM(C31:EP31)</f>
        <v>0</v>
      </c>
      <c r="FE31" s="124"/>
    </row>
    <row r="32" spans="2:161" ht="15.6" x14ac:dyDescent="0.3">
      <c r="B32" s="62" t="s">
        <v>169</v>
      </c>
      <c r="C32" s="234"/>
      <c r="D32" s="234"/>
      <c r="E32" s="234"/>
      <c r="F32" s="874"/>
      <c r="G32" s="234"/>
      <c r="H32" s="874"/>
      <c r="I32" s="874"/>
      <c r="J32" s="177"/>
      <c r="K32" s="177">
        <v>1214219</v>
      </c>
      <c r="L32" s="177">
        <v>205219</v>
      </c>
      <c r="M32" s="177">
        <v>2021419</v>
      </c>
      <c r="N32" s="177">
        <v>205219</v>
      </c>
      <c r="O32" s="177">
        <v>3419</v>
      </c>
      <c r="P32" s="177">
        <v>205219</v>
      </c>
      <c r="Q32" s="177">
        <v>3419</v>
      </c>
      <c r="R32" s="177">
        <v>3419</v>
      </c>
      <c r="S32" s="177">
        <v>3419</v>
      </c>
      <c r="T32" s="177">
        <v>71764</v>
      </c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177"/>
      <c r="BN32" s="177"/>
      <c r="BO32" s="177"/>
      <c r="BP32" s="177"/>
      <c r="BQ32" s="177"/>
      <c r="BR32" s="177"/>
      <c r="BS32" s="177"/>
      <c r="BT32" s="177"/>
      <c r="BU32" s="177"/>
      <c r="BV32" s="177"/>
      <c r="BW32" s="177"/>
      <c r="BX32" s="177"/>
      <c r="BY32" s="177"/>
      <c r="BZ32" s="177"/>
      <c r="CA32" s="177"/>
      <c r="CB32" s="177"/>
      <c r="CC32" s="177"/>
      <c r="CD32" s="177"/>
      <c r="CE32" s="177"/>
      <c r="CF32" s="177"/>
      <c r="CG32" s="177"/>
      <c r="CH32" s="177"/>
      <c r="CI32" s="177"/>
      <c r="CJ32" s="177"/>
      <c r="CK32" s="177"/>
      <c r="CL32" s="177"/>
      <c r="CM32" s="177"/>
      <c r="CN32" s="177"/>
      <c r="CO32" s="177"/>
      <c r="CP32" s="177"/>
      <c r="CQ32" s="177"/>
      <c r="CR32" s="177"/>
      <c r="CS32" s="177"/>
      <c r="CT32" s="177"/>
      <c r="CU32" s="177"/>
      <c r="CV32" s="177"/>
      <c r="CW32" s="177"/>
      <c r="CX32" s="177"/>
      <c r="CY32" s="177"/>
      <c r="CZ32" s="177"/>
      <c r="DA32" s="177"/>
      <c r="DB32" s="177"/>
      <c r="DC32" s="177"/>
      <c r="DD32" s="177"/>
      <c r="DE32" s="177"/>
      <c r="DF32" s="177"/>
      <c r="DG32" s="177"/>
      <c r="DH32" s="177"/>
      <c r="DI32" s="177"/>
      <c r="DJ32" s="177"/>
      <c r="DK32" s="177"/>
      <c r="DL32" s="177"/>
      <c r="DM32" s="177"/>
      <c r="DN32" s="177"/>
      <c r="DO32" s="177"/>
      <c r="DP32" s="177"/>
      <c r="DQ32" s="177"/>
      <c r="DR32" s="177"/>
      <c r="DS32" s="177"/>
      <c r="DT32" s="177"/>
      <c r="DU32" s="177"/>
      <c r="DV32" s="177"/>
      <c r="DW32" s="177"/>
      <c r="DX32" s="177"/>
      <c r="DY32" s="177"/>
      <c r="DZ32" s="177"/>
      <c r="EA32" s="177"/>
      <c r="EB32" s="177"/>
      <c r="EC32" s="177"/>
      <c r="ED32" s="177"/>
      <c r="EE32" s="177"/>
      <c r="EF32" s="177"/>
      <c r="EG32" s="177"/>
      <c r="EH32" s="177"/>
      <c r="EI32" s="177"/>
      <c r="EJ32" s="177"/>
      <c r="EK32" s="177"/>
      <c r="EL32" s="177"/>
      <c r="EM32" s="177"/>
      <c r="EN32" s="177"/>
      <c r="EO32" s="177"/>
      <c r="EP32" s="177"/>
      <c r="EQ32" s="125"/>
      <c r="ER32" s="190">
        <f t="shared" si="8"/>
        <v>3646076</v>
      </c>
      <c r="ES32" s="177">
        <f>SUM(O32:Z32)</f>
        <v>290659</v>
      </c>
      <c r="ET32" s="177">
        <f>SUM(P32:AA32)</f>
        <v>287240</v>
      </c>
      <c r="EU32" s="177">
        <f>SUM(AM32:AX32)</f>
        <v>0</v>
      </c>
      <c r="EV32" s="177">
        <f>SUM(AY32:BJ32)</f>
        <v>0</v>
      </c>
      <c r="EW32" s="177">
        <f>SUM(BK32:BV32)</f>
        <v>0</v>
      </c>
      <c r="EX32" s="177">
        <f>SUM(BW32:CH32)</f>
        <v>0</v>
      </c>
      <c r="EY32" s="177">
        <f>SUM(CI32:CT32)</f>
        <v>0</v>
      </c>
      <c r="EZ32" s="177">
        <f>SUM(CU32:DF32)</f>
        <v>0</v>
      </c>
      <c r="FA32" s="177">
        <f>SUM(DG32:DR32)</f>
        <v>0</v>
      </c>
      <c r="FB32" s="177">
        <f>SUM(DS32:ED32)</f>
        <v>0</v>
      </c>
      <c r="FC32" s="177">
        <f>SUM(EE32:EP32)</f>
        <v>0</v>
      </c>
      <c r="FD32" s="191">
        <f>SUM(C32:EP32)</f>
        <v>3936735</v>
      </c>
      <c r="FE32" s="124"/>
    </row>
    <row r="33" spans="2:162" ht="15.6" x14ac:dyDescent="0.3">
      <c r="B33" s="62" t="s">
        <v>106</v>
      </c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7"/>
      <c r="BB33" s="177"/>
      <c r="BC33" s="177"/>
      <c r="BD33" s="177"/>
      <c r="BE33" s="177"/>
      <c r="BF33" s="177"/>
      <c r="BG33" s="177"/>
      <c r="BH33" s="177"/>
      <c r="BI33" s="177"/>
      <c r="BJ33" s="177"/>
      <c r="BK33" s="177"/>
      <c r="BL33" s="177"/>
      <c r="BM33" s="177"/>
      <c r="BN33" s="177"/>
      <c r="BO33" s="177"/>
      <c r="BP33" s="177"/>
      <c r="BQ33" s="177"/>
      <c r="BR33" s="177"/>
      <c r="BS33" s="177"/>
      <c r="BT33" s="177"/>
      <c r="BU33" s="177"/>
      <c r="BV33" s="177"/>
      <c r="BW33" s="177"/>
      <c r="BX33" s="177"/>
      <c r="BY33" s="177"/>
      <c r="BZ33" s="177"/>
      <c r="CA33" s="177"/>
      <c r="CB33" s="177"/>
      <c r="CC33" s="177"/>
      <c r="CD33" s="177"/>
      <c r="CE33" s="177"/>
      <c r="CF33" s="177"/>
      <c r="CG33" s="177"/>
      <c r="CH33" s="177"/>
      <c r="CI33" s="177"/>
      <c r="CJ33" s="177"/>
      <c r="CK33" s="177"/>
      <c r="CL33" s="177"/>
      <c r="CM33" s="177"/>
      <c r="CN33" s="177"/>
      <c r="CO33" s="177"/>
      <c r="CP33" s="177"/>
      <c r="CQ33" s="177"/>
      <c r="CR33" s="177"/>
      <c r="CS33" s="177"/>
      <c r="CT33" s="188"/>
      <c r="CU33" s="177"/>
      <c r="CV33" s="177"/>
      <c r="CW33" s="177"/>
      <c r="CX33" s="177"/>
      <c r="CY33" s="177"/>
      <c r="CZ33" s="177"/>
      <c r="DA33" s="177"/>
      <c r="DB33" s="177"/>
      <c r="DC33" s="177"/>
      <c r="DD33" s="177"/>
      <c r="DE33" s="177"/>
      <c r="DF33" s="177"/>
      <c r="DG33" s="177"/>
      <c r="DH33" s="177"/>
      <c r="DI33" s="177"/>
      <c r="DJ33" s="177"/>
      <c r="DK33" s="177"/>
      <c r="DL33" s="177"/>
      <c r="DM33" s="177"/>
      <c r="DN33" s="177"/>
      <c r="DO33" s="177"/>
      <c r="DP33" s="177"/>
      <c r="DQ33" s="177"/>
      <c r="DR33" s="177"/>
      <c r="DS33" s="177"/>
      <c r="DT33" s="177"/>
      <c r="DU33" s="177"/>
      <c r="DV33" s="177"/>
      <c r="DW33" s="177"/>
      <c r="DX33" s="177"/>
      <c r="DY33" s="177"/>
      <c r="DZ33" s="177"/>
      <c r="EA33" s="177"/>
      <c r="EB33" s="177"/>
      <c r="EC33" s="177"/>
      <c r="ED33" s="177"/>
      <c r="EE33" s="177"/>
      <c r="EF33" s="177"/>
      <c r="EG33" s="177"/>
      <c r="EH33" s="177"/>
      <c r="EI33" s="177"/>
      <c r="EJ33" s="177"/>
      <c r="EK33" s="177"/>
      <c r="EL33" s="177"/>
      <c r="EM33" s="177"/>
      <c r="EN33" s="177"/>
      <c r="EO33" s="177"/>
      <c r="EP33" s="177"/>
      <c r="EQ33" s="125"/>
      <c r="ER33" s="190">
        <f t="shared" si="8"/>
        <v>0</v>
      </c>
      <c r="ES33" s="177">
        <f>SUM(O33:Z33)</f>
        <v>0</v>
      </c>
      <c r="ET33" s="177">
        <f>SUM(AA33:AL33)</f>
        <v>0</v>
      </c>
      <c r="EU33" s="177">
        <f>SUM(AM33:AX33)</f>
        <v>0</v>
      </c>
      <c r="EV33" s="177">
        <f>SUM(AY33:BJ33)</f>
        <v>0</v>
      </c>
      <c r="EW33" s="177">
        <f>SUM(BK33:BV33)</f>
        <v>0</v>
      </c>
      <c r="EX33" s="177">
        <f>SUM(BW33:CH33)</f>
        <v>0</v>
      </c>
      <c r="EY33" s="177">
        <f>SUM(CI33:CT33)</f>
        <v>0</v>
      </c>
      <c r="EZ33" s="177">
        <f>SUM(CU33:DF33)</f>
        <v>0</v>
      </c>
      <c r="FA33" s="177">
        <f>SUM(DG33:DR33)</f>
        <v>0</v>
      </c>
      <c r="FB33" s="177">
        <f>SUM(DS33:ED33)</f>
        <v>0</v>
      </c>
      <c r="FC33" s="177">
        <f>SUM(EE33:EP33)</f>
        <v>0</v>
      </c>
      <c r="FD33" s="191">
        <f>SUM(C33:EP33)</f>
        <v>0</v>
      </c>
      <c r="FE33" s="124"/>
    </row>
    <row r="34" spans="2:162" ht="15.6" x14ac:dyDescent="0.3">
      <c r="B34" s="62" t="s">
        <v>117</v>
      </c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7"/>
      <c r="BO34" s="177"/>
      <c r="BP34" s="177"/>
      <c r="BQ34" s="177"/>
      <c r="BR34" s="177"/>
      <c r="BS34" s="177"/>
      <c r="BT34" s="177"/>
      <c r="BU34" s="177"/>
      <c r="BV34" s="177"/>
      <c r="BW34" s="177"/>
      <c r="BX34" s="177"/>
      <c r="BY34" s="177"/>
      <c r="BZ34" s="177"/>
      <c r="CA34" s="177"/>
      <c r="CB34" s="177"/>
      <c r="CC34" s="177"/>
      <c r="CD34" s="177"/>
      <c r="CE34" s="177"/>
      <c r="CF34" s="177"/>
      <c r="CG34" s="177"/>
      <c r="CH34" s="177"/>
      <c r="CI34" s="177"/>
      <c r="CJ34" s="177"/>
      <c r="CK34" s="177"/>
      <c r="CL34" s="177"/>
      <c r="CM34" s="177"/>
      <c r="CN34" s="177"/>
      <c r="CO34" s="177"/>
      <c r="CP34" s="177"/>
      <c r="CQ34" s="177"/>
      <c r="CR34" s="177"/>
      <c r="CS34" s="177"/>
      <c r="CT34" s="188"/>
      <c r="CU34" s="177"/>
      <c r="CV34" s="177"/>
      <c r="CW34" s="177"/>
      <c r="CX34" s="177"/>
      <c r="CY34" s="177"/>
      <c r="CZ34" s="177"/>
      <c r="DA34" s="177"/>
      <c r="DB34" s="177"/>
      <c r="DC34" s="177"/>
      <c r="DD34" s="177"/>
      <c r="DE34" s="177"/>
      <c r="DF34" s="177"/>
      <c r="DG34" s="177"/>
      <c r="DH34" s="177"/>
      <c r="DI34" s="177"/>
      <c r="DJ34" s="177"/>
      <c r="DK34" s="177"/>
      <c r="DL34" s="177"/>
      <c r="DM34" s="177"/>
      <c r="DN34" s="177"/>
      <c r="DO34" s="177"/>
      <c r="DP34" s="177"/>
      <c r="DQ34" s="177"/>
      <c r="DR34" s="177"/>
      <c r="DS34" s="177"/>
      <c r="DT34" s="177"/>
      <c r="DU34" s="177"/>
      <c r="DV34" s="177"/>
      <c r="DW34" s="177"/>
      <c r="DX34" s="177"/>
      <c r="DY34" s="177"/>
      <c r="DZ34" s="177"/>
      <c r="EA34" s="177"/>
      <c r="EB34" s="177"/>
      <c r="EC34" s="177"/>
      <c r="ED34" s="177"/>
      <c r="EE34" s="177"/>
      <c r="EF34" s="177"/>
      <c r="EG34" s="177"/>
      <c r="EH34" s="177"/>
      <c r="EI34" s="177"/>
      <c r="EJ34" s="177"/>
      <c r="EK34" s="177"/>
      <c r="EL34" s="177"/>
      <c r="EM34" s="177"/>
      <c r="EN34" s="177"/>
      <c r="EO34" s="177"/>
      <c r="EP34" s="177"/>
      <c r="EQ34" s="125"/>
      <c r="ER34" s="190">
        <f t="shared" si="8"/>
        <v>0</v>
      </c>
      <c r="ES34" s="177">
        <f>SUM(O34:Z34)</f>
        <v>0</v>
      </c>
      <c r="ET34" s="177">
        <f>SUM(AA34:AL34)</f>
        <v>0</v>
      </c>
      <c r="EU34" s="177">
        <f>SUM(AM34:AX34)</f>
        <v>0</v>
      </c>
      <c r="EV34" s="177">
        <f>SUM(AY34:BJ34)</f>
        <v>0</v>
      </c>
      <c r="EW34" s="177">
        <f>SUM(BK34:BV34)</f>
        <v>0</v>
      </c>
      <c r="EX34" s="177">
        <f>SUM(BW34:CH34)</f>
        <v>0</v>
      </c>
      <c r="EY34" s="177">
        <f>SUM(CI34:CT34)</f>
        <v>0</v>
      </c>
      <c r="EZ34" s="177">
        <f>SUM(CU34:DF34)</f>
        <v>0</v>
      </c>
      <c r="FA34" s="177">
        <f>SUM(DG34:DR34)</f>
        <v>0</v>
      </c>
      <c r="FB34" s="177">
        <f>SUM(DS34:ED34)</f>
        <v>0</v>
      </c>
      <c r="FC34" s="177">
        <f>SUM(EE34:EP34)</f>
        <v>0</v>
      </c>
      <c r="FD34" s="191">
        <f>SUM(C34:EP34)</f>
        <v>0</v>
      </c>
      <c r="FE34" s="124"/>
    </row>
    <row r="35" spans="2:162" ht="15.6" x14ac:dyDescent="0.3">
      <c r="B35" s="78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  <c r="AY35" s="177"/>
      <c r="AZ35" s="177"/>
      <c r="BA35" s="177"/>
      <c r="BB35" s="177"/>
      <c r="BC35" s="177"/>
      <c r="BD35" s="177"/>
      <c r="BE35" s="177"/>
      <c r="BF35" s="177"/>
      <c r="BG35" s="177"/>
      <c r="BH35" s="177"/>
      <c r="BI35" s="177"/>
      <c r="BJ35" s="177"/>
      <c r="BK35" s="177"/>
      <c r="BL35" s="177"/>
      <c r="BM35" s="177"/>
      <c r="BN35" s="177"/>
      <c r="BO35" s="177"/>
      <c r="BP35" s="177"/>
      <c r="BQ35" s="177"/>
      <c r="BR35" s="177"/>
      <c r="BS35" s="177"/>
      <c r="BT35" s="177"/>
      <c r="BU35" s="177"/>
      <c r="BV35" s="177"/>
      <c r="BW35" s="177"/>
      <c r="BX35" s="177"/>
      <c r="BY35" s="177"/>
      <c r="BZ35" s="177"/>
      <c r="CA35" s="177"/>
      <c r="CB35" s="177"/>
      <c r="CC35" s="177"/>
      <c r="CD35" s="177"/>
      <c r="CE35" s="177"/>
      <c r="CF35" s="177"/>
      <c r="CG35" s="177"/>
      <c r="CH35" s="177"/>
      <c r="CI35" s="177"/>
      <c r="CJ35" s="177"/>
      <c r="CK35" s="177"/>
      <c r="CL35" s="177"/>
      <c r="CM35" s="177"/>
      <c r="CN35" s="177"/>
      <c r="CO35" s="177"/>
      <c r="CP35" s="177"/>
      <c r="CQ35" s="177"/>
      <c r="CR35" s="177"/>
      <c r="CS35" s="177"/>
      <c r="CT35" s="188"/>
      <c r="CU35" s="177"/>
      <c r="CV35" s="177"/>
      <c r="CW35" s="177"/>
      <c r="CX35" s="177"/>
      <c r="CY35" s="177"/>
      <c r="CZ35" s="177"/>
      <c r="DA35" s="177"/>
      <c r="DB35" s="177"/>
      <c r="DC35" s="177"/>
      <c r="DD35" s="177"/>
      <c r="DE35" s="177"/>
      <c r="DF35" s="177"/>
      <c r="DG35" s="177"/>
      <c r="DH35" s="177"/>
      <c r="DI35" s="177"/>
      <c r="DJ35" s="177"/>
      <c r="DK35" s="177"/>
      <c r="DL35" s="177"/>
      <c r="DM35" s="177"/>
      <c r="DN35" s="177"/>
      <c r="DO35" s="177"/>
      <c r="DP35" s="177"/>
      <c r="DQ35" s="177"/>
      <c r="DR35" s="177"/>
      <c r="DS35" s="177"/>
      <c r="DT35" s="177"/>
      <c r="DU35" s="177"/>
      <c r="DV35" s="177"/>
      <c r="DW35" s="177"/>
      <c r="DX35" s="177"/>
      <c r="DY35" s="177"/>
      <c r="DZ35" s="177"/>
      <c r="EA35" s="177"/>
      <c r="EB35" s="177"/>
      <c r="EC35" s="177"/>
      <c r="ED35" s="177"/>
      <c r="EE35" s="177"/>
      <c r="EF35" s="177"/>
      <c r="EG35" s="177"/>
      <c r="EH35" s="177"/>
      <c r="EI35" s="177"/>
      <c r="EJ35" s="177"/>
      <c r="EK35" s="177"/>
      <c r="EL35" s="177"/>
      <c r="EM35" s="177"/>
      <c r="EN35" s="177"/>
      <c r="EO35" s="177"/>
      <c r="EP35" s="177"/>
      <c r="EQ35" s="125"/>
      <c r="ER35" s="190">
        <f t="shared" si="8"/>
        <v>0</v>
      </c>
      <c r="ES35" s="177">
        <f>SUM(O35:Z35)</f>
        <v>0</v>
      </c>
      <c r="ET35" s="177">
        <f>SUM(AA35:AL35)</f>
        <v>0</v>
      </c>
      <c r="EU35" s="177">
        <f>SUM(AM35:AX35)</f>
        <v>0</v>
      </c>
      <c r="EV35" s="177">
        <f>SUM(AY35:BJ35)</f>
        <v>0</v>
      </c>
      <c r="EW35" s="177">
        <f>SUM(BK35:BV35)</f>
        <v>0</v>
      </c>
      <c r="EX35" s="177">
        <f>SUM(BW35:CH35)</f>
        <v>0</v>
      </c>
      <c r="EY35" s="177">
        <f>SUM(CI35:CT35)</f>
        <v>0</v>
      </c>
      <c r="EZ35" s="177">
        <f>SUM(CU35:DF35)</f>
        <v>0</v>
      </c>
      <c r="FA35" s="177">
        <f>SUM(DG35:DR35)</f>
        <v>0</v>
      </c>
      <c r="FB35" s="177">
        <f>SUM(DS35:ED35)</f>
        <v>0</v>
      </c>
      <c r="FC35" s="177">
        <f>SUM(EE35:EP35)</f>
        <v>0</v>
      </c>
      <c r="FD35" s="191">
        <f>SUM(C35:EP35)</f>
        <v>0</v>
      </c>
      <c r="FE35" s="124"/>
    </row>
    <row r="36" spans="2:162" ht="15.6" x14ac:dyDescent="0.3">
      <c r="B36" s="62" t="s">
        <v>118</v>
      </c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83"/>
      <c r="BQ36" s="183"/>
      <c r="BR36" s="183"/>
      <c r="BS36" s="183"/>
      <c r="BT36" s="183"/>
      <c r="BU36" s="183"/>
      <c r="BV36" s="183"/>
      <c r="BW36" s="183"/>
      <c r="BX36" s="183"/>
      <c r="BY36" s="183"/>
      <c r="BZ36" s="183"/>
      <c r="CA36" s="183"/>
      <c r="CB36" s="183"/>
      <c r="CC36" s="183"/>
      <c r="CD36" s="183"/>
      <c r="CE36" s="183"/>
      <c r="CF36" s="183"/>
      <c r="CG36" s="183"/>
      <c r="CH36" s="183"/>
      <c r="CI36" s="183"/>
      <c r="CJ36" s="183"/>
      <c r="CK36" s="183"/>
      <c r="CL36" s="183"/>
      <c r="CM36" s="183"/>
      <c r="CN36" s="183"/>
      <c r="CO36" s="183"/>
      <c r="CP36" s="183"/>
      <c r="CQ36" s="183"/>
      <c r="CR36" s="183"/>
      <c r="CS36" s="183"/>
      <c r="CT36" s="235"/>
      <c r="CU36" s="183"/>
      <c r="CV36" s="183"/>
      <c r="CW36" s="183"/>
      <c r="CX36" s="183"/>
      <c r="CY36" s="183"/>
      <c r="CZ36" s="183"/>
      <c r="DA36" s="183"/>
      <c r="DB36" s="183"/>
      <c r="DC36" s="183"/>
      <c r="DD36" s="183"/>
      <c r="DE36" s="183"/>
      <c r="DF36" s="183"/>
      <c r="DG36" s="183"/>
      <c r="DH36" s="183"/>
      <c r="DI36" s="183"/>
      <c r="DJ36" s="183"/>
      <c r="DK36" s="183"/>
      <c r="DL36" s="183"/>
      <c r="DM36" s="183"/>
      <c r="DN36" s="183"/>
      <c r="DO36" s="183"/>
      <c r="DP36" s="183"/>
      <c r="DQ36" s="183"/>
      <c r="DR36" s="183"/>
      <c r="DS36" s="183"/>
      <c r="DT36" s="183"/>
      <c r="DU36" s="183"/>
      <c r="DV36" s="183"/>
      <c r="DW36" s="183"/>
      <c r="DX36" s="183"/>
      <c r="DY36" s="183"/>
      <c r="DZ36" s="183"/>
      <c r="EA36" s="183"/>
      <c r="EB36" s="183"/>
      <c r="EC36" s="183"/>
      <c r="ED36" s="183"/>
      <c r="EE36" s="183"/>
      <c r="EF36" s="183"/>
      <c r="EG36" s="183"/>
      <c r="EH36" s="183"/>
      <c r="EI36" s="183"/>
      <c r="EJ36" s="183"/>
      <c r="EK36" s="183"/>
      <c r="EL36" s="183"/>
      <c r="EM36" s="183"/>
      <c r="EN36" s="183"/>
      <c r="EO36" s="183"/>
      <c r="EP36" s="183"/>
      <c r="EQ36" s="193"/>
      <c r="ER36" s="194"/>
      <c r="ES36" s="183"/>
      <c r="ET36" s="183"/>
      <c r="EU36" s="183"/>
      <c r="EV36" s="183"/>
      <c r="EW36" s="183"/>
      <c r="EX36" s="183"/>
      <c r="EY36" s="183"/>
      <c r="EZ36" s="183"/>
      <c r="FA36" s="183"/>
      <c r="FB36" s="183"/>
      <c r="FC36" s="183"/>
      <c r="FD36" s="195"/>
      <c r="FE36" s="124"/>
    </row>
    <row r="37" spans="2:162" ht="15" thickBot="1" x14ac:dyDescent="0.35">
      <c r="B37" s="856">
        <f>YEAR(Спецификация!$D$51)-YEAR(Спецификация!$D$39)</f>
        <v>1</v>
      </c>
      <c r="C37" s="183">
        <f>-IF(YEAR(Спецификация!$D$39)=YEAR(Спецификация!$D$51),IF(C4&lt;MONTH(Спецификация!$D$51),0,IF(C4&lt;(MONTH(Спецификация!$D$51)+Спецификация!$D$50),Спецификация!$D$48*(IF(C4-INT(C4/12)*12=0,VLOOKUP(12,Спецификация!$A$61:$D$72,4),VLOOKUP(C4-INT(C4/12)*12,Спецификация!$A$61:$D$72,4))),0)),IF(INT(C4/12)=0,0,IF(C4&lt;(MONTH(Спецификация!$D$51)+12*(YEAR(Спецификация!$D$51)-YEAR(Спецификация!$D$39))),0,IF(C4&lt;(MONTH(Спецификация!$D$51)+Спецификация!$D$50+12),Спецификация!$D$48*(IF(C4-INT(C4/12)*12=0,VLOOKUP(12,Спецификация!$A$61:$D$72,4),VLOOKUP(C4-INT(C4/12)*12,Спецификация!$A$61:$D$72,4)))))))</f>
        <v>0</v>
      </c>
      <c r="D37" s="183">
        <f>-IF(YEAR(Спецификация!$D$39)=YEAR(Спецификация!$D$51),IF(D4&lt;MONTH(Спецификация!$D$51),0,IF(D4&lt;(MONTH(Спецификация!$D$51)+Спецификация!$D$50),Спецификация!$D$48*(IF(D4-INT(D4/12)*12=0,VLOOKUP(12,Спецификация!$A$61:$D$72,4),VLOOKUP(D4-INT(D4/12)*12,Спецификация!$A$61:$D$72,4))),0)),IF(INT(D4/12)=0,0,IF(D4&lt;(MONTH(Спецификация!$D$51)+12*(YEAR(Спецификация!$D$51)-YEAR(Спецификация!$D$39))),0,IF(D4&lt;(MONTH(Спецификация!$D$51)+Спецификация!$D$50+12),Спецификация!$D$48*(IF(D4-INT(D4/12)*12=0,VLOOKUP(12,Спецификация!$A$61:$D$72,4),VLOOKUP(D4-INT(D4/12)*12,Спецификация!$A$61:$D$72,4)))))))</f>
        <v>0</v>
      </c>
      <c r="E37" s="183">
        <f>-IF(YEAR(Спецификация!$D$39)=YEAR(Спецификация!$D$51),IF(E4&lt;MONTH(Спецификация!$D$51),0,IF(E4&lt;(MONTH(Спецификация!$D$51)+Спецификация!$D$50),Спецификация!$D$48*(IF(E4-INT(E4/12)*12=0,VLOOKUP(12,Спецификация!$A$61:$D$72,4),VLOOKUP(E4-INT(E4/12)*12,Спецификация!$A$61:$D$72,4))),0)),IF(INT(E4/12)=0,0,IF(E4&lt;(MONTH(Спецификация!$D$51)+12*(YEAR(Спецификация!$D$51)-YEAR(Спецификация!$D$39))),0,IF(E4&lt;(MONTH(Спецификация!$D$51)+Спецификация!$D$50+12),Спецификация!$D$48*(IF(E4-INT(E4/12)*12=0,VLOOKUP(12,Спецификация!$A$61:$D$72,4),VLOOKUP(E4-INT(E4/12)*12,Спецификация!$A$61:$D$72,4)))))))</f>
        <v>0</v>
      </c>
      <c r="F37" s="183">
        <f>-IF(YEAR(Спецификация!$D$39)=YEAR(Спецификация!$D$51),IF(F4&lt;MONTH(Спецификация!$D$51),0,IF(F4&lt;(MONTH(Спецификация!$D$51)+Спецификация!$D$50),Спецификация!$D$48*(IF(F4-INT(F4/12)*12=0,VLOOKUP(12,Спецификация!$A$61:$D$72,4),VLOOKUP(F4-INT(F4/12)*12,Спецификация!$A$61:$D$72,4))),0)),IF(INT(F4/12)=0,0,IF(F4&lt;(MONTH(Спецификация!$D$51)+12*(YEAR(Спецификация!$D$51)-YEAR(Спецификация!$D$39))),0,IF(F4&lt;(MONTH(Спецификация!$D$51)+Спецификация!$D$50+12),Спецификация!$D$48*(IF(F4-INT(F4/12)*12=0,VLOOKUP(12,Спецификация!$A$61:$D$72,4),VLOOKUP(F4-INT(F4/12)*12,Спецификация!$A$61:$D$72,4)))))))</f>
        <v>0</v>
      </c>
      <c r="G37" s="183">
        <f>-IF(YEAR(Спецификация!$D$39)=YEAR(Спецификация!$D$51),IF(G4&lt;MONTH(Спецификация!$D$51),0,IF(G4&lt;(MONTH(Спецификация!$D$51)+Спецификация!$D$50),Спецификация!$D$48*(IF(G4-INT(G4/12)*12=0,VLOOKUP(12,Спецификация!$A$61:$D$72,4),VLOOKUP(G4-INT(G4/12)*12,Спецификация!$A$61:$D$72,4))),0)),IF(INT(G4/12)=0,0,IF(G4&lt;(MONTH(Спецификация!$D$51)+12*(YEAR(Спецификация!$D$51)-YEAR(Спецификация!$D$39))),0,IF(G4&lt;(MONTH(Спецификация!$D$51)+Спецификация!$D$50+12),Спецификация!$D$48*(IF(G4-INT(G4/12)*12=0,VLOOKUP(12,Спецификация!$A$61:$D$72,4),VLOOKUP(G4-INT(G4/12)*12,Спецификация!$A$61:$D$72,4)))))))</f>
        <v>0</v>
      </c>
      <c r="H37" s="183">
        <f>-IF(YEAR(Спецификация!$D$39)=YEAR(Спецификация!$D$51),IF(H4&lt;MONTH(Спецификация!$D$51),0,IF(H4&lt;(MONTH(Спецификация!$D$51)+Спецификация!$D$50),Спецификация!$D$48*(IF(H4-INT(H4/12)*12=0,VLOOKUP(12,Спецификация!$A$61:$D$72,4),VLOOKUP(H4-INT(H4/12)*12,Спецификация!$A$61:$D$72,4))),0)),IF(INT(H4/12)=0,0,IF(H4&lt;(MONTH(Спецификация!$D$51)+12*(YEAR(Спецификация!$D$51)-YEAR(Спецификация!$D$39))),0,IF(H4&lt;(MONTH(Спецификация!$D$51)+Спецификация!$D$50+12),Спецификация!$D$48*(IF(H4-INT(H4/12)*12=0,VLOOKUP(12,Спецификация!$A$61:$D$72,4),VLOOKUP(H4-INT(H4/12)*12,Спецификация!$A$61:$D$72,4)))))))</f>
        <v>0</v>
      </c>
      <c r="I37" s="183">
        <f>-IF(YEAR(Спецификация!$D$39)=YEAR(Спецификация!$D$51),IF(I4&lt;MONTH(Спецификация!$D$51),0,IF(I4&lt;(MONTH(Спецификация!$D$51)+Спецификация!$D$50),Спецификация!$D$48*(IF(I4-INT(I4/12)*12=0,VLOOKUP(12,Спецификация!$A$61:$D$72,4),VLOOKUP(I4-INT(I4/12)*12,Спецификация!$A$61:$D$72,4))),0)),IF(INT(I4/12)=0,0,IF(I4&lt;(MONTH(Спецификация!$D$51)+12*(YEAR(Спецификация!$D$51)-YEAR(Спецификация!$D$39))),0,IF(I4&lt;(MONTH(Спецификация!$D$51)+Спецификация!$D$50+12),Спецификация!$D$48*(IF(I4-INT(I4/12)*12=0,VLOOKUP(12,Спецификация!$A$61:$D$72,4),VLOOKUP(I4-INT(I4/12)*12,Спецификация!$A$61:$D$72,4)))))))</f>
        <v>0</v>
      </c>
      <c r="J37" s="183">
        <f>-IF(YEAR(Спецификация!$D$39)=YEAR(Спецификация!$D$51),IF(J4&lt;MONTH(Спецификация!$D$51),0,IF(J4&lt;(MONTH(Спецификация!$D$51)+Спецификация!$D$50),Спецификация!$D$48*(IF(J4-INT(J4/12)*12=0,VLOOKUP(12,Спецификация!$A$61:$D$72,4),VLOOKUP(J4-INT(J4/12)*12,Спецификация!$A$61:$D$72,4))),0)),IF(INT(J4/12)=0,0,IF(J4&lt;(MONTH(Спецификация!$D$51)+12*(YEAR(Спецификация!$D$51)-YEAR(Спецификация!$D$39))),0,IF(J4&lt;(MONTH(Спецификация!$D$51)+Спецификация!$D$50+12),Спецификация!$D$48*(IF(J4-INT(J4/12)*12=0,VLOOKUP(12,Спецификация!$A$61:$D$72,4),VLOOKUP(J4-INT(J4/12)*12,Спецификация!$A$61:$D$72,4)))))))</f>
        <v>0</v>
      </c>
      <c r="K37" s="183">
        <f>-IF(YEAR(Спецификация!$D$39)=YEAR(Спецификация!$D$51),IF(K4&lt;MONTH(Спецификация!$D$51),0,IF(K4&lt;(MONTH(Спецификация!$D$51)+Спецификация!$D$50),Спецификация!$D$48*(IF(K4-INT(K4/12)*12=0,VLOOKUP(12,Спецификация!$A$61:$D$72,4),VLOOKUP(K4-INT(K4/12)*12,Спецификация!$A$61:$D$72,4))),0)),IF(INT(K4/12)=0,0,IF(K4&lt;(MONTH(Спецификация!$D$51)+12*(YEAR(Спецификация!$D$51)-YEAR(Спецификация!$D$39))),0,IF(K4&lt;(MONTH(Спецификация!$D$51)+Спецификация!$D$50+12),Спецификация!$D$48*(IF(K4-INT(K4/12)*12=0,VLOOKUP(12,Спецификация!$A$61:$D$72,4),VLOOKUP(K4-INT(K4/12)*12,Спецификация!$A$61:$D$72,4)))))))</f>
        <v>0</v>
      </c>
      <c r="L37" s="183">
        <f>-IF(YEAR(Спецификация!$D$39)=YEAR(Спецификация!$D$51),IF(L4&lt;MONTH(Спецификация!$D$51),0,IF(L4&lt;(MONTH(Спецификация!$D$51)+Спецификация!$D$50),Спецификация!$D$48*(IF(L4-INT(L4/12)*12=0,VLOOKUP(12,Спецификация!$A$61:$D$72,4),VLOOKUP(L4-INT(L4/12)*12,Спецификация!$A$61:$D$72,4))),0)),IF(INT(L4/12)=0,0,IF(L4&lt;(MONTH(Спецификация!$D$51)+12*(YEAR(Спецификация!$D$51)-YEAR(Спецификация!$D$39))),0,IF(L4&lt;(MONTH(Спецификация!$D$51)+Спецификация!$D$50+12),Спецификация!$D$48*(IF(L4-INT(L4/12)*12=0,VLOOKUP(12,Спецификация!$A$61:$D$72,4),VLOOKUP(L4-INT(L4/12)*12,Спецификация!$A$61:$D$72,4)))))))</f>
        <v>0</v>
      </c>
      <c r="M37" s="183">
        <f>-IF(YEAR(Спецификация!$D$39)=YEAR(Спецификация!$D$51),IF(M4&lt;MONTH(Спецификация!$D$51),0,IF(M4&lt;(MONTH(Спецификация!$D$51)+Спецификация!$D$50),Спецификация!$D$48*(IF(M4-INT(M4/12)*12=0,VLOOKUP(12,Спецификация!$A$61:$D$72,4),VLOOKUP(M4-INT(M4/12)*12,Спецификация!$A$61:$D$72,4))),0)),IF(INT(M4/12)=0,0,IF(M4&lt;(MONTH(Спецификация!$D$51)+12*(YEAR(Спецификация!$D$51)-YEAR(Спецификация!$D$39))),0,IF(M4&lt;(MONTH(Спецификация!$D$51)+Спецификация!$D$50+12),Спецификация!$D$48*(IF(M4-INT(M4/12)*12=0,VLOOKUP(12,Спецификация!$A$61:$D$72,4),VLOOKUP(M4-INT(M4/12)*12,Спецификация!$A$61:$D$72,4)))))))</f>
        <v>0</v>
      </c>
      <c r="N37" s="183">
        <f>-IF(YEAR(Спецификация!$D$39)=YEAR(Спецификация!$D$51),IF(N4&lt;MONTH(Спецификация!$D$51),0,IF(N4&lt;(MONTH(Спецификация!$D$51)+Спецификация!$D$50),Спецификация!$D$48*(IF(N4-INT(N4/12)*12=0,VLOOKUP(12,Спецификация!$A$61:$D$72,4),VLOOKUP(N4-INT(N4/12)*12,Спецификация!$A$61:$D$72,4))),0)),IF(INT(N4/12)=0,0,IF(N4&lt;(MONTH(Спецификация!$D$51)+12*(YEAR(Спецификация!$D$51)-YEAR(Спецификация!$D$39))),0,IF(N4&lt;(MONTH(Спецификация!$D$51)+Спецификация!$D$50+12),Спецификация!$D$48*(IF(N4-INT(N4/12)*12=0,VLOOKUP(12,Спецификация!$A$61:$D$72,4),VLOOKUP(N4-INT(N4/12)*12,Спецификация!$A$61:$D$72,4)))))))</f>
        <v>0</v>
      </c>
      <c r="O37" s="183">
        <f>-IF(YEAR(Спецификация!$D$39)=YEAR(Спецификация!$D$51),IF(O4&lt;MONTH(Спецификация!$D$51),0,IF(O4&lt;(MONTH(Спецификация!$D$51)+Спецификация!$D$50),Спецификация!$D$48*(IF(O4-INT(O4/12)*12=0,VLOOKUP(12,Спецификация!$A$61:$D$72,4),VLOOKUP(O4-INT(O4/12)*12,Спецификация!$A$61:$D$72,4))),0)),IF(INT(O4/12)=0,0,IF(O4&lt;(MONTH(Спецификация!$D$51)+12*(YEAR(Спецификация!$D$51)-YEAR(Спецификация!$D$39))),0,IF(O4&lt;(MONTH(Спецификация!$D$51)+Спецификация!$D$50+12),Спецификация!$D$48*(IF(O4-INT(O4/12)*12=0,VLOOKUP(12,Спецификация!$A$61:$D$72,4),VLOOKUP(O4-INT(O4/12)*12,Спецификация!$A$61:$D$72,4)))))))</f>
        <v>0</v>
      </c>
      <c r="P37" s="183">
        <f>-IF(YEAR(Спецификация!$D$39)=YEAR(Спецификация!$D$51),IF(P4&lt;MONTH(Спецификация!$D$51),0,IF(P4&lt;(MONTH(Спецификация!$D$51)+Спецификация!$D$50),Спецификация!$D$48*(IF(P4-INT(P4/12)*12=0,VLOOKUP(12,Спецификация!$A$61:$D$72,4),VLOOKUP(P4-INT(P4/12)*12,Спецификация!$A$61:$D$72,4))),0)),IF(INT(P4/12)=0,0,IF(P4&lt;(MONTH(Спецификация!$D$51)+12*(YEAR(Спецификация!$D$51)-YEAR(Спецификация!$D$39))),0,IF(P4&lt;(MONTH(Спецификация!$D$51)+Спецификация!$D$50+12),Спецификация!$D$48*(IF(P4-INT(P4/12)*12=0,VLOOKUP(12,Спецификация!$A$61:$D$72,4),VLOOKUP(P4-INT(P4/12)*12,Спецификация!$A$61:$D$72,4)))))))</f>
        <v>0</v>
      </c>
      <c r="Q37" s="183">
        <f>-IF(YEAR(Спецификация!$D$39)=YEAR(Спецификация!$D$51),IF(Q4&lt;MONTH(Спецификация!$D$51),0,IF(Q4&lt;(MONTH(Спецификация!$D$51)+Спецификация!$D$50),Спецификация!$D$48*(IF(Q4-INT(Q4/12)*12=0,VLOOKUP(12,Спецификация!$A$61:$D$72,4),VLOOKUP(Q4-INT(Q4/12)*12,Спецификация!$A$61:$D$72,4))),0)),IF(INT(Q4/12)=0,0,IF(Q4&lt;(MONTH(Спецификация!$D$51)+12*(YEAR(Спецификация!$D$51)-YEAR(Спецификация!$D$39))),0,IF(Q4&lt;(MONTH(Спецификация!$D$51)+Спецификация!$D$50+12),Спецификация!$D$48*(IF(Q4-INT(Q4/12)*12=0,VLOOKUP(12,Спецификация!$A$61:$D$72,4),VLOOKUP(Q4-INT(Q4/12)*12,Спецификация!$A$61:$D$72,4)))))))</f>
        <v>0</v>
      </c>
      <c r="R37" s="183">
        <f>-IF(YEAR(Спецификация!$D$39)=YEAR(Спецификация!$D$51),IF(R4&lt;MONTH(Спецификация!$D$51),0,IF(R4&lt;(MONTH(Спецификация!$D$51)+Спецификация!$D$50),Спецификация!$D$48*(IF(R4-INT(R4/12)*12=0,VLOOKUP(12,Спецификация!$A$61:$D$72,4),VLOOKUP(R4-INT(R4/12)*12,Спецификация!$A$61:$D$72,4))),0)),IF(INT(R4/12)=0,0,IF(R4&lt;(MONTH(Спецификация!$D$51)+12*(YEAR(Спецификация!$D$51)-YEAR(Спецификация!$D$39))),0,IF(R4&lt;(MONTH(Спецификация!$D$51)+Спецификация!$D$50+12),Спецификация!$D$48*(IF(R4-INT(R4/12)*12=0,VLOOKUP(12,Спецификация!$A$61:$D$72,4),VLOOKUP(R4-INT(R4/12)*12,Спецификация!$A$61:$D$72,4)))))))</f>
        <v>0</v>
      </c>
      <c r="S37" s="183">
        <f>-IF(YEAR(Спецификация!$D$39)=YEAR(Спецификация!$D$51),IF(S4&lt;MONTH(Спецификация!$D$51),0,IF(S4&lt;(MONTH(Спецификация!$D$51)+Спецификация!$D$50),Спецификация!$D$48*(IF(S4-INT(S4/12)*12=0,VLOOKUP(12,Спецификация!$A$61:$D$72,4),VLOOKUP(S4-INT(S4/12)*12,Спецификация!$A$61:$D$72,4))),0)),IF(INT(S4/12)=0,0,IF(S4&lt;(MONTH(Спецификация!$D$51)+12*(YEAR(Спецификация!$D$51)-YEAR(Спецификация!$D$39))),0,IF(S4&lt;(MONTH(Спецификация!$D$51)+Спецификация!$D$50+12),Спецификация!$D$48*(IF(S4-INT(S4/12)*12=0,VLOOKUP(12,Спецификация!$A$61:$D$72,4),VLOOKUP(S4-INT(S4/12)*12,Спецификация!$A$61:$D$72,4)))))))</f>
        <v>0</v>
      </c>
      <c r="T37" s="183">
        <f>-IF(YEAR(Спецификация!$D$39)=YEAR(Спецификация!$D$51),IF(T4&lt;MONTH(Спецификация!$D$51),0,IF(T4&lt;(MONTH(Спецификация!$D$51)+Спецификация!$D$50),Спецификация!$D$48*(IF(T4-INT(T4/12)*12=0,VLOOKUP(12,Спецификация!$A$61:$D$72,4),VLOOKUP(T4-INT(T4/12)*12,Спецификация!$A$61:$D$72,4))),0)),IF(INT(T4/12)=0,0,IF(T4&lt;(MONTH(Спецификация!$D$51)+12*(YEAR(Спецификация!$D$51)-YEAR(Спецификация!$D$39))),0,IF(T4&lt;(MONTH(Спецификация!$D$51)+Спецификация!$D$50+12),Спецификация!$D$48*(IF(T4-INT(T4/12)*12=0,VLOOKUP(12,Спецификация!$A$61:$D$72,4),VLOOKUP(T4-INT(T4/12)*12,Спецификация!$A$61:$D$72,4)))))))</f>
        <v>0</v>
      </c>
      <c r="U37" s="183">
        <f>-IF(YEAR(Спецификация!$D$39)=YEAR(Спецификация!$D$51),IF(U4&lt;MONTH(Спецификация!$D$51),0,IF(U4&lt;(MONTH(Спецификация!$D$51)+Спецификация!$D$50),Спецификация!$D$48*(IF(U4-INT(U4/12)*12=0,VLOOKUP(12,Спецификация!$A$61:$D$72,4),VLOOKUP(U4-INT(U4/12)*12,Спецификация!$A$61:$D$72,4))),0)),IF(INT(U4/12)=0,0,IF(U4&lt;(MONTH(Спецификация!$D$51)+12*(YEAR(Спецификация!$D$51)-YEAR(Спецификация!$D$39))),0,IF(U4&lt;(MONTH(Спецификация!$D$51)+Спецификация!$D$50+12),Спецификация!$D$48*(IF(U4-INT(U4/12)*12=0,VLOOKUP(12,Спецификация!$A$61:$D$72,4),VLOOKUP(U4-INT(U4/12)*12,Спецификация!$A$61:$D$72,4)))))))</f>
        <v>0</v>
      </c>
      <c r="V37" s="183">
        <f>-IF(YEAR(Спецификация!$D$39)=YEAR(Спецификация!$D$51),IF(V4&lt;MONTH(Спецификация!$D$51),0,IF(V4&lt;(MONTH(Спецификация!$D$51)+Спецификация!$D$50),Спецификация!$D$48*(IF(V4-INT(V4/12)*12=0,VLOOKUP(12,Спецификация!$A$61:$D$72,4),VLOOKUP(V4-INT(V4/12)*12,Спецификация!$A$61:$D$72,4))),0)),IF(INT(V4/12)=0,0,IF(V4&lt;(MONTH(Спецификация!$D$51)+12*(YEAR(Спецификация!$D$51)-YEAR(Спецификация!$D$39))),0,IF(V4&lt;(MONTH(Спецификация!$D$51)+Спецификация!$D$50+12),Спецификация!$D$48*(IF(V4-INT(V4/12)*12=0,VLOOKUP(12,Спецификация!$A$61:$D$72,4),VLOOKUP(V4-INT(V4/12)*12,Спецификация!$A$61:$D$72,4)))))))</f>
        <v>0</v>
      </c>
      <c r="W37" s="183">
        <f>-IF(YEAR(Спецификация!$D$39)=YEAR(Спецификация!$D$51),IF(W4&lt;MONTH(Спецификация!$D$51),0,IF(W4&lt;(MONTH(Спецификация!$D$51)+Спецификация!$D$50),Спецификация!$D$48*(IF(W4-INT(W4/12)*12=0,VLOOKUP(12,Спецификация!$A$61:$D$72,4),VLOOKUP(W4-INT(W4/12)*12,Спецификация!$A$61:$D$72,4))),0)),IF(INT(W4/12)=0,0,IF(W4&lt;(MONTH(Спецификация!$D$51)+12*(YEAR(Спецификация!$D$51)-YEAR(Спецификация!$D$39))),0,IF(W4&lt;(MONTH(Спецификация!$D$51)+Спецификация!$D$50+12),Спецификация!$D$48*(IF(W4-INT(W4/12)*12=0,VLOOKUP(12,Спецификация!$A$61:$D$72,4),VLOOKUP(W4-INT(W4/12)*12,Спецификация!$A$61:$D$72,4)))))))</f>
        <v>0</v>
      </c>
      <c r="X37" s="183">
        <f>-IF(YEAR(Спецификация!$D$39)=YEAR(Спецификация!$D$51),IF(X4&lt;MONTH(Спецификация!$D$51),0,IF(X4&lt;(MONTH(Спецификация!$D$51)+Спецификация!$D$50),Спецификация!$D$48*(IF(X4-INT(X4/12)*12=0,VLOOKUP(12,Спецификация!$A$61:$D$72,4),VLOOKUP(X4-INT(X4/12)*12,Спецификация!$A$61:$D$72,4))),0)),IF(INT(X4/12)=0,0,IF(X4&lt;(MONTH(Спецификация!$D$51)+12*(YEAR(Спецификация!$D$51)-YEAR(Спецификация!$D$39))),0,IF(X4&lt;(MONTH(Спецификация!$D$51)+Спецификация!$D$50+12),Спецификация!$D$48*(IF(X4-INT(X4/12)*12=0,VLOOKUP(12,Спецификация!$A$61:$D$72,4),VLOOKUP(X4-INT(X4/12)*12,Спецификация!$A$61:$D$72,4)))))))</f>
        <v>0</v>
      </c>
      <c r="Y37" s="183">
        <f>-IF(YEAR(Спецификация!$D$39)=YEAR(Спецификация!$D$51),IF(Y4&lt;MONTH(Спецификация!$D$51),0,IF(Y4&lt;(MONTH(Спецификация!$D$51)+Спецификация!$D$50),Спецификация!$D$48*(IF(Y4-INT(Y4/12)*12=0,VLOOKUP(12,Спецификация!$A$61:$D$72,4),VLOOKUP(Y4-INT(Y4/12)*12,Спецификация!$A$61:$D$72,4))),0)),IF(INT(Y4/12)=0,0,IF(Y4&lt;(MONTH(Спецификация!$D$51)+12*(YEAR(Спецификация!$D$51)-YEAR(Спецификация!$D$39))),0,IF(Y4&lt;(MONTH(Спецификация!$D$51)+Спецификация!$D$50+12),Спецификация!$D$48*(IF(Y4-INT(Y4/12)*12=0,VLOOKUP(12,Спецификация!$A$61:$D$72,4),VLOOKUP(Y4-INT(Y4/12)*12,Спецификация!$A$61:$D$72,4)))))))</f>
        <v>0</v>
      </c>
      <c r="Z37" s="183">
        <f>-IF(YEAR(Спецификация!$D$39)=YEAR(Спецификация!$D$51),IF(Z4&lt;MONTH(Спецификация!$D$51),0,IF(Z4&lt;(MONTH(Спецификация!$D$51)+Спецификация!$D$50),Спецификация!$D$48*(IF(Z4-INT(Z4/12)*12=0,VLOOKUP(12,Спецификация!$A$61:$D$72,4),VLOOKUP(Z4-INT(Z4/12)*12,Спецификация!$A$61:$D$72,4))),0)),IF(INT(Z4/12)=0,0,IF(Z4&lt;(MONTH(Спецификация!$D$51)+12*(YEAR(Спецификация!$D$51)-YEAR(Спецификация!$D$39))),0,IF(Z4&lt;(MONTH(Спецификация!$D$51)+Спецификация!$D$50+12),Спецификация!$D$48*(IF(Z4-INT(Z4/12)*12=0,VLOOKUP(12,Спецификация!$A$61:$D$72,4),VLOOKUP(Z4-INT(Z4/12)*12,Спецификация!$A$61:$D$72,4)))))))</f>
        <v>0</v>
      </c>
      <c r="AA37" s="183">
        <f>-IF(YEAR(Спецификация!$D$39)=YEAR(Спецификация!$D$51),IF(AA4&lt;MONTH(Спецификация!$D$51),0,IF(AA4&lt;(MONTH(Спецификация!$D$51)+Спецификация!$D$50),Спецификация!$D$48*(IF(AA4-INT(AA4/12)*12=0,VLOOKUP(12,Спецификация!$A$61:$D$72,4),VLOOKUP(AA4-INT(AA4/12)*12,Спецификация!$A$61:$D$72,4))),0)),IF(INT(AA4/12)=0,0,IF(AA4&lt;(MONTH(Спецификация!$D$51)+12*(YEAR(Спецификация!$D$51)-YEAR(Спецификация!$D$39))),0,IF(AA4&lt;(MONTH(Спецификация!$D$51)+Спецификация!$D$50+12),Спецификация!$D$48*(IF(AA4-INT(AA4/12)*12=0,VLOOKUP(12,Спецификация!$A$61:$D$72,4),VLOOKUP(AA4-INT(AA4/12)*12,Спецификация!$A$61:$D$72,4)))))))</f>
        <v>0</v>
      </c>
      <c r="AB37" s="183">
        <f>-IF(YEAR(Спецификация!$D$39)=YEAR(Спецификация!$D$51),IF(AB4&lt;MONTH(Спецификация!$D$51),0,IF(AB4&lt;(MONTH(Спецификация!$D$51)+Спецификация!$D$50),Спецификация!$D$48*(IF(AB4-INT(AB4/12)*12=0,VLOOKUP(12,Спецификация!$A$61:$D$72,4),VLOOKUP(AB4-INT(AB4/12)*12,Спецификация!$A$61:$D$72,4))),0)),IF(INT(AB4/12)=0,0,IF(AB4&lt;(MONTH(Спецификация!$D$51)+12*(YEAR(Спецификация!$D$51)-YEAR(Спецификация!$D$39))),0,IF(AB4&lt;(MONTH(Спецификация!$D$51)+Спецификация!$D$50+12),Спецификация!$D$48*(IF(AB4-INT(AB4/12)*12=0,VLOOKUP(12,Спецификация!$A$61:$D$72,4),VLOOKUP(AB4-INT(AB4/12)*12,Спецификация!$A$61:$D$72,4)))))))</f>
        <v>0</v>
      </c>
      <c r="AC37" s="183">
        <f>-IF(YEAR(Спецификация!$D$39)=YEAR(Спецификация!$D$51),IF(AC4&lt;MONTH(Спецификация!$D$51),0,IF(AC4&lt;(MONTH(Спецификация!$D$51)+Спецификация!$D$50),Спецификация!$D$48*(IF(AC4-INT(AC4/12)*12=0,VLOOKUP(12,Спецификация!$A$61:$D$72,4),VLOOKUP(AC4-INT(AC4/12)*12,Спецификация!$A$61:$D$72,4))),0)),IF(INT(AC4/12)=0,0,IF(AC4&lt;(MONTH(Спецификация!$D$51)+12*(YEAR(Спецификация!$D$51)-YEAR(Спецификация!$D$39))),0,IF(AC4&lt;(MONTH(Спецификация!$D$51)+Спецификация!$D$50+12),Спецификация!$D$48*(IF(AC4-INT(AC4/12)*12=0,VLOOKUP(12,Спецификация!$A$61:$D$72,4),VLOOKUP(AC4-INT(AC4/12)*12,Спецификация!$A$61:$D$72,4)))))))</f>
        <v>0</v>
      </c>
      <c r="AD37" s="183">
        <f>-IF(YEAR(Спецификация!$D$39)=YEAR(Спецификация!$D$51),IF(AD4&lt;MONTH(Спецификация!$D$51),0,IF(AD4&lt;(MONTH(Спецификация!$D$51)+Спецификация!$D$50),Спецификация!$D$48*(IF(AD4-INT(AD4/12)*12=0,VLOOKUP(12,Спецификация!$A$61:$D$72,4),VLOOKUP(AD4-INT(AD4/12)*12,Спецификация!$A$61:$D$72,4))),0)),IF(INT(AD4/12)=0,0,IF(AD4&lt;(MONTH(Спецификация!$D$51)+12*(YEAR(Спецификация!$D$51)-YEAR(Спецификация!$D$39))),0,IF(AD4&lt;(MONTH(Спецификация!$D$51)+Спецификация!$D$50+12),Спецификация!$D$48*(IF(AD4-INT(AD4/12)*12=0,VLOOKUP(12,Спецификация!$A$61:$D$72,4),VLOOKUP(AD4-INT(AD4/12)*12,Спецификация!$A$61:$D$72,4)))))))</f>
        <v>0</v>
      </c>
      <c r="AE37" s="183">
        <f>-IF(YEAR(Спецификация!$D$39)=YEAR(Спецификация!$D$51),IF(AE4&lt;MONTH(Спецификация!$D$51),0,IF(AE4&lt;(MONTH(Спецификация!$D$51)+Спецификация!$D$50),Спецификация!$D$48*(IF(AE4-INT(AE4/12)*12=0,VLOOKUP(12,Спецификация!$A$61:$D$72,4),VLOOKUP(AE4-INT(AE4/12)*12,Спецификация!$A$61:$D$72,4))),0)),IF(INT(AE4/12)=0,0,IF(AE4&lt;(MONTH(Спецификация!$D$51)+12*(YEAR(Спецификация!$D$51)-YEAR(Спецификация!$D$39))),0,IF(AE4&lt;(MONTH(Спецификация!$D$51)+Спецификация!$D$50+12),Спецификация!$D$48*(IF(AE4-INT(AE4/12)*12=0,VLOOKUP(12,Спецификация!$A$61:$D$72,4),VLOOKUP(AE4-INT(AE4/12)*12,Спецификация!$A$61:$D$72,4)))))))</f>
        <v>0</v>
      </c>
      <c r="AF37" s="183">
        <f>-IF(YEAR(Спецификация!$D$39)=YEAR(Спецификация!$D$51),IF(AF4&lt;MONTH(Спецификация!$D$51),0,IF(AF4&lt;(MONTH(Спецификация!$D$51)+Спецификация!$D$50),Спецификация!$D$48*(IF(AF4-INT(AF4/12)*12=0,VLOOKUP(12,Спецификация!$A$61:$D$72,4),VLOOKUP(AF4-INT(AF4/12)*12,Спецификация!$A$61:$D$72,4))),0)),IF(INT(AF4/12)=0,0,IF(AF4&lt;(MONTH(Спецификация!$D$51)+12*(YEAR(Спецификация!$D$51)-YEAR(Спецификация!$D$39))),0,IF(AF4&lt;(MONTH(Спецификация!$D$51)+Спецификация!$D$50+12),Спецификация!$D$48*(IF(AF4-INT(AF4/12)*12=0,VLOOKUP(12,Спецификация!$A$61:$D$72,4),VLOOKUP(AF4-INT(AF4/12)*12,Спецификация!$A$61:$D$72,4)))))))</f>
        <v>0</v>
      </c>
      <c r="AG37" s="183">
        <f>-IF(YEAR(Спецификация!$D$39)=YEAR(Спецификация!$D$51),IF(AG4&lt;MONTH(Спецификация!$D$51),0,IF(AG4&lt;(MONTH(Спецификация!$D$51)+Спецификация!$D$50),Спецификация!$D$48*(IF(AG4-INT(AG4/12)*12=0,VLOOKUP(12,Спецификация!$A$61:$D$72,4),VLOOKUP(AG4-INT(AG4/12)*12,Спецификация!$A$61:$D$72,4))),0)),IF(INT(AG4/12)=0,0,IF(AG4&lt;(MONTH(Спецификация!$D$51)+12*(YEAR(Спецификация!$D$51)-YEAR(Спецификация!$D$39))),0,IF(AG4&lt;(MONTH(Спецификация!$D$51)+Спецификация!$D$50+12),Спецификация!$D$48*(IF(AG4-INT(AG4/12)*12=0,VLOOKUP(12,Спецификация!$A$61:$D$72,4),VLOOKUP(AG4-INT(AG4/12)*12,Спецификация!$A$61:$D$72,4)))))))</f>
        <v>0</v>
      </c>
      <c r="AH37" s="183">
        <f>-IF(YEAR(Спецификация!$D$39)=YEAR(Спецификация!$D$51),IF(AH4&lt;MONTH(Спецификация!$D$51),0,IF(AH4&lt;(MONTH(Спецификация!$D$51)+Спецификация!$D$50),Спецификация!$D$48*(IF(AH4-INT(AH4/12)*12=0,VLOOKUP(12,Спецификация!$A$61:$D$72,4),VLOOKUP(AH4-INT(AH4/12)*12,Спецификация!$A$61:$D$72,4))),0)),IF(INT(AH4/12)=0,0,IF(AH4&lt;(MONTH(Спецификация!$D$51)+12*(YEAR(Спецификация!$D$51)-YEAR(Спецификация!$D$39))),0,IF(AH4&lt;(MONTH(Спецификация!$D$51)+Спецификация!$D$50+12),Спецификация!$D$48*(IF(AH4-INT(AH4/12)*12=0,VLOOKUP(12,Спецификация!$A$61:$D$72,4),VLOOKUP(AH4-INT(AH4/12)*12,Спецификация!$A$61:$D$72,4)))))))</f>
        <v>0</v>
      </c>
      <c r="AI37" s="183">
        <f>-IF(YEAR(Спецификация!$D$39)=YEAR(Спецификация!$D$51),IF(AI4&lt;MONTH(Спецификация!$D$51),0,IF(AI4&lt;(MONTH(Спецификация!$D$51)+Спецификация!$D$50),Спецификация!$D$48*(IF(AI4-INT(AI4/12)*12=0,VLOOKUP(12,Спецификация!$A$61:$D$72,4),VLOOKUP(AI4-INT(AI4/12)*12,Спецификация!$A$61:$D$72,4))),0)),IF(INT(AI4/12)=0,0,IF(AI4&lt;(MONTH(Спецификация!$D$51)+12*(YEAR(Спецификация!$D$51)-YEAR(Спецификация!$D$39))),0,IF(AI4&lt;(MONTH(Спецификация!$D$51)+Спецификация!$D$50+12),Спецификация!$D$48*(IF(AI4-INT(AI4/12)*12=0,VLOOKUP(12,Спецификация!$A$61:$D$72,4),VLOOKUP(AI4-INT(AI4/12)*12,Спецификация!$A$61:$D$72,4)))))))</f>
        <v>0</v>
      </c>
      <c r="AJ37" s="183">
        <f>-IF(YEAR(Спецификация!$D$39)=YEAR(Спецификация!$D$51),IF(AJ4&lt;MONTH(Спецификация!$D$51),0,IF(AJ4&lt;(MONTH(Спецификация!$D$51)+Спецификация!$D$50),Спецификация!$D$48*(IF(AJ4-INT(AJ4/12)*12=0,VLOOKUP(12,Спецификация!$A$61:$D$72,4),VLOOKUP(AJ4-INT(AJ4/12)*12,Спецификация!$A$61:$D$72,4))),0)),IF(INT(AJ4/12)=0,0,IF(AJ4&lt;(MONTH(Спецификация!$D$51)+12*(YEAR(Спецификация!$D$51)-YEAR(Спецификация!$D$39))),0,IF(AJ4&lt;(MONTH(Спецификация!$D$51)+Спецификация!$D$50+12),Спецификация!$D$48*(IF(AJ4-INT(AJ4/12)*12=0,VLOOKUP(12,Спецификация!$A$61:$D$72,4),VLOOKUP(AJ4-INT(AJ4/12)*12,Спецификация!$A$61:$D$72,4)))))))</f>
        <v>0</v>
      </c>
      <c r="AK37" s="183">
        <f>-IF(YEAR(Спецификация!$D$39)=YEAR(Спецификация!$D$51),IF(AK4&lt;MONTH(Спецификация!$D$51),0,IF(AK4&lt;(MONTH(Спецификация!$D$51)+Спецификация!$D$50),Спецификация!$D$48*(IF(AK4-INT(AK4/12)*12=0,VLOOKUP(12,Спецификация!$A$61:$D$72,4),VLOOKUP(AK4-INT(AK4/12)*12,Спецификация!$A$61:$D$72,4))),0)),IF(INT(AK4/12)=0,0,IF(AK4&lt;(MONTH(Спецификация!$D$51)+12*(YEAR(Спецификация!$D$51)-YEAR(Спецификация!$D$39))),0,IF(AK4&lt;(MONTH(Спецификация!$D$51)+Спецификация!$D$50+12),Спецификация!$D$48*(IF(AK4-INT(AK4/12)*12=0,VLOOKUP(12,Спецификация!$A$61:$D$72,4),VLOOKUP(AK4-INT(AK4/12)*12,Спецификация!$A$61:$D$72,4)))))))</f>
        <v>0</v>
      </c>
      <c r="AL37" s="183">
        <f>-IF(YEAR(Спецификация!$D$39)=YEAR(Спецификация!$D$51),IF(AL4&lt;MONTH(Спецификация!$D$51),0,IF(AL4&lt;(MONTH(Спецификация!$D$51)+Спецификация!$D$50),Спецификация!$D$48*(IF(AL4-INT(AL4/12)*12=0,VLOOKUP(12,Спецификация!$A$61:$D$72,4),VLOOKUP(AL4-INT(AL4/12)*12,Спецификация!$A$61:$D$72,4))),0)),IF(INT(AL4/12)=0,0,IF(AL4&lt;(MONTH(Спецификация!$D$51)+12*(YEAR(Спецификация!$D$51)-YEAR(Спецификация!$D$39))),0,IF(AL4&lt;(MONTH(Спецификация!$D$51)+Спецификация!$D$50+12),Спецификация!$D$48*(IF(AL4-INT(AL4/12)*12=0,VLOOKUP(12,Спецификация!$A$61:$D$72,4),VLOOKUP(AL4-INT(AL4/12)*12,Спецификация!$A$61:$D$72,4)))))))</f>
        <v>0</v>
      </c>
      <c r="AM37" s="183">
        <f>-IF(YEAR(Спецификация!$D$39)=YEAR(Спецификация!$D$51),IF(AM4&lt;MONTH(Спецификация!$D$51),0,IF(AM4&lt;(MONTH(Спецификация!$D$51)+Спецификация!$D$50),Спецификация!$D$48*(IF(AM4-INT(AM4/12)*12=0,VLOOKUP(12,Спецификация!$A$61:$D$72,4),VLOOKUP(AM4-INT(AM4/12)*12,Спецификация!$A$61:$D$72,4))),0)),IF(INT(AM4/12)=0,0,IF(AM4&lt;(MONTH(Спецификация!$D$51)+12*(YEAR(Спецификация!$D$51)-YEAR(Спецификация!$D$39))),0,IF(AM4&lt;(MONTH(Спецификация!$D$51)+Спецификация!$D$50+12),Спецификация!$D$48*(IF(AM4-INT(AM4/12)*12=0,VLOOKUP(12,Спецификация!$A$61:$D$72,4),VLOOKUP(AM4-INT(AM4/12)*12,Спецификация!$A$61:$D$72,4)))))))</f>
        <v>0</v>
      </c>
      <c r="AN37" s="183">
        <f>-IF(YEAR(Спецификация!$D$39)=YEAR(Спецификация!$D$51),IF(AN4&lt;MONTH(Спецификация!$D$51),0,IF(AN4&lt;(MONTH(Спецификация!$D$51)+Спецификация!$D$50),Спецификация!$D$48*(IF(AN4-INT(AN4/12)*12=0,VLOOKUP(12,Спецификация!$A$61:$D$72,4),VLOOKUP(AN4-INT(AN4/12)*12,Спецификация!$A$61:$D$72,4))),0)),IF(INT(AN4/12)=0,0,IF(AN4&lt;(MONTH(Спецификация!$D$51)+12*(YEAR(Спецификация!$D$51)-YEAR(Спецификация!$D$39))),0,IF(AN4&lt;(MONTH(Спецификация!$D$51)+Спецификация!$D$50+12),Спецификация!$D$48*(IF(AN4-INT(AN4/12)*12=0,VLOOKUP(12,Спецификация!$A$61:$D$72,4),VLOOKUP(AN4-INT(AN4/12)*12,Спецификация!$A$61:$D$72,4)))))))</f>
        <v>0</v>
      </c>
      <c r="AO37" s="183">
        <f>-IF(YEAR(Спецификация!$D$39)=YEAR(Спецификация!$D$51),IF(AO4&lt;MONTH(Спецификация!$D$51),0,IF(AO4&lt;(MONTH(Спецификация!$D$51)+Спецификация!$D$50),Спецификация!$D$48*(IF(AO4-INT(AO4/12)*12=0,VLOOKUP(12,Спецификация!$A$61:$D$72,4),VLOOKUP(AO4-INT(AO4/12)*12,Спецификация!$A$61:$D$72,4))),0)),IF(INT(AO4/12)=0,0,IF(AO4&lt;(MONTH(Спецификация!$D$51)+12*(YEAR(Спецификация!$D$51)-YEAR(Спецификация!$D$39))),0,IF(AO4&lt;(MONTH(Спецификация!$D$51)+Спецификация!$D$50+12),Спецификация!$D$48*(IF(AO4-INT(AO4/12)*12=0,VLOOKUP(12,Спецификация!$A$61:$D$72,4),VLOOKUP(AO4-INT(AO4/12)*12,Спецификация!$A$61:$D$72,4)))))))</f>
        <v>0</v>
      </c>
      <c r="AP37" s="183">
        <f>-IF(YEAR(Спецификация!$D$39)=YEAR(Спецификация!$D$51),IF(AP4&lt;MONTH(Спецификация!$D$51),0,IF(AP4&lt;(MONTH(Спецификация!$D$51)+Спецификация!$D$50),Спецификация!$D$48*(IF(AP4-INT(AP4/12)*12=0,VLOOKUP(12,Спецификация!$A$61:$D$72,4),VLOOKUP(AP4-INT(AP4/12)*12,Спецификация!$A$61:$D$72,4))),0)),IF(INT(AP4/12)=0,0,IF(AP4&lt;(MONTH(Спецификация!$D$51)+12*(YEAR(Спецификация!$D$51)-YEAR(Спецификация!$D$39))),0,IF(AP4&lt;(MONTH(Спецификация!$D$51)+Спецификация!$D$50+12),Спецификация!$D$48*(IF(AP4-INT(AP4/12)*12=0,VLOOKUP(12,Спецификация!$A$61:$D$72,4),VLOOKUP(AP4-INT(AP4/12)*12,Спецификация!$A$61:$D$72,4)))))))</f>
        <v>0</v>
      </c>
      <c r="AQ37" s="183">
        <f>-IF(YEAR(Спецификация!$D$39)=YEAR(Спецификация!$D$51),IF(AQ4&lt;MONTH(Спецификация!$D$51),0,IF(AQ4&lt;(MONTH(Спецификация!$D$51)+Спецификация!$D$50),Спецификация!$D$48*(IF(AQ4-INT(AQ4/12)*12=0,VLOOKUP(12,Спецификация!$A$61:$D$72,4),VLOOKUP(AQ4-INT(AQ4/12)*12,Спецификация!$A$61:$D$72,4))),0)),IF(INT(AQ4/12)=0,0,IF(AQ4&lt;(MONTH(Спецификация!$D$51)+12*(YEAR(Спецификация!$D$51)-YEAR(Спецификация!$D$39))),0,IF(AQ4&lt;(MONTH(Спецификация!$D$51)+Спецификация!$D$50+12),Спецификация!$D$48*(IF(AQ4-INT(AQ4/12)*12=0,VLOOKUP(12,Спецификация!$A$61:$D$72,4),VLOOKUP(AQ4-INT(AQ4/12)*12,Спецификация!$A$61:$D$72,4)))))))</f>
        <v>0</v>
      </c>
      <c r="AR37" s="183">
        <f>-IF(YEAR(Спецификация!$D$39)=YEAR(Спецификация!$D$51),IF(AR4&lt;MONTH(Спецификация!$D$51),0,IF(AR4&lt;(MONTH(Спецификация!$D$51)+Спецификация!$D$50),Спецификация!$D$48*(IF(AR4-INT(AR4/12)*12=0,VLOOKUP(12,Спецификация!$A$61:$D$72,4),VLOOKUP(AR4-INT(AR4/12)*12,Спецификация!$A$61:$D$72,4))),0)),IF(INT(AR4/12)=0,0,IF(AR4&lt;(MONTH(Спецификация!$D$51)+12*(YEAR(Спецификация!$D$51)-YEAR(Спецификация!$D$39))),0,IF(AR4&lt;(MONTH(Спецификация!$D$51)+Спецификация!$D$50+12),Спецификация!$D$48*(IF(AR4-INT(AR4/12)*12=0,VLOOKUP(12,Спецификация!$A$61:$D$72,4),VLOOKUP(AR4-INT(AR4/12)*12,Спецификация!$A$61:$D$72,4)))))))</f>
        <v>0</v>
      </c>
      <c r="AS37" s="183">
        <f>-IF(YEAR(Спецификация!$D$39)=YEAR(Спецификация!$D$51),IF(AS4&lt;MONTH(Спецификация!$D$51),0,IF(AS4&lt;(MONTH(Спецификация!$D$51)+Спецификация!$D$50),Спецификация!$D$48*(IF(AS4-INT(AS4/12)*12=0,VLOOKUP(12,Спецификация!$A$61:$D$72,4),VLOOKUP(AS4-INT(AS4/12)*12,Спецификация!$A$61:$D$72,4))),0)),IF(INT(AS4/12)=0,0,IF(AS4&lt;(MONTH(Спецификация!$D$51)+12*(YEAR(Спецификация!$D$51)-YEAR(Спецификация!$D$39))),0,IF(AS4&lt;(MONTH(Спецификация!$D$51)+Спецификация!$D$50+12),Спецификация!$D$48*(IF(AS4-INT(AS4/12)*12=0,VLOOKUP(12,Спецификация!$A$61:$D$72,4),VLOOKUP(AS4-INT(AS4/12)*12,Спецификация!$A$61:$D$72,4)))))))</f>
        <v>0</v>
      </c>
      <c r="AT37" s="183">
        <f>-IF(YEAR(Спецификация!$D$39)=YEAR(Спецификация!$D$51),IF(AT4&lt;MONTH(Спецификация!$D$51),0,IF(AT4&lt;(MONTH(Спецификация!$D$51)+Спецификация!$D$50),Спецификация!$D$48*(IF(AT4-INT(AT4/12)*12=0,VLOOKUP(12,Спецификация!$A$61:$D$72,4),VLOOKUP(AT4-INT(AT4/12)*12,Спецификация!$A$61:$D$72,4))),0)),IF(INT(AT4/12)=0,0,IF(AT4&lt;(MONTH(Спецификация!$D$51)+12*(YEAR(Спецификация!$D$51)-YEAR(Спецификация!$D$39))),0,IF(AT4&lt;(MONTH(Спецификация!$D$51)+Спецификация!$D$50+12),Спецификация!$D$48*(IF(AT4-INT(AT4/12)*12=0,VLOOKUP(12,Спецификация!$A$61:$D$72,4),VLOOKUP(AT4-INT(AT4/12)*12,Спецификация!$A$61:$D$72,4)))))))</f>
        <v>0</v>
      </c>
      <c r="AU37" s="183">
        <f>-IF(YEAR(Спецификация!$D$39)=YEAR(Спецификация!$D$51),IF(AU4&lt;MONTH(Спецификация!$D$51),0,IF(AU4&lt;(MONTH(Спецификация!$D$51)+Спецификация!$D$50),Спецификация!$D$48*(IF(AU4-INT(AU4/12)*12=0,VLOOKUP(12,Спецификация!$A$61:$D$72,4),VLOOKUP(AU4-INT(AU4/12)*12,Спецификация!$A$61:$D$72,4))),0)),IF(INT(AU4/12)=0,0,IF(AU4&lt;(MONTH(Спецификация!$D$51)+12*(YEAR(Спецификация!$D$51)-YEAR(Спецификация!$D$39))),0,IF(AU4&lt;(MONTH(Спецификация!$D$51)+Спецификация!$D$50+12),Спецификация!$D$48*(IF(AU4-INT(AU4/12)*12=0,VLOOKUP(12,Спецификация!$A$61:$D$72,4),VLOOKUP(AU4-INT(AU4/12)*12,Спецификация!$A$61:$D$72,4)))))))</f>
        <v>0</v>
      </c>
      <c r="AV37" s="183">
        <f>-IF(YEAR(Спецификация!$D$39)=YEAR(Спецификация!$D$51),IF(AV4&lt;MONTH(Спецификация!$D$51),0,IF(AV4&lt;(MONTH(Спецификация!$D$51)+Спецификация!$D$50),Спецификация!$D$48*(IF(AV4-INT(AV4/12)*12=0,VLOOKUP(12,Спецификация!$A$61:$D$72,4),VLOOKUP(AV4-INT(AV4/12)*12,Спецификация!$A$61:$D$72,4))),0)),IF(INT(AV4/12)=0,0,IF(AV4&lt;(MONTH(Спецификация!$D$51)+12*(YEAR(Спецификация!$D$51)-YEAR(Спецификация!$D$39))),0,IF(AV4&lt;(MONTH(Спецификация!$D$51)+Спецификация!$D$50+12),Спецификация!$D$48*(IF(AV4-INT(AV4/12)*12=0,VLOOKUP(12,Спецификация!$A$61:$D$72,4),VLOOKUP(AV4-INT(AV4/12)*12,Спецификация!$A$61:$D$72,4)))))))</f>
        <v>0</v>
      </c>
      <c r="AW37" s="183">
        <f>-IF(YEAR(Спецификация!$D$39)=YEAR(Спецификация!$D$51),IF(AW4&lt;MONTH(Спецификация!$D$51),0,IF(AW4&lt;(MONTH(Спецификация!$D$51)+Спецификация!$D$50),Спецификация!$D$48*(IF(AW4-INT(AW4/12)*12=0,VLOOKUP(12,Спецификация!$A$61:$D$72,4),VLOOKUP(AW4-INT(AW4/12)*12,Спецификация!$A$61:$D$72,4))),0)),IF(INT(AW4/12)=0,0,IF(AW4&lt;(MONTH(Спецификация!$D$51)+12*(YEAR(Спецификация!$D$51)-YEAR(Спецификация!$D$39))),0,IF(AW4&lt;(MONTH(Спецификация!$D$51)+Спецификация!$D$50+12),Спецификация!$D$48*(IF(AW4-INT(AW4/12)*12=0,VLOOKUP(12,Спецификация!$A$61:$D$72,4),VLOOKUP(AW4-INT(AW4/12)*12,Спецификация!$A$61:$D$72,4)))))))</f>
        <v>0</v>
      </c>
      <c r="AX37" s="183">
        <f>-IF(YEAR(Спецификация!$D$39)=YEAR(Спецификация!$D$51),IF(AX4&lt;MONTH(Спецификация!$D$51),0,IF(AX4&lt;(MONTH(Спецификация!$D$51)+Спецификация!$D$50),Спецификация!$D$48*(IF(AX4-INT(AX4/12)*12=0,VLOOKUP(12,Спецификация!$A$61:$D$72,4),VLOOKUP(AX4-INT(AX4/12)*12,Спецификация!$A$61:$D$72,4))),0)),IF(INT(AX4/12)=0,0,IF(AX4&lt;(MONTH(Спецификация!$D$51)+12*(YEAR(Спецификация!$D$51)-YEAR(Спецификация!$D$39))),0,IF(AX4&lt;(MONTH(Спецификация!$D$51)+Спецификация!$D$50+12),Спецификация!$D$48*(IF(AX4-INT(AX4/12)*12=0,VLOOKUP(12,Спецификация!$A$61:$D$72,4),VLOOKUP(AX4-INT(AX4/12)*12,Спецификация!$A$61:$D$72,4)))))))</f>
        <v>0</v>
      </c>
      <c r="AY37" s="183">
        <f>-IF(YEAR(Спецификация!$D$39)=YEAR(Спецификация!$D$51),IF(AY4&lt;MONTH(Спецификация!$D$51),0,IF(AY4&lt;(MONTH(Спецификация!$D$51)+Спецификация!$D$50),Спецификация!$D$48*(IF(AY4-INT(AY4/12)*12=0,VLOOKUP(12,Спецификация!$A$61:$D$72,4),VLOOKUP(AY4-INT(AY4/12)*12,Спецификация!$A$61:$D$72,4))),0)),IF(INT(AY4/12)=0,0,IF(AY4&lt;(MONTH(Спецификация!$D$51)+12*(YEAR(Спецификация!$D$51)-YEAR(Спецификация!$D$39))),0,IF(AY4&lt;(MONTH(Спецификация!$D$51)+Спецификация!$D$50+12),Спецификация!$D$48*(IF(AY4-INT(AY4/12)*12=0,VLOOKUP(12,Спецификация!$A$61:$D$72,4),VLOOKUP(AY4-INT(AY4/12)*12,Спецификация!$A$61:$D$72,4)))))))</f>
        <v>0</v>
      </c>
      <c r="AZ37" s="183">
        <f>-IF(YEAR(Спецификация!$D$39)=YEAR(Спецификация!$D$51),IF(AZ4&lt;MONTH(Спецификация!$D$51),0,IF(AZ4&lt;(MONTH(Спецификация!$D$51)+Спецификация!$D$50),Спецификация!$D$48*(IF(AZ4-INT(AZ4/12)*12=0,VLOOKUP(12,Спецификация!$A$61:$D$72,4),VLOOKUP(AZ4-INT(AZ4/12)*12,Спецификация!$A$61:$D$72,4))),0)),IF(INT(AZ4/12)=0,0,IF(AZ4&lt;(MONTH(Спецификация!$D$51)+12*(YEAR(Спецификация!$D$51)-YEAR(Спецификация!$D$39))),0,IF(AZ4&lt;(MONTH(Спецификация!$D$51)+Спецификация!$D$50+12),Спецификация!$D$48*(IF(AZ4-INT(AZ4/12)*12=0,VLOOKUP(12,Спецификация!$A$61:$D$72,4),VLOOKUP(AZ4-INT(AZ4/12)*12,Спецификация!$A$61:$D$72,4)))))))</f>
        <v>0</v>
      </c>
      <c r="BA37" s="183">
        <f>-IF(YEAR(Спецификация!$D$39)=YEAR(Спецификация!$D$51),IF(BA4&lt;MONTH(Спецификация!$D$51),0,IF(BA4&lt;(MONTH(Спецификация!$D$51)+Спецификация!$D$50),Спецификация!$D$48*(IF(BA4-INT(BA4/12)*12=0,VLOOKUP(12,Спецификация!$A$61:$D$72,4),VLOOKUP(BA4-INT(BA4/12)*12,Спецификация!$A$61:$D$72,4))),0)),IF(INT(BA4/12)=0,0,IF(BA4&lt;(MONTH(Спецификация!$D$51)+12*(YEAR(Спецификация!$D$51)-YEAR(Спецификация!$D$39))),0,IF(BA4&lt;(MONTH(Спецификация!$D$51)+Спецификация!$D$50+12),Спецификация!$D$48*(IF(BA4-INT(BA4/12)*12=0,VLOOKUP(12,Спецификация!$A$61:$D$72,4),VLOOKUP(BA4-INT(BA4/12)*12,Спецификация!$A$61:$D$72,4)))))))</f>
        <v>0</v>
      </c>
      <c r="BB37" s="183">
        <f>-IF(YEAR(Спецификация!$D$39)=YEAR(Спецификация!$D$51),IF(BB4&lt;MONTH(Спецификация!$D$51),0,IF(BB4&lt;(MONTH(Спецификация!$D$51)+Спецификация!$D$50),Спецификация!$D$48*(IF(BB4-INT(BB4/12)*12=0,VLOOKUP(12,Спецификация!$A$61:$D$72,4),VLOOKUP(BB4-INT(BB4/12)*12,Спецификация!$A$61:$D$72,4))),0)),IF(INT(BB4/12)=0,0,IF(BB4&lt;(MONTH(Спецификация!$D$51)+12*(YEAR(Спецификация!$D$51)-YEAR(Спецификация!$D$39))),0,IF(BB4&lt;(MONTH(Спецификация!$D$51)+Спецификация!$D$50+12),Спецификация!$D$48*(IF(BB4-INT(BB4/12)*12=0,VLOOKUP(12,Спецификация!$A$61:$D$72,4),VLOOKUP(BB4-INT(BB4/12)*12,Спецификация!$A$61:$D$72,4)))))))</f>
        <v>0</v>
      </c>
      <c r="BC37" s="183">
        <f>-IF(YEAR(Спецификация!$D$39)=YEAR(Спецификация!$D$51),IF(BC4&lt;MONTH(Спецификация!$D$51),0,IF(BC4&lt;(MONTH(Спецификация!$D$51)+Спецификация!$D$50),Спецификация!$D$48*(IF(BC4-INT(BC4/12)*12=0,VLOOKUP(12,Спецификация!$A$61:$D$72,4),VLOOKUP(BC4-INT(BC4/12)*12,Спецификация!$A$61:$D$72,4))),0)),IF(INT(BC4/12)=0,0,IF(BC4&lt;(MONTH(Спецификация!$D$51)+12*(YEAR(Спецификация!$D$51)-YEAR(Спецификация!$D$39))),0,IF(BC4&lt;(MONTH(Спецификация!$D$51)+Спецификация!$D$50+12),Спецификация!$D$48*(IF(BC4-INT(BC4/12)*12=0,VLOOKUP(12,Спецификация!$A$61:$D$72,4),VLOOKUP(BC4-INT(BC4/12)*12,Спецификация!$A$61:$D$72,4)))))))</f>
        <v>0</v>
      </c>
      <c r="BD37" s="183">
        <f>-IF(YEAR(Спецификация!$D$39)=YEAR(Спецификация!$D$51),IF(BD4&lt;MONTH(Спецификация!$D$51),0,IF(BD4&lt;(MONTH(Спецификация!$D$51)+Спецификация!$D$50),Спецификация!$D$48*(IF(BD4-INT(BD4/12)*12=0,VLOOKUP(12,Спецификация!$A$61:$D$72,4),VLOOKUP(BD4-INT(BD4/12)*12,Спецификация!$A$61:$D$72,4))),0)),IF(INT(BD4/12)=0,0,IF(BD4&lt;(MONTH(Спецификация!$D$51)+12*(YEAR(Спецификация!$D$51)-YEAR(Спецификация!$D$39))),0,IF(BD4&lt;(MONTH(Спецификация!$D$51)+Спецификация!$D$50+12),Спецификация!$D$48*(IF(BD4-INT(BD4/12)*12=0,VLOOKUP(12,Спецификация!$A$61:$D$72,4),VLOOKUP(BD4-INT(BD4/12)*12,Спецификация!$A$61:$D$72,4)))))))</f>
        <v>0</v>
      </c>
      <c r="BE37" s="183">
        <f>-IF(YEAR(Спецификация!$D$39)=YEAR(Спецификация!$D$51),IF(BE4&lt;MONTH(Спецификация!$D$51),0,IF(BE4&lt;(MONTH(Спецификация!$D$51)+Спецификация!$D$50),Спецификация!$D$48*(IF(BE4-INT(BE4/12)*12=0,VLOOKUP(12,Спецификация!$A$61:$D$72,4),VLOOKUP(BE4-INT(BE4/12)*12,Спецификация!$A$61:$D$72,4))),0)),IF(INT(BE4/12)=0,0,IF(BE4&lt;(MONTH(Спецификация!$D$51)+12*(YEAR(Спецификация!$D$51)-YEAR(Спецификация!$D$39))),0,IF(BE4&lt;(MONTH(Спецификация!$D$51)+Спецификация!$D$50+12),Спецификация!$D$48*(IF(BE4-INT(BE4/12)*12=0,VLOOKUP(12,Спецификация!$A$61:$D$72,4),VLOOKUP(BE4-INT(BE4/12)*12,Спецификация!$A$61:$D$72,4)))))))</f>
        <v>0</v>
      </c>
      <c r="BF37" s="183">
        <f>-IF(YEAR(Спецификация!$D$39)=YEAR(Спецификация!$D$51),IF(BF4&lt;MONTH(Спецификация!$D$51),0,IF(BF4&lt;(MONTH(Спецификация!$D$51)+Спецификация!$D$50),Спецификация!$D$48*(IF(BF4-INT(BF4/12)*12=0,VLOOKUP(12,Спецификация!$A$61:$D$72,4),VLOOKUP(BF4-INT(BF4/12)*12,Спецификация!$A$61:$D$72,4))),0)),IF(INT(BF4/12)=0,0,IF(BF4&lt;(MONTH(Спецификация!$D$51)+12*(YEAR(Спецификация!$D$51)-YEAR(Спецификация!$D$39))),0,IF(BF4&lt;(MONTH(Спецификация!$D$51)+Спецификация!$D$50+12),Спецификация!$D$48*(IF(BF4-INT(BF4/12)*12=0,VLOOKUP(12,Спецификация!$A$61:$D$72,4),VLOOKUP(BF4-INT(BF4/12)*12,Спецификация!$A$61:$D$72,4)))))))</f>
        <v>0</v>
      </c>
      <c r="BG37" s="183">
        <f>-IF(YEAR(Спецификация!$D$39)=YEAR(Спецификация!$D$51),IF(BG4&lt;MONTH(Спецификация!$D$51),0,IF(BG4&lt;(MONTH(Спецификация!$D$51)+Спецификация!$D$50),Спецификация!$D$48*(IF(BG4-INT(BG4/12)*12=0,VLOOKUP(12,Спецификация!$A$61:$D$72,4),VLOOKUP(BG4-INT(BG4/12)*12,Спецификация!$A$61:$D$72,4))),0)),IF(INT(BG4/12)=0,0,IF(BG4&lt;(MONTH(Спецификация!$D$51)+12*(YEAR(Спецификация!$D$51)-YEAR(Спецификация!$D$39))),0,IF(BG4&lt;(MONTH(Спецификация!$D$51)+Спецификация!$D$50+12),Спецификация!$D$48*(IF(BG4-INT(BG4/12)*12=0,VLOOKUP(12,Спецификация!$A$61:$D$72,4),VLOOKUP(BG4-INT(BG4/12)*12,Спецификация!$A$61:$D$72,4)))))))</f>
        <v>0</v>
      </c>
      <c r="BH37" s="183">
        <f>-IF(YEAR(Спецификация!$D$39)=YEAR(Спецификация!$D$51),IF(BH4&lt;MONTH(Спецификация!$D$51),0,IF(BH4&lt;(MONTH(Спецификация!$D$51)+Спецификация!$D$50),Спецификация!$D$48*(IF(BH4-INT(BH4/12)*12=0,VLOOKUP(12,Спецификация!$A$61:$D$72,4),VLOOKUP(BH4-INT(BH4/12)*12,Спецификация!$A$61:$D$72,4))),0)),IF(INT(BH4/12)=0,0,IF(BH4&lt;(MONTH(Спецификация!$D$51)+12*(YEAR(Спецификация!$D$51)-YEAR(Спецификация!$D$39))),0,IF(BH4&lt;(MONTH(Спецификация!$D$51)+Спецификация!$D$50+12),Спецификация!$D$48*(IF(BH4-INT(BH4/12)*12=0,VLOOKUP(12,Спецификация!$A$61:$D$72,4),VLOOKUP(BH4-INT(BH4/12)*12,Спецификация!$A$61:$D$72,4)))))))</f>
        <v>0</v>
      </c>
      <c r="BI37" s="183">
        <f>-IF(YEAR(Спецификация!$D$39)=YEAR(Спецификация!$D$51),IF(BI4&lt;MONTH(Спецификация!$D$51),0,IF(BI4&lt;(MONTH(Спецификация!$D$51)+Спецификация!$D$50),Спецификация!$D$48*(IF(BI4-INT(BI4/12)*12=0,VLOOKUP(12,Спецификация!$A$61:$D$72,4),VLOOKUP(BI4-INT(BI4/12)*12,Спецификация!$A$61:$D$72,4))),0)),IF(INT(BI4/12)=0,0,IF(BI4&lt;(MONTH(Спецификация!$D$51)+12*(YEAR(Спецификация!$D$51)-YEAR(Спецификация!$D$39))),0,IF(BI4&lt;(MONTH(Спецификация!$D$51)+Спецификация!$D$50+12),Спецификация!$D$48*(IF(BI4-INT(BI4/12)*12=0,VLOOKUP(12,Спецификация!$A$61:$D$72,4),VLOOKUP(BI4-INT(BI4/12)*12,Спецификация!$A$61:$D$72,4)))))))</f>
        <v>0</v>
      </c>
      <c r="BJ37" s="183">
        <f>-IF(YEAR(Спецификация!$D$39)=YEAR(Спецификация!$D$51),IF(BJ4&lt;MONTH(Спецификация!$D$51),0,IF(BJ4&lt;(MONTH(Спецификация!$D$51)+Спецификация!$D$50),Спецификация!$D$48*(IF(BJ4-INT(BJ4/12)*12=0,VLOOKUP(12,Спецификация!$A$61:$D$72,4),VLOOKUP(BJ4-INT(BJ4/12)*12,Спецификация!$A$61:$D$72,4))),0)),IF(INT(BJ4/12)=0,0,IF(BJ4&lt;(MONTH(Спецификация!$D$51)+12*(YEAR(Спецификация!$D$51)-YEAR(Спецификация!$D$39))),0,IF(BJ4&lt;(MONTH(Спецификация!$D$51)+Спецификация!$D$50+12),Спецификация!$D$48*(IF(BJ4-INT(BJ4/12)*12=0,VLOOKUP(12,Спецификация!$A$61:$D$72,4),VLOOKUP(BJ4-INT(BJ4/12)*12,Спецификация!$A$61:$D$72,4)))))))</f>
        <v>0</v>
      </c>
      <c r="BK37" s="183">
        <f>-IF(YEAR(Спецификация!$D$39)=YEAR(Спецификация!$D$51),IF(BK4&lt;MONTH(Спецификация!$D$51),0,IF(BK4&lt;(MONTH(Спецификация!$D$51)+Спецификация!$D$50),Спецификация!$D$48*(IF(BK4-INT(BK4/12)*12=0,VLOOKUP(12,Спецификация!$A$61:$D$72,4),VLOOKUP(BK4-INT(BK4/12)*12,Спецификация!$A$61:$D$72,4))),0)),IF(INT(BK4/12)=0,0,IF(BK4&lt;(MONTH(Спецификация!$D$51)+12*(YEAR(Спецификация!$D$51)-YEAR(Спецификация!$D$39))),0,IF(BK4&lt;(MONTH(Спецификация!$D$51)+Спецификация!$D$50+12),Спецификация!$D$48*(IF(BK4-INT(BK4/12)*12=0,VLOOKUP(12,Спецификация!$A$61:$D$72,4),VLOOKUP(BK4-INT(BK4/12)*12,Спецификация!$A$61:$D$72,4)))))))</f>
        <v>0</v>
      </c>
      <c r="BL37" s="183">
        <f>-IF(YEAR(Спецификация!$D$39)=YEAR(Спецификация!$D$51),IF(BL4&lt;MONTH(Спецификация!$D$51),0,IF(BL4&lt;(MONTH(Спецификация!$D$51)+Спецификация!$D$50),Спецификация!$D$48*(IF(BL4-INT(BL4/12)*12=0,VLOOKUP(12,Спецификация!$A$61:$D$72,4),VLOOKUP(BL4-INT(BL4/12)*12,Спецификация!$A$61:$D$72,4))),0)),IF(INT(BL4/12)=0,0,IF(BL4&lt;(MONTH(Спецификация!$D$51)+12*(YEAR(Спецификация!$D$51)-YEAR(Спецификация!$D$39))),0,IF(BL4&lt;(MONTH(Спецификация!$D$51)+Спецификация!$D$50+12),Спецификация!$D$48*(IF(BL4-INT(BL4/12)*12=0,VLOOKUP(12,Спецификация!$A$61:$D$72,4),VLOOKUP(BL4-INT(BL4/12)*12,Спецификация!$A$61:$D$72,4)))))))</f>
        <v>0</v>
      </c>
      <c r="BM37" s="183">
        <f>-IF(YEAR(Спецификация!$D$39)=YEAR(Спецификация!$D$51),IF(BM4&lt;MONTH(Спецификация!$D$51),0,IF(BM4&lt;(MONTH(Спецификация!$D$51)+Спецификация!$D$50),Спецификация!$D$48*(IF(BM4-INT(BM4/12)*12=0,VLOOKUP(12,Спецификация!$A$61:$D$72,4),VLOOKUP(BM4-INT(BM4/12)*12,Спецификация!$A$61:$D$72,4))),0)),IF(INT(BM4/12)=0,0,IF(BM4&lt;(MONTH(Спецификация!$D$51)+12*(YEAR(Спецификация!$D$51)-YEAR(Спецификация!$D$39))),0,IF(BM4&lt;(MONTH(Спецификация!$D$51)+Спецификация!$D$50+12),Спецификация!$D$48*(IF(BM4-INT(BM4/12)*12=0,VLOOKUP(12,Спецификация!$A$61:$D$72,4),VLOOKUP(BM4-INT(BM4/12)*12,Спецификация!$A$61:$D$72,4)))))))</f>
        <v>0</v>
      </c>
      <c r="BN37" s="183">
        <f>-IF(YEAR(Спецификация!$D$39)=YEAR(Спецификация!$D$51),IF(BN4&lt;MONTH(Спецификация!$D$51),0,IF(BN4&lt;(MONTH(Спецификация!$D$51)+Спецификация!$D$50),Спецификация!$D$48*(IF(BN4-INT(BN4/12)*12=0,VLOOKUP(12,Спецификация!$A$61:$D$72,4),VLOOKUP(BN4-INT(BN4/12)*12,Спецификация!$A$61:$D$72,4))),0)),IF(INT(BN4/12)=0,0,IF(BN4&lt;(MONTH(Спецификация!$D$51)+12*(YEAR(Спецификация!$D$51)-YEAR(Спецификация!$D$39))),0,IF(BN4&lt;(MONTH(Спецификация!$D$51)+Спецификация!$D$50+12),Спецификация!$D$48*(IF(BN4-INT(BN4/12)*12=0,VLOOKUP(12,Спецификация!$A$61:$D$72,4),VLOOKUP(BN4-INT(BN4/12)*12,Спецификация!$A$61:$D$72,4)))))))</f>
        <v>0</v>
      </c>
      <c r="BO37" s="183">
        <f>-IF(YEAR(Спецификация!$D$39)=YEAR(Спецификация!$D$51),IF(BO4&lt;MONTH(Спецификация!$D$51),0,IF(BO4&lt;(MONTH(Спецификация!$D$51)+Спецификация!$D$50),Спецификация!$D$48*(IF(BO4-INT(BO4/12)*12=0,VLOOKUP(12,Спецификация!$A$61:$D$72,4),VLOOKUP(BO4-INT(BO4/12)*12,Спецификация!$A$61:$D$72,4))),0)),IF(INT(BO4/12)=0,0,IF(BO4&lt;(MONTH(Спецификация!$D$51)+12*(YEAR(Спецификация!$D$51)-YEAR(Спецификация!$D$39))),0,IF(BO4&lt;(MONTH(Спецификация!$D$51)+Спецификация!$D$50+12),Спецификация!$D$48*(IF(BO4-INT(BO4/12)*12=0,VLOOKUP(12,Спецификация!$A$61:$D$72,4),VLOOKUP(BO4-INT(BO4/12)*12,Спецификация!$A$61:$D$72,4)))))))</f>
        <v>0</v>
      </c>
      <c r="BP37" s="183">
        <f>-IF(YEAR(Спецификация!$D$39)=YEAR(Спецификация!$D$51),IF(BP4&lt;MONTH(Спецификация!$D$51),0,IF(BP4&lt;(MONTH(Спецификация!$D$51)+Спецификация!$D$50),Спецификация!$D$48*(IF(BP4-INT(BP4/12)*12=0,VLOOKUP(12,Спецификация!$A$61:$D$72,4),VLOOKUP(BP4-INT(BP4/12)*12,Спецификация!$A$61:$D$72,4))),0)),IF(INT(BP4/12)=0,0,IF(BP4&lt;(MONTH(Спецификация!$D$51)+12*(YEAR(Спецификация!$D$51)-YEAR(Спецификация!$D$39))),0,IF(BP4&lt;(MONTH(Спецификация!$D$51)+Спецификация!$D$50+12),Спецификация!$D$48*(IF(BP4-INT(BP4/12)*12=0,VLOOKUP(12,Спецификация!$A$61:$D$72,4),VLOOKUP(BP4-INT(BP4/12)*12,Спецификация!$A$61:$D$72,4)))))))</f>
        <v>0</v>
      </c>
      <c r="BQ37" s="183">
        <f>-IF(YEAR(Спецификация!$D$39)=YEAR(Спецификация!$D$51),IF(BQ4&lt;MONTH(Спецификация!$D$51),0,IF(BQ4&lt;(MONTH(Спецификация!$D$51)+Спецификация!$D$50),Спецификация!$D$48*(IF(BQ4-INT(BQ4/12)*12=0,VLOOKUP(12,Спецификация!$A$61:$D$72,4),VLOOKUP(BQ4-INT(BQ4/12)*12,Спецификация!$A$61:$D$72,4))),0)),IF(INT(BQ4/12)=0,0,IF(BQ4&lt;(MONTH(Спецификация!$D$51)+12*(YEAR(Спецификация!$D$51)-YEAR(Спецификация!$D$39))),0,IF(BQ4&lt;(MONTH(Спецификация!$D$51)+Спецификация!$D$50+12),Спецификация!$D$48*(IF(BQ4-INT(BQ4/12)*12=0,VLOOKUP(12,Спецификация!$A$61:$D$72,4),VLOOKUP(BQ4-INT(BQ4/12)*12,Спецификация!$A$61:$D$72,4)))))))</f>
        <v>0</v>
      </c>
      <c r="BR37" s="183">
        <f>-IF(YEAR(Спецификация!$D$39)=YEAR(Спецификация!$D$51),IF(BR4&lt;MONTH(Спецификация!$D$51),0,IF(BR4&lt;(MONTH(Спецификация!$D$51)+Спецификация!$D$50),Спецификация!$D$48*(IF(BR4-INT(BR4/12)*12=0,VLOOKUP(12,Спецификация!$A$61:$D$72,4),VLOOKUP(BR4-INT(BR4/12)*12,Спецификация!$A$61:$D$72,4))),0)),IF(INT(BR4/12)=0,0,IF(BR4&lt;(MONTH(Спецификация!$D$51)+12*(YEAR(Спецификация!$D$51)-YEAR(Спецификация!$D$39))),0,IF(BR4&lt;(MONTH(Спецификация!$D$51)+Спецификация!$D$50+12),Спецификация!$D$48*(IF(BR4-INT(BR4/12)*12=0,VLOOKUP(12,Спецификация!$A$61:$D$72,4),VLOOKUP(BR4-INT(BR4/12)*12,Спецификация!$A$61:$D$72,4)))))))</f>
        <v>0</v>
      </c>
      <c r="BS37" s="183">
        <f>-IF(YEAR(Спецификация!$D$39)=YEAR(Спецификация!$D$51),IF(BS4&lt;MONTH(Спецификация!$D$51),0,IF(BS4&lt;(MONTH(Спецификация!$D$51)+Спецификация!$D$50),Спецификация!$D$48*(IF(BS4-INT(BS4/12)*12=0,VLOOKUP(12,Спецификация!$A$61:$D$72,4),VLOOKUP(BS4-INT(BS4/12)*12,Спецификация!$A$61:$D$72,4))),0)),IF(INT(BS4/12)=0,0,IF(BS4&lt;(MONTH(Спецификация!$D$51)+12*(YEAR(Спецификация!$D$51)-YEAR(Спецификация!$D$39))),0,IF(BS4&lt;(MONTH(Спецификация!$D$51)+Спецификация!$D$50+12),Спецификация!$D$48*(IF(BS4-INT(BS4/12)*12=0,VLOOKUP(12,Спецификация!$A$61:$D$72,4),VLOOKUP(BS4-INT(BS4/12)*12,Спецификация!$A$61:$D$72,4)))))))</f>
        <v>0</v>
      </c>
      <c r="BT37" s="183">
        <f>-IF(YEAR(Спецификация!$D$39)=YEAR(Спецификация!$D$51),IF(BT4&lt;MONTH(Спецификация!$D$51),0,IF(BT4&lt;(MONTH(Спецификация!$D$51)+Спецификация!$D$50),Спецификация!$D$48*(IF(BT4-INT(BT4/12)*12=0,VLOOKUP(12,Спецификация!$A$61:$D$72,4),VLOOKUP(BT4-INT(BT4/12)*12,Спецификация!$A$61:$D$72,4))),0)),IF(INT(BT4/12)=0,0,IF(BT4&lt;(MONTH(Спецификация!$D$51)+12*(YEAR(Спецификация!$D$51)-YEAR(Спецификация!$D$39))),0,IF(BT4&lt;(MONTH(Спецификация!$D$51)+Спецификация!$D$50+12),Спецификация!$D$48*(IF(BT4-INT(BT4/12)*12=0,VLOOKUP(12,Спецификация!$A$61:$D$72,4),VLOOKUP(BT4-INT(BT4/12)*12,Спецификация!$A$61:$D$72,4)))))))</f>
        <v>0</v>
      </c>
      <c r="BU37" s="183">
        <f>-IF(YEAR(Спецификация!$D$39)=YEAR(Спецификация!$D$51),IF(BU4&lt;MONTH(Спецификация!$D$51),0,IF(BU4&lt;(MONTH(Спецификация!$D$51)+Спецификация!$D$50),Спецификация!$D$48*(IF(BU4-INT(BU4/12)*12=0,VLOOKUP(12,Спецификация!$A$61:$D$72,4),VLOOKUP(BU4-INT(BU4/12)*12,Спецификация!$A$61:$D$72,4))),0)),IF(INT(BU4/12)=0,0,IF(BU4&lt;(MONTH(Спецификация!$D$51)+12*(YEAR(Спецификация!$D$51)-YEAR(Спецификация!$D$39))),0,IF(BU4&lt;(MONTH(Спецификация!$D$51)+Спецификация!$D$50+12),Спецификация!$D$48*(IF(BU4-INT(BU4/12)*12=0,VLOOKUP(12,Спецификация!$A$61:$D$72,4),VLOOKUP(BU4-INT(BU4/12)*12,Спецификация!$A$61:$D$72,4)))))))</f>
        <v>0</v>
      </c>
      <c r="BV37" s="183">
        <f>-IF(YEAR(Спецификация!$D$39)=YEAR(Спецификация!$D$51),IF(BV4&lt;MONTH(Спецификация!$D$51),0,IF(BV4&lt;(MONTH(Спецификация!$D$51)+Спецификация!$D$50),Спецификация!$D$48*(IF(BV4-INT(BV4/12)*12=0,VLOOKUP(12,Спецификация!$A$61:$D$72,4),VLOOKUP(BV4-INT(BV4/12)*12,Спецификация!$A$61:$D$72,4))),0)),IF(INT(BV4/12)=0,0,IF(BV4&lt;(MONTH(Спецификация!$D$51)+12*(YEAR(Спецификация!$D$51)-YEAR(Спецификация!$D$39))),0,IF(BV4&lt;(MONTH(Спецификация!$D$51)+Спецификация!$D$50+12),Спецификация!$D$48*(IF(BV4-INT(BV4/12)*12=0,VLOOKUP(12,Спецификация!$A$61:$D$72,4),VLOOKUP(BV4-INT(BV4/12)*12,Спецификация!$A$61:$D$72,4)))))))</f>
        <v>0</v>
      </c>
      <c r="BW37" s="183">
        <f>-IF(YEAR(Спецификация!$D$39)=YEAR(Спецификация!$D$51),IF(BW4&lt;MONTH(Спецификация!$D$51),0,IF(BW4&lt;(MONTH(Спецификация!$D$51)+Спецификация!$D$50),Спецификация!$D$48*(IF(BW4-INT(BW4/12)*12=0,VLOOKUP(12,Спецификация!$A$61:$D$72,4),VLOOKUP(BW4-INT(BW4/12)*12,Спецификация!$A$61:$D$72,4))),0)),IF(INT(BW4/12)=0,0,IF(BW4&lt;(MONTH(Спецификация!$D$51)+12*(YEAR(Спецификация!$D$51)-YEAR(Спецификация!$D$39))),0,IF(BW4&lt;(MONTH(Спецификация!$D$51)+Спецификация!$D$50+12),Спецификация!$D$48*(IF(BW4-INT(BW4/12)*12=0,VLOOKUP(12,Спецификация!$A$61:$D$72,4),VLOOKUP(BW4-INT(BW4/12)*12,Спецификация!$A$61:$D$72,4)))))))</f>
        <v>0</v>
      </c>
      <c r="BX37" s="183">
        <f>-IF(YEAR(Спецификация!$D$39)=YEAR(Спецификация!$D$51),IF(BX4&lt;MONTH(Спецификация!$D$51),0,IF(BX4&lt;(MONTH(Спецификация!$D$51)+Спецификация!$D$50),Спецификация!$D$48*(IF(BX4-INT(BX4/12)*12=0,VLOOKUP(12,Спецификация!$A$61:$D$72,4),VLOOKUP(BX4-INT(BX4/12)*12,Спецификация!$A$61:$D$72,4))),0)),IF(INT(BX4/12)=0,0,IF(BX4&lt;(MONTH(Спецификация!$D$51)+12*(YEAR(Спецификация!$D$51)-YEAR(Спецификация!$D$39))),0,IF(BX4&lt;(MONTH(Спецификация!$D$51)+Спецификация!$D$50+12),Спецификация!$D$48*(IF(BX4-INT(BX4/12)*12=0,VLOOKUP(12,Спецификация!$A$61:$D$72,4),VLOOKUP(BX4-INT(BX4/12)*12,Спецификация!$A$61:$D$72,4)))))))</f>
        <v>0</v>
      </c>
      <c r="BY37" s="183">
        <f>-IF(YEAR(Спецификация!$D$39)=YEAR(Спецификация!$D$51),IF(BY4&lt;MONTH(Спецификация!$D$51),0,IF(BY4&lt;(MONTH(Спецификация!$D$51)+Спецификация!$D$50),Спецификация!$D$48*(IF(BY4-INT(BY4/12)*12=0,VLOOKUP(12,Спецификация!$A$61:$D$72,4),VLOOKUP(BY4-INT(BY4/12)*12,Спецификация!$A$61:$D$72,4))),0)),IF(INT(BY4/12)=0,0,IF(BY4&lt;(MONTH(Спецификация!$D$51)+12*(YEAR(Спецификация!$D$51)-YEAR(Спецификация!$D$39))),0,IF(BY4&lt;(MONTH(Спецификация!$D$51)+Спецификация!$D$50+12),Спецификация!$D$48*(IF(BY4-INT(BY4/12)*12=0,VLOOKUP(12,Спецификация!$A$61:$D$72,4),VLOOKUP(BY4-INT(BY4/12)*12,Спецификация!$A$61:$D$72,4)))))))</f>
        <v>0</v>
      </c>
      <c r="BZ37" s="183">
        <f>-IF(YEAR(Спецификация!$D$39)=YEAR(Спецификация!$D$51),IF(BZ4&lt;MONTH(Спецификация!$D$51),0,IF(BZ4&lt;(MONTH(Спецификация!$D$51)+Спецификация!$D$50),Спецификация!$D$48*(IF(BZ4-INT(BZ4/12)*12=0,VLOOKUP(12,Спецификация!$A$61:$D$72,4),VLOOKUP(BZ4-INT(BZ4/12)*12,Спецификация!$A$61:$D$72,4))),0)),IF(INT(BZ4/12)=0,0,IF(BZ4&lt;(MONTH(Спецификация!$D$51)+12*(YEAR(Спецификация!$D$51)-YEAR(Спецификация!$D$39))),0,IF(BZ4&lt;(MONTH(Спецификация!$D$51)+Спецификация!$D$50+12),Спецификация!$D$48*(IF(BZ4-INT(BZ4/12)*12=0,VLOOKUP(12,Спецификация!$A$61:$D$72,4),VLOOKUP(BZ4-INT(BZ4/12)*12,Спецификация!$A$61:$D$72,4)))))))</f>
        <v>0</v>
      </c>
      <c r="CA37" s="183">
        <f>-IF(YEAR(Спецификация!$D$39)=YEAR(Спецификация!$D$51),IF(CA4&lt;MONTH(Спецификация!$D$51),0,IF(CA4&lt;(MONTH(Спецификация!$D$51)+Спецификация!$D$50),Спецификация!$D$48*(IF(CA4-INT(CA4/12)*12=0,VLOOKUP(12,Спецификация!$A$61:$D$72,4),VLOOKUP(CA4-INT(CA4/12)*12,Спецификация!$A$61:$D$72,4))),0)),IF(INT(CA4/12)=0,0,IF(CA4&lt;(MONTH(Спецификация!$D$51)+12*(YEAR(Спецификация!$D$51)-YEAR(Спецификация!$D$39))),0,IF(CA4&lt;(MONTH(Спецификация!$D$51)+Спецификация!$D$50+12),Спецификация!$D$48*(IF(CA4-INT(CA4/12)*12=0,VLOOKUP(12,Спецификация!$A$61:$D$72,4),VLOOKUP(CA4-INT(CA4/12)*12,Спецификация!$A$61:$D$72,4)))))))</f>
        <v>0</v>
      </c>
      <c r="CB37" s="183">
        <f>-IF(YEAR(Спецификация!$D$39)=YEAR(Спецификация!$D$51),IF(CB4&lt;MONTH(Спецификация!$D$51),0,IF(CB4&lt;(MONTH(Спецификация!$D$51)+Спецификация!$D$50),Спецификация!$D$48*(IF(CB4-INT(CB4/12)*12=0,VLOOKUP(12,Спецификация!$A$61:$D$72,4),VLOOKUP(CB4-INT(CB4/12)*12,Спецификация!$A$61:$D$72,4))),0)),IF(INT(CB4/12)=0,0,IF(CB4&lt;(MONTH(Спецификация!$D$51)+12*(YEAR(Спецификация!$D$51)-YEAR(Спецификация!$D$39))),0,IF(CB4&lt;(MONTH(Спецификация!$D$51)+Спецификация!$D$50+12),Спецификация!$D$48*(IF(CB4-INT(CB4/12)*12=0,VLOOKUP(12,Спецификация!$A$61:$D$72,4),VLOOKUP(CB4-INT(CB4/12)*12,Спецификация!$A$61:$D$72,4)))))))</f>
        <v>0</v>
      </c>
      <c r="CC37" s="183">
        <f>-IF(YEAR(Спецификация!$D$39)=YEAR(Спецификация!$D$51),IF(CC4&lt;MONTH(Спецификация!$D$51),0,IF(CC4&lt;(MONTH(Спецификация!$D$51)+Спецификация!$D$50),Спецификация!$D$48*(IF(CC4-INT(CC4/12)*12=0,VLOOKUP(12,Спецификация!$A$61:$D$72,4),VLOOKUP(CC4-INT(CC4/12)*12,Спецификация!$A$61:$D$72,4))),0)),IF(INT(CC4/12)=0,0,IF(CC4&lt;(MONTH(Спецификация!$D$51)+12*(YEAR(Спецификация!$D$51)-YEAR(Спецификация!$D$39))),0,IF(CC4&lt;(MONTH(Спецификация!$D$51)+Спецификация!$D$50+12),Спецификация!$D$48*(IF(CC4-INT(CC4/12)*12=0,VLOOKUP(12,Спецификация!$A$61:$D$72,4),VLOOKUP(CC4-INT(CC4/12)*12,Спецификация!$A$61:$D$72,4)))))))</f>
        <v>0</v>
      </c>
      <c r="CD37" s="183">
        <f>-IF(YEAR(Спецификация!$D$39)=YEAR(Спецификация!$D$51),IF(CD4&lt;MONTH(Спецификация!$D$51),0,IF(CD4&lt;(MONTH(Спецификация!$D$51)+Спецификация!$D$50),Спецификация!$D$48*(IF(CD4-INT(CD4/12)*12=0,VLOOKUP(12,Спецификация!$A$61:$D$72,4),VLOOKUP(CD4-INT(CD4/12)*12,Спецификация!$A$61:$D$72,4))),0)),IF(INT(CD4/12)=0,0,IF(CD4&lt;(MONTH(Спецификация!$D$51)+12*(YEAR(Спецификация!$D$51)-YEAR(Спецификация!$D$39))),0,IF(CD4&lt;(MONTH(Спецификация!$D$51)+Спецификация!$D$50+12),Спецификация!$D$48*(IF(CD4-INT(CD4/12)*12=0,VLOOKUP(12,Спецификация!$A$61:$D$72,4),VLOOKUP(CD4-INT(CD4/12)*12,Спецификация!$A$61:$D$72,4)))))))</f>
        <v>0</v>
      </c>
      <c r="CE37" s="183">
        <f>-IF(YEAR(Спецификация!$D$39)=YEAR(Спецификация!$D$51),IF(CE4&lt;MONTH(Спецификация!$D$51),0,IF(CE4&lt;(MONTH(Спецификация!$D$51)+Спецификация!$D$50),Спецификация!$D$48*(IF(CE4-INT(CE4/12)*12=0,VLOOKUP(12,Спецификация!$A$61:$D$72,4),VLOOKUP(CE4-INT(CE4/12)*12,Спецификация!$A$61:$D$72,4))),0)),IF(INT(CE4/12)=0,0,IF(CE4&lt;(MONTH(Спецификация!$D$51)+12*(YEAR(Спецификация!$D$51)-YEAR(Спецификация!$D$39))),0,IF(CE4&lt;(MONTH(Спецификация!$D$51)+Спецификация!$D$50+12),Спецификация!$D$48*(IF(CE4-INT(CE4/12)*12=0,VLOOKUP(12,Спецификация!$A$61:$D$72,4),VLOOKUP(CE4-INT(CE4/12)*12,Спецификация!$A$61:$D$72,4)))))))</f>
        <v>0</v>
      </c>
      <c r="CF37" s="183">
        <f>-IF(YEAR(Спецификация!$D$39)=YEAR(Спецификация!$D$51),IF(CF4&lt;MONTH(Спецификация!$D$51),0,IF(CF4&lt;(MONTH(Спецификация!$D$51)+Спецификация!$D$50),Спецификация!$D$48*(IF(CF4-INT(CF4/12)*12=0,VLOOKUP(12,Спецификация!$A$61:$D$72,4),VLOOKUP(CF4-INT(CF4/12)*12,Спецификация!$A$61:$D$72,4))),0)),IF(INT(CF4/12)=0,0,IF(CF4&lt;(MONTH(Спецификация!$D$51)+12*(YEAR(Спецификация!$D$51)-YEAR(Спецификация!$D$39))),0,IF(CF4&lt;(MONTH(Спецификация!$D$51)+Спецификация!$D$50+12),Спецификация!$D$48*(IF(CF4-INT(CF4/12)*12=0,VLOOKUP(12,Спецификация!$A$61:$D$72,4),VLOOKUP(CF4-INT(CF4/12)*12,Спецификация!$A$61:$D$72,4)))))))</f>
        <v>0</v>
      </c>
      <c r="CG37" s="183">
        <f>-IF(YEAR(Спецификация!$D$39)=YEAR(Спецификация!$D$51),IF(CG4&lt;MONTH(Спецификация!$D$51),0,IF(CG4&lt;(MONTH(Спецификация!$D$51)+Спецификация!$D$50),Спецификация!$D$48*(IF(CG4-INT(CG4/12)*12=0,VLOOKUP(12,Спецификация!$A$61:$D$72,4),VLOOKUP(CG4-INT(CG4/12)*12,Спецификация!$A$61:$D$72,4))),0)),IF(INT(CG4/12)=0,0,IF(CG4&lt;(MONTH(Спецификация!$D$51)+12*(YEAR(Спецификация!$D$51)-YEAR(Спецификация!$D$39))),0,IF(CG4&lt;(MONTH(Спецификация!$D$51)+Спецификация!$D$50+12),Спецификация!$D$48*(IF(CG4-INT(CG4/12)*12=0,VLOOKUP(12,Спецификация!$A$61:$D$72,4),VLOOKUP(CG4-INT(CG4/12)*12,Спецификация!$A$61:$D$72,4)))))))</f>
        <v>0</v>
      </c>
      <c r="CH37" s="183">
        <f>-IF(YEAR(Спецификация!$D$39)=YEAR(Спецификация!$D$51),IF(CH4&lt;MONTH(Спецификация!$D$51),0,IF(CH4&lt;(MONTH(Спецификация!$D$51)+Спецификация!$D$50),Спецификация!$D$48*(IF(CH4-INT(CH4/12)*12=0,VLOOKUP(12,Спецификация!$A$61:$D$72,4),VLOOKUP(CH4-INT(CH4/12)*12,Спецификация!$A$61:$D$72,4))),0)),IF(INT(CH4/12)=0,0,IF(CH4&lt;(MONTH(Спецификация!$D$51)+12*(YEAR(Спецификация!$D$51)-YEAR(Спецификация!$D$39))),0,IF(CH4&lt;(MONTH(Спецификация!$D$51)+Спецификация!$D$50+12),Спецификация!$D$48*(IF(CH4-INT(CH4/12)*12=0,VLOOKUP(12,Спецификация!$A$61:$D$72,4),VLOOKUP(CH4-INT(CH4/12)*12,Спецификация!$A$61:$D$72,4)))))))</f>
        <v>0</v>
      </c>
      <c r="CI37" s="183">
        <f>-IF(YEAR(Спецификация!$D$39)=YEAR(Спецификация!$D$51),IF(CI4&lt;MONTH(Спецификация!$D$51),0,IF(CI4&lt;(MONTH(Спецификация!$D$51)+Спецификация!$D$50),Спецификация!$D$48*(IF(CI4-INT(CI4/12)*12=0,VLOOKUP(12,Спецификация!$A$61:$D$72,4),VLOOKUP(CI4-INT(CI4/12)*12,Спецификация!$A$61:$D$72,4))),0)),IF(INT(CI4/12)=0,0,IF(CI4&lt;(MONTH(Спецификация!$D$51)+12*(YEAR(Спецификация!$D$51)-YEAR(Спецификация!$D$39))),0,IF(CI4&lt;(MONTH(Спецификация!$D$51)+Спецификация!$D$50+12),Спецификация!$D$48*(IF(CI4-INT(CI4/12)*12=0,VLOOKUP(12,Спецификация!$A$61:$D$72,4),VLOOKUP(CI4-INT(CI4/12)*12,Спецификация!$A$61:$D$72,4)))))))</f>
        <v>0</v>
      </c>
      <c r="CJ37" s="183">
        <f>-IF(YEAR(Спецификация!$D$39)=YEAR(Спецификация!$D$51),IF(CJ4&lt;MONTH(Спецификация!$D$51),0,IF(CJ4&lt;(MONTH(Спецификация!$D$51)+Спецификация!$D$50),Спецификация!$D$48*(IF(CJ4-INT(CJ4/12)*12=0,VLOOKUP(12,Спецификация!$A$61:$D$72,4),VLOOKUP(CJ4-INT(CJ4/12)*12,Спецификация!$A$61:$D$72,4))),0)),IF(INT(CJ4/12)=0,0,IF(CJ4&lt;(MONTH(Спецификация!$D$51)+12*(YEAR(Спецификация!$D$51)-YEAR(Спецификация!$D$39))),0,IF(CJ4&lt;(MONTH(Спецификация!$D$51)+Спецификация!$D$50+12),Спецификация!$D$48*(IF(CJ4-INT(CJ4/12)*12=0,VLOOKUP(12,Спецификация!$A$61:$D$72,4),VLOOKUP(CJ4-INT(CJ4/12)*12,Спецификация!$A$61:$D$72,4)))))))</f>
        <v>0</v>
      </c>
      <c r="CK37" s="183">
        <f>-IF(YEAR(Спецификация!$D$39)=YEAR(Спецификация!$D$51),IF(CK4&lt;MONTH(Спецификация!$D$51),0,IF(CK4&lt;(MONTH(Спецификация!$D$51)+Спецификация!$D$50),Спецификация!$D$48*(IF(CK4-INT(CK4/12)*12=0,VLOOKUP(12,Спецификация!$A$61:$D$72,4),VLOOKUP(CK4-INT(CK4/12)*12,Спецификация!$A$61:$D$72,4))),0)),IF(INT(CK4/12)=0,0,IF(CK4&lt;(MONTH(Спецификация!$D$51)+12*(YEAR(Спецификация!$D$51)-YEAR(Спецификация!$D$39))),0,IF(CK4&lt;(MONTH(Спецификация!$D$51)+Спецификация!$D$50+12),Спецификация!$D$48*(IF(CK4-INT(CK4/12)*12=0,VLOOKUP(12,Спецификация!$A$61:$D$72,4),VLOOKUP(CK4-INT(CK4/12)*12,Спецификация!$A$61:$D$72,4)))))))</f>
        <v>0</v>
      </c>
      <c r="CL37" s="183">
        <f>-IF(YEAR(Спецификация!$D$39)=YEAR(Спецификация!$D$51),IF(CL4&lt;MONTH(Спецификация!$D$51),0,IF(CL4&lt;(MONTH(Спецификация!$D$51)+Спецификация!$D$50),Спецификация!$D$48*(IF(CL4-INT(CL4/12)*12=0,VLOOKUP(12,Спецификация!$A$61:$D$72,4),VLOOKUP(CL4-INT(CL4/12)*12,Спецификация!$A$61:$D$72,4))),0)),IF(INT(CL4/12)=0,0,IF(CL4&lt;(MONTH(Спецификация!$D$51)+12*(YEAR(Спецификация!$D$51)-YEAR(Спецификация!$D$39))),0,IF(CL4&lt;(MONTH(Спецификация!$D$51)+Спецификация!$D$50+12),Спецификация!$D$48*(IF(CL4-INT(CL4/12)*12=0,VLOOKUP(12,Спецификация!$A$61:$D$72,4),VLOOKUP(CL4-INT(CL4/12)*12,Спецификация!$A$61:$D$72,4)))))))</f>
        <v>0</v>
      </c>
      <c r="CM37" s="183">
        <f>-IF(YEAR(Спецификация!$D$39)=YEAR(Спецификация!$D$51),IF(CM4&lt;MONTH(Спецификация!$D$51),0,IF(CM4&lt;(MONTH(Спецификация!$D$51)+Спецификация!$D$50),Спецификация!$D$48*(IF(CM4-INT(CM4/12)*12=0,VLOOKUP(12,Спецификация!$A$61:$D$72,4),VLOOKUP(CM4-INT(CM4/12)*12,Спецификация!$A$61:$D$72,4))),0)),IF(INT(CM4/12)=0,0,IF(CM4&lt;(MONTH(Спецификация!$D$51)+12*(YEAR(Спецификация!$D$51)-YEAR(Спецификация!$D$39))),0,IF(CM4&lt;(MONTH(Спецификация!$D$51)+Спецификация!$D$50+12),Спецификация!$D$48*(IF(CM4-INT(CM4/12)*12=0,VLOOKUP(12,Спецификация!$A$61:$D$72,4),VLOOKUP(CM4-INT(CM4/12)*12,Спецификация!$A$61:$D$72,4)))))))</f>
        <v>0</v>
      </c>
      <c r="CN37" s="183">
        <f>-IF(YEAR(Спецификация!$D$39)=YEAR(Спецификация!$D$51),IF(CN4&lt;MONTH(Спецификация!$D$51),0,IF(CN4&lt;(MONTH(Спецификация!$D$51)+Спецификация!$D$50),Спецификация!$D$48*(IF(CN4-INT(CN4/12)*12=0,VLOOKUP(12,Спецификация!$A$61:$D$72,4),VLOOKUP(CN4-INT(CN4/12)*12,Спецификация!$A$61:$D$72,4))),0)),IF(INT(CN4/12)=0,0,IF(CN4&lt;(MONTH(Спецификация!$D$51)+12*(YEAR(Спецификация!$D$51)-YEAR(Спецификация!$D$39))),0,IF(CN4&lt;(MONTH(Спецификация!$D$51)+Спецификация!$D$50+12),Спецификация!$D$48*(IF(CN4-INT(CN4/12)*12=0,VLOOKUP(12,Спецификация!$A$61:$D$72,4),VLOOKUP(CN4-INT(CN4/12)*12,Спецификация!$A$61:$D$72,4)))))))</f>
        <v>0</v>
      </c>
      <c r="CO37" s="183">
        <f>-IF(YEAR(Спецификация!$D$39)=YEAR(Спецификация!$D$51),IF(CO4&lt;MONTH(Спецификация!$D$51),0,IF(CO4&lt;(MONTH(Спецификация!$D$51)+Спецификация!$D$50),Спецификация!$D$48*(IF(CO4-INT(CO4/12)*12=0,VLOOKUP(12,Спецификация!$A$61:$D$72,4),VLOOKUP(CO4-INT(CO4/12)*12,Спецификация!$A$61:$D$72,4))),0)),IF(INT(CO4/12)=0,0,IF(CO4&lt;(MONTH(Спецификация!$D$51)+12*(YEAR(Спецификация!$D$51)-YEAR(Спецификация!$D$39))),0,IF(CO4&lt;(MONTH(Спецификация!$D$51)+Спецификация!$D$50+12),Спецификация!$D$48*(IF(CO4-INT(CO4/12)*12=0,VLOOKUP(12,Спецификация!$A$61:$D$72,4),VLOOKUP(CO4-INT(CO4/12)*12,Спецификация!$A$61:$D$72,4)))))))</f>
        <v>0</v>
      </c>
      <c r="CP37" s="183">
        <f>-IF(YEAR(Спецификация!$D$39)=YEAR(Спецификация!$D$51),IF(CP4&lt;MONTH(Спецификация!$D$51),0,IF(CP4&lt;(MONTH(Спецификация!$D$51)+Спецификация!$D$50),Спецификация!$D$48*(IF(CP4-INT(CP4/12)*12=0,VLOOKUP(12,Спецификация!$A$61:$D$72,4),VLOOKUP(CP4-INT(CP4/12)*12,Спецификация!$A$61:$D$72,4))),0)),IF(INT(CP4/12)=0,0,IF(CP4&lt;(MONTH(Спецификация!$D$51)+12*(YEAR(Спецификация!$D$51)-YEAR(Спецификация!$D$39))),0,IF(CP4&lt;(MONTH(Спецификация!$D$51)+Спецификация!$D$50+12),Спецификация!$D$48*(IF(CP4-INT(CP4/12)*12=0,VLOOKUP(12,Спецификация!$A$61:$D$72,4),VLOOKUP(CP4-INT(CP4/12)*12,Спецификация!$A$61:$D$72,4)))))))</f>
        <v>0</v>
      </c>
      <c r="CQ37" s="183">
        <f>-IF(YEAR(Спецификация!$D$39)=YEAR(Спецификация!$D$51),IF(CQ4&lt;MONTH(Спецификация!$D$51),0,IF(CQ4&lt;(MONTH(Спецификация!$D$51)+Спецификация!$D$50),Спецификация!$D$48*(IF(CQ4-INT(CQ4/12)*12=0,VLOOKUP(12,Спецификация!$A$61:$D$72,4),VLOOKUP(CQ4-INT(CQ4/12)*12,Спецификация!$A$61:$D$72,4))),0)),IF(INT(CQ4/12)=0,0,IF(CQ4&lt;(MONTH(Спецификация!$D$51)+12*(YEAR(Спецификация!$D$51)-YEAR(Спецификация!$D$39))),0,IF(CQ4&lt;(MONTH(Спецификация!$D$51)+Спецификация!$D$50+12),Спецификация!$D$48*(IF(CQ4-INT(CQ4/12)*12=0,VLOOKUP(12,Спецификация!$A$61:$D$72,4),VLOOKUP(CQ4-INT(CQ4/12)*12,Спецификация!$A$61:$D$72,4)))))))</f>
        <v>0</v>
      </c>
      <c r="CR37" s="183">
        <f>-IF(YEAR(Спецификация!$D$39)=YEAR(Спецификация!$D$51),IF(CR4&lt;MONTH(Спецификация!$D$51),0,IF(CR4&lt;(MONTH(Спецификация!$D$51)+Спецификация!$D$50),Спецификация!$D$48*(IF(CR4-INT(CR4/12)*12=0,VLOOKUP(12,Спецификация!$A$61:$D$72,4),VLOOKUP(CR4-INT(CR4/12)*12,Спецификация!$A$61:$D$72,4))),0)),IF(INT(CR4/12)=0,0,IF(CR4&lt;(MONTH(Спецификация!$D$51)+12*(YEAR(Спецификация!$D$51)-YEAR(Спецификация!$D$39))),0,IF(CR4&lt;(MONTH(Спецификация!$D$51)+Спецификация!$D$50+12),Спецификация!$D$48*(IF(CR4-INT(CR4/12)*12=0,VLOOKUP(12,Спецификация!$A$61:$D$72,4),VLOOKUP(CR4-INT(CR4/12)*12,Спецификация!$A$61:$D$72,4)))))))</f>
        <v>0</v>
      </c>
      <c r="CS37" s="183">
        <f>-IF(YEAR(Спецификация!$D$39)=YEAR(Спецификация!$D$51),IF(CS4&lt;MONTH(Спецификация!$D$51),0,IF(CS4&lt;(MONTH(Спецификация!$D$51)+Спецификация!$D$50),Спецификация!$D$48*(IF(CS4-INT(CS4/12)*12=0,VLOOKUP(12,Спецификация!$A$61:$D$72,4),VLOOKUP(CS4-INT(CS4/12)*12,Спецификация!$A$61:$D$72,4))),0)),IF(INT(CS4/12)=0,0,IF(CS4&lt;(MONTH(Спецификация!$D$51)+12*(YEAR(Спецификация!$D$51)-YEAR(Спецификация!$D$39))),0,IF(CS4&lt;(MONTH(Спецификация!$D$51)+Спецификация!$D$50+12),Спецификация!$D$48*(IF(CS4-INT(CS4/12)*12=0,VLOOKUP(12,Спецификация!$A$61:$D$72,4),VLOOKUP(CS4-INT(CS4/12)*12,Спецификация!$A$61:$D$72,4)))))))</f>
        <v>0</v>
      </c>
      <c r="CT37" s="183">
        <f>-IF(YEAR(Спецификация!$D$39)=YEAR(Спецификация!$D$51),IF(CT4&lt;MONTH(Спецификация!$D$51),0,IF(CT4&lt;(MONTH(Спецификация!$D$51)+Спецификация!$D$50),Спецификация!$D$48*(IF(CT4-INT(CT4/12)*12=0,VLOOKUP(12,Спецификация!$A$61:$D$72,4),VLOOKUP(CT4-INT(CT4/12)*12,Спецификация!$A$61:$D$72,4))),0)),IF(INT(CT4/12)=0,0,IF(CT4&lt;(MONTH(Спецификация!$D$51)+12*(YEAR(Спецификация!$D$51)-YEAR(Спецификация!$D$39))),0,IF(CT4&lt;(MONTH(Спецификация!$D$51)+Спецификация!$D$50+12),Спецификация!$D$48*(IF(CT4-INT(CT4/12)*12=0,VLOOKUP(12,Спецификация!$A$61:$D$72,4),VLOOKUP(CT4-INT(CT4/12)*12,Спецификация!$A$61:$D$72,4)))))))</f>
        <v>0</v>
      </c>
      <c r="CU37" s="183">
        <f>-IF(YEAR(Спецификация!$D$39)=YEAR(Спецификация!$D$51),IF(CU4&lt;MONTH(Спецификация!$D$51),0,IF(CU4&lt;(MONTH(Спецификация!$D$51)+Спецификация!$D$50),Спецификация!$D$48*(IF(CU4-INT(CU4/12)*12=0,VLOOKUP(12,Спецификация!$A$61:$D$72,4),VLOOKUP(CU4-INT(CU4/12)*12,Спецификация!$A$61:$D$72,4))),0)),IF(INT(CU4/12)=0,0,IF(CU4&lt;(MONTH(Спецификация!$D$51)+12*(YEAR(Спецификация!$D$51)-YEAR(Спецификация!$D$39))),0,IF(CU4&lt;(MONTH(Спецификация!$D$51)+Спецификация!$D$50+12),Спецификация!$D$48*(IF(CU4-INT(CU4/12)*12=0,VLOOKUP(12,Спецификация!$A$61:$D$72,4),VLOOKUP(CU4-INT(CU4/12)*12,Спецификация!$A$61:$D$72,4)))))))</f>
        <v>0</v>
      </c>
      <c r="CV37" s="183">
        <f>-IF(YEAR(Спецификация!$D$39)=YEAR(Спецификация!$D$51),IF(CV4&lt;MONTH(Спецификация!$D$51),0,IF(CV4&lt;(MONTH(Спецификация!$D$51)+Спецификация!$D$50),Спецификация!$D$48*(IF(CV4-INT(CV4/12)*12=0,VLOOKUP(12,Спецификация!$A$61:$D$72,4),VLOOKUP(CV4-INT(CV4/12)*12,Спецификация!$A$61:$D$72,4))),0)),IF(INT(CV4/12)=0,0,IF(CV4&lt;(MONTH(Спецификация!$D$51)+12*(YEAR(Спецификация!$D$51)-YEAR(Спецификация!$D$39))),0,IF(CV4&lt;(MONTH(Спецификация!$D$51)+Спецификация!$D$50+12),Спецификация!$D$48*(IF(CV4-INT(CV4/12)*12=0,VLOOKUP(12,Спецификация!$A$61:$D$72,4),VLOOKUP(CV4-INT(CV4/12)*12,Спецификация!$A$61:$D$72,4)))))))</f>
        <v>0</v>
      </c>
      <c r="CW37" s="183">
        <f>-IF(YEAR(Спецификация!$D$39)=YEAR(Спецификация!$D$51),IF(CW4&lt;MONTH(Спецификация!$D$51),0,IF(CW4&lt;(MONTH(Спецификация!$D$51)+Спецификация!$D$50),Спецификация!$D$48*(IF(CW4-INT(CW4/12)*12=0,VLOOKUP(12,Спецификация!$A$61:$D$72,4),VLOOKUP(CW4-INT(CW4/12)*12,Спецификация!$A$61:$D$72,4))),0)),IF(INT(CW4/12)=0,0,IF(CW4&lt;(MONTH(Спецификация!$D$51)+12*(YEAR(Спецификация!$D$51)-YEAR(Спецификация!$D$39))),0,IF(CW4&lt;(MONTH(Спецификация!$D$51)+Спецификация!$D$50+12),Спецификация!$D$48*(IF(CW4-INT(CW4/12)*12=0,VLOOKUP(12,Спецификация!$A$61:$D$72,4),VLOOKUP(CW4-INT(CW4/12)*12,Спецификация!$A$61:$D$72,4)))))))</f>
        <v>0</v>
      </c>
      <c r="CX37" s="183">
        <f>-IF(YEAR(Спецификация!$D$39)=YEAR(Спецификация!$D$51),IF(CX4&lt;MONTH(Спецификация!$D$51),0,IF(CX4&lt;(MONTH(Спецификация!$D$51)+Спецификация!$D$50),Спецификация!$D$48*(IF(CX4-INT(CX4/12)*12=0,VLOOKUP(12,Спецификация!$A$61:$D$72,4),VLOOKUP(CX4-INT(CX4/12)*12,Спецификация!$A$61:$D$72,4))),0)),IF(INT(CX4/12)=0,0,IF(CX4&lt;(MONTH(Спецификация!$D$51)+12*(YEAR(Спецификация!$D$51)-YEAR(Спецификация!$D$39))),0,IF(CX4&lt;(MONTH(Спецификация!$D$51)+Спецификация!$D$50+12),Спецификация!$D$48*(IF(CX4-INT(CX4/12)*12=0,VLOOKUP(12,Спецификация!$A$61:$D$72,4),VLOOKUP(CX4-INT(CX4/12)*12,Спецификация!$A$61:$D$72,4)))))))</f>
        <v>0</v>
      </c>
      <c r="CY37" s="183">
        <f>-IF(YEAR(Спецификация!$D$39)=YEAR(Спецификация!$D$51),IF(CY4&lt;MONTH(Спецификация!$D$51),0,IF(CY4&lt;(MONTH(Спецификация!$D$51)+Спецификация!$D$50),Спецификация!$D$48*(IF(CY4-INT(CY4/12)*12=0,VLOOKUP(12,Спецификация!$A$61:$D$72,4),VLOOKUP(CY4-INT(CY4/12)*12,Спецификация!$A$61:$D$72,4))),0)),IF(INT(CY4/12)=0,0,IF(CY4&lt;(MONTH(Спецификация!$D$51)+12*(YEAR(Спецификация!$D$51)-YEAR(Спецификация!$D$39))),0,IF(CY4&lt;(MONTH(Спецификация!$D$51)+Спецификация!$D$50+12),Спецификация!$D$48*(IF(CY4-INT(CY4/12)*12=0,VLOOKUP(12,Спецификация!$A$61:$D$72,4),VLOOKUP(CY4-INT(CY4/12)*12,Спецификация!$A$61:$D$72,4)))))))</f>
        <v>0</v>
      </c>
      <c r="CZ37" s="183">
        <f>-IF(YEAR(Спецификация!$D$39)=YEAR(Спецификация!$D$51),IF(CZ4&lt;MONTH(Спецификация!$D$51),0,IF(CZ4&lt;(MONTH(Спецификация!$D$51)+Спецификация!$D$50),Спецификация!$D$48*(IF(CZ4-INT(CZ4/12)*12=0,VLOOKUP(12,Спецификация!$A$61:$D$72,4),VLOOKUP(CZ4-INT(CZ4/12)*12,Спецификация!$A$61:$D$72,4))),0)),IF(INT(CZ4/12)=0,0,IF(CZ4&lt;(MONTH(Спецификация!$D$51)+12*(YEAR(Спецификация!$D$51)-YEAR(Спецификация!$D$39))),0,IF(CZ4&lt;(MONTH(Спецификация!$D$51)+Спецификация!$D$50+12),Спецификация!$D$48*(IF(CZ4-INT(CZ4/12)*12=0,VLOOKUP(12,Спецификация!$A$61:$D$72,4),VLOOKUP(CZ4-INT(CZ4/12)*12,Спецификация!$A$61:$D$72,4)))))))</f>
        <v>0</v>
      </c>
      <c r="DA37" s="183">
        <f>-IF(YEAR(Спецификация!$D$39)=YEAR(Спецификация!$D$51),IF(DA4&lt;MONTH(Спецификация!$D$51),0,IF(DA4&lt;(MONTH(Спецификация!$D$51)+Спецификация!$D$50),Спецификация!$D$48*(IF(DA4-INT(DA4/12)*12=0,VLOOKUP(12,Спецификация!$A$61:$D$72,4),VLOOKUP(DA4-INT(DA4/12)*12,Спецификация!$A$61:$D$72,4))),0)),IF(INT(DA4/12)=0,0,IF(DA4&lt;(MONTH(Спецификация!$D$51)+12*(YEAR(Спецификация!$D$51)-YEAR(Спецификация!$D$39))),0,IF(DA4&lt;(MONTH(Спецификация!$D$51)+Спецификация!$D$50+12),Спецификация!$D$48*(IF(DA4-INT(DA4/12)*12=0,VLOOKUP(12,Спецификация!$A$61:$D$72,4),VLOOKUP(DA4-INT(DA4/12)*12,Спецификация!$A$61:$D$72,4)))))))</f>
        <v>0</v>
      </c>
      <c r="DB37" s="183">
        <f>-IF(YEAR(Спецификация!$D$39)=YEAR(Спецификация!$D$51),IF(DB4&lt;MONTH(Спецификация!$D$51),0,IF(DB4&lt;(MONTH(Спецификация!$D$51)+Спецификация!$D$50),Спецификация!$D$48*(IF(DB4-INT(DB4/12)*12=0,VLOOKUP(12,Спецификация!$A$61:$D$72,4),VLOOKUP(DB4-INT(DB4/12)*12,Спецификация!$A$61:$D$72,4))),0)),IF(INT(DB4/12)=0,0,IF(DB4&lt;(MONTH(Спецификация!$D$51)+12*(YEAR(Спецификация!$D$51)-YEAR(Спецификация!$D$39))),0,IF(DB4&lt;(MONTH(Спецификация!$D$51)+Спецификация!$D$50+12),Спецификация!$D$48*(IF(DB4-INT(DB4/12)*12=0,VLOOKUP(12,Спецификация!$A$61:$D$72,4),VLOOKUP(DB4-INT(DB4/12)*12,Спецификация!$A$61:$D$72,4)))))))</f>
        <v>0</v>
      </c>
      <c r="DC37" s="183">
        <f>-IF(YEAR(Спецификация!$D$39)=YEAR(Спецификация!$D$51),IF(DC4&lt;MONTH(Спецификация!$D$51),0,IF(DC4&lt;(MONTH(Спецификация!$D$51)+Спецификация!$D$50),Спецификация!$D$48*(IF(DC4-INT(DC4/12)*12=0,VLOOKUP(12,Спецификация!$A$61:$D$72,4),VLOOKUP(DC4-INT(DC4/12)*12,Спецификация!$A$61:$D$72,4))),0)),IF(INT(DC4/12)=0,0,IF(DC4&lt;(MONTH(Спецификация!$D$51)+12*(YEAR(Спецификация!$D$51)-YEAR(Спецификация!$D$39))),0,IF(DC4&lt;(MONTH(Спецификация!$D$51)+Спецификация!$D$50+12),Спецификация!$D$48*(IF(DC4-INT(DC4/12)*12=0,VLOOKUP(12,Спецификация!$A$61:$D$72,4),VLOOKUP(DC4-INT(DC4/12)*12,Спецификация!$A$61:$D$72,4)))))))</f>
        <v>0</v>
      </c>
      <c r="DD37" s="183">
        <f>-IF(YEAR(Спецификация!$D$39)=YEAR(Спецификация!$D$51),IF(DD4&lt;MONTH(Спецификация!$D$51),0,IF(DD4&lt;(MONTH(Спецификация!$D$51)+Спецификация!$D$50),Спецификация!$D$48*(IF(DD4-INT(DD4/12)*12=0,VLOOKUP(12,Спецификация!$A$61:$D$72,4),VLOOKUP(DD4-INT(DD4/12)*12,Спецификация!$A$61:$D$72,4))),0)),IF(INT(DD4/12)=0,0,IF(DD4&lt;(MONTH(Спецификация!$D$51)+12*(YEAR(Спецификация!$D$51)-YEAR(Спецификация!$D$39))),0,IF(DD4&lt;(MONTH(Спецификация!$D$51)+Спецификация!$D$50+12),Спецификация!$D$48*(IF(DD4-INT(DD4/12)*12=0,VLOOKUP(12,Спецификация!$A$61:$D$72,4),VLOOKUP(DD4-INT(DD4/12)*12,Спецификация!$A$61:$D$72,4)))))))</f>
        <v>0</v>
      </c>
      <c r="DE37" s="183">
        <f>-IF(YEAR(Спецификация!$D$39)=YEAR(Спецификация!$D$51),IF(DE4&lt;MONTH(Спецификация!$D$51),0,IF(DE4&lt;(MONTH(Спецификация!$D$51)+Спецификация!$D$50),Спецификация!$D$48*(IF(DE4-INT(DE4/12)*12=0,VLOOKUP(12,Спецификация!$A$61:$D$72,4),VLOOKUP(DE4-INT(DE4/12)*12,Спецификация!$A$61:$D$72,4))),0)),IF(INT(DE4/12)=0,0,IF(DE4&lt;(MONTH(Спецификация!$D$51)+12*(YEAR(Спецификация!$D$51)-YEAR(Спецификация!$D$39))),0,IF(DE4&lt;(MONTH(Спецификация!$D$51)+Спецификация!$D$50+12),Спецификация!$D$48*(IF(DE4-INT(DE4/12)*12=0,VLOOKUP(12,Спецификация!$A$61:$D$72,4),VLOOKUP(DE4-INT(DE4/12)*12,Спецификация!$A$61:$D$72,4)))))))</f>
        <v>0</v>
      </c>
      <c r="DF37" s="183">
        <f>-IF(YEAR(Спецификация!$D$39)=YEAR(Спецификация!$D$51),IF(DF4&lt;MONTH(Спецификация!$D$51),0,IF(DF4&lt;(MONTH(Спецификация!$D$51)+Спецификация!$D$50),Спецификация!$D$48*(IF(DF4-INT(DF4/12)*12=0,VLOOKUP(12,Спецификация!$A$61:$D$72,4),VLOOKUP(DF4-INT(DF4/12)*12,Спецификация!$A$61:$D$72,4))),0)),IF(INT(DF4/12)=0,0,IF(DF4&lt;(MONTH(Спецификация!$D$51)+12*(YEAR(Спецификация!$D$51)-YEAR(Спецификация!$D$39))),0,IF(DF4&lt;(MONTH(Спецификация!$D$51)+Спецификация!$D$50+12),Спецификация!$D$48*(IF(DF4-INT(DF4/12)*12=0,VLOOKUP(12,Спецификация!$A$61:$D$72,4),VLOOKUP(DF4-INT(DF4/12)*12,Спецификация!$A$61:$D$72,4)))))))</f>
        <v>0</v>
      </c>
      <c r="DG37" s="183">
        <f>-IF(YEAR(Спецификация!$D$39)=YEAR(Спецификация!$D$51),IF(DG4&lt;MONTH(Спецификация!$D$51),0,IF(DG4&lt;(MONTH(Спецификация!$D$51)+Спецификация!$D$50),Спецификация!$D$48*(IF(DG4-INT(DG4/12)*12=0,VLOOKUP(12,Спецификация!$A$61:$D$72,4),VLOOKUP(DG4-INT(DG4/12)*12,Спецификация!$A$61:$D$72,4))),0)),IF(INT(DG4/12)=0,0,IF(DG4&lt;(MONTH(Спецификация!$D$51)+12*(YEAR(Спецификация!$D$51)-YEAR(Спецификация!$D$39))),0,IF(DG4&lt;(MONTH(Спецификация!$D$51)+Спецификация!$D$50+12),Спецификация!$D$48*(IF(DG4-INT(DG4/12)*12=0,VLOOKUP(12,Спецификация!$A$61:$D$72,4),VLOOKUP(DG4-INT(DG4/12)*12,Спецификация!$A$61:$D$72,4)))))))</f>
        <v>0</v>
      </c>
      <c r="DH37" s="183">
        <f>-IF(YEAR(Спецификация!$D$39)=YEAR(Спецификация!$D$51),IF(DH4&lt;MONTH(Спецификация!$D$51),0,IF(DH4&lt;(MONTH(Спецификация!$D$51)+Спецификация!$D$50),Спецификация!$D$48*(IF(DH4-INT(DH4/12)*12=0,VLOOKUP(12,Спецификация!$A$61:$D$72,4),VLOOKUP(DH4-INT(DH4/12)*12,Спецификация!$A$61:$D$72,4))),0)),IF(INT(DH4/12)=0,0,IF(DH4&lt;(MONTH(Спецификация!$D$51)+12*(YEAR(Спецификация!$D$51)-YEAR(Спецификация!$D$39))),0,IF(DH4&lt;(MONTH(Спецификация!$D$51)+Спецификация!$D$50+12),Спецификация!$D$48*(IF(DH4-INT(DH4/12)*12=0,VLOOKUP(12,Спецификация!$A$61:$D$72,4),VLOOKUP(DH4-INT(DH4/12)*12,Спецификация!$A$61:$D$72,4)))))))</f>
        <v>0</v>
      </c>
      <c r="DI37" s="183">
        <f>-IF(YEAR(Спецификация!$D$39)=YEAR(Спецификация!$D$51),IF(DI4&lt;MONTH(Спецификация!$D$51),0,IF(DI4&lt;(MONTH(Спецификация!$D$51)+Спецификация!$D$50),Спецификация!$D$48*(IF(DI4-INT(DI4/12)*12=0,VLOOKUP(12,Спецификация!$A$61:$D$72,4),VLOOKUP(DI4-INT(DI4/12)*12,Спецификация!$A$61:$D$72,4))),0)),IF(INT(DI4/12)=0,0,IF(DI4&lt;(MONTH(Спецификация!$D$51)+12*(YEAR(Спецификация!$D$51)-YEAR(Спецификация!$D$39))),0,IF(DI4&lt;(MONTH(Спецификация!$D$51)+Спецификация!$D$50+12),Спецификация!$D$48*(IF(DI4-INT(DI4/12)*12=0,VLOOKUP(12,Спецификация!$A$61:$D$72,4),VLOOKUP(DI4-INT(DI4/12)*12,Спецификация!$A$61:$D$72,4)))))))</f>
        <v>0</v>
      </c>
      <c r="DJ37" s="183">
        <f>-IF(YEAR(Спецификация!$D$39)=YEAR(Спецификация!$D$51),IF(DJ4&lt;MONTH(Спецификация!$D$51),0,IF(DJ4&lt;(MONTH(Спецификация!$D$51)+Спецификация!$D$50),Спецификация!$D$48*(IF(DJ4-INT(DJ4/12)*12=0,VLOOKUP(12,Спецификация!$A$61:$D$72,4),VLOOKUP(DJ4-INT(DJ4/12)*12,Спецификация!$A$61:$D$72,4))),0)),IF(INT(DJ4/12)=0,0,IF(DJ4&lt;(MONTH(Спецификация!$D$51)+12*(YEAR(Спецификация!$D$51)-YEAR(Спецификация!$D$39))),0,IF(DJ4&lt;(MONTH(Спецификация!$D$51)+Спецификация!$D$50+12),Спецификация!$D$48*(IF(DJ4-INT(DJ4/12)*12=0,VLOOKUP(12,Спецификация!$A$61:$D$72,4),VLOOKUP(DJ4-INT(DJ4/12)*12,Спецификация!$A$61:$D$72,4)))))))</f>
        <v>0</v>
      </c>
      <c r="DK37" s="183">
        <f>-IF(YEAR(Спецификация!$D$39)=YEAR(Спецификация!$D$51),IF(DK4&lt;MONTH(Спецификация!$D$51),0,IF(DK4&lt;(MONTH(Спецификация!$D$51)+Спецификация!$D$50),Спецификация!$D$48*(IF(DK4-INT(DK4/12)*12=0,VLOOKUP(12,Спецификация!$A$61:$D$72,4),VLOOKUP(DK4-INT(DK4/12)*12,Спецификация!$A$61:$D$72,4))),0)),IF(INT(DK4/12)=0,0,IF(DK4&lt;(MONTH(Спецификация!$D$51)+12*(YEAR(Спецификация!$D$51)-YEAR(Спецификация!$D$39))),0,IF(DK4&lt;(MONTH(Спецификация!$D$51)+Спецификация!$D$50+12),Спецификация!$D$48*(IF(DK4-INT(DK4/12)*12=0,VLOOKUP(12,Спецификация!$A$61:$D$72,4),VLOOKUP(DK4-INT(DK4/12)*12,Спецификация!$A$61:$D$72,4)))))))</f>
        <v>0</v>
      </c>
      <c r="DL37" s="183">
        <f>-IF(YEAR(Спецификация!$D$39)=YEAR(Спецификация!$D$51),IF(DL4&lt;MONTH(Спецификация!$D$51),0,IF(DL4&lt;(MONTH(Спецификация!$D$51)+Спецификация!$D$50),Спецификация!$D$48*(IF(DL4-INT(DL4/12)*12=0,VLOOKUP(12,Спецификация!$A$61:$D$72,4),VLOOKUP(DL4-INT(DL4/12)*12,Спецификация!$A$61:$D$72,4))),0)),IF(INT(DL4/12)=0,0,IF(DL4&lt;(MONTH(Спецификация!$D$51)+12*(YEAR(Спецификация!$D$51)-YEAR(Спецификация!$D$39))),0,IF(DL4&lt;(MONTH(Спецификация!$D$51)+Спецификация!$D$50+12),Спецификация!$D$48*(IF(DL4-INT(DL4/12)*12=0,VLOOKUP(12,Спецификация!$A$61:$D$72,4),VLOOKUP(DL4-INT(DL4/12)*12,Спецификация!$A$61:$D$72,4)))))))</f>
        <v>0</v>
      </c>
      <c r="DM37" s="183">
        <f>-IF(YEAR(Спецификация!$D$39)=YEAR(Спецификация!$D$51),IF(DM4&lt;MONTH(Спецификация!$D$51),0,IF(DM4&lt;(MONTH(Спецификация!$D$51)+Спецификация!$D$50),Спецификация!$D$48*(IF(DM4-INT(DM4/12)*12=0,VLOOKUP(12,Спецификация!$A$61:$D$72,4),VLOOKUP(DM4-INT(DM4/12)*12,Спецификация!$A$61:$D$72,4))),0)),IF(INT(DM4/12)=0,0,IF(DM4&lt;(MONTH(Спецификация!$D$51)+12*(YEAR(Спецификация!$D$51)-YEAR(Спецификация!$D$39))),0,IF(DM4&lt;(MONTH(Спецификация!$D$51)+Спецификация!$D$50+12),Спецификация!$D$48*(IF(DM4-INT(DM4/12)*12=0,VLOOKUP(12,Спецификация!$A$61:$D$72,4),VLOOKUP(DM4-INT(DM4/12)*12,Спецификация!$A$61:$D$72,4)))))))</f>
        <v>0</v>
      </c>
      <c r="DN37" s="183">
        <f>-IF(YEAR(Спецификация!$D$39)=YEAR(Спецификация!$D$51),IF(DN4&lt;MONTH(Спецификация!$D$51),0,IF(DN4&lt;(MONTH(Спецификация!$D$51)+Спецификация!$D$50),Спецификация!$D$48*(IF(DN4-INT(DN4/12)*12=0,VLOOKUP(12,Спецификация!$A$61:$D$72,4),VLOOKUP(DN4-INT(DN4/12)*12,Спецификация!$A$61:$D$72,4))),0)),IF(INT(DN4/12)=0,0,IF(DN4&lt;(MONTH(Спецификация!$D$51)+12*(YEAR(Спецификация!$D$51)-YEAR(Спецификация!$D$39))),0,IF(DN4&lt;(MONTH(Спецификация!$D$51)+Спецификация!$D$50+12),Спецификация!$D$48*(IF(DN4-INT(DN4/12)*12=0,VLOOKUP(12,Спецификация!$A$61:$D$72,4),VLOOKUP(DN4-INT(DN4/12)*12,Спецификация!$A$61:$D$72,4)))))))</f>
        <v>0</v>
      </c>
      <c r="DO37" s="183">
        <f>-IF(YEAR(Спецификация!$D$39)=YEAR(Спецификация!$D$51),IF(DO4&lt;MONTH(Спецификация!$D$51),0,IF(DO4&lt;(MONTH(Спецификация!$D$51)+Спецификация!$D$50),Спецификация!$D$48*(IF(DO4-INT(DO4/12)*12=0,VLOOKUP(12,Спецификация!$A$61:$D$72,4),VLOOKUP(DO4-INT(DO4/12)*12,Спецификация!$A$61:$D$72,4))),0)),IF(INT(DO4/12)=0,0,IF(DO4&lt;(MONTH(Спецификация!$D$51)+12*(YEAR(Спецификация!$D$51)-YEAR(Спецификация!$D$39))),0,IF(DO4&lt;(MONTH(Спецификация!$D$51)+Спецификация!$D$50+12),Спецификация!$D$48*(IF(DO4-INT(DO4/12)*12=0,VLOOKUP(12,Спецификация!$A$61:$D$72,4),VLOOKUP(DO4-INT(DO4/12)*12,Спецификация!$A$61:$D$72,4)))))))</f>
        <v>0</v>
      </c>
      <c r="DP37" s="183">
        <f>-IF(YEAR(Спецификация!$D$39)=YEAR(Спецификация!$D$51),IF(DP4&lt;MONTH(Спецификация!$D$51),0,IF(DP4&lt;(MONTH(Спецификация!$D$51)+Спецификация!$D$50),Спецификация!$D$48*(IF(DP4-INT(DP4/12)*12=0,VLOOKUP(12,Спецификация!$A$61:$D$72,4),VLOOKUP(DP4-INT(DP4/12)*12,Спецификация!$A$61:$D$72,4))),0)),IF(INT(DP4/12)=0,0,IF(DP4&lt;(MONTH(Спецификация!$D$51)+12*(YEAR(Спецификация!$D$51)-YEAR(Спецификация!$D$39))),0,IF(DP4&lt;(MONTH(Спецификация!$D$51)+Спецификация!$D$50+12),Спецификация!$D$48*(IF(DP4-INT(DP4/12)*12=0,VLOOKUP(12,Спецификация!$A$61:$D$72,4),VLOOKUP(DP4-INT(DP4/12)*12,Спецификация!$A$61:$D$72,4)))))))</f>
        <v>0</v>
      </c>
      <c r="DQ37" s="183">
        <f>-IF(YEAR(Спецификация!$D$39)=YEAR(Спецификация!$D$51),IF(DQ4&lt;MONTH(Спецификация!$D$51),0,IF(DQ4&lt;(MONTH(Спецификация!$D$51)+Спецификация!$D$50),Спецификация!$D$48*(IF(DQ4-INT(DQ4/12)*12=0,VLOOKUP(12,Спецификация!$A$61:$D$72,4),VLOOKUP(DQ4-INT(DQ4/12)*12,Спецификация!$A$61:$D$72,4))),0)),IF(INT(DQ4/12)=0,0,IF(DQ4&lt;(MONTH(Спецификация!$D$51)+12*(YEAR(Спецификация!$D$51)-YEAR(Спецификация!$D$39))),0,IF(DQ4&lt;(MONTH(Спецификация!$D$51)+Спецификация!$D$50+12),Спецификация!$D$48*(IF(DQ4-INT(DQ4/12)*12=0,VLOOKUP(12,Спецификация!$A$61:$D$72,4),VLOOKUP(DQ4-INT(DQ4/12)*12,Спецификация!$A$61:$D$72,4)))))))</f>
        <v>0</v>
      </c>
      <c r="DR37" s="183">
        <f>-IF(YEAR(Спецификация!$D$39)=YEAR(Спецификация!$D$51),IF(DR4&lt;MONTH(Спецификация!$D$51),0,IF(DR4&lt;(MONTH(Спецификация!$D$51)+Спецификация!$D$50),Спецификация!$D$48*(IF(DR4-INT(DR4/12)*12=0,VLOOKUP(12,Спецификация!$A$61:$D$72,4),VLOOKUP(DR4-INT(DR4/12)*12,Спецификация!$A$61:$D$72,4))),0)),IF(INT(DR4/12)=0,0,IF(DR4&lt;(MONTH(Спецификация!$D$51)+12*(YEAR(Спецификация!$D$51)-YEAR(Спецификация!$D$39))),0,IF(DR4&lt;(MONTH(Спецификация!$D$51)+Спецификация!$D$50+12),Спецификация!$D$48*(IF(DR4-INT(DR4/12)*12=0,VLOOKUP(12,Спецификация!$A$61:$D$72,4),VLOOKUP(DR4-INT(DR4/12)*12,Спецификация!$A$61:$D$72,4)))))))</f>
        <v>0</v>
      </c>
      <c r="DS37" s="183">
        <f>-IF(YEAR(Спецификация!$D$39)=YEAR(Спецификация!$D$51),IF(DS4&lt;MONTH(Спецификация!$D$51),0,IF(DS4&lt;(MONTH(Спецификация!$D$51)+Спецификация!$D$50),Спецификация!$D$48*(IF(DS4-INT(DS4/12)*12=0,VLOOKUP(12,Спецификация!$A$61:$D$72,4),VLOOKUP(DS4-INT(DS4/12)*12,Спецификация!$A$61:$D$72,4))),0)),IF(INT(DS4/12)=0,0,IF(DS4&lt;(MONTH(Спецификация!$D$51)+12*(YEAR(Спецификация!$D$51)-YEAR(Спецификация!$D$39))),0,IF(DS4&lt;(MONTH(Спецификация!$D$51)+Спецификация!$D$50+12),Спецификация!$D$48*(IF(DS4-INT(DS4/12)*12=0,VLOOKUP(12,Спецификация!$A$61:$D$72,4),VLOOKUP(DS4-INT(DS4/12)*12,Спецификация!$A$61:$D$72,4)))))))</f>
        <v>0</v>
      </c>
      <c r="DT37" s="183">
        <f>-IF(YEAR(Спецификация!$D$39)=YEAR(Спецификация!$D$51),IF(DT4&lt;MONTH(Спецификация!$D$51),0,IF(DT4&lt;(MONTH(Спецификация!$D$51)+Спецификация!$D$50),Спецификация!$D$48*(IF(DT4-INT(DT4/12)*12=0,VLOOKUP(12,Спецификация!$A$61:$D$72,4),VLOOKUP(DT4-INT(DT4/12)*12,Спецификация!$A$61:$D$72,4))),0)),IF(INT(DT4/12)=0,0,IF(DT4&lt;(MONTH(Спецификация!$D$51)+12*(YEAR(Спецификация!$D$51)-YEAR(Спецификация!$D$39))),0,IF(DT4&lt;(MONTH(Спецификация!$D$51)+Спецификация!$D$50+12),Спецификация!$D$48*(IF(DT4-INT(DT4/12)*12=0,VLOOKUP(12,Спецификация!$A$61:$D$72,4),VLOOKUP(DT4-INT(DT4/12)*12,Спецификация!$A$61:$D$72,4)))))))</f>
        <v>0</v>
      </c>
      <c r="DU37" s="183">
        <f>-IF(YEAR(Спецификация!$D$39)=YEAR(Спецификация!$D$51),IF(DU4&lt;MONTH(Спецификация!$D$51),0,IF(DU4&lt;(MONTH(Спецификация!$D$51)+Спецификация!$D$50),Спецификация!$D$48*(IF(DU4-INT(DU4/12)*12=0,VLOOKUP(12,Спецификация!$A$61:$D$72,4),VLOOKUP(DU4-INT(DU4/12)*12,Спецификация!$A$61:$D$72,4))),0)),IF(INT(DU4/12)=0,0,IF(DU4&lt;(MONTH(Спецификация!$D$51)+12*(YEAR(Спецификация!$D$51)-YEAR(Спецификация!$D$39))),0,IF(DU4&lt;(MONTH(Спецификация!$D$51)+Спецификация!$D$50+12),Спецификация!$D$48*(IF(DU4-INT(DU4/12)*12=0,VLOOKUP(12,Спецификация!$A$61:$D$72,4),VLOOKUP(DU4-INT(DU4/12)*12,Спецификация!$A$61:$D$72,4)))))))</f>
        <v>0</v>
      </c>
      <c r="DV37" s="183">
        <f>-IF(YEAR(Спецификация!$D$39)=YEAR(Спецификация!$D$51),IF(DV4&lt;MONTH(Спецификация!$D$51),0,IF(DV4&lt;(MONTH(Спецификация!$D$51)+Спецификация!$D$50),Спецификация!$D$48*(IF(DV4-INT(DV4/12)*12=0,VLOOKUP(12,Спецификация!$A$61:$D$72,4),VLOOKUP(DV4-INT(DV4/12)*12,Спецификация!$A$61:$D$72,4))),0)),IF(INT(DV4/12)=0,0,IF(DV4&lt;(MONTH(Спецификация!$D$51)+12*(YEAR(Спецификация!$D$51)-YEAR(Спецификация!$D$39))),0,IF(DV4&lt;(MONTH(Спецификация!$D$51)+Спецификация!$D$50+12),Спецификация!$D$48*(IF(DV4-INT(DV4/12)*12=0,VLOOKUP(12,Спецификация!$A$61:$D$72,4),VLOOKUP(DV4-INT(DV4/12)*12,Спецификация!$A$61:$D$72,4)))))))</f>
        <v>0</v>
      </c>
      <c r="DW37" s="183">
        <f>-IF(YEAR(Спецификация!$D$39)=YEAR(Спецификация!$D$51),IF(DW4&lt;MONTH(Спецификация!$D$51),0,IF(DW4&lt;(MONTH(Спецификация!$D$51)+Спецификация!$D$50),Спецификация!$D$48*(IF(DW4-INT(DW4/12)*12=0,VLOOKUP(12,Спецификация!$A$61:$D$72,4),VLOOKUP(DW4-INT(DW4/12)*12,Спецификация!$A$61:$D$72,4))),0)),IF(INT(DW4/12)=0,0,IF(DW4&lt;(MONTH(Спецификация!$D$51)+12*(YEAR(Спецификация!$D$51)-YEAR(Спецификация!$D$39))),0,IF(DW4&lt;(MONTH(Спецификация!$D$51)+Спецификация!$D$50+12),Спецификация!$D$48*(IF(DW4-INT(DW4/12)*12=0,VLOOKUP(12,Спецификация!$A$61:$D$72,4),VLOOKUP(DW4-INT(DW4/12)*12,Спецификация!$A$61:$D$72,4)))))))</f>
        <v>0</v>
      </c>
      <c r="DX37" s="183">
        <f>-IF(YEAR(Спецификация!$D$39)=YEAR(Спецификация!$D$51),IF(DX4&lt;MONTH(Спецификация!$D$51),0,IF(DX4&lt;(MONTH(Спецификация!$D$51)+Спецификация!$D$50),Спецификация!$D$48*(IF(DX4-INT(DX4/12)*12=0,VLOOKUP(12,Спецификация!$A$61:$D$72,4),VLOOKUP(DX4-INT(DX4/12)*12,Спецификация!$A$61:$D$72,4))),0)),IF(INT(DX4/12)=0,0,IF(DX4&lt;(MONTH(Спецификация!$D$51)+12*(YEAR(Спецификация!$D$51)-YEAR(Спецификация!$D$39))),0,IF(DX4&lt;(MONTH(Спецификация!$D$51)+Спецификация!$D$50+12),Спецификация!$D$48*(IF(DX4-INT(DX4/12)*12=0,VLOOKUP(12,Спецификация!$A$61:$D$72,4),VLOOKUP(DX4-INT(DX4/12)*12,Спецификация!$A$61:$D$72,4)))))))</f>
        <v>0</v>
      </c>
      <c r="DY37" s="183">
        <f>-IF(YEAR(Спецификация!$D$39)=YEAR(Спецификация!$D$51),IF(DY4&lt;MONTH(Спецификация!$D$51),0,IF(DY4&lt;(MONTH(Спецификация!$D$51)+Спецификация!$D$50),Спецификация!$D$48*(IF(DY4-INT(DY4/12)*12=0,VLOOKUP(12,Спецификация!$A$61:$D$72,4),VLOOKUP(DY4-INT(DY4/12)*12,Спецификация!$A$61:$D$72,4))),0)),IF(INT(DY4/12)=0,0,IF(DY4&lt;(MONTH(Спецификация!$D$51)+12*(YEAR(Спецификация!$D$51)-YEAR(Спецификация!$D$39))),0,IF(DY4&lt;(MONTH(Спецификация!$D$51)+Спецификация!$D$50+12),Спецификация!$D$48*(IF(DY4-INT(DY4/12)*12=0,VLOOKUP(12,Спецификация!$A$61:$D$72,4),VLOOKUP(DY4-INT(DY4/12)*12,Спецификация!$A$61:$D$72,4)))))))</f>
        <v>0</v>
      </c>
      <c r="DZ37" s="183">
        <f>-IF(YEAR(Спецификация!$D$39)=YEAR(Спецификация!$D$51),IF(DZ4&lt;MONTH(Спецификация!$D$51),0,IF(DZ4&lt;(MONTH(Спецификация!$D$51)+Спецификация!$D$50),Спецификация!$D$48*(IF(DZ4-INT(DZ4/12)*12=0,VLOOKUP(12,Спецификация!$A$61:$D$72,4),VLOOKUP(DZ4-INT(DZ4/12)*12,Спецификация!$A$61:$D$72,4))),0)),IF(INT(DZ4/12)=0,0,IF(DZ4&lt;(MONTH(Спецификация!$D$51)+12*(YEAR(Спецификация!$D$51)-YEAR(Спецификация!$D$39))),0,IF(DZ4&lt;(MONTH(Спецификация!$D$51)+Спецификация!$D$50+12),Спецификация!$D$48*(IF(DZ4-INT(DZ4/12)*12=0,VLOOKUP(12,Спецификация!$A$61:$D$72,4),VLOOKUP(DZ4-INT(DZ4/12)*12,Спецификация!$A$61:$D$72,4)))))))</f>
        <v>0</v>
      </c>
      <c r="EA37" s="183">
        <f>-IF(YEAR(Спецификация!$D$39)=YEAR(Спецификация!$D$51),IF(EA4&lt;MONTH(Спецификация!$D$51),0,IF(EA4&lt;(MONTH(Спецификация!$D$51)+Спецификация!$D$50),Спецификация!$D$48*(IF(EA4-INT(EA4/12)*12=0,VLOOKUP(12,Спецификация!$A$61:$D$72,4),VLOOKUP(EA4-INT(EA4/12)*12,Спецификация!$A$61:$D$72,4))),0)),IF(INT(EA4/12)=0,0,IF(EA4&lt;(MONTH(Спецификация!$D$51)+12*(YEAR(Спецификация!$D$51)-YEAR(Спецификация!$D$39))),0,IF(EA4&lt;(MONTH(Спецификация!$D$51)+Спецификация!$D$50+12),Спецификация!$D$48*(IF(EA4-INT(EA4/12)*12=0,VLOOKUP(12,Спецификация!$A$61:$D$72,4),VLOOKUP(EA4-INT(EA4/12)*12,Спецификация!$A$61:$D$72,4)))))))</f>
        <v>0</v>
      </c>
      <c r="EB37" s="183">
        <f>-IF(YEAR(Спецификация!$D$39)=YEAR(Спецификация!$D$51),IF(EB4&lt;MONTH(Спецификация!$D$51),0,IF(EB4&lt;(MONTH(Спецификация!$D$51)+Спецификация!$D$50),Спецификация!$D$48*(IF(EB4-INT(EB4/12)*12=0,VLOOKUP(12,Спецификация!$A$61:$D$72,4),VLOOKUP(EB4-INT(EB4/12)*12,Спецификация!$A$61:$D$72,4))),0)),IF(INT(EB4/12)=0,0,IF(EB4&lt;(MONTH(Спецификация!$D$51)+12*(YEAR(Спецификация!$D$51)-YEAR(Спецификация!$D$39))),0,IF(EB4&lt;(MONTH(Спецификация!$D$51)+Спецификация!$D$50+12),Спецификация!$D$48*(IF(EB4-INT(EB4/12)*12=0,VLOOKUP(12,Спецификация!$A$61:$D$72,4),VLOOKUP(EB4-INT(EB4/12)*12,Спецификация!$A$61:$D$72,4)))))))</f>
        <v>0</v>
      </c>
      <c r="EC37" s="183">
        <f>-IF(YEAR(Спецификация!$D$39)=YEAR(Спецификация!$D$51),IF(EC4&lt;MONTH(Спецификация!$D$51),0,IF(EC4&lt;(MONTH(Спецификация!$D$51)+Спецификация!$D$50),Спецификация!$D$48*(IF(EC4-INT(EC4/12)*12=0,VLOOKUP(12,Спецификация!$A$61:$D$72,4),VLOOKUP(EC4-INT(EC4/12)*12,Спецификация!$A$61:$D$72,4))),0)),IF(INT(EC4/12)=0,0,IF(EC4&lt;(MONTH(Спецификация!$D$51)+12*(YEAR(Спецификация!$D$51)-YEAR(Спецификация!$D$39))),0,IF(EC4&lt;(MONTH(Спецификация!$D$51)+Спецификация!$D$50+12),Спецификация!$D$48*(IF(EC4-INT(EC4/12)*12=0,VLOOKUP(12,Спецификация!$A$61:$D$72,4),VLOOKUP(EC4-INT(EC4/12)*12,Спецификация!$A$61:$D$72,4)))))))</f>
        <v>0</v>
      </c>
      <c r="ED37" s="183">
        <f>-IF(YEAR(Спецификация!$D$39)=YEAR(Спецификация!$D$51),IF(ED4&lt;MONTH(Спецификация!$D$51),0,IF(ED4&lt;(MONTH(Спецификация!$D$51)+Спецификация!$D$50),Спецификация!$D$48*(IF(ED4-INT(ED4/12)*12=0,VLOOKUP(12,Спецификация!$A$61:$D$72,4),VLOOKUP(ED4-INT(ED4/12)*12,Спецификация!$A$61:$D$72,4))),0)),IF(INT(ED4/12)=0,0,IF(ED4&lt;(MONTH(Спецификация!$D$51)+12*(YEAR(Спецификация!$D$51)-YEAR(Спецификация!$D$39))),0,IF(ED4&lt;(MONTH(Спецификация!$D$51)+Спецификация!$D$50+12),Спецификация!$D$48*(IF(ED4-INT(ED4/12)*12=0,VLOOKUP(12,Спецификация!$A$61:$D$72,4),VLOOKUP(ED4-INT(ED4/12)*12,Спецификация!$A$61:$D$72,4)))))))</f>
        <v>0</v>
      </c>
      <c r="EE37" s="183">
        <f>-IF(YEAR(Спецификация!$D$39)=YEAR(Спецификация!$D$51),IF(EE4&lt;MONTH(Спецификация!$D$51),0,IF(EE4&lt;(MONTH(Спецификация!$D$51)+Спецификация!$D$50),Спецификация!$D$48*(IF(EE4-INT(EE4/12)*12=0,VLOOKUP(12,Спецификация!$A$61:$D$72,4),VLOOKUP(EE4-INT(EE4/12)*12,Спецификация!$A$61:$D$72,4))),0)),IF(INT(EE4/12)=0,0,IF(EE4&lt;(MONTH(Спецификация!$D$51)+12*(YEAR(Спецификация!$D$51)-YEAR(Спецификация!$D$39))),0,IF(EE4&lt;(MONTH(Спецификация!$D$51)+Спецификация!$D$50+12),Спецификация!$D$48*(IF(EE4-INT(EE4/12)*12=0,VLOOKUP(12,Спецификация!$A$61:$D$72,4),VLOOKUP(EE4-INT(EE4/12)*12,Спецификация!$A$61:$D$72,4)))))))</f>
        <v>0</v>
      </c>
      <c r="EF37" s="183">
        <f>-IF(YEAR(Спецификация!$D$39)=YEAR(Спецификация!$D$51),IF(EF4&lt;MONTH(Спецификация!$D$51),0,IF(EF4&lt;(MONTH(Спецификация!$D$51)+Спецификация!$D$50),Спецификация!$D$48*(IF(EF4-INT(EF4/12)*12=0,VLOOKUP(12,Спецификация!$A$61:$D$72,4),VLOOKUP(EF4-INT(EF4/12)*12,Спецификация!$A$61:$D$72,4))),0)),IF(INT(EF4/12)=0,0,IF(EF4&lt;(MONTH(Спецификация!$D$51)+12*(YEAR(Спецификация!$D$51)-YEAR(Спецификация!$D$39))),0,IF(EF4&lt;(MONTH(Спецификация!$D$51)+Спецификация!$D$50+12),Спецификация!$D$48*(IF(EF4-INT(EF4/12)*12=0,VLOOKUP(12,Спецификация!$A$61:$D$72,4),VLOOKUP(EF4-INT(EF4/12)*12,Спецификация!$A$61:$D$72,4)))))))</f>
        <v>0</v>
      </c>
      <c r="EG37" s="183">
        <f>-IF(YEAR(Спецификация!$D$39)=YEAR(Спецификация!$D$51),IF(EG4&lt;MONTH(Спецификация!$D$51),0,IF(EG4&lt;(MONTH(Спецификация!$D$51)+Спецификация!$D$50),Спецификация!$D$48*(IF(EG4-INT(EG4/12)*12=0,VLOOKUP(12,Спецификация!$A$61:$D$72,4),VLOOKUP(EG4-INT(EG4/12)*12,Спецификация!$A$61:$D$72,4))),0)),IF(INT(EG4/12)=0,0,IF(EG4&lt;(MONTH(Спецификация!$D$51)+12*(YEAR(Спецификация!$D$51)-YEAR(Спецификация!$D$39))),0,IF(EG4&lt;(MONTH(Спецификация!$D$51)+Спецификация!$D$50+12),Спецификация!$D$48*(IF(EG4-INT(EG4/12)*12=0,VLOOKUP(12,Спецификация!$A$61:$D$72,4),VLOOKUP(EG4-INT(EG4/12)*12,Спецификация!$A$61:$D$72,4)))))))</f>
        <v>0</v>
      </c>
      <c r="EH37" s="183">
        <f>-IF(YEAR(Спецификация!$D$39)=YEAR(Спецификация!$D$51),IF(EH4&lt;MONTH(Спецификация!$D$51),0,IF(EH4&lt;(MONTH(Спецификация!$D$51)+Спецификация!$D$50),Спецификация!$D$48*(IF(EH4-INT(EH4/12)*12=0,VLOOKUP(12,Спецификация!$A$61:$D$72,4),VLOOKUP(EH4-INT(EH4/12)*12,Спецификация!$A$61:$D$72,4))),0)),IF(INT(EH4/12)=0,0,IF(EH4&lt;(MONTH(Спецификация!$D$51)+12*(YEAR(Спецификация!$D$51)-YEAR(Спецификация!$D$39))),0,IF(EH4&lt;(MONTH(Спецификация!$D$51)+Спецификация!$D$50+12),Спецификация!$D$48*(IF(EH4-INT(EH4/12)*12=0,VLOOKUP(12,Спецификация!$A$61:$D$72,4),VLOOKUP(EH4-INT(EH4/12)*12,Спецификация!$A$61:$D$72,4)))))))</f>
        <v>0</v>
      </c>
      <c r="EI37" s="183">
        <f>-IF(YEAR(Спецификация!$D$39)=YEAR(Спецификация!$D$51),IF(EI4&lt;MONTH(Спецификация!$D$51),0,IF(EI4&lt;(MONTH(Спецификация!$D$51)+Спецификация!$D$50),Спецификация!$D$48*(IF(EI4-INT(EI4/12)*12=0,VLOOKUP(12,Спецификация!$A$61:$D$72,4),VLOOKUP(EI4-INT(EI4/12)*12,Спецификация!$A$61:$D$72,4))),0)),IF(INT(EI4/12)=0,0,IF(EI4&lt;(MONTH(Спецификация!$D$51)+12*(YEAR(Спецификация!$D$51)-YEAR(Спецификация!$D$39))),0,IF(EI4&lt;(MONTH(Спецификация!$D$51)+Спецификация!$D$50+12),Спецификация!$D$48*(IF(EI4-INT(EI4/12)*12=0,VLOOKUP(12,Спецификация!$A$61:$D$72,4),VLOOKUP(EI4-INT(EI4/12)*12,Спецификация!$A$61:$D$72,4)))))))</f>
        <v>0</v>
      </c>
      <c r="EJ37" s="183">
        <f>-IF(YEAR(Спецификация!$D$39)=YEAR(Спецификация!$D$51),IF(EJ4&lt;MONTH(Спецификация!$D$51),0,IF(EJ4&lt;(MONTH(Спецификация!$D$51)+Спецификация!$D$50),Спецификация!$D$48*(IF(EJ4-INT(EJ4/12)*12=0,VLOOKUP(12,Спецификация!$A$61:$D$72,4),VLOOKUP(EJ4-INT(EJ4/12)*12,Спецификация!$A$61:$D$72,4))),0)),IF(INT(EJ4/12)=0,0,IF(EJ4&lt;(MONTH(Спецификация!$D$51)+12*(YEAR(Спецификация!$D$51)-YEAR(Спецификация!$D$39))),0,IF(EJ4&lt;(MONTH(Спецификация!$D$51)+Спецификация!$D$50+12),Спецификация!$D$48*(IF(EJ4-INT(EJ4/12)*12=0,VLOOKUP(12,Спецификация!$A$61:$D$72,4),VLOOKUP(EJ4-INT(EJ4/12)*12,Спецификация!$A$61:$D$72,4)))))))</f>
        <v>0</v>
      </c>
      <c r="EK37" s="183">
        <f>-IF(YEAR(Спецификация!$D$39)=YEAR(Спецификация!$D$51),IF(EK4&lt;MONTH(Спецификация!$D$51),0,IF(EK4&lt;(MONTH(Спецификация!$D$51)+Спецификация!$D$50),Спецификация!$D$48*(IF(EK4-INT(EK4/12)*12=0,VLOOKUP(12,Спецификация!$A$61:$D$72,4),VLOOKUP(EK4-INT(EK4/12)*12,Спецификация!$A$61:$D$72,4))),0)),IF(INT(EK4/12)=0,0,IF(EK4&lt;(MONTH(Спецификация!$D$51)+12*(YEAR(Спецификация!$D$51)-YEAR(Спецификация!$D$39))),0,IF(EK4&lt;(MONTH(Спецификация!$D$51)+Спецификация!$D$50+12),Спецификация!$D$48*(IF(EK4-INT(EK4/12)*12=0,VLOOKUP(12,Спецификация!$A$61:$D$72,4),VLOOKUP(EK4-INT(EK4/12)*12,Спецификация!$A$61:$D$72,4)))))))</f>
        <v>0</v>
      </c>
      <c r="EL37" s="183">
        <f>-IF(YEAR(Спецификация!$D$39)=YEAR(Спецификация!$D$51),IF(EL4&lt;MONTH(Спецификация!$D$51),0,IF(EL4&lt;(MONTH(Спецификация!$D$51)+Спецификация!$D$50),Спецификация!$D$48*(IF(EL4-INT(EL4/12)*12=0,VLOOKUP(12,Спецификация!$A$61:$D$72,4),VLOOKUP(EL4-INT(EL4/12)*12,Спецификация!$A$61:$D$72,4))),0)),IF(INT(EL4/12)=0,0,IF(EL4&lt;(MONTH(Спецификация!$D$51)+12*(YEAR(Спецификация!$D$51)-YEAR(Спецификация!$D$39))),0,IF(EL4&lt;(MONTH(Спецификация!$D$51)+Спецификация!$D$50+12),Спецификация!$D$48*(IF(EL4-INT(EL4/12)*12=0,VLOOKUP(12,Спецификация!$A$61:$D$72,4),VLOOKUP(EL4-INT(EL4/12)*12,Спецификация!$A$61:$D$72,4)))))))</f>
        <v>0</v>
      </c>
      <c r="EM37" s="183">
        <f>-IF(YEAR(Спецификация!$D$39)=YEAR(Спецификация!$D$51),IF(EM4&lt;MONTH(Спецификация!$D$51),0,IF(EM4&lt;(MONTH(Спецификация!$D$51)+Спецификация!$D$50),Спецификация!$D$48*(IF(EM4-INT(EM4/12)*12=0,VLOOKUP(12,Спецификация!$A$61:$D$72,4),VLOOKUP(EM4-INT(EM4/12)*12,Спецификация!$A$61:$D$72,4))),0)),IF(INT(EM4/12)=0,0,IF(EM4&lt;(MONTH(Спецификация!$D$51)+12*(YEAR(Спецификация!$D$51)-YEAR(Спецификация!$D$39))),0,IF(EM4&lt;(MONTH(Спецификация!$D$51)+Спецификация!$D$50+12),Спецификация!$D$48*(IF(EM4-INT(EM4/12)*12=0,VLOOKUP(12,Спецификация!$A$61:$D$72,4),VLOOKUP(EM4-INT(EM4/12)*12,Спецификация!$A$61:$D$72,4)))))))</f>
        <v>0</v>
      </c>
      <c r="EN37" s="183">
        <f>-IF(YEAR(Спецификация!$D$39)=YEAR(Спецификация!$D$51),IF(EN4&lt;MONTH(Спецификация!$D$51),0,IF(EN4&lt;(MONTH(Спецификация!$D$51)+Спецификация!$D$50),Спецификация!$D$48*(IF(EN4-INT(EN4/12)*12=0,VLOOKUP(12,Спецификация!$A$61:$D$72,4),VLOOKUP(EN4-INT(EN4/12)*12,Спецификация!$A$61:$D$72,4))),0)),IF(INT(EN4/12)=0,0,IF(EN4&lt;(MONTH(Спецификация!$D$51)+12*(YEAR(Спецификация!$D$51)-YEAR(Спецификация!$D$39))),0,IF(EN4&lt;(MONTH(Спецификация!$D$51)+Спецификация!$D$50+12),Спецификация!$D$48*(IF(EN4-INT(EN4/12)*12=0,VLOOKUP(12,Спецификация!$A$61:$D$72,4),VLOOKUP(EN4-INT(EN4/12)*12,Спецификация!$A$61:$D$72,4)))))))</f>
        <v>0</v>
      </c>
      <c r="EO37" s="183">
        <f>-IF(YEAR(Спецификация!$D$39)=YEAR(Спецификация!$D$51),IF(EO4&lt;MONTH(Спецификация!$D$51),0,IF(EO4&lt;(MONTH(Спецификация!$D$51)+Спецификация!$D$50),Спецификация!$D$48*(IF(EO4-INT(EO4/12)*12=0,VLOOKUP(12,Спецификация!$A$61:$D$72,4),VLOOKUP(EO4-INT(EO4/12)*12,Спецификация!$A$61:$D$72,4))),0)),IF(INT(EO4/12)=0,0,IF(EO4&lt;(MONTH(Спецификация!$D$51)+12*(YEAR(Спецификация!$D$51)-YEAR(Спецификация!$D$39))),0,IF(EO4&lt;(MONTH(Спецификация!$D$51)+Спецификация!$D$50+12),Спецификация!$D$48*(IF(EO4-INT(EO4/12)*12=0,VLOOKUP(12,Спецификация!$A$61:$D$72,4),VLOOKUP(EO4-INT(EO4/12)*12,Спецификация!$A$61:$D$72,4)))))))</f>
        <v>0</v>
      </c>
      <c r="EP37" s="183">
        <f>-IF(YEAR(Спецификация!$D$39)=YEAR(Спецификация!$D$51),IF(EP4&lt;MONTH(Спецификация!$D$51),0,IF(EP4&lt;(MONTH(Спецификация!$D$51)+Спецификация!$D$50),Спецификация!$D$48*(IF(EP4-INT(EP4/12)*12=0,VLOOKUP(12,Спецификация!$A$61:$D$72,4),VLOOKUP(EP4-INT(EP4/12)*12,Спецификация!$A$61:$D$72,4))),0)),IF(INT(EP4/12)=0,0,IF(EP4&lt;(MONTH(Спецификация!$D$51)+12*(YEAR(Спецификация!$D$51)-YEAR(Спецификация!$D$39))),0,IF(EP4&lt;(MONTH(Спецификация!$D$51)+Спецификация!$D$50+12),Спецификация!$D$48*(IF(EP4-INT(EP4/12)*12=0,VLOOKUP(12,Спецификация!$A$61:$D$72,4),VLOOKUP(EP4-INT(EP4/12)*12,Спецификация!$A$61:$D$72,4)))))))</f>
        <v>0</v>
      </c>
      <c r="EQ37" s="193"/>
      <c r="ER37" s="194">
        <f>SUM(C37:N37)</f>
        <v>0</v>
      </c>
      <c r="ES37" s="183">
        <f>SUM(O37:Z37)</f>
        <v>0</v>
      </c>
      <c r="ET37" s="183">
        <f>SUM(AA37:AL37)</f>
        <v>0</v>
      </c>
      <c r="EU37" s="183">
        <f>SUM(AM37:AX37)</f>
        <v>0</v>
      </c>
      <c r="EV37" s="183">
        <f>SUM(AY37:BJ37)</f>
        <v>0</v>
      </c>
      <c r="EW37" s="183">
        <f>SUM(BK37:BV37)</f>
        <v>0</v>
      </c>
      <c r="EX37" s="183">
        <f>SUM(BW37:CH37)</f>
        <v>0</v>
      </c>
      <c r="EY37" s="183">
        <f>SUM(CI37:CT37)</f>
        <v>0</v>
      </c>
      <c r="EZ37" s="183">
        <f>SUM(CU37:DF37)</f>
        <v>0</v>
      </c>
      <c r="FA37" s="183">
        <f>SUM(DG37:DR37)</f>
        <v>0</v>
      </c>
      <c r="FB37" s="183">
        <f>SUM(DS37:ED37)</f>
        <v>0</v>
      </c>
      <c r="FC37" s="183">
        <f>SUM(EE37:EP37)</f>
        <v>0</v>
      </c>
      <c r="FD37" s="195">
        <f>SUM(C37:EP37)</f>
        <v>0</v>
      </c>
      <c r="FE37" s="124"/>
    </row>
    <row r="38" spans="2:162" ht="47.4" thickBot="1" x14ac:dyDescent="0.35">
      <c r="B38" s="76" t="s">
        <v>107</v>
      </c>
      <c r="C38" s="199">
        <f>SUM(C30:C37)</f>
        <v>0</v>
      </c>
      <c r="D38" s="199">
        <f t="shared" ref="D38:M38" si="9">SUM(D30:D37)</f>
        <v>0</v>
      </c>
      <c r="E38" s="199">
        <f t="shared" si="9"/>
        <v>0</v>
      </c>
      <c r="F38" s="199">
        <f t="shared" si="9"/>
        <v>0</v>
      </c>
      <c r="G38" s="199">
        <f t="shared" si="9"/>
        <v>0</v>
      </c>
      <c r="H38" s="199">
        <f t="shared" si="9"/>
        <v>0</v>
      </c>
      <c r="I38" s="199">
        <f t="shared" si="9"/>
        <v>0</v>
      </c>
      <c r="J38" s="199">
        <f t="shared" si="9"/>
        <v>0</v>
      </c>
      <c r="K38" s="199">
        <f t="shared" si="9"/>
        <v>1214219</v>
      </c>
      <c r="L38" s="199">
        <f t="shared" si="9"/>
        <v>205219</v>
      </c>
      <c r="M38" s="199">
        <f t="shared" si="9"/>
        <v>2021419</v>
      </c>
      <c r="N38" s="199">
        <f>SUM(N30:N37)</f>
        <v>205219</v>
      </c>
      <c r="O38" s="199">
        <f>SUM(O30:O37)</f>
        <v>3419</v>
      </c>
      <c r="P38" s="199">
        <f t="shared" ref="P38:S38" si="10">SUM(P30:P37)</f>
        <v>205219</v>
      </c>
      <c r="Q38" s="199">
        <f t="shared" si="10"/>
        <v>3419</v>
      </c>
      <c r="R38" s="199">
        <f t="shared" si="10"/>
        <v>3419</v>
      </c>
      <c r="S38" s="199">
        <f t="shared" si="10"/>
        <v>3419</v>
      </c>
      <c r="T38" s="199">
        <f t="shared" ref="T38" si="11">SUM(T30:T37)</f>
        <v>71764</v>
      </c>
      <c r="U38" s="199">
        <f t="shared" ref="U38" si="12">SUM(U30:U37)</f>
        <v>0</v>
      </c>
      <c r="V38" s="199">
        <f t="shared" ref="V38" si="13">SUM(V30:V37)</f>
        <v>0</v>
      </c>
      <c r="W38" s="199">
        <f t="shared" ref="W38" si="14">SUM(W30:W37)</f>
        <v>0</v>
      </c>
      <c r="X38" s="199">
        <f t="shared" ref="X38" si="15">SUM(X30:X37)</f>
        <v>0</v>
      </c>
      <c r="Y38" s="199">
        <f t="shared" ref="Y38" si="16">SUM(Y30:Y37)</f>
        <v>0</v>
      </c>
      <c r="Z38" s="199">
        <f t="shared" ref="Z38" si="17">SUM(Z30:Z37)</f>
        <v>0</v>
      </c>
      <c r="AA38" s="199">
        <f t="shared" ref="AA38" si="18">SUM(AA30:AA37)</f>
        <v>0</v>
      </c>
      <c r="AB38" s="199">
        <f t="shared" ref="AB38" si="19">SUM(AB30:AB37)</f>
        <v>0</v>
      </c>
      <c r="AC38" s="199">
        <f t="shared" ref="AC38" si="20">SUM(AC30:AC37)</f>
        <v>0</v>
      </c>
      <c r="AD38" s="199">
        <f t="shared" ref="AD38" si="21">SUM(AD30:AD37)</f>
        <v>0</v>
      </c>
      <c r="AE38" s="199">
        <f t="shared" ref="AE38" si="22">SUM(AE30:AE37)</f>
        <v>0</v>
      </c>
      <c r="AF38" s="199">
        <f t="shared" ref="AF38" si="23">SUM(AF30:AF37)</f>
        <v>0</v>
      </c>
      <c r="AG38" s="199">
        <f t="shared" ref="AG38" si="24">SUM(AG30:AG37)</f>
        <v>0</v>
      </c>
      <c r="AH38" s="199">
        <f t="shared" ref="AH38" si="25">SUM(AH30:AH37)</f>
        <v>0</v>
      </c>
      <c r="AI38" s="199">
        <f t="shared" ref="AI38" si="26">SUM(AI30:AI37)</f>
        <v>0</v>
      </c>
      <c r="AJ38" s="199">
        <f t="shared" ref="AJ38" si="27">SUM(AJ30:AJ37)</f>
        <v>0</v>
      </c>
      <c r="AK38" s="199">
        <f t="shared" ref="AK38" si="28">SUM(AK30:AK37)</f>
        <v>0</v>
      </c>
      <c r="AL38" s="199">
        <f t="shared" ref="AL38" si="29">SUM(AL30:AL37)</f>
        <v>0</v>
      </c>
      <c r="AM38" s="199">
        <f t="shared" ref="AM38" si="30">SUM(AM30:AM37)</f>
        <v>0</v>
      </c>
      <c r="AN38" s="199">
        <f t="shared" ref="AN38" si="31">SUM(AN30:AN37)</f>
        <v>0</v>
      </c>
      <c r="AO38" s="199">
        <f t="shared" ref="AO38" si="32">SUM(AO30:AO37)</f>
        <v>0</v>
      </c>
      <c r="AP38" s="199">
        <f t="shared" ref="AP38" si="33">SUM(AP30:AP37)</f>
        <v>0</v>
      </c>
      <c r="AQ38" s="199">
        <f t="shared" ref="AQ38" si="34">SUM(AQ30:AQ37)</f>
        <v>0</v>
      </c>
      <c r="AR38" s="199">
        <f t="shared" ref="AR38:CX38" si="35">SUM(AR30:AR37)</f>
        <v>0</v>
      </c>
      <c r="AS38" s="199">
        <f t="shared" si="35"/>
        <v>0</v>
      </c>
      <c r="AT38" s="199">
        <f t="shared" si="35"/>
        <v>0</v>
      </c>
      <c r="AU38" s="199">
        <f t="shared" si="35"/>
        <v>0</v>
      </c>
      <c r="AV38" s="199">
        <f t="shared" si="35"/>
        <v>0</v>
      </c>
      <c r="AW38" s="199">
        <f t="shared" si="35"/>
        <v>0</v>
      </c>
      <c r="AX38" s="199">
        <f t="shared" si="35"/>
        <v>0</v>
      </c>
      <c r="AY38" s="199">
        <f t="shared" si="35"/>
        <v>0</v>
      </c>
      <c r="AZ38" s="199">
        <f t="shared" si="35"/>
        <v>0</v>
      </c>
      <c r="BA38" s="199">
        <f t="shared" si="35"/>
        <v>0</v>
      </c>
      <c r="BB38" s="199">
        <f t="shared" si="35"/>
        <v>0</v>
      </c>
      <c r="BC38" s="199">
        <f t="shared" si="35"/>
        <v>0</v>
      </c>
      <c r="BD38" s="199">
        <f t="shared" si="35"/>
        <v>0</v>
      </c>
      <c r="BE38" s="199">
        <f t="shared" si="35"/>
        <v>0</v>
      </c>
      <c r="BF38" s="199">
        <f t="shared" si="35"/>
        <v>0</v>
      </c>
      <c r="BG38" s="199">
        <f t="shared" si="35"/>
        <v>0</v>
      </c>
      <c r="BH38" s="199">
        <f t="shared" si="35"/>
        <v>0</v>
      </c>
      <c r="BI38" s="199">
        <f t="shared" si="35"/>
        <v>0</v>
      </c>
      <c r="BJ38" s="199">
        <f t="shared" si="35"/>
        <v>0</v>
      </c>
      <c r="BK38" s="199">
        <f t="shared" si="35"/>
        <v>0</v>
      </c>
      <c r="BL38" s="199">
        <f t="shared" si="35"/>
        <v>0</v>
      </c>
      <c r="BM38" s="199">
        <f t="shared" si="35"/>
        <v>0</v>
      </c>
      <c r="BN38" s="199">
        <f t="shared" si="35"/>
        <v>0</v>
      </c>
      <c r="BO38" s="199">
        <f t="shared" si="35"/>
        <v>0</v>
      </c>
      <c r="BP38" s="199">
        <f t="shared" si="35"/>
        <v>0</v>
      </c>
      <c r="BQ38" s="199">
        <f t="shared" si="35"/>
        <v>0</v>
      </c>
      <c r="BR38" s="199">
        <f t="shared" si="35"/>
        <v>0</v>
      </c>
      <c r="BS38" s="199">
        <f t="shared" si="35"/>
        <v>0</v>
      </c>
      <c r="BT38" s="199">
        <f t="shared" si="35"/>
        <v>0</v>
      </c>
      <c r="BU38" s="199">
        <f t="shared" si="35"/>
        <v>0</v>
      </c>
      <c r="BV38" s="199">
        <f t="shared" si="35"/>
        <v>0</v>
      </c>
      <c r="BW38" s="199">
        <f t="shared" si="35"/>
        <v>0</v>
      </c>
      <c r="BX38" s="199">
        <f t="shared" si="35"/>
        <v>0</v>
      </c>
      <c r="BY38" s="199">
        <f t="shared" si="35"/>
        <v>0</v>
      </c>
      <c r="BZ38" s="199">
        <f t="shared" si="35"/>
        <v>0</v>
      </c>
      <c r="CA38" s="199">
        <f t="shared" si="35"/>
        <v>0</v>
      </c>
      <c r="CB38" s="199">
        <f t="shared" si="35"/>
        <v>0</v>
      </c>
      <c r="CC38" s="199">
        <f t="shared" si="35"/>
        <v>0</v>
      </c>
      <c r="CD38" s="199">
        <f t="shared" si="35"/>
        <v>0</v>
      </c>
      <c r="CE38" s="199">
        <f t="shared" si="35"/>
        <v>0</v>
      </c>
      <c r="CF38" s="199">
        <f t="shared" si="35"/>
        <v>0</v>
      </c>
      <c r="CG38" s="199">
        <f t="shared" si="35"/>
        <v>0</v>
      </c>
      <c r="CH38" s="199">
        <f t="shared" si="35"/>
        <v>0</v>
      </c>
      <c r="CI38" s="199">
        <f t="shared" si="35"/>
        <v>0</v>
      </c>
      <c r="CJ38" s="199">
        <f t="shared" si="35"/>
        <v>0</v>
      </c>
      <c r="CK38" s="199">
        <f t="shared" si="35"/>
        <v>0</v>
      </c>
      <c r="CL38" s="199">
        <f t="shared" si="35"/>
        <v>0</v>
      </c>
      <c r="CM38" s="199">
        <f t="shared" si="35"/>
        <v>0</v>
      </c>
      <c r="CN38" s="199">
        <f t="shared" si="35"/>
        <v>0</v>
      </c>
      <c r="CO38" s="199">
        <f t="shared" si="35"/>
        <v>0</v>
      </c>
      <c r="CP38" s="199">
        <f t="shared" si="35"/>
        <v>0</v>
      </c>
      <c r="CQ38" s="199">
        <f t="shared" si="35"/>
        <v>0</v>
      </c>
      <c r="CR38" s="199">
        <f t="shared" si="35"/>
        <v>0</v>
      </c>
      <c r="CS38" s="199">
        <f t="shared" si="35"/>
        <v>0</v>
      </c>
      <c r="CT38" s="199">
        <f t="shared" si="35"/>
        <v>0</v>
      </c>
      <c r="CU38" s="199">
        <f t="shared" si="35"/>
        <v>0</v>
      </c>
      <c r="CV38" s="199">
        <f t="shared" si="35"/>
        <v>0</v>
      </c>
      <c r="CW38" s="199">
        <f t="shared" si="35"/>
        <v>0</v>
      </c>
      <c r="CX38" s="199">
        <f t="shared" si="35"/>
        <v>0</v>
      </c>
      <c r="CY38" s="199">
        <f t="shared" ref="CY38:DE38" si="36">SUM(CY33:CY37)</f>
        <v>0</v>
      </c>
      <c r="CZ38" s="199">
        <f t="shared" si="36"/>
        <v>0</v>
      </c>
      <c r="DA38" s="199">
        <f t="shared" si="36"/>
        <v>0</v>
      </c>
      <c r="DB38" s="199">
        <f t="shared" si="36"/>
        <v>0</v>
      </c>
      <c r="DC38" s="199">
        <f t="shared" si="36"/>
        <v>0</v>
      </c>
      <c r="DD38" s="199">
        <f t="shared" si="36"/>
        <v>0</v>
      </c>
      <c r="DE38" s="199">
        <f t="shared" si="36"/>
        <v>0</v>
      </c>
      <c r="DF38" s="199">
        <f t="shared" ref="DF38:EK38" si="37">SUM(DF33:DF37)</f>
        <v>0</v>
      </c>
      <c r="DG38" s="199">
        <f t="shared" si="37"/>
        <v>0</v>
      </c>
      <c r="DH38" s="199">
        <f t="shared" si="37"/>
        <v>0</v>
      </c>
      <c r="DI38" s="199">
        <f t="shared" si="37"/>
        <v>0</v>
      </c>
      <c r="DJ38" s="199">
        <f t="shared" si="37"/>
        <v>0</v>
      </c>
      <c r="DK38" s="199">
        <f t="shared" si="37"/>
        <v>0</v>
      </c>
      <c r="DL38" s="199">
        <f t="shared" si="37"/>
        <v>0</v>
      </c>
      <c r="DM38" s="199">
        <f t="shared" si="37"/>
        <v>0</v>
      </c>
      <c r="DN38" s="199">
        <f t="shared" si="37"/>
        <v>0</v>
      </c>
      <c r="DO38" s="199">
        <f t="shared" si="37"/>
        <v>0</v>
      </c>
      <c r="DP38" s="199">
        <f t="shared" si="37"/>
        <v>0</v>
      </c>
      <c r="DQ38" s="199">
        <f t="shared" si="37"/>
        <v>0</v>
      </c>
      <c r="DR38" s="199">
        <f t="shared" si="37"/>
        <v>0</v>
      </c>
      <c r="DS38" s="199">
        <f t="shared" si="37"/>
        <v>0</v>
      </c>
      <c r="DT38" s="199">
        <f t="shared" si="37"/>
        <v>0</v>
      </c>
      <c r="DU38" s="199">
        <f t="shared" si="37"/>
        <v>0</v>
      </c>
      <c r="DV38" s="199">
        <f t="shared" si="37"/>
        <v>0</v>
      </c>
      <c r="DW38" s="199">
        <f t="shared" si="37"/>
        <v>0</v>
      </c>
      <c r="DX38" s="199">
        <f t="shared" si="37"/>
        <v>0</v>
      </c>
      <c r="DY38" s="199">
        <f t="shared" si="37"/>
        <v>0</v>
      </c>
      <c r="DZ38" s="199">
        <f t="shared" si="37"/>
        <v>0</v>
      </c>
      <c r="EA38" s="199">
        <f t="shared" si="37"/>
        <v>0</v>
      </c>
      <c r="EB38" s="199">
        <f t="shared" si="37"/>
        <v>0</v>
      </c>
      <c r="EC38" s="199">
        <f t="shared" si="37"/>
        <v>0</v>
      </c>
      <c r="ED38" s="199">
        <f t="shared" si="37"/>
        <v>0</v>
      </c>
      <c r="EE38" s="199">
        <f t="shared" si="37"/>
        <v>0</v>
      </c>
      <c r="EF38" s="199">
        <f t="shared" si="37"/>
        <v>0</v>
      </c>
      <c r="EG38" s="199">
        <f t="shared" si="37"/>
        <v>0</v>
      </c>
      <c r="EH38" s="199">
        <f t="shared" si="37"/>
        <v>0</v>
      </c>
      <c r="EI38" s="199">
        <f t="shared" si="37"/>
        <v>0</v>
      </c>
      <c r="EJ38" s="199">
        <f t="shared" si="37"/>
        <v>0</v>
      </c>
      <c r="EK38" s="199">
        <f t="shared" si="37"/>
        <v>0</v>
      </c>
      <c r="EL38" s="199">
        <f t="shared" ref="EL38:EP38" si="38">SUM(EL33:EL37)</f>
        <v>0</v>
      </c>
      <c r="EM38" s="199">
        <f t="shared" si="38"/>
        <v>0</v>
      </c>
      <c r="EN38" s="199">
        <f t="shared" si="38"/>
        <v>0</v>
      </c>
      <c r="EO38" s="199">
        <f t="shared" si="38"/>
        <v>0</v>
      </c>
      <c r="EP38" s="199">
        <f t="shared" si="38"/>
        <v>0</v>
      </c>
      <c r="EQ38" s="125"/>
      <c r="ER38" s="203">
        <f>SUM(C38:N38)</f>
        <v>3646076</v>
      </c>
      <c r="ES38" s="204">
        <f>SUM(O38:Z38)</f>
        <v>290659</v>
      </c>
      <c r="ET38" s="204">
        <f>SUM(AA38:AL38)</f>
        <v>0</v>
      </c>
      <c r="EU38" s="204">
        <f>SUM(AM38:AX38)</f>
        <v>0</v>
      </c>
      <c r="EV38" s="204">
        <f>SUM(AY38:BJ38)</f>
        <v>0</v>
      </c>
      <c r="EW38" s="204">
        <f>SUM(BK38:BV38)</f>
        <v>0</v>
      </c>
      <c r="EX38" s="204">
        <f>SUM(BW38:CH38)</f>
        <v>0</v>
      </c>
      <c r="EY38" s="204">
        <f>SUM(CI38:CT38)</f>
        <v>0</v>
      </c>
      <c r="EZ38" s="204">
        <f>SUM(CU38:DF38)</f>
        <v>0</v>
      </c>
      <c r="FA38" s="204">
        <f>SUM(DG38:DR38)</f>
        <v>0</v>
      </c>
      <c r="FB38" s="204">
        <f>SUM(DS38:ED38)</f>
        <v>0</v>
      </c>
      <c r="FC38" s="204">
        <f>SUM(EE38:EP38)</f>
        <v>0</v>
      </c>
      <c r="FD38" s="191">
        <f>SUM(C38:EP38)</f>
        <v>3936735</v>
      </c>
      <c r="FE38" s="124"/>
    </row>
    <row r="39" spans="2:162" ht="8.25" customHeight="1" thickBot="1" x14ac:dyDescent="0.35">
      <c r="B39" s="79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205"/>
      <c r="CB39" s="205"/>
      <c r="CC39" s="205"/>
      <c r="CD39" s="205"/>
      <c r="CE39" s="205"/>
      <c r="CF39" s="205"/>
      <c r="CG39" s="205"/>
      <c r="CH39" s="205"/>
      <c r="CI39" s="205"/>
      <c r="CJ39" s="205"/>
      <c r="CK39" s="205"/>
      <c r="CL39" s="205"/>
      <c r="CM39" s="205"/>
      <c r="CN39" s="205"/>
      <c r="CO39" s="205"/>
      <c r="CP39" s="205"/>
      <c r="CQ39" s="205"/>
      <c r="CR39" s="205"/>
      <c r="CS39" s="205"/>
      <c r="CT39" s="207"/>
      <c r="CU39" s="205"/>
      <c r="CV39" s="205"/>
      <c r="CW39" s="205"/>
      <c r="CX39" s="205"/>
      <c r="CY39" s="205"/>
      <c r="CZ39" s="205"/>
      <c r="DA39" s="205"/>
      <c r="DB39" s="205"/>
      <c r="DC39" s="205"/>
      <c r="DD39" s="205"/>
      <c r="DE39" s="205"/>
      <c r="DF39" s="205"/>
      <c r="DG39" s="205"/>
      <c r="DH39" s="205"/>
      <c r="DI39" s="205"/>
      <c r="DJ39" s="205"/>
      <c r="DK39" s="205"/>
      <c r="DL39" s="205"/>
      <c r="DM39" s="205"/>
      <c r="DN39" s="205"/>
      <c r="DO39" s="205"/>
      <c r="DP39" s="205"/>
      <c r="DQ39" s="205"/>
      <c r="DR39" s="205"/>
      <c r="DS39" s="205"/>
      <c r="DT39" s="205"/>
      <c r="DU39" s="205"/>
      <c r="DV39" s="205"/>
      <c r="DW39" s="205"/>
      <c r="DX39" s="205"/>
      <c r="DY39" s="205"/>
      <c r="DZ39" s="205"/>
      <c r="EA39" s="205"/>
      <c r="EB39" s="205"/>
      <c r="EC39" s="205"/>
      <c r="ED39" s="205"/>
      <c r="EE39" s="205"/>
      <c r="EF39" s="205"/>
      <c r="EG39" s="205"/>
      <c r="EH39" s="205"/>
      <c r="EI39" s="205"/>
      <c r="EJ39" s="205"/>
      <c r="EK39" s="205"/>
      <c r="EL39" s="205"/>
      <c r="EM39" s="205"/>
      <c r="EN39" s="205"/>
      <c r="EO39" s="205"/>
      <c r="EP39" s="205"/>
      <c r="EQ39" s="125"/>
      <c r="ER39" s="208"/>
      <c r="ES39" s="205"/>
      <c r="ET39" s="205"/>
      <c r="EU39" s="205"/>
      <c r="EV39" s="205"/>
      <c r="EW39" s="205"/>
      <c r="EX39" s="205"/>
      <c r="EY39" s="205"/>
      <c r="EZ39" s="205"/>
      <c r="FA39" s="205"/>
      <c r="FB39" s="205"/>
      <c r="FC39" s="205"/>
      <c r="FD39" s="209"/>
      <c r="FE39" s="124"/>
    </row>
    <row r="40" spans="2:162" ht="31.8" thickBot="1" x14ac:dyDescent="0.35">
      <c r="B40" s="76" t="s">
        <v>108</v>
      </c>
      <c r="C40" s="211">
        <f t="shared" ref="C40:AH40" si="39">C38+C28+C24</f>
        <v>0</v>
      </c>
      <c r="D40" s="211">
        <f t="shared" si="39"/>
        <v>0</v>
      </c>
      <c r="E40" s="211">
        <f t="shared" si="39"/>
        <v>0</v>
      </c>
      <c r="F40" s="211">
        <f t="shared" si="39"/>
        <v>0</v>
      </c>
      <c r="G40" s="211">
        <f t="shared" si="39"/>
        <v>0</v>
      </c>
      <c r="H40" s="211">
        <f t="shared" si="39"/>
        <v>0</v>
      </c>
      <c r="I40" s="211">
        <f t="shared" si="39"/>
        <v>0</v>
      </c>
      <c r="J40" s="211">
        <f>J38+J28+J24</f>
        <v>0</v>
      </c>
      <c r="K40" s="211">
        <f t="shared" si="39"/>
        <v>-270181</v>
      </c>
      <c r="L40" s="863">
        <f t="shared" si="39"/>
        <v>3419</v>
      </c>
      <c r="M40" s="863">
        <f t="shared" si="39"/>
        <v>3419</v>
      </c>
      <c r="N40" s="863">
        <f t="shared" si="39"/>
        <v>-228</v>
      </c>
      <c r="O40" s="863">
        <f t="shared" si="39"/>
        <v>-228</v>
      </c>
      <c r="P40" s="863">
        <f t="shared" si="39"/>
        <v>-228</v>
      </c>
      <c r="Q40" s="863">
        <f t="shared" si="39"/>
        <v>-228</v>
      </c>
      <c r="R40" s="863">
        <f t="shared" si="39"/>
        <v>-228</v>
      </c>
      <c r="S40" s="863">
        <f>S38+S28+S24</f>
        <v>-228</v>
      </c>
      <c r="T40" s="863">
        <f t="shared" si="39"/>
        <v>-133683</v>
      </c>
      <c r="U40" s="863">
        <f t="shared" si="39"/>
        <v>146827.57131578948</v>
      </c>
      <c r="V40" s="863">
        <f t="shared" si="39"/>
        <v>142837.65831578948</v>
      </c>
      <c r="W40" s="863">
        <f t="shared" si="39"/>
        <v>108899.96331578947</v>
      </c>
      <c r="X40" s="863">
        <f t="shared" si="39"/>
        <v>85203.476315789463</v>
      </c>
      <c r="Y40" s="863">
        <f t="shared" si="39"/>
        <v>39698.14</v>
      </c>
      <c r="Z40" s="863">
        <f t="shared" si="39"/>
        <v>29608.959999999999</v>
      </c>
      <c r="AA40" s="863">
        <f t="shared" si="39"/>
        <v>37377.760000000002</v>
      </c>
      <c r="AB40" s="863">
        <f t="shared" si="39"/>
        <v>64688.800000000003</v>
      </c>
      <c r="AC40" s="863">
        <f t="shared" si="39"/>
        <v>97548.370578947361</v>
      </c>
      <c r="AD40" s="863">
        <f t="shared" si="39"/>
        <v>120251.49231578945</v>
      </c>
      <c r="AE40" s="863">
        <f t="shared" si="39"/>
        <v>143305.22631578948</v>
      </c>
      <c r="AF40" s="863">
        <f t="shared" si="39"/>
        <v>138542.48931578945</v>
      </c>
      <c r="AG40" s="863">
        <f t="shared" si="39"/>
        <v>139458.94401578946</v>
      </c>
      <c r="AH40" s="863">
        <f t="shared" si="39"/>
        <v>140031.56487578945</v>
      </c>
      <c r="AI40" s="863">
        <f t="shared" ref="AI40:BN40" si="40">AI38+AI28+AI24</f>
        <v>106772.62377578946</v>
      </c>
      <c r="AJ40" s="863">
        <f t="shared" si="40"/>
        <v>83550.066515789469</v>
      </c>
      <c r="AK40" s="863">
        <f t="shared" si="40"/>
        <v>38807.237200000003</v>
      </c>
      <c r="AL40" s="863">
        <f t="shared" si="40"/>
        <v>28919.840799999998</v>
      </c>
      <c r="AM40" s="863">
        <f t="shared" si="40"/>
        <v>36533.264799999997</v>
      </c>
      <c r="AN40" s="863">
        <f t="shared" si="40"/>
        <v>63298.084000000003</v>
      </c>
      <c r="AO40" s="863">
        <f t="shared" si="40"/>
        <v>96238.461798947348</v>
      </c>
      <c r="AP40" s="863">
        <f t="shared" si="40"/>
        <v>117897.12219578947</v>
      </c>
      <c r="AQ40" s="863">
        <f t="shared" si="40"/>
        <v>140489.78151578945</v>
      </c>
      <c r="AR40" s="863">
        <f t="shared" si="40"/>
        <v>135822.29925578946</v>
      </c>
      <c r="AS40" s="863">
        <f t="shared" si="40"/>
        <v>138690.48200828949</v>
      </c>
      <c r="AT40" s="863">
        <f t="shared" si="40"/>
        <v>139259.88917978946</v>
      </c>
      <c r="AU40" s="863">
        <f t="shared" si="40"/>
        <v>106187.60540228948</v>
      </c>
      <c r="AV40" s="863">
        <f t="shared" si="40"/>
        <v>83095.378820789469</v>
      </c>
      <c r="AW40" s="863">
        <f t="shared" si="40"/>
        <v>38562.23893</v>
      </c>
      <c r="AX40" s="863">
        <f t="shared" si="40"/>
        <v>28730.333019999998</v>
      </c>
      <c r="AY40" s="863">
        <f t="shared" si="40"/>
        <v>36301.028620000005</v>
      </c>
      <c r="AZ40" s="863">
        <f t="shared" si="40"/>
        <v>62915.637100000007</v>
      </c>
      <c r="BA40" s="863">
        <f t="shared" si="40"/>
        <v>95878.236884447368</v>
      </c>
      <c r="BB40" s="863">
        <f t="shared" si="40"/>
        <v>117249.67041278949</v>
      </c>
      <c r="BC40" s="863">
        <f t="shared" si="40"/>
        <v>139715.53419578949</v>
      </c>
      <c r="BD40" s="863">
        <f t="shared" si="40"/>
        <v>135074.24698928947</v>
      </c>
      <c r="BE40" s="863">
        <f t="shared" si="40"/>
        <v>137922.02000078946</v>
      </c>
      <c r="BF40" s="863">
        <f t="shared" si="40"/>
        <v>138488.21348378944</v>
      </c>
      <c r="BG40" s="863">
        <f t="shared" si="40"/>
        <v>105602.58702878946</v>
      </c>
      <c r="BH40" s="863">
        <f t="shared" si="40"/>
        <v>82640.691125789468</v>
      </c>
      <c r="BI40" s="863">
        <f t="shared" si="40"/>
        <v>38317.240659999996</v>
      </c>
      <c r="BJ40" s="863">
        <f t="shared" si="40"/>
        <v>28540.825239999998</v>
      </c>
      <c r="BK40" s="863">
        <f t="shared" si="40"/>
        <v>36068.792439999997</v>
      </c>
      <c r="BL40" s="863">
        <f t="shared" si="40"/>
        <v>62533.190199999997</v>
      </c>
      <c r="BM40" s="863">
        <f t="shared" si="40"/>
        <v>95518.011969947358</v>
      </c>
      <c r="BN40" s="863">
        <f t="shared" si="40"/>
        <v>116602.21862978945</v>
      </c>
      <c r="BO40" s="863">
        <f t="shared" ref="BO40:CT40" si="41">BO38+BO28+BO24</f>
        <v>128856.97689245675</v>
      </c>
      <c r="BP40" s="863">
        <f t="shared" si="41"/>
        <v>108501.05581945613</v>
      </c>
      <c r="BQ40" s="863">
        <f t="shared" si="41"/>
        <v>110774.03413495616</v>
      </c>
      <c r="BR40" s="863">
        <f t="shared" si="41"/>
        <v>111226.62573445615</v>
      </c>
      <c r="BS40" s="863">
        <f t="shared" si="41"/>
        <v>84939.219176956132</v>
      </c>
      <c r="BT40" s="863">
        <f t="shared" si="41"/>
        <v>66584.43144745614</v>
      </c>
      <c r="BU40" s="863">
        <f t="shared" si="41"/>
        <v>30935.701991666669</v>
      </c>
      <c r="BV40" s="863">
        <f t="shared" si="41"/>
        <v>22834.931216666664</v>
      </c>
      <c r="BW40" s="863">
        <f t="shared" si="41"/>
        <v>29072.630216666665</v>
      </c>
      <c r="BX40" s="863">
        <f t="shared" si="41"/>
        <v>51001.119416666668</v>
      </c>
      <c r="BY40" s="863">
        <f t="shared" si="41"/>
        <v>77395.10384211404</v>
      </c>
      <c r="BZ40" s="863">
        <f t="shared" si="41"/>
        <v>93731.868703456159</v>
      </c>
      <c r="CA40" s="863">
        <f t="shared" si="41"/>
        <v>111588.79382245615</v>
      </c>
      <c r="CB40" s="863">
        <f t="shared" si="41"/>
        <v>107899.68046795615</v>
      </c>
      <c r="CC40" s="863">
        <f t="shared" si="41"/>
        <v>110156.25095245613</v>
      </c>
      <c r="CD40" s="863">
        <f t="shared" si="41"/>
        <v>110606.25899845613</v>
      </c>
      <c r="CE40" s="863">
        <f t="shared" si="41"/>
        <v>84468.910288456129</v>
      </c>
      <c r="CF40" s="863">
        <f t="shared" si="41"/>
        <v>66218.898202456126</v>
      </c>
      <c r="CG40" s="863">
        <f t="shared" si="41"/>
        <v>30731.536766666664</v>
      </c>
      <c r="CH40" s="863">
        <f t="shared" si="41"/>
        <v>22677.008066666665</v>
      </c>
      <c r="CI40" s="863">
        <f t="shared" si="41"/>
        <v>28879.100066666666</v>
      </c>
      <c r="CJ40" s="863">
        <f t="shared" si="41"/>
        <v>50682.41366666666</v>
      </c>
      <c r="CK40" s="863">
        <f t="shared" si="41"/>
        <v>77136.369767614015</v>
      </c>
      <c r="CL40" s="863">
        <f t="shared" si="41"/>
        <v>93211.368250456115</v>
      </c>
      <c r="CM40" s="863">
        <f t="shared" si="41"/>
        <v>110966.35970245613</v>
      </c>
      <c r="CN40" s="863">
        <f t="shared" si="41"/>
        <v>107298.30511645613</v>
      </c>
      <c r="CO40" s="863">
        <f t="shared" si="41"/>
        <v>109538.46776995616</v>
      </c>
      <c r="CP40" s="863">
        <f t="shared" si="41"/>
        <v>109985.89226245615</v>
      </c>
      <c r="CQ40" s="863">
        <f t="shared" si="41"/>
        <v>83998.60139995614</v>
      </c>
      <c r="CR40" s="863">
        <f t="shared" si="41"/>
        <v>65853.364957456142</v>
      </c>
      <c r="CS40" s="863">
        <f t="shared" si="41"/>
        <v>30527.371541666667</v>
      </c>
      <c r="CT40" s="864">
        <f t="shared" si="41"/>
        <v>22519.084916666667</v>
      </c>
      <c r="CU40" s="863">
        <f t="shared" ref="CU40:DZ40" si="42">CU38+CU28+CU24</f>
        <v>28685.569916666667</v>
      </c>
      <c r="CV40" s="863">
        <f t="shared" si="42"/>
        <v>50363.707916666666</v>
      </c>
      <c r="CW40" s="863">
        <f t="shared" si="42"/>
        <v>76877.635693114033</v>
      </c>
      <c r="CX40" s="863">
        <f t="shared" si="42"/>
        <v>92690.867797456143</v>
      </c>
      <c r="CY40" s="863">
        <f t="shared" si="42"/>
        <v>110343.92558245614</v>
      </c>
      <c r="CZ40" s="863">
        <f t="shared" si="42"/>
        <v>106696.92976495615</v>
      </c>
      <c r="DA40" s="863">
        <f t="shared" si="42"/>
        <v>108920.68458745614</v>
      </c>
      <c r="DB40" s="863">
        <f t="shared" si="42"/>
        <v>109365.52552645614</v>
      </c>
      <c r="DC40" s="863">
        <f t="shared" si="42"/>
        <v>83528.292511456137</v>
      </c>
      <c r="DD40" s="863">
        <f t="shared" si="42"/>
        <v>65487.831712456129</v>
      </c>
      <c r="DE40" s="863">
        <f t="shared" si="42"/>
        <v>30323.206316666663</v>
      </c>
      <c r="DF40" s="863">
        <f t="shared" si="42"/>
        <v>22361.161766666664</v>
      </c>
      <c r="DG40" s="863">
        <f t="shared" si="42"/>
        <v>28492.039766666665</v>
      </c>
      <c r="DH40" s="863">
        <f t="shared" si="42"/>
        <v>50045.002166666665</v>
      </c>
      <c r="DI40" s="863">
        <f t="shared" si="42"/>
        <v>76618.901618614036</v>
      </c>
      <c r="DJ40" s="863">
        <f t="shared" si="42"/>
        <v>92170.367344456143</v>
      </c>
      <c r="DK40" s="863">
        <f t="shared" si="42"/>
        <v>109721.49146245614</v>
      </c>
      <c r="DL40" s="863">
        <f t="shared" si="42"/>
        <v>106095.55441345614</v>
      </c>
      <c r="DM40" s="863">
        <f t="shared" si="42"/>
        <v>108302.90140495612</v>
      </c>
      <c r="DN40" s="863">
        <f t="shared" si="42"/>
        <v>108745.15879045616</v>
      </c>
      <c r="DO40" s="863">
        <f t="shared" si="42"/>
        <v>83057.983622956133</v>
      </c>
      <c r="DP40" s="863">
        <f t="shared" si="42"/>
        <v>65122.29846745613</v>
      </c>
      <c r="DQ40" s="863">
        <f t="shared" si="42"/>
        <v>30119.041091666666</v>
      </c>
      <c r="DR40" s="863">
        <f t="shared" si="42"/>
        <v>22203.238616666666</v>
      </c>
      <c r="DS40" s="863">
        <f t="shared" si="42"/>
        <v>28298.509616666666</v>
      </c>
      <c r="DT40" s="863">
        <f t="shared" si="42"/>
        <v>49726.296416666664</v>
      </c>
      <c r="DU40" s="863">
        <f t="shared" si="42"/>
        <v>76360.167544114025</v>
      </c>
      <c r="DV40" s="863">
        <f t="shared" si="42"/>
        <v>91649.866891456142</v>
      </c>
      <c r="DW40" s="863">
        <f t="shared" si="42"/>
        <v>109099.05734245614</v>
      </c>
      <c r="DX40" s="863">
        <f t="shared" si="42"/>
        <v>105494.17906195612</v>
      </c>
      <c r="DY40" s="863">
        <f t="shared" si="42"/>
        <v>107685.11822245612</v>
      </c>
      <c r="DZ40" s="863">
        <f t="shared" si="42"/>
        <v>108124.79205445615</v>
      </c>
      <c r="EA40" s="863">
        <f t="shared" ref="EA40:EP40" si="43">EA38+EA28+EA24</f>
        <v>82587.674734456145</v>
      </c>
      <c r="EB40" s="863">
        <f t="shared" si="43"/>
        <v>64756.765222456139</v>
      </c>
      <c r="EC40" s="863">
        <f t="shared" si="43"/>
        <v>29914.875866666662</v>
      </c>
      <c r="ED40" s="863">
        <f t="shared" si="43"/>
        <v>22045.315466666667</v>
      </c>
      <c r="EE40" s="863">
        <f t="shared" si="43"/>
        <v>28104.979466666664</v>
      </c>
      <c r="EF40" s="863">
        <f t="shared" si="43"/>
        <v>49407.590666666671</v>
      </c>
      <c r="EG40" s="863">
        <f t="shared" si="43"/>
        <v>76101.433469614029</v>
      </c>
      <c r="EH40" s="863">
        <f t="shared" si="43"/>
        <v>91129.366438456127</v>
      </c>
      <c r="EI40" s="863">
        <f t="shared" si="43"/>
        <v>108476.62322245615</v>
      </c>
      <c r="EJ40" s="863">
        <f t="shared" si="43"/>
        <v>104892.80371045614</v>
      </c>
      <c r="EK40" s="863">
        <f t="shared" si="43"/>
        <v>107067.33503995613</v>
      </c>
      <c r="EL40" s="863">
        <f t="shared" si="43"/>
        <v>107504.42531845612</v>
      </c>
      <c r="EM40" s="863">
        <f t="shared" si="43"/>
        <v>82117.365845956141</v>
      </c>
      <c r="EN40" s="863">
        <f t="shared" si="43"/>
        <v>64391.231977456147</v>
      </c>
      <c r="EO40" s="863">
        <f t="shared" si="43"/>
        <v>29710.710641666665</v>
      </c>
      <c r="EP40" s="863">
        <f t="shared" si="43"/>
        <v>21887.392316666665</v>
      </c>
      <c r="EQ40" s="865"/>
      <c r="ER40" s="866">
        <f>SUM(C40:N40)</f>
        <v>-263571</v>
      </c>
      <c r="ES40" s="867">
        <f>SUM(O40:Z40)</f>
        <v>418252.76926315791</v>
      </c>
      <c r="ET40" s="867">
        <f>SUM(AA40:AL40)</f>
        <v>1139254.4157094734</v>
      </c>
      <c r="EU40" s="867">
        <f>SUM(AM40:AX40)</f>
        <v>1124804.9409274736</v>
      </c>
      <c r="EV40" s="867">
        <f>SUM(AY40:BJ40)</f>
        <v>1118645.9317414735</v>
      </c>
      <c r="EW40" s="867">
        <f>SUM(BK40:BV40)</f>
        <v>975375.18965380767</v>
      </c>
      <c r="EX40" s="867">
        <f>SUM(BW40:CH40)</f>
        <v>895548.05974447366</v>
      </c>
      <c r="EY40" s="867">
        <f>SUM(CI40:CT40)</f>
        <v>890596.69941847352</v>
      </c>
      <c r="EZ40" s="867">
        <f>SUM(CU40:DF40)</f>
        <v>885645.33909247373</v>
      </c>
      <c r="FA40" s="867">
        <f>SUM(DG40:DR40)</f>
        <v>880693.97876647348</v>
      </c>
      <c r="FB40" s="867">
        <f>SUM(DS40:ED40)</f>
        <v>875742.61844047369</v>
      </c>
      <c r="FC40" s="867">
        <f>SUM(EE40:EP40)</f>
        <v>870791.25811447354</v>
      </c>
      <c r="FD40" s="868">
        <f>SUM(C40:EP40)</f>
        <v>9811780.2008722294</v>
      </c>
      <c r="FE40" s="124"/>
      <c r="FF40" s="26"/>
    </row>
    <row r="41" spans="2:162" ht="31.8" thickBot="1" x14ac:dyDescent="0.35">
      <c r="B41" s="80" t="s">
        <v>109</v>
      </c>
      <c r="C41" s="237">
        <f>C40</f>
        <v>0</v>
      </c>
      <c r="D41" s="237">
        <f>D40+C41</f>
        <v>0</v>
      </c>
      <c r="E41" s="237">
        <f t="shared" ref="E41:BP41" si="44">E40+D41</f>
        <v>0</v>
      </c>
      <c r="F41" s="237">
        <f t="shared" si="44"/>
        <v>0</v>
      </c>
      <c r="G41" s="237">
        <f t="shared" si="44"/>
        <v>0</v>
      </c>
      <c r="H41" s="237">
        <f t="shared" si="44"/>
        <v>0</v>
      </c>
      <c r="I41" s="238">
        <f t="shared" si="44"/>
        <v>0</v>
      </c>
      <c r="J41" s="238">
        <f t="shared" si="44"/>
        <v>0</v>
      </c>
      <c r="K41" s="238">
        <f t="shared" si="44"/>
        <v>-270181</v>
      </c>
      <c r="L41" s="869">
        <f t="shared" si="44"/>
        <v>-266762</v>
      </c>
      <c r="M41" s="869">
        <f t="shared" si="44"/>
        <v>-263343</v>
      </c>
      <c r="N41" s="869">
        <f t="shared" si="44"/>
        <v>-263571</v>
      </c>
      <c r="O41" s="869">
        <f t="shared" si="44"/>
        <v>-263799</v>
      </c>
      <c r="P41" s="869">
        <f t="shared" si="44"/>
        <v>-264027</v>
      </c>
      <c r="Q41" s="869">
        <f t="shared" si="44"/>
        <v>-264255</v>
      </c>
      <c r="R41" s="869">
        <f>R40+Q41</f>
        <v>-264483</v>
      </c>
      <c r="S41" s="869">
        <f t="shared" si="44"/>
        <v>-264711</v>
      </c>
      <c r="T41" s="869">
        <f t="shared" si="44"/>
        <v>-398394</v>
      </c>
      <c r="U41" s="869">
        <f t="shared" si="44"/>
        <v>-251566.42868421052</v>
      </c>
      <c r="V41" s="869">
        <f t="shared" si="44"/>
        <v>-108728.77036842104</v>
      </c>
      <c r="W41" s="869">
        <f t="shared" si="44"/>
        <v>171.19294736842858</v>
      </c>
      <c r="X41" s="869">
        <f t="shared" si="44"/>
        <v>85374.669263157892</v>
      </c>
      <c r="Y41" s="869">
        <f t="shared" si="44"/>
        <v>125072.80926315789</v>
      </c>
      <c r="Z41" s="869">
        <f t="shared" si="44"/>
        <v>154681.76926315788</v>
      </c>
      <c r="AA41" s="869">
        <f t="shared" si="44"/>
        <v>192059.52926315789</v>
      </c>
      <c r="AB41" s="869">
        <f t="shared" si="44"/>
        <v>256748.32926315791</v>
      </c>
      <c r="AC41" s="869">
        <f t="shared" si="44"/>
        <v>354296.69984210527</v>
      </c>
      <c r="AD41" s="869">
        <f t="shared" si="44"/>
        <v>474548.19215789472</v>
      </c>
      <c r="AE41" s="869">
        <f t="shared" si="44"/>
        <v>617853.41847368423</v>
      </c>
      <c r="AF41" s="869">
        <f t="shared" si="44"/>
        <v>756395.90778947365</v>
      </c>
      <c r="AG41" s="869">
        <f t="shared" si="44"/>
        <v>895854.85180526308</v>
      </c>
      <c r="AH41" s="869">
        <f t="shared" si="44"/>
        <v>1035886.4166810525</v>
      </c>
      <c r="AI41" s="869">
        <f t="shared" si="44"/>
        <v>1142659.0404568419</v>
      </c>
      <c r="AJ41" s="869">
        <f t="shared" si="44"/>
        <v>1226209.1069726313</v>
      </c>
      <c r="AK41" s="869">
        <f t="shared" si="44"/>
        <v>1265016.3441726314</v>
      </c>
      <c r="AL41" s="869">
        <f t="shared" si="44"/>
        <v>1293936.1849726313</v>
      </c>
      <c r="AM41" s="869">
        <f t="shared" si="44"/>
        <v>1330469.4497726313</v>
      </c>
      <c r="AN41" s="869">
        <f t="shared" si="44"/>
        <v>1393767.5337726313</v>
      </c>
      <c r="AO41" s="869">
        <f t="shared" si="44"/>
        <v>1490005.9955715786</v>
      </c>
      <c r="AP41" s="869">
        <f t="shared" si="44"/>
        <v>1607903.117767368</v>
      </c>
      <c r="AQ41" s="869">
        <f t="shared" si="44"/>
        <v>1748392.8992831574</v>
      </c>
      <c r="AR41" s="869">
        <f t="shared" si="44"/>
        <v>1884215.1985389469</v>
      </c>
      <c r="AS41" s="869">
        <f t="shared" si="44"/>
        <v>2022905.6805472365</v>
      </c>
      <c r="AT41" s="869">
        <f t="shared" si="44"/>
        <v>2162165.5697270259</v>
      </c>
      <c r="AU41" s="869">
        <f t="shared" si="44"/>
        <v>2268353.1751293154</v>
      </c>
      <c r="AV41" s="869">
        <f t="shared" si="44"/>
        <v>2351448.5539501049</v>
      </c>
      <c r="AW41" s="869">
        <f t="shared" si="44"/>
        <v>2390010.7928801049</v>
      </c>
      <c r="AX41" s="869">
        <f t="shared" si="44"/>
        <v>2418741.1259001046</v>
      </c>
      <c r="AY41" s="869">
        <f t="shared" si="44"/>
        <v>2455042.1545201046</v>
      </c>
      <c r="AZ41" s="869">
        <f t="shared" si="44"/>
        <v>2517957.7916201046</v>
      </c>
      <c r="BA41" s="869">
        <f t="shared" si="44"/>
        <v>2613836.0285045519</v>
      </c>
      <c r="BB41" s="869">
        <f t="shared" si="44"/>
        <v>2731085.6989173414</v>
      </c>
      <c r="BC41" s="869">
        <f t="shared" si="44"/>
        <v>2870801.233113131</v>
      </c>
      <c r="BD41" s="869">
        <f t="shared" si="44"/>
        <v>3005875.4801024203</v>
      </c>
      <c r="BE41" s="869">
        <f t="shared" si="44"/>
        <v>3143797.5001032096</v>
      </c>
      <c r="BF41" s="869">
        <f t="shared" si="44"/>
        <v>3282285.7135869991</v>
      </c>
      <c r="BG41" s="869">
        <f t="shared" si="44"/>
        <v>3387888.3006157884</v>
      </c>
      <c r="BH41" s="869">
        <f t="shared" si="44"/>
        <v>3470528.9917415781</v>
      </c>
      <c r="BI41" s="869">
        <f t="shared" si="44"/>
        <v>3508846.2324015782</v>
      </c>
      <c r="BJ41" s="869">
        <f t="shared" si="44"/>
        <v>3537387.0576415784</v>
      </c>
      <c r="BK41" s="869">
        <f t="shared" si="44"/>
        <v>3573455.8500815784</v>
      </c>
      <c r="BL41" s="869">
        <f t="shared" si="44"/>
        <v>3635989.0402815784</v>
      </c>
      <c r="BM41" s="869">
        <f t="shared" si="44"/>
        <v>3731507.0522515257</v>
      </c>
      <c r="BN41" s="869">
        <f t="shared" si="44"/>
        <v>3848109.2708813152</v>
      </c>
      <c r="BO41" s="869">
        <f t="shared" si="44"/>
        <v>3976966.2477737721</v>
      </c>
      <c r="BP41" s="869">
        <f t="shared" si="44"/>
        <v>4085467.3035932281</v>
      </c>
      <c r="BQ41" s="869">
        <f t="shared" ref="BQ41:EB41" si="45">BQ40+BP41</f>
        <v>4196241.3377281846</v>
      </c>
      <c r="BR41" s="869">
        <f t="shared" si="45"/>
        <v>4307467.9634626405</v>
      </c>
      <c r="BS41" s="869">
        <f t="shared" si="45"/>
        <v>4392407.182639597</v>
      </c>
      <c r="BT41" s="869">
        <f t="shared" si="45"/>
        <v>4458991.6140870536</v>
      </c>
      <c r="BU41" s="869">
        <f t="shared" si="45"/>
        <v>4489927.3160787206</v>
      </c>
      <c r="BV41" s="869">
        <f t="shared" si="45"/>
        <v>4512762.2472953871</v>
      </c>
      <c r="BW41" s="869">
        <f t="shared" si="45"/>
        <v>4541834.8775120536</v>
      </c>
      <c r="BX41" s="869">
        <f t="shared" si="45"/>
        <v>4592835.9969287198</v>
      </c>
      <c r="BY41" s="869">
        <f t="shared" si="45"/>
        <v>4670231.1007708339</v>
      </c>
      <c r="BZ41" s="869">
        <f t="shared" si="45"/>
        <v>4763962.9694742905</v>
      </c>
      <c r="CA41" s="869">
        <f t="shared" si="45"/>
        <v>4875551.7632967466</v>
      </c>
      <c r="CB41" s="869">
        <f t="shared" si="45"/>
        <v>4983451.4437647024</v>
      </c>
      <c r="CC41" s="869">
        <f t="shared" si="45"/>
        <v>5093607.6947171586</v>
      </c>
      <c r="CD41" s="869">
        <f t="shared" si="45"/>
        <v>5204213.953715615</v>
      </c>
      <c r="CE41" s="869">
        <f t="shared" si="45"/>
        <v>5288682.8640040709</v>
      </c>
      <c r="CF41" s="869">
        <f t="shared" si="45"/>
        <v>5354901.7622065274</v>
      </c>
      <c r="CG41" s="869">
        <f t="shared" si="45"/>
        <v>5385633.2989731943</v>
      </c>
      <c r="CH41" s="869">
        <f t="shared" si="45"/>
        <v>5408310.3070398606</v>
      </c>
      <c r="CI41" s="869">
        <f t="shared" si="45"/>
        <v>5437189.4071065271</v>
      </c>
      <c r="CJ41" s="869">
        <f t="shared" si="45"/>
        <v>5487871.8207731936</v>
      </c>
      <c r="CK41" s="869">
        <f t="shared" si="45"/>
        <v>5565008.1905408073</v>
      </c>
      <c r="CL41" s="869">
        <f t="shared" si="45"/>
        <v>5658219.558791263</v>
      </c>
      <c r="CM41" s="869">
        <f t="shared" si="45"/>
        <v>5769185.9184937188</v>
      </c>
      <c r="CN41" s="869">
        <f t="shared" si="45"/>
        <v>5876484.2236101748</v>
      </c>
      <c r="CO41" s="869">
        <f t="shared" si="45"/>
        <v>5986022.6913801311</v>
      </c>
      <c r="CP41" s="869">
        <f t="shared" si="45"/>
        <v>6096008.5836425871</v>
      </c>
      <c r="CQ41" s="869">
        <f t="shared" si="45"/>
        <v>6180007.1850425433</v>
      </c>
      <c r="CR41" s="869">
        <f t="shared" si="45"/>
        <v>6245860.5499999998</v>
      </c>
      <c r="CS41" s="869">
        <f t="shared" si="45"/>
        <v>6276387.9215416666</v>
      </c>
      <c r="CT41" s="869">
        <f t="shared" si="45"/>
        <v>6298907.0064583337</v>
      </c>
      <c r="CU41" s="869">
        <f t="shared" si="45"/>
        <v>6327592.5763750002</v>
      </c>
      <c r="CV41" s="869">
        <f t="shared" si="45"/>
        <v>6377956.2842916669</v>
      </c>
      <c r="CW41" s="869">
        <f t="shared" si="45"/>
        <v>6454833.9199847812</v>
      </c>
      <c r="CX41" s="869">
        <f t="shared" si="45"/>
        <v>6547524.7877822369</v>
      </c>
      <c r="CY41" s="869">
        <f t="shared" si="45"/>
        <v>6657868.7133646933</v>
      </c>
      <c r="CZ41" s="869">
        <f t="shared" si="45"/>
        <v>6764565.6431296496</v>
      </c>
      <c r="DA41" s="869">
        <f t="shared" si="45"/>
        <v>6873486.3277171059</v>
      </c>
      <c r="DB41" s="869">
        <f t="shared" si="45"/>
        <v>6982851.8532435624</v>
      </c>
      <c r="DC41" s="869">
        <f t="shared" si="45"/>
        <v>7066380.1457550181</v>
      </c>
      <c r="DD41" s="869">
        <f t="shared" si="45"/>
        <v>7131867.9774674745</v>
      </c>
      <c r="DE41" s="869">
        <f t="shared" si="45"/>
        <v>7162191.1837841412</v>
      </c>
      <c r="DF41" s="869">
        <f t="shared" si="45"/>
        <v>7184552.3455508081</v>
      </c>
      <c r="DG41" s="869">
        <f t="shared" si="45"/>
        <v>7213044.3853174746</v>
      </c>
      <c r="DH41" s="869">
        <f t="shared" si="45"/>
        <v>7263089.3874841416</v>
      </c>
      <c r="DI41" s="869">
        <f t="shared" si="45"/>
        <v>7339708.2891027555</v>
      </c>
      <c r="DJ41" s="869">
        <f t="shared" si="45"/>
        <v>7431878.6564472113</v>
      </c>
      <c r="DK41" s="869">
        <f t="shared" si="45"/>
        <v>7541600.1479096673</v>
      </c>
      <c r="DL41" s="869">
        <f t="shared" si="45"/>
        <v>7647695.7023231238</v>
      </c>
      <c r="DM41" s="869">
        <f t="shared" si="45"/>
        <v>7755998.6037280802</v>
      </c>
      <c r="DN41" s="869">
        <f t="shared" si="45"/>
        <v>7864743.7625185363</v>
      </c>
      <c r="DO41" s="869">
        <f t="shared" si="45"/>
        <v>7947801.7461414924</v>
      </c>
      <c r="DP41" s="869">
        <f t="shared" si="45"/>
        <v>8012924.0446089488</v>
      </c>
      <c r="DQ41" s="869">
        <f t="shared" si="45"/>
        <v>8043043.0857006153</v>
      </c>
      <c r="DR41" s="869">
        <f t="shared" si="45"/>
        <v>8065246.3243172821</v>
      </c>
      <c r="DS41" s="869">
        <f t="shared" si="45"/>
        <v>8093544.8339339485</v>
      </c>
      <c r="DT41" s="869">
        <f t="shared" si="45"/>
        <v>8143271.1303506149</v>
      </c>
      <c r="DU41" s="869">
        <f t="shared" si="45"/>
        <v>8219631.2978947293</v>
      </c>
      <c r="DV41" s="869">
        <f t="shared" si="45"/>
        <v>8311281.1647861851</v>
      </c>
      <c r="DW41" s="869">
        <f t="shared" si="45"/>
        <v>8420380.2221286409</v>
      </c>
      <c r="DX41" s="869">
        <f t="shared" si="45"/>
        <v>8525874.4011905976</v>
      </c>
      <c r="DY41" s="869">
        <f t="shared" si="45"/>
        <v>8633559.519413054</v>
      </c>
      <c r="DZ41" s="869">
        <f t="shared" si="45"/>
        <v>8741684.3114675097</v>
      </c>
      <c r="EA41" s="869">
        <f t="shared" si="45"/>
        <v>8824271.9862019662</v>
      </c>
      <c r="EB41" s="869">
        <f t="shared" si="45"/>
        <v>8889028.7514244225</v>
      </c>
      <c r="EC41" s="869">
        <f t="shared" ref="EC41:EP41" si="46">EC40+EB41</f>
        <v>8918943.6272910889</v>
      </c>
      <c r="ED41" s="869">
        <f t="shared" si="46"/>
        <v>8940988.9427577555</v>
      </c>
      <c r="EE41" s="869">
        <f t="shared" si="46"/>
        <v>8969093.9222244229</v>
      </c>
      <c r="EF41" s="869">
        <f t="shared" si="46"/>
        <v>9018501.5128910895</v>
      </c>
      <c r="EG41" s="869">
        <f t="shared" si="46"/>
        <v>9094602.9463607036</v>
      </c>
      <c r="EH41" s="869">
        <f t="shared" si="46"/>
        <v>9185732.3127991594</v>
      </c>
      <c r="EI41" s="869">
        <f t="shared" si="46"/>
        <v>9294208.9360216148</v>
      </c>
      <c r="EJ41" s="869">
        <f t="shared" si="46"/>
        <v>9399101.7397320718</v>
      </c>
      <c r="EK41" s="869">
        <f t="shared" si="46"/>
        <v>9506169.0747720283</v>
      </c>
      <c r="EL41" s="869">
        <f t="shared" si="46"/>
        <v>9613673.5000904836</v>
      </c>
      <c r="EM41" s="869">
        <f t="shared" si="46"/>
        <v>9695790.8659364395</v>
      </c>
      <c r="EN41" s="869">
        <f t="shared" si="46"/>
        <v>9760182.0979138948</v>
      </c>
      <c r="EO41" s="869">
        <f t="shared" si="46"/>
        <v>9789892.808555562</v>
      </c>
      <c r="EP41" s="869">
        <f t="shared" si="46"/>
        <v>9811780.2008722294</v>
      </c>
      <c r="EQ41" s="865"/>
      <c r="ER41" s="870">
        <f>ER40</f>
        <v>-263571</v>
      </c>
      <c r="ES41" s="871">
        <f>ER41+ES40</f>
        <v>154681.76926315791</v>
      </c>
      <c r="ET41" s="871">
        <f t="shared" ref="ET41:EY41" si="47">ES41+ET40</f>
        <v>1293936.1849726313</v>
      </c>
      <c r="EU41" s="871">
        <f t="shared" si="47"/>
        <v>2418741.1259001046</v>
      </c>
      <c r="EV41" s="871">
        <f t="shared" si="47"/>
        <v>3537387.0576415779</v>
      </c>
      <c r="EW41" s="871">
        <f t="shared" si="47"/>
        <v>4512762.2472953852</v>
      </c>
      <c r="EX41" s="871">
        <f t="shared" si="47"/>
        <v>5408310.3070398588</v>
      </c>
      <c r="EY41" s="871">
        <f t="shared" si="47"/>
        <v>6298907.0064583328</v>
      </c>
      <c r="EZ41" s="871">
        <f t="shared" ref="EZ41:FC41" si="48">EY41+EZ40</f>
        <v>7184552.3455508063</v>
      </c>
      <c r="FA41" s="871">
        <f t="shared" si="48"/>
        <v>8065246.3243172802</v>
      </c>
      <c r="FB41" s="871">
        <f t="shared" si="48"/>
        <v>8940988.9427577537</v>
      </c>
      <c r="FC41" s="871">
        <f t="shared" si="48"/>
        <v>9811780.2008722275</v>
      </c>
      <c r="FD41" s="872"/>
      <c r="FE41" s="124"/>
    </row>
    <row r="42" spans="2:162" ht="3.75" customHeight="1" thickTop="1" x14ac:dyDescent="0.3"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4"/>
    </row>
    <row r="43" spans="2:162" ht="3.75" customHeight="1" thickBot="1" x14ac:dyDescent="0.35"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4"/>
    </row>
    <row r="44" spans="2:162" ht="28.8" x14ac:dyDescent="0.3">
      <c r="B44" s="69" t="s">
        <v>110</v>
      </c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21"/>
      <c r="CW44" s="121"/>
      <c r="CX44" s="121"/>
      <c r="CY44" s="121"/>
      <c r="CZ44" s="121"/>
      <c r="DA44" s="121"/>
      <c r="DB44" s="121"/>
      <c r="DC44" s="121"/>
      <c r="DD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  <c r="DU44" s="121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  <c r="EL44" s="121"/>
      <c r="EM44" s="121"/>
      <c r="EN44" s="121"/>
      <c r="EO44" s="121"/>
      <c r="EP44" s="121"/>
      <c r="EQ44" s="121"/>
      <c r="ER44" s="246">
        <f>ER31+'Кредиты-Credits'!ES12/2</f>
        <v>0</v>
      </c>
      <c r="ES44" s="247">
        <f>ER31+'Кредиты-Credits'!ET12/2</f>
        <v>0</v>
      </c>
      <c r="ET44" s="247">
        <f>ER31+'Кредиты-Credits'!EU12/2</f>
        <v>0</v>
      </c>
      <c r="EU44" s="247">
        <f>ER31+'Кредиты-Credits'!EV12/2</f>
        <v>0</v>
      </c>
      <c r="EV44" s="247">
        <f>ER31+'Кредиты-Credits'!EW12/2</f>
        <v>0</v>
      </c>
      <c r="EW44" s="247">
        <f>('Кредиты-Credits'!EW12+'Кредиты-Credits'!EX12)/2+ER31+ER32</f>
        <v>3646076</v>
      </c>
      <c r="EX44" s="247">
        <f>('Кредиты-Credits'!EX12+'Кредиты-Credits'!EY12)/2+ER31+ER32</f>
        <v>3646076</v>
      </c>
      <c r="EY44" s="247">
        <f>('Кредиты-Credits'!EY12+'Кредиты-Credits'!EZ12)/2+ER31+ER32</f>
        <v>3646076</v>
      </c>
      <c r="EZ44" s="247">
        <f>ER31+ER32</f>
        <v>3646076</v>
      </c>
      <c r="FA44" s="247">
        <f t="shared" ref="FA44:FC44" si="49">EZ44</f>
        <v>3646076</v>
      </c>
      <c r="FB44" s="247">
        <f t="shared" si="49"/>
        <v>3646076</v>
      </c>
      <c r="FC44" s="247">
        <f t="shared" si="49"/>
        <v>3646076</v>
      </c>
      <c r="FD44" s="248">
        <f>AVERAGE(ER44:FC44)</f>
        <v>2126877.6666666665</v>
      </c>
      <c r="FE44" s="124"/>
    </row>
    <row r="45" spans="2:162" ht="15" thickBot="1" x14ac:dyDescent="0.35">
      <c r="B45" s="69" t="s">
        <v>111</v>
      </c>
      <c r="ER45" s="32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1">
        <f>(FD40/12)/FD44</f>
        <v>0.38443600348398937</v>
      </c>
    </row>
    <row r="46" spans="2:162" ht="9.75" customHeight="1" thickTop="1" thickBot="1" x14ac:dyDescent="0.35"/>
    <row r="47" spans="2:162" ht="54.6" thickBot="1" x14ac:dyDescent="0.4">
      <c r="B47" s="65" t="s">
        <v>137</v>
      </c>
      <c r="FD47" s="131">
        <f>C49</f>
        <v>7.0000000000000007E-2</v>
      </c>
      <c r="FF47" s="125">
        <f>FD35+FD37</f>
        <v>0</v>
      </c>
    </row>
    <row r="48" spans="2:162" ht="15" thickBot="1" x14ac:dyDescent="0.35">
      <c r="B48" s="24" t="s">
        <v>138</v>
      </c>
      <c r="FD48" s="41"/>
    </row>
    <row r="49" spans="2:160" ht="16.2" thickBot="1" x14ac:dyDescent="0.35">
      <c r="B49" s="24" t="s">
        <v>139</v>
      </c>
      <c r="C49" s="47">
        <v>7.0000000000000007E-2</v>
      </c>
      <c r="FD49" s="249">
        <f>FD40</f>
        <v>9811780.2008722294</v>
      </c>
    </row>
    <row r="50" spans="2:160" ht="15.6" x14ac:dyDescent="0.3">
      <c r="B50" s="24" t="s">
        <v>17</v>
      </c>
      <c r="C50" s="81">
        <f>C49/12</f>
        <v>5.8333333333333336E-3</v>
      </c>
      <c r="FD50" s="149"/>
    </row>
    <row r="51" spans="2:160" x14ac:dyDescent="0.3">
      <c r="B51" s="24" t="s">
        <v>140</v>
      </c>
      <c r="C51" s="24">
        <f>1/POWER(1+$C$50,C$4)</f>
        <v>0.99420049710024849</v>
      </c>
      <c r="D51" s="24">
        <f t="shared" ref="D51" si="50">1/POWER(1+$C$50,D$4)</f>
        <v>0.98843462843438135</v>
      </c>
      <c r="E51" s="24">
        <f>1/POWER(1+$C$50,E$4)</f>
        <v>0.98270219894056132</v>
      </c>
      <c r="F51" s="24">
        <f t="shared" ref="F51:BQ51" si="51">1/POWER(1+$C$50,F$4)</f>
        <v>0.97700301468821338</v>
      </c>
      <c r="G51" s="24">
        <f t="shared" si="51"/>
        <v>0.97133688287146314</v>
      </c>
      <c r="H51" s="24">
        <f t="shared" si="51"/>
        <v>0.96570361180261455</v>
      </c>
      <c r="I51" s="24">
        <f t="shared" si="51"/>
        <v>0.96010301090566486</v>
      </c>
      <c r="J51" s="24">
        <f t="shared" si="51"/>
        <v>0.95453489070985731</v>
      </c>
      <c r="K51" s="24">
        <f t="shared" si="51"/>
        <v>0.94899906284327151</v>
      </c>
      <c r="L51" s="24">
        <f t="shared" si="51"/>
        <v>0.94349534002645052</v>
      </c>
      <c r="M51" s="24">
        <f t="shared" si="51"/>
        <v>0.93802353606606514</v>
      </c>
      <c r="N51" s="24">
        <f t="shared" si="51"/>
        <v>0.93258346584861496</v>
      </c>
      <c r="O51" s="24">
        <f t="shared" si="51"/>
        <v>0.92717494533416545</v>
      </c>
      <c r="P51" s="24">
        <f t="shared" si="51"/>
        <v>0.92179779155012298</v>
      </c>
      <c r="Q51" s="24">
        <f t="shared" si="51"/>
        <v>0.91645182258504376</v>
      </c>
      <c r="R51" s="24">
        <f t="shared" si="51"/>
        <v>0.91113685758247931</v>
      </c>
      <c r="S51" s="24">
        <f t="shared" si="51"/>
        <v>0.90585271673485912</v>
      </c>
      <c r="T51" s="24">
        <f t="shared" si="51"/>
        <v>0.90059922127740766</v>
      </c>
      <c r="U51" s="24">
        <f t="shared" si="51"/>
        <v>0.8953761934820953</v>
      </c>
      <c r="V51" s="24">
        <f t="shared" si="51"/>
        <v>0.89018345665162757</v>
      </c>
      <c r="W51" s="24">
        <f t="shared" si="51"/>
        <v>0.88502083511346563</v>
      </c>
      <c r="X51" s="24">
        <f t="shared" si="51"/>
        <v>0.87988815421388455</v>
      </c>
      <c r="Y51" s="24">
        <f t="shared" si="51"/>
        <v>0.87478524031206428</v>
      </c>
      <c r="Z51" s="24">
        <f t="shared" si="51"/>
        <v>0.86971192077421466</v>
      </c>
      <c r="AA51" s="24">
        <f t="shared" si="51"/>
        <v>0.86466802396773612</v>
      </c>
      <c r="AB51" s="24">
        <f t="shared" si="51"/>
        <v>0.85965337925541296</v>
      </c>
      <c r="AC51" s="24">
        <f t="shared" si="51"/>
        <v>0.85466781698964001</v>
      </c>
      <c r="AD51" s="24">
        <f t="shared" si="51"/>
        <v>0.84971116850668427</v>
      </c>
      <c r="AE51" s="24">
        <f t="shared" si="51"/>
        <v>0.84478326612097854</v>
      </c>
      <c r="AF51" s="24">
        <f t="shared" si="51"/>
        <v>0.83988394311944836</v>
      </c>
      <c r="AG51" s="24">
        <f t="shared" si="51"/>
        <v>0.83501303375587266</v>
      </c>
      <c r="AH51" s="24">
        <f t="shared" si="51"/>
        <v>0.8301703732452751</v>
      </c>
      <c r="AI51" s="24">
        <f t="shared" si="51"/>
        <v>0.82535579775835144</v>
      </c>
      <c r="AJ51" s="24">
        <f t="shared" si="51"/>
        <v>0.8205691444159251</v>
      </c>
      <c r="AK51" s="24">
        <f t="shared" si="51"/>
        <v>0.81581025128343843</v>
      </c>
      <c r="AL51" s="24">
        <f t="shared" si="51"/>
        <v>0.81107895736547309</v>
      </c>
      <c r="AM51" s="24">
        <f t="shared" si="51"/>
        <v>0.80637510260030465</v>
      </c>
      <c r="AN51" s="24">
        <f t="shared" si="51"/>
        <v>0.8016985278544867</v>
      </c>
      <c r="AO51" s="24">
        <f t="shared" si="51"/>
        <v>0.79704907491746824</v>
      </c>
      <c r="AP51" s="24">
        <f t="shared" si="51"/>
        <v>0.79242658649624009</v>
      </c>
      <c r="AQ51" s="24">
        <f t="shared" si="51"/>
        <v>0.78783090621001495</v>
      </c>
      <c r="AR51" s="24">
        <f t="shared" si="51"/>
        <v>0.78326187858493623</v>
      </c>
      <c r="AS51" s="24">
        <f t="shared" si="51"/>
        <v>0.77871934904881812</v>
      </c>
      <c r="AT51" s="24">
        <f t="shared" si="51"/>
        <v>0.77420316392591693</v>
      </c>
      <c r="AU51" s="24">
        <f t="shared" si="51"/>
        <v>0.7697131704317316</v>
      </c>
      <c r="AV51" s="24">
        <f t="shared" si="51"/>
        <v>0.76524921666783596</v>
      </c>
      <c r="AW51" s="24">
        <f t="shared" si="51"/>
        <v>0.7608111516167384</v>
      </c>
      <c r="AX51" s="24">
        <f t="shared" si="51"/>
        <v>0.75639882513677392</v>
      </c>
      <c r="AY51" s="24">
        <f t="shared" si="51"/>
        <v>0.75201208795702446</v>
      </c>
      <c r="AZ51" s="24">
        <f t="shared" si="51"/>
        <v>0.74765079167226955</v>
      </c>
      <c r="BA51" s="24">
        <f t="shared" si="51"/>
        <v>0.74331478873796475</v>
      </c>
      <c r="BB51" s="24">
        <f t="shared" si="51"/>
        <v>0.73900393246525087</v>
      </c>
      <c r="BC51" s="24">
        <f t="shared" si="51"/>
        <v>0.73471807701599079</v>
      </c>
      <c r="BD51" s="24">
        <f t="shared" si="51"/>
        <v>0.73045707739783672</v>
      </c>
      <c r="BE51" s="24">
        <f t="shared" si="51"/>
        <v>0.72622078945932411</v>
      </c>
      <c r="BF51" s="24">
        <f t="shared" si="51"/>
        <v>0.72200906988499491</v>
      </c>
      <c r="BG51" s="24">
        <f t="shared" si="51"/>
        <v>0.71782177619054988</v>
      </c>
      <c r="BH51" s="24">
        <f t="shared" si="51"/>
        <v>0.71365876671802819</v>
      </c>
      <c r="BI51" s="24">
        <f t="shared" si="51"/>
        <v>0.70951990063101389</v>
      </c>
      <c r="BJ51" s="24">
        <f t="shared" si="51"/>
        <v>0.70540503790987297</v>
      </c>
      <c r="BK51" s="24">
        <f t="shared" si="51"/>
        <v>0.70131403934701542</v>
      </c>
      <c r="BL51" s="24">
        <f t="shared" si="51"/>
        <v>0.69724676654218587</v>
      </c>
      <c r="BM51" s="24">
        <f t="shared" si="51"/>
        <v>0.69320308189778235</v>
      </c>
      <c r="BN51" s="24">
        <f t="shared" si="51"/>
        <v>0.68918284861419943</v>
      </c>
      <c r="BO51" s="24">
        <f t="shared" si="51"/>
        <v>0.6851859306852025</v>
      </c>
      <c r="BP51" s="24">
        <f t="shared" si="51"/>
        <v>0.68121219289332469</v>
      </c>
      <c r="BQ51" s="24">
        <f t="shared" si="51"/>
        <v>0.67726150080529379</v>
      </c>
      <c r="BR51" s="24">
        <f t="shared" ref="BR51:EC51" si="52">1/POWER(1+$C$50,BR$4)</f>
        <v>0.67333372076748343</v>
      </c>
      <c r="BS51" s="24">
        <f t="shared" si="52"/>
        <v>0.66942871990139197</v>
      </c>
      <c r="BT51" s="24">
        <f t="shared" si="52"/>
        <v>0.66554636609914697</v>
      </c>
      <c r="BU51" s="24">
        <f t="shared" si="52"/>
        <v>0.66168652801903594</v>
      </c>
      <c r="BV51" s="24">
        <f t="shared" si="52"/>
        <v>0.65784907508106294</v>
      </c>
      <c r="BW51" s="24">
        <f t="shared" si="52"/>
        <v>0.6540338774625315</v>
      </c>
      <c r="BX51" s="24">
        <f t="shared" si="52"/>
        <v>0.65024080609365187</v>
      </c>
      <c r="BY51" s="24">
        <f t="shared" si="52"/>
        <v>0.64646973265317498</v>
      </c>
      <c r="BZ51" s="24">
        <f t="shared" si="52"/>
        <v>0.64272052956405146</v>
      </c>
      <c r="CA51" s="24">
        <f t="shared" si="52"/>
        <v>0.63899306998911476</v>
      </c>
      <c r="CB51" s="24">
        <f t="shared" si="52"/>
        <v>0.63528722782679181</v>
      </c>
      <c r="CC51" s="24">
        <f t="shared" si="52"/>
        <v>0.63160287770683543</v>
      </c>
      <c r="CD51" s="24">
        <f t="shared" si="52"/>
        <v>0.62793989498608316</v>
      </c>
      <c r="CE51" s="24">
        <f t="shared" si="52"/>
        <v>0.62429815574424163</v>
      </c>
      <c r="CF51" s="24">
        <f t="shared" si="52"/>
        <v>0.62067753677969351</v>
      </c>
      <c r="CG51" s="24">
        <f t="shared" si="52"/>
        <v>0.61707791560532899</v>
      </c>
      <c r="CH51" s="24">
        <f t="shared" si="52"/>
        <v>0.61349917044440339</v>
      </c>
      <c r="CI51" s="24">
        <f t="shared" si="52"/>
        <v>0.60994118022641586</v>
      </c>
      <c r="CJ51" s="24">
        <f t="shared" si="52"/>
        <v>0.60640382458301501</v>
      </c>
      <c r="CK51" s="24">
        <f t="shared" si="52"/>
        <v>0.60288698384392547</v>
      </c>
      <c r="CL51" s="24">
        <f t="shared" si="52"/>
        <v>0.59939053903290018</v>
      </c>
      <c r="CM51" s="24">
        <f t="shared" si="52"/>
        <v>0.59591437186369522</v>
      </c>
      <c r="CN51" s="24">
        <f t="shared" si="52"/>
        <v>0.59245836473606828</v>
      </c>
      <c r="CO51" s="24">
        <f t="shared" si="52"/>
        <v>0.58902240073179934</v>
      </c>
      <c r="CP51" s="24">
        <f t="shared" si="52"/>
        <v>0.5856063636107367</v>
      </c>
      <c r="CQ51" s="24">
        <f t="shared" si="52"/>
        <v>0.58221013780686337</v>
      </c>
      <c r="CR51" s="24">
        <f t="shared" si="52"/>
        <v>0.57883360842438769</v>
      </c>
      <c r="CS51" s="24">
        <f t="shared" si="52"/>
        <v>0.57547666123385699</v>
      </c>
      <c r="CT51" s="24">
        <f t="shared" si="52"/>
        <v>0.57213918266829189</v>
      </c>
      <c r="CU51" s="24">
        <f t="shared" si="52"/>
        <v>0.56882105981934572</v>
      </c>
      <c r="CV51" s="24">
        <f t="shared" si="52"/>
        <v>0.56552218043348368</v>
      </c>
      <c r="CW51" s="24">
        <f t="shared" si="52"/>
        <v>0.56224243290818587</v>
      </c>
      <c r="CX51" s="24">
        <f t="shared" si="52"/>
        <v>0.55898170628817156</v>
      </c>
      <c r="CY51" s="24">
        <f t="shared" si="52"/>
        <v>0.55573989026164528</v>
      </c>
      <c r="CZ51" s="24">
        <f t="shared" si="52"/>
        <v>0.55251687515656522</v>
      </c>
      <c r="DA51" s="24">
        <f t="shared" si="52"/>
        <v>0.54931255193693318</v>
      </c>
      <c r="DB51" s="24">
        <f t="shared" si="52"/>
        <v>0.54612681219910508</v>
      </c>
      <c r="DC51" s="24">
        <f t="shared" si="52"/>
        <v>0.54295954816812431</v>
      </c>
      <c r="DD51" s="24">
        <f t="shared" si="52"/>
        <v>0.53981065269407558</v>
      </c>
      <c r="DE51" s="24">
        <f t="shared" si="52"/>
        <v>0.53668001924845954</v>
      </c>
      <c r="DF51" s="24">
        <f t="shared" si="52"/>
        <v>0.53356754192058942</v>
      </c>
      <c r="DG51" s="24">
        <f t="shared" si="52"/>
        <v>0.53047311541400766</v>
      </c>
      <c r="DH51" s="24">
        <f t="shared" si="52"/>
        <v>0.52739663504292389</v>
      </c>
      <c r="DI51" s="24">
        <f t="shared" si="52"/>
        <v>0.52433799672867343</v>
      </c>
      <c r="DJ51" s="24">
        <f t="shared" si="52"/>
        <v>0.52129709699619553</v>
      </c>
      <c r="DK51" s="24">
        <f t="shared" si="52"/>
        <v>0.51827383297053398</v>
      </c>
      <c r="DL51" s="24">
        <f t="shared" si="52"/>
        <v>0.51526810237335607</v>
      </c>
      <c r="DM51" s="24">
        <f t="shared" si="52"/>
        <v>0.51227980351949243</v>
      </c>
      <c r="DN51" s="24">
        <f t="shared" si="52"/>
        <v>0.50930883531349702</v>
      </c>
      <c r="DO51" s="24">
        <f t="shared" si="52"/>
        <v>0.5063550972462274</v>
      </c>
      <c r="DP51" s="24">
        <f t="shared" si="52"/>
        <v>0.50341848939144385</v>
      </c>
      <c r="DQ51" s="24">
        <f t="shared" si="52"/>
        <v>0.50049891240242983</v>
      </c>
      <c r="DR51" s="24">
        <f t="shared" si="52"/>
        <v>0.49759626750862945</v>
      </c>
      <c r="DS51" s="24">
        <f t="shared" si="52"/>
        <v>0.49471045651230755</v>
      </c>
      <c r="DT51" s="24">
        <f t="shared" si="52"/>
        <v>0.49184138178522713</v>
      </c>
      <c r="DU51" s="24">
        <f t="shared" si="52"/>
        <v>0.48898894626534589</v>
      </c>
      <c r="DV51" s="24">
        <f t="shared" si="52"/>
        <v>0.4861530534535336</v>
      </c>
      <c r="DW51" s="24">
        <f t="shared" si="52"/>
        <v>0.48333360741030679</v>
      </c>
      <c r="DX51" s="24">
        <f t="shared" si="52"/>
        <v>0.48053051275258335</v>
      </c>
      <c r="DY51" s="24">
        <f t="shared" si="52"/>
        <v>0.47774367465045581</v>
      </c>
      <c r="DZ51" s="24">
        <f t="shared" si="52"/>
        <v>0.47497299882398247</v>
      </c>
      <c r="EA51" s="24">
        <f t="shared" si="52"/>
        <v>0.47221839153999912</v>
      </c>
      <c r="EB51" s="24">
        <f t="shared" si="52"/>
        <v>0.469479759608947</v>
      </c>
      <c r="EC51" s="24">
        <f t="shared" si="52"/>
        <v>0.46675701038172018</v>
      </c>
      <c r="ED51" s="24">
        <f t="shared" ref="ED51:EP51" si="53">1/POWER(1+$C$50,ED$4)</f>
        <v>0.46405005174653213</v>
      </c>
      <c r="EE51" s="24">
        <f t="shared" si="53"/>
        <v>0.46135879212579822</v>
      </c>
      <c r="EF51" s="24">
        <f t="shared" si="53"/>
        <v>0.45868314047303888</v>
      </c>
      <c r="EG51" s="24">
        <f t="shared" si="53"/>
        <v>0.45602300626979841</v>
      </c>
      <c r="EH51" s="24">
        <f t="shared" si="53"/>
        <v>0.45337829952258335</v>
      </c>
      <c r="EI51" s="24">
        <f t="shared" si="53"/>
        <v>0.4507489307598177</v>
      </c>
      <c r="EJ51" s="24">
        <f t="shared" si="53"/>
        <v>0.4481348110288163</v>
      </c>
      <c r="EK51" s="24">
        <f t="shared" si="53"/>
        <v>0.44553585189277506</v>
      </c>
      <c r="EL51" s="24">
        <f t="shared" si="53"/>
        <v>0.4429519654277797</v>
      </c>
      <c r="EM51" s="24">
        <f t="shared" si="53"/>
        <v>0.44038306421983059</v>
      </c>
      <c r="EN51" s="24">
        <f t="shared" si="53"/>
        <v>0.43782906136188621</v>
      </c>
      <c r="EO51" s="24">
        <f t="shared" si="53"/>
        <v>0.43528987045092266</v>
      </c>
      <c r="EP51" s="24">
        <f t="shared" si="53"/>
        <v>0.43276540558501009</v>
      </c>
      <c r="FD51" s="121"/>
    </row>
    <row r="52" spans="2:160" ht="15" thickBot="1" x14ac:dyDescent="0.35">
      <c r="B52" s="24"/>
      <c r="FD52" s="121"/>
    </row>
    <row r="53" spans="2:160" ht="15" thickBot="1" x14ac:dyDescent="0.35">
      <c r="B53" s="24" t="s">
        <v>141</v>
      </c>
      <c r="C53" s="193">
        <f>-C38</f>
        <v>0</v>
      </c>
      <c r="D53" s="193">
        <f t="shared" ref="D53:BO53" si="54">-D38</f>
        <v>0</v>
      </c>
      <c r="E53" s="193">
        <f t="shared" si="54"/>
        <v>0</v>
      </c>
      <c r="F53" s="193">
        <f t="shared" si="54"/>
        <v>0</v>
      </c>
      <c r="G53" s="193">
        <f t="shared" si="54"/>
        <v>0</v>
      </c>
      <c r="H53" s="193">
        <f t="shared" si="54"/>
        <v>0</v>
      </c>
      <c r="I53" s="193">
        <f t="shared" si="54"/>
        <v>0</v>
      </c>
      <c r="J53" s="193">
        <f t="shared" si="54"/>
        <v>0</v>
      </c>
      <c r="K53" s="193">
        <f t="shared" si="54"/>
        <v>-1214219</v>
      </c>
      <c r="L53" s="193">
        <f t="shared" si="54"/>
        <v>-205219</v>
      </c>
      <c r="M53" s="125">
        <f t="shared" si="54"/>
        <v>-2021419</v>
      </c>
      <c r="N53" s="125">
        <f t="shared" si="54"/>
        <v>-205219</v>
      </c>
      <c r="O53" s="125">
        <f t="shared" si="54"/>
        <v>-3419</v>
      </c>
      <c r="P53" s="125">
        <f t="shared" si="54"/>
        <v>-205219</v>
      </c>
      <c r="Q53" s="125">
        <f t="shared" si="54"/>
        <v>-3419</v>
      </c>
      <c r="R53" s="125">
        <f t="shared" si="54"/>
        <v>-3419</v>
      </c>
      <c r="S53" s="125">
        <f t="shared" si="54"/>
        <v>-3419</v>
      </c>
      <c r="T53" s="125">
        <f t="shared" si="54"/>
        <v>-71764</v>
      </c>
      <c r="U53" s="125">
        <f t="shared" si="54"/>
        <v>0</v>
      </c>
      <c r="V53" s="125">
        <f t="shared" si="54"/>
        <v>0</v>
      </c>
      <c r="W53" s="125">
        <f t="shared" si="54"/>
        <v>0</v>
      </c>
      <c r="X53" s="125">
        <f t="shared" si="54"/>
        <v>0</v>
      </c>
      <c r="Y53" s="125">
        <f t="shared" si="54"/>
        <v>0</v>
      </c>
      <c r="Z53" s="125">
        <f t="shared" si="54"/>
        <v>0</v>
      </c>
      <c r="AA53" s="125">
        <f t="shared" si="54"/>
        <v>0</v>
      </c>
      <c r="AB53" s="125">
        <f t="shared" si="54"/>
        <v>0</v>
      </c>
      <c r="AC53" s="125">
        <f t="shared" si="54"/>
        <v>0</v>
      </c>
      <c r="AD53" s="125">
        <f t="shared" si="54"/>
        <v>0</v>
      </c>
      <c r="AE53" s="125">
        <f t="shared" si="54"/>
        <v>0</v>
      </c>
      <c r="AF53" s="125">
        <f t="shared" si="54"/>
        <v>0</v>
      </c>
      <c r="AG53" s="125">
        <f t="shared" si="54"/>
        <v>0</v>
      </c>
      <c r="AH53" s="125">
        <f t="shared" si="54"/>
        <v>0</v>
      </c>
      <c r="AI53" s="125">
        <f t="shared" si="54"/>
        <v>0</v>
      </c>
      <c r="AJ53" s="125">
        <f t="shared" si="54"/>
        <v>0</v>
      </c>
      <c r="AK53" s="125">
        <f t="shared" si="54"/>
        <v>0</v>
      </c>
      <c r="AL53" s="125">
        <f t="shared" si="54"/>
        <v>0</v>
      </c>
      <c r="AM53" s="125">
        <f t="shared" si="54"/>
        <v>0</v>
      </c>
      <c r="AN53" s="125">
        <f t="shared" si="54"/>
        <v>0</v>
      </c>
      <c r="AO53" s="125">
        <f t="shared" si="54"/>
        <v>0</v>
      </c>
      <c r="AP53" s="125">
        <f t="shared" si="54"/>
        <v>0</v>
      </c>
      <c r="AQ53" s="125">
        <f t="shared" si="54"/>
        <v>0</v>
      </c>
      <c r="AR53" s="125">
        <f t="shared" si="54"/>
        <v>0</v>
      </c>
      <c r="AS53" s="125">
        <f t="shared" si="54"/>
        <v>0</v>
      </c>
      <c r="AT53" s="125">
        <f t="shared" si="54"/>
        <v>0</v>
      </c>
      <c r="AU53" s="125">
        <f t="shared" si="54"/>
        <v>0</v>
      </c>
      <c r="AV53" s="125">
        <f t="shared" si="54"/>
        <v>0</v>
      </c>
      <c r="AW53" s="125">
        <f t="shared" si="54"/>
        <v>0</v>
      </c>
      <c r="AX53" s="125">
        <f t="shared" si="54"/>
        <v>0</v>
      </c>
      <c r="AY53" s="125">
        <f t="shared" si="54"/>
        <v>0</v>
      </c>
      <c r="AZ53" s="125">
        <f t="shared" si="54"/>
        <v>0</v>
      </c>
      <c r="BA53" s="125">
        <f t="shared" si="54"/>
        <v>0</v>
      </c>
      <c r="BB53" s="125">
        <f t="shared" si="54"/>
        <v>0</v>
      </c>
      <c r="BC53" s="125">
        <f t="shared" si="54"/>
        <v>0</v>
      </c>
      <c r="BD53" s="125">
        <f t="shared" si="54"/>
        <v>0</v>
      </c>
      <c r="BE53" s="125">
        <f t="shared" si="54"/>
        <v>0</v>
      </c>
      <c r="BF53" s="125">
        <f t="shared" si="54"/>
        <v>0</v>
      </c>
      <c r="BG53" s="125">
        <f t="shared" si="54"/>
        <v>0</v>
      </c>
      <c r="BH53" s="125">
        <f t="shared" si="54"/>
        <v>0</v>
      </c>
      <c r="BI53" s="125">
        <f t="shared" si="54"/>
        <v>0</v>
      </c>
      <c r="BJ53" s="125">
        <f t="shared" si="54"/>
        <v>0</v>
      </c>
      <c r="BK53" s="125">
        <f t="shared" si="54"/>
        <v>0</v>
      </c>
      <c r="BL53" s="125">
        <f t="shared" si="54"/>
        <v>0</v>
      </c>
      <c r="BM53" s="125">
        <f t="shared" si="54"/>
        <v>0</v>
      </c>
      <c r="BN53" s="125">
        <f t="shared" si="54"/>
        <v>0</v>
      </c>
      <c r="BO53" s="125">
        <f t="shared" si="54"/>
        <v>0</v>
      </c>
      <c r="BP53" s="125">
        <f t="shared" ref="BP53:EA53" si="55">-BP38</f>
        <v>0</v>
      </c>
      <c r="BQ53" s="125">
        <f t="shared" si="55"/>
        <v>0</v>
      </c>
      <c r="BR53" s="125">
        <f t="shared" si="55"/>
        <v>0</v>
      </c>
      <c r="BS53" s="125">
        <f t="shared" si="55"/>
        <v>0</v>
      </c>
      <c r="BT53" s="125">
        <f t="shared" si="55"/>
        <v>0</v>
      </c>
      <c r="BU53" s="125">
        <f t="shared" si="55"/>
        <v>0</v>
      </c>
      <c r="BV53" s="125">
        <f t="shared" si="55"/>
        <v>0</v>
      </c>
      <c r="BW53" s="125">
        <f t="shared" si="55"/>
        <v>0</v>
      </c>
      <c r="BX53" s="125">
        <f t="shared" si="55"/>
        <v>0</v>
      </c>
      <c r="BY53" s="125">
        <f t="shared" si="55"/>
        <v>0</v>
      </c>
      <c r="BZ53" s="125">
        <f t="shared" si="55"/>
        <v>0</v>
      </c>
      <c r="CA53" s="125">
        <f t="shared" si="55"/>
        <v>0</v>
      </c>
      <c r="CB53" s="125">
        <f t="shared" si="55"/>
        <v>0</v>
      </c>
      <c r="CC53" s="125">
        <f t="shared" si="55"/>
        <v>0</v>
      </c>
      <c r="CD53" s="125">
        <f t="shared" si="55"/>
        <v>0</v>
      </c>
      <c r="CE53" s="125">
        <f t="shared" si="55"/>
        <v>0</v>
      </c>
      <c r="CF53" s="125">
        <f t="shared" si="55"/>
        <v>0</v>
      </c>
      <c r="CG53" s="125">
        <f t="shared" si="55"/>
        <v>0</v>
      </c>
      <c r="CH53" s="125">
        <f t="shared" si="55"/>
        <v>0</v>
      </c>
      <c r="CI53" s="125">
        <f t="shared" si="55"/>
        <v>0</v>
      </c>
      <c r="CJ53" s="125">
        <f t="shared" si="55"/>
        <v>0</v>
      </c>
      <c r="CK53" s="125">
        <f t="shared" si="55"/>
        <v>0</v>
      </c>
      <c r="CL53" s="125">
        <f t="shared" si="55"/>
        <v>0</v>
      </c>
      <c r="CM53" s="125">
        <f t="shared" si="55"/>
        <v>0</v>
      </c>
      <c r="CN53" s="125">
        <f t="shared" si="55"/>
        <v>0</v>
      </c>
      <c r="CO53" s="125">
        <f t="shared" si="55"/>
        <v>0</v>
      </c>
      <c r="CP53" s="125">
        <f t="shared" si="55"/>
        <v>0</v>
      </c>
      <c r="CQ53" s="125">
        <f t="shared" si="55"/>
        <v>0</v>
      </c>
      <c r="CR53" s="125">
        <f t="shared" si="55"/>
        <v>0</v>
      </c>
      <c r="CS53" s="125">
        <f t="shared" si="55"/>
        <v>0</v>
      </c>
      <c r="CT53" s="125">
        <f t="shared" si="55"/>
        <v>0</v>
      </c>
      <c r="CU53" s="125">
        <f t="shared" si="55"/>
        <v>0</v>
      </c>
      <c r="CV53" s="125">
        <f t="shared" si="55"/>
        <v>0</v>
      </c>
      <c r="CW53" s="125">
        <f t="shared" si="55"/>
        <v>0</v>
      </c>
      <c r="CX53" s="125">
        <f t="shared" si="55"/>
        <v>0</v>
      </c>
      <c r="CY53" s="125">
        <f t="shared" si="55"/>
        <v>0</v>
      </c>
      <c r="CZ53" s="125">
        <f t="shared" si="55"/>
        <v>0</v>
      </c>
      <c r="DA53" s="125">
        <f t="shared" si="55"/>
        <v>0</v>
      </c>
      <c r="DB53" s="125">
        <f t="shared" si="55"/>
        <v>0</v>
      </c>
      <c r="DC53" s="125">
        <f t="shared" si="55"/>
        <v>0</v>
      </c>
      <c r="DD53" s="125">
        <f t="shared" si="55"/>
        <v>0</v>
      </c>
      <c r="DE53" s="125">
        <f t="shared" si="55"/>
        <v>0</v>
      </c>
      <c r="DF53" s="125">
        <f t="shared" si="55"/>
        <v>0</v>
      </c>
      <c r="DG53" s="125">
        <f t="shared" si="55"/>
        <v>0</v>
      </c>
      <c r="DH53" s="125">
        <f t="shared" si="55"/>
        <v>0</v>
      </c>
      <c r="DI53" s="125">
        <f t="shared" si="55"/>
        <v>0</v>
      </c>
      <c r="DJ53" s="125">
        <f t="shared" si="55"/>
        <v>0</v>
      </c>
      <c r="DK53" s="125">
        <f t="shared" si="55"/>
        <v>0</v>
      </c>
      <c r="DL53" s="125">
        <f t="shared" si="55"/>
        <v>0</v>
      </c>
      <c r="DM53" s="125">
        <f t="shared" si="55"/>
        <v>0</v>
      </c>
      <c r="DN53" s="125">
        <f t="shared" si="55"/>
        <v>0</v>
      </c>
      <c r="DO53" s="125">
        <f t="shared" si="55"/>
        <v>0</v>
      </c>
      <c r="DP53" s="125">
        <f t="shared" si="55"/>
        <v>0</v>
      </c>
      <c r="DQ53" s="125">
        <f t="shared" si="55"/>
        <v>0</v>
      </c>
      <c r="DR53" s="125">
        <f t="shared" si="55"/>
        <v>0</v>
      </c>
      <c r="DS53" s="125">
        <f t="shared" si="55"/>
        <v>0</v>
      </c>
      <c r="DT53" s="125">
        <f t="shared" si="55"/>
        <v>0</v>
      </c>
      <c r="DU53" s="125">
        <f t="shared" si="55"/>
        <v>0</v>
      </c>
      <c r="DV53" s="125">
        <f t="shared" si="55"/>
        <v>0</v>
      </c>
      <c r="DW53" s="125">
        <f t="shared" si="55"/>
        <v>0</v>
      </c>
      <c r="DX53" s="125">
        <f t="shared" si="55"/>
        <v>0</v>
      </c>
      <c r="DY53" s="125">
        <f t="shared" si="55"/>
        <v>0</v>
      </c>
      <c r="DZ53" s="125">
        <f t="shared" si="55"/>
        <v>0</v>
      </c>
      <c r="EA53" s="125">
        <f t="shared" si="55"/>
        <v>0</v>
      </c>
      <c r="EB53" s="125">
        <f t="shared" ref="EB53:EP53" si="56">-EB38</f>
        <v>0</v>
      </c>
      <c r="EC53" s="125">
        <f t="shared" si="56"/>
        <v>0</v>
      </c>
      <c r="ED53" s="125">
        <f t="shared" si="56"/>
        <v>0</v>
      </c>
      <c r="EE53" s="125">
        <f t="shared" si="56"/>
        <v>0</v>
      </c>
      <c r="EF53" s="125">
        <f t="shared" si="56"/>
        <v>0</v>
      </c>
      <c r="EG53" s="125">
        <f t="shared" si="56"/>
        <v>0</v>
      </c>
      <c r="EH53" s="125">
        <f t="shared" si="56"/>
        <v>0</v>
      </c>
      <c r="EI53" s="125">
        <f t="shared" si="56"/>
        <v>0</v>
      </c>
      <c r="EJ53" s="125">
        <f t="shared" si="56"/>
        <v>0</v>
      </c>
      <c r="EK53" s="125">
        <f t="shared" si="56"/>
        <v>0</v>
      </c>
      <c r="EL53" s="125">
        <f t="shared" si="56"/>
        <v>0</v>
      </c>
      <c r="EM53" s="125">
        <f t="shared" si="56"/>
        <v>0</v>
      </c>
      <c r="EN53" s="125">
        <f t="shared" si="56"/>
        <v>0</v>
      </c>
      <c r="EO53" s="125">
        <f t="shared" si="56"/>
        <v>0</v>
      </c>
      <c r="EP53" s="125">
        <f t="shared" si="56"/>
        <v>0</v>
      </c>
      <c r="EQ53" s="125"/>
      <c r="ER53" s="190">
        <f>SUM(C53:N53)</f>
        <v>-3646076</v>
      </c>
      <c r="ES53" s="177">
        <f>SUM(O53:Z53)</f>
        <v>-290659</v>
      </c>
      <c r="ET53" s="177">
        <f>SUM(AA53:AL53)</f>
        <v>0</v>
      </c>
      <c r="EU53" s="177">
        <f>SUM(AM53:AX53)</f>
        <v>0</v>
      </c>
      <c r="EV53" s="177">
        <f>SUM(AY53:BJ53)</f>
        <v>0</v>
      </c>
      <c r="EW53" s="177">
        <f>SUM(BK53:BV53)</f>
        <v>0</v>
      </c>
      <c r="EX53" s="177">
        <f>SUM(BW53:CH53)</f>
        <v>0</v>
      </c>
      <c r="EY53" s="177">
        <f>SUM(CI53:CT53)</f>
        <v>0</v>
      </c>
      <c r="EZ53" s="177">
        <f>SUM(CU53:DF53)</f>
        <v>0</v>
      </c>
      <c r="FA53" s="177">
        <f>SUM(DG53:DR53)</f>
        <v>0</v>
      </c>
      <c r="FB53" s="177">
        <f>SUM(DS53:ED53)</f>
        <v>0</v>
      </c>
      <c r="FC53" s="177">
        <f>SUM(EE53:EP53)</f>
        <v>0</v>
      </c>
      <c r="FD53" s="201">
        <f>SUM(C53:EP53)</f>
        <v>-3936735</v>
      </c>
    </row>
    <row r="54" spans="2:160" ht="29.4" thickBot="1" x14ac:dyDescent="0.35">
      <c r="B54" s="68" t="s">
        <v>142</v>
      </c>
      <c r="C54" s="193">
        <f>C53*C$51</f>
        <v>0</v>
      </c>
      <c r="D54" s="193">
        <f t="shared" ref="D54:BO54" si="57">D53*D$51</f>
        <v>0</v>
      </c>
      <c r="E54" s="193">
        <f t="shared" si="57"/>
        <v>0</v>
      </c>
      <c r="F54" s="193">
        <f>F53*F$51</f>
        <v>0</v>
      </c>
      <c r="G54" s="193">
        <f t="shared" si="57"/>
        <v>0</v>
      </c>
      <c r="H54" s="193">
        <f t="shared" si="57"/>
        <v>0</v>
      </c>
      <c r="I54" s="193">
        <f t="shared" si="57"/>
        <v>0</v>
      </c>
      <c r="J54" s="193">
        <f t="shared" si="57"/>
        <v>0</v>
      </c>
      <c r="K54" s="193">
        <f t="shared" si="57"/>
        <v>-1152292.6930864942</v>
      </c>
      <c r="L54" s="193">
        <f t="shared" si="57"/>
        <v>-193623.17018488815</v>
      </c>
      <c r="M54" s="125">
        <f t="shared" si="57"/>
        <v>-1896138.5982511293</v>
      </c>
      <c r="N54" s="125">
        <f t="shared" si="57"/>
        <v>-191383.84627798692</v>
      </c>
      <c r="O54" s="125">
        <f t="shared" si="57"/>
        <v>-3170.0111380975118</v>
      </c>
      <c r="P54" s="125">
        <f t="shared" si="57"/>
        <v>-189170.42098412468</v>
      </c>
      <c r="Q54" s="125">
        <f t="shared" si="57"/>
        <v>-3133.3487814182645</v>
      </c>
      <c r="R54" s="125">
        <f t="shared" si="57"/>
        <v>-3115.1769160744966</v>
      </c>
      <c r="S54" s="125">
        <f t="shared" si="57"/>
        <v>-3097.1104385164836</v>
      </c>
      <c r="T54" s="125">
        <f t="shared" si="57"/>
        <v>-64630.602515751882</v>
      </c>
      <c r="U54" s="125">
        <f t="shared" si="57"/>
        <v>0</v>
      </c>
      <c r="V54" s="125">
        <f t="shared" si="57"/>
        <v>0</v>
      </c>
      <c r="W54" s="125">
        <f t="shared" si="57"/>
        <v>0</v>
      </c>
      <c r="X54" s="125">
        <f t="shared" si="57"/>
        <v>0</v>
      </c>
      <c r="Y54" s="125">
        <f t="shared" si="57"/>
        <v>0</v>
      </c>
      <c r="Z54" s="125">
        <f t="shared" si="57"/>
        <v>0</v>
      </c>
      <c r="AA54" s="125">
        <f t="shared" si="57"/>
        <v>0</v>
      </c>
      <c r="AB54" s="125">
        <f t="shared" si="57"/>
        <v>0</v>
      </c>
      <c r="AC54" s="125">
        <f t="shared" si="57"/>
        <v>0</v>
      </c>
      <c r="AD54" s="125">
        <f t="shared" si="57"/>
        <v>0</v>
      </c>
      <c r="AE54" s="125">
        <f t="shared" si="57"/>
        <v>0</v>
      </c>
      <c r="AF54" s="125">
        <f t="shared" si="57"/>
        <v>0</v>
      </c>
      <c r="AG54" s="125">
        <f t="shared" si="57"/>
        <v>0</v>
      </c>
      <c r="AH54" s="125">
        <f t="shared" si="57"/>
        <v>0</v>
      </c>
      <c r="AI54" s="125">
        <f t="shared" si="57"/>
        <v>0</v>
      </c>
      <c r="AJ54" s="125">
        <f t="shared" si="57"/>
        <v>0</v>
      </c>
      <c r="AK54" s="125">
        <f t="shared" si="57"/>
        <v>0</v>
      </c>
      <c r="AL54" s="125">
        <f t="shared" si="57"/>
        <v>0</v>
      </c>
      <c r="AM54" s="125">
        <f t="shared" si="57"/>
        <v>0</v>
      </c>
      <c r="AN54" s="125">
        <f t="shared" si="57"/>
        <v>0</v>
      </c>
      <c r="AO54" s="125">
        <f t="shared" si="57"/>
        <v>0</v>
      </c>
      <c r="AP54" s="125">
        <f t="shared" si="57"/>
        <v>0</v>
      </c>
      <c r="AQ54" s="125">
        <f t="shared" si="57"/>
        <v>0</v>
      </c>
      <c r="AR54" s="125">
        <f t="shared" si="57"/>
        <v>0</v>
      </c>
      <c r="AS54" s="125">
        <f t="shared" si="57"/>
        <v>0</v>
      </c>
      <c r="AT54" s="125">
        <f t="shared" si="57"/>
        <v>0</v>
      </c>
      <c r="AU54" s="125">
        <f t="shared" si="57"/>
        <v>0</v>
      </c>
      <c r="AV54" s="125">
        <f t="shared" si="57"/>
        <v>0</v>
      </c>
      <c r="AW54" s="125">
        <f t="shared" si="57"/>
        <v>0</v>
      </c>
      <c r="AX54" s="125">
        <f t="shared" si="57"/>
        <v>0</v>
      </c>
      <c r="AY54" s="125">
        <f t="shared" si="57"/>
        <v>0</v>
      </c>
      <c r="AZ54" s="125">
        <f t="shared" si="57"/>
        <v>0</v>
      </c>
      <c r="BA54" s="125">
        <f t="shared" si="57"/>
        <v>0</v>
      </c>
      <c r="BB54" s="125">
        <f t="shared" si="57"/>
        <v>0</v>
      </c>
      <c r="BC54" s="125">
        <f t="shared" si="57"/>
        <v>0</v>
      </c>
      <c r="BD54" s="125">
        <f t="shared" si="57"/>
        <v>0</v>
      </c>
      <c r="BE54" s="125">
        <f t="shared" si="57"/>
        <v>0</v>
      </c>
      <c r="BF54" s="125">
        <f t="shared" si="57"/>
        <v>0</v>
      </c>
      <c r="BG54" s="125">
        <f t="shared" si="57"/>
        <v>0</v>
      </c>
      <c r="BH54" s="125">
        <f t="shared" si="57"/>
        <v>0</v>
      </c>
      <c r="BI54" s="125">
        <f t="shared" si="57"/>
        <v>0</v>
      </c>
      <c r="BJ54" s="125">
        <f t="shared" si="57"/>
        <v>0</v>
      </c>
      <c r="BK54" s="125">
        <f t="shared" si="57"/>
        <v>0</v>
      </c>
      <c r="BL54" s="125">
        <f t="shared" si="57"/>
        <v>0</v>
      </c>
      <c r="BM54" s="125">
        <f t="shared" si="57"/>
        <v>0</v>
      </c>
      <c r="BN54" s="125">
        <f t="shared" si="57"/>
        <v>0</v>
      </c>
      <c r="BO54" s="125">
        <f t="shared" si="57"/>
        <v>0</v>
      </c>
      <c r="BP54" s="125">
        <f t="shared" ref="BP54:EA54" si="58">BP53*BP$51</f>
        <v>0</v>
      </c>
      <c r="BQ54" s="125">
        <f t="shared" si="58"/>
        <v>0</v>
      </c>
      <c r="BR54" s="125">
        <f t="shared" si="58"/>
        <v>0</v>
      </c>
      <c r="BS54" s="125">
        <f t="shared" si="58"/>
        <v>0</v>
      </c>
      <c r="BT54" s="125">
        <f t="shared" si="58"/>
        <v>0</v>
      </c>
      <c r="BU54" s="125">
        <f t="shared" si="58"/>
        <v>0</v>
      </c>
      <c r="BV54" s="125">
        <f t="shared" si="58"/>
        <v>0</v>
      </c>
      <c r="BW54" s="125">
        <f t="shared" si="58"/>
        <v>0</v>
      </c>
      <c r="BX54" s="125">
        <f t="shared" si="58"/>
        <v>0</v>
      </c>
      <c r="BY54" s="125">
        <f t="shared" si="58"/>
        <v>0</v>
      </c>
      <c r="BZ54" s="125">
        <f t="shared" si="58"/>
        <v>0</v>
      </c>
      <c r="CA54" s="125">
        <f t="shared" si="58"/>
        <v>0</v>
      </c>
      <c r="CB54" s="125">
        <f t="shared" si="58"/>
        <v>0</v>
      </c>
      <c r="CC54" s="125">
        <f t="shared" si="58"/>
        <v>0</v>
      </c>
      <c r="CD54" s="125">
        <f t="shared" si="58"/>
        <v>0</v>
      </c>
      <c r="CE54" s="125">
        <f t="shared" si="58"/>
        <v>0</v>
      </c>
      <c r="CF54" s="125">
        <f t="shared" si="58"/>
        <v>0</v>
      </c>
      <c r="CG54" s="125">
        <f t="shared" si="58"/>
        <v>0</v>
      </c>
      <c r="CH54" s="125">
        <f t="shared" si="58"/>
        <v>0</v>
      </c>
      <c r="CI54" s="125">
        <f t="shared" si="58"/>
        <v>0</v>
      </c>
      <c r="CJ54" s="125">
        <f t="shared" si="58"/>
        <v>0</v>
      </c>
      <c r="CK54" s="125">
        <f t="shared" si="58"/>
        <v>0</v>
      </c>
      <c r="CL54" s="125">
        <f t="shared" si="58"/>
        <v>0</v>
      </c>
      <c r="CM54" s="125">
        <f t="shared" si="58"/>
        <v>0</v>
      </c>
      <c r="CN54" s="125">
        <f t="shared" si="58"/>
        <v>0</v>
      </c>
      <c r="CO54" s="125">
        <f t="shared" si="58"/>
        <v>0</v>
      </c>
      <c r="CP54" s="125">
        <f t="shared" si="58"/>
        <v>0</v>
      </c>
      <c r="CQ54" s="125">
        <f t="shared" si="58"/>
        <v>0</v>
      </c>
      <c r="CR54" s="125">
        <f t="shared" si="58"/>
        <v>0</v>
      </c>
      <c r="CS54" s="125">
        <f t="shared" si="58"/>
        <v>0</v>
      </c>
      <c r="CT54" s="125">
        <f t="shared" si="58"/>
        <v>0</v>
      </c>
      <c r="CU54" s="125">
        <f t="shared" si="58"/>
        <v>0</v>
      </c>
      <c r="CV54" s="125">
        <f t="shared" si="58"/>
        <v>0</v>
      </c>
      <c r="CW54" s="125">
        <f t="shared" si="58"/>
        <v>0</v>
      </c>
      <c r="CX54" s="125">
        <f t="shared" si="58"/>
        <v>0</v>
      </c>
      <c r="CY54" s="125">
        <f t="shared" si="58"/>
        <v>0</v>
      </c>
      <c r="CZ54" s="125">
        <f t="shared" si="58"/>
        <v>0</v>
      </c>
      <c r="DA54" s="125">
        <f t="shared" si="58"/>
        <v>0</v>
      </c>
      <c r="DB54" s="125">
        <f t="shared" si="58"/>
        <v>0</v>
      </c>
      <c r="DC54" s="125">
        <f t="shared" si="58"/>
        <v>0</v>
      </c>
      <c r="DD54" s="125">
        <f t="shared" si="58"/>
        <v>0</v>
      </c>
      <c r="DE54" s="125">
        <f t="shared" si="58"/>
        <v>0</v>
      </c>
      <c r="DF54" s="125">
        <f t="shared" si="58"/>
        <v>0</v>
      </c>
      <c r="DG54" s="125">
        <f t="shared" si="58"/>
        <v>0</v>
      </c>
      <c r="DH54" s="125">
        <f t="shared" si="58"/>
        <v>0</v>
      </c>
      <c r="DI54" s="125">
        <f t="shared" si="58"/>
        <v>0</v>
      </c>
      <c r="DJ54" s="125">
        <f t="shared" si="58"/>
        <v>0</v>
      </c>
      <c r="DK54" s="125">
        <f t="shared" si="58"/>
        <v>0</v>
      </c>
      <c r="DL54" s="125">
        <f t="shared" si="58"/>
        <v>0</v>
      </c>
      <c r="DM54" s="125">
        <f t="shared" si="58"/>
        <v>0</v>
      </c>
      <c r="DN54" s="125">
        <f t="shared" si="58"/>
        <v>0</v>
      </c>
      <c r="DO54" s="125">
        <f t="shared" si="58"/>
        <v>0</v>
      </c>
      <c r="DP54" s="125">
        <f t="shared" si="58"/>
        <v>0</v>
      </c>
      <c r="DQ54" s="125">
        <f t="shared" si="58"/>
        <v>0</v>
      </c>
      <c r="DR54" s="125">
        <f t="shared" si="58"/>
        <v>0</v>
      </c>
      <c r="DS54" s="125">
        <f t="shared" si="58"/>
        <v>0</v>
      </c>
      <c r="DT54" s="125">
        <f t="shared" si="58"/>
        <v>0</v>
      </c>
      <c r="DU54" s="125">
        <f t="shared" si="58"/>
        <v>0</v>
      </c>
      <c r="DV54" s="125">
        <f t="shared" si="58"/>
        <v>0</v>
      </c>
      <c r="DW54" s="125">
        <f t="shared" si="58"/>
        <v>0</v>
      </c>
      <c r="DX54" s="125">
        <f t="shared" si="58"/>
        <v>0</v>
      </c>
      <c r="DY54" s="125">
        <f t="shared" si="58"/>
        <v>0</v>
      </c>
      <c r="DZ54" s="125">
        <f t="shared" si="58"/>
        <v>0</v>
      </c>
      <c r="EA54" s="125">
        <f t="shared" si="58"/>
        <v>0</v>
      </c>
      <c r="EB54" s="125">
        <f t="shared" ref="EB54:EP54" si="59">EB53*EB$51</f>
        <v>0</v>
      </c>
      <c r="EC54" s="125">
        <f t="shared" si="59"/>
        <v>0</v>
      </c>
      <c r="ED54" s="125">
        <f t="shared" si="59"/>
        <v>0</v>
      </c>
      <c r="EE54" s="125">
        <f t="shared" si="59"/>
        <v>0</v>
      </c>
      <c r="EF54" s="125">
        <f t="shared" si="59"/>
        <v>0</v>
      </c>
      <c r="EG54" s="125">
        <f t="shared" si="59"/>
        <v>0</v>
      </c>
      <c r="EH54" s="125">
        <f t="shared" si="59"/>
        <v>0</v>
      </c>
      <c r="EI54" s="125">
        <f t="shared" si="59"/>
        <v>0</v>
      </c>
      <c r="EJ54" s="125">
        <f t="shared" si="59"/>
        <v>0</v>
      </c>
      <c r="EK54" s="125">
        <f t="shared" si="59"/>
        <v>0</v>
      </c>
      <c r="EL54" s="125">
        <f t="shared" si="59"/>
        <v>0</v>
      </c>
      <c r="EM54" s="125">
        <f t="shared" si="59"/>
        <v>0</v>
      </c>
      <c r="EN54" s="125">
        <f t="shared" si="59"/>
        <v>0</v>
      </c>
      <c r="EO54" s="125">
        <f t="shared" si="59"/>
        <v>0</v>
      </c>
      <c r="EP54" s="125">
        <f t="shared" si="59"/>
        <v>0</v>
      </c>
      <c r="EQ54" s="125"/>
      <c r="ER54" s="190">
        <f>SUM(C54:N54)</f>
        <v>-3433438.3078004988</v>
      </c>
      <c r="ES54" s="177">
        <f>SUM(O54:Z54)</f>
        <v>-266316.67077398329</v>
      </c>
      <c r="ET54" s="177">
        <f>SUM(AA54:AL54)</f>
        <v>0</v>
      </c>
      <c r="EU54" s="177">
        <f>SUM(AM54:AX54)</f>
        <v>0</v>
      </c>
      <c r="EV54" s="177">
        <f>SUM(AY54:BJ54)</f>
        <v>0</v>
      </c>
      <c r="EW54" s="177">
        <f>SUM(BK54:BV54)</f>
        <v>0</v>
      </c>
      <c r="EX54" s="177">
        <f>SUM(BW54:CH54)</f>
        <v>0</v>
      </c>
      <c r="EY54" s="177">
        <f>SUM(CI54:CT54)</f>
        <v>0</v>
      </c>
      <c r="EZ54" s="177">
        <f>SUM(CU54:DF54)</f>
        <v>0</v>
      </c>
      <c r="FA54" s="177">
        <f>SUM(DG54:DR54)</f>
        <v>0</v>
      </c>
      <c r="FB54" s="177">
        <f>SUM(DS54:ED54)</f>
        <v>0</v>
      </c>
      <c r="FC54" s="177">
        <f>SUM(EE54:EP54)</f>
        <v>0</v>
      </c>
      <c r="FD54" s="201">
        <f>SUM(C54:EP54)</f>
        <v>-3699754.9785744818</v>
      </c>
    </row>
    <row r="55" spans="2:160" ht="16.2" thickBot="1" x14ac:dyDescent="0.35">
      <c r="B55" s="126">
        <f>SUM(C54:EP54)</f>
        <v>-3699754.9785744818</v>
      </c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5"/>
      <c r="BW55" s="125"/>
      <c r="BX55" s="125"/>
      <c r="BY55" s="125"/>
      <c r="BZ55" s="125"/>
      <c r="CA55" s="125"/>
      <c r="CB55" s="125"/>
      <c r="CC55" s="125"/>
      <c r="CD55" s="125"/>
      <c r="CE55" s="125"/>
      <c r="CF55" s="125"/>
      <c r="CG55" s="125"/>
      <c r="CH55" s="125"/>
      <c r="CI55" s="125"/>
      <c r="CJ55" s="125"/>
      <c r="CK55" s="125"/>
      <c r="CL55" s="125"/>
      <c r="CM55" s="125"/>
      <c r="CN55" s="125"/>
      <c r="CO55" s="125"/>
      <c r="CP55" s="125"/>
      <c r="CQ55" s="125"/>
      <c r="CR55" s="125"/>
      <c r="CS55" s="125"/>
      <c r="CT55" s="125"/>
      <c r="CU55" s="125"/>
      <c r="CV55" s="125"/>
      <c r="CW55" s="125"/>
      <c r="CX55" s="125"/>
      <c r="CY55" s="125"/>
      <c r="CZ55" s="125"/>
      <c r="DA55" s="125"/>
      <c r="DB55" s="125"/>
      <c r="DC55" s="125"/>
      <c r="DD55" s="125"/>
      <c r="DE55" s="125"/>
      <c r="DF55" s="125"/>
      <c r="DG55" s="125"/>
      <c r="DH55" s="125"/>
      <c r="DI55" s="125"/>
      <c r="DJ55" s="125"/>
      <c r="DK55" s="125"/>
      <c r="DL55" s="125"/>
      <c r="DM55" s="125"/>
      <c r="DN55" s="125"/>
      <c r="DO55" s="125"/>
      <c r="DP55" s="125"/>
      <c r="DQ55" s="125"/>
      <c r="DR55" s="125"/>
      <c r="DS55" s="125"/>
      <c r="DT55" s="125"/>
      <c r="DU55" s="125"/>
      <c r="DV55" s="125"/>
      <c r="DW55" s="125"/>
      <c r="DX55" s="125"/>
      <c r="DY55" s="125"/>
      <c r="DZ55" s="125"/>
      <c r="EA55" s="125"/>
      <c r="EB55" s="125"/>
      <c r="EC55" s="125"/>
      <c r="ED55" s="125"/>
      <c r="EE55" s="125"/>
      <c r="EF55" s="125"/>
      <c r="EG55" s="125"/>
      <c r="EH55" s="125"/>
      <c r="EI55" s="125"/>
      <c r="EJ55" s="125"/>
      <c r="EK55" s="125"/>
      <c r="EL55" s="125"/>
      <c r="EM55" s="125"/>
      <c r="EN55" s="125"/>
      <c r="EO55" s="125"/>
      <c r="EP55" s="125"/>
      <c r="EQ55" s="125"/>
      <c r="ER55" s="125"/>
      <c r="ES55" s="125"/>
      <c r="ET55" s="125"/>
      <c r="EU55" s="125"/>
      <c r="EV55" s="125"/>
      <c r="EW55" s="125"/>
      <c r="EX55" s="125"/>
      <c r="EY55" s="125"/>
      <c r="EZ55" s="125"/>
      <c r="FA55" s="125"/>
      <c r="FB55" s="125"/>
      <c r="FC55" s="125"/>
      <c r="FD55" s="125"/>
    </row>
    <row r="56" spans="2:160" ht="43.8" thickBot="1" x14ac:dyDescent="0.35">
      <c r="B56" s="127" t="s">
        <v>143</v>
      </c>
      <c r="C56" s="193">
        <f>C24-C21</f>
        <v>0</v>
      </c>
      <c r="D56" s="193">
        <f>D24-D21-D22</f>
        <v>0</v>
      </c>
      <c r="E56" s="193">
        <f t="shared" ref="E56:BP56" si="60">E24-E21-E22</f>
        <v>0</v>
      </c>
      <c r="F56" s="193">
        <f t="shared" si="60"/>
        <v>0</v>
      </c>
      <c r="G56" s="193">
        <f t="shared" si="60"/>
        <v>0</v>
      </c>
      <c r="H56" s="193">
        <f t="shared" si="60"/>
        <v>0</v>
      </c>
      <c r="I56" s="193">
        <f t="shared" si="60"/>
        <v>0</v>
      </c>
      <c r="J56" s="193">
        <f t="shared" si="60"/>
        <v>0</v>
      </c>
      <c r="K56" s="193">
        <f t="shared" si="60"/>
        <v>0</v>
      </c>
      <c r="L56" s="193">
        <f t="shared" si="60"/>
        <v>0</v>
      </c>
      <c r="M56" s="193">
        <f t="shared" si="60"/>
        <v>0</v>
      </c>
      <c r="N56" s="193">
        <f t="shared" si="60"/>
        <v>-3647</v>
      </c>
      <c r="O56" s="193">
        <f t="shared" si="60"/>
        <v>-3647</v>
      </c>
      <c r="P56" s="193">
        <f t="shared" si="60"/>
        <v>-3647</v>
      </c>
      <c r="Q56" s="193">
        <f t="shared" si="60"/>
        <v>-3647</v>
      </c>
      <c r="R56" s="193">
        <f t="shared" si="60"/>
        <v>-3647</v>
      </c>
      <c r="S56" s="193">
        <f t="shared" si="60"/>
        <v>-3647</v>
      </c>
      <c r="T56" s="193">
        <f t="shared" si="60"/>
        <v>-3647</v>
      </c>
      <c r="U56" s="193">
        <f t="shared" si="60"/>
        <v>146827.57131578948</v>
      </c>
      <c r="V56" s="193">
        <f t="shared" si="60"/>
        <v>142837.65831578948</v>
      </c>
      <c r="W56" s="193">
        <f t="shared" si="60"/>
        <v>108899.96331578947</v>
      </c>
      <c r="X56" s="193">
        <f t="shared" si="60"/>
        <v>85203.476315789463</v>
      </c>
      <c r="Y56" s="193">
        <f t="shared" si="60"/>
        <v>39698.14</v>
      </c>
      <c r="Z56" s="193">
        <f t="shared" si="60"/>
        <v>29608.959999999999</v>
      </c>
      <c r="AA56" s="193">
        <f t="shared" si="60"/>
        <v>37377.760000000002</v>
      </c>
      <c r="AB56" s="193">
        <f t="shared" si="60"/>
        <v>64688.800000000003</v>
      </c>
      <c r="AC56" s="193">
        <f t="shared" si="60"/>
        <v>97548.370578947361</v>
      </c>
      <c r="AD56" s="193">
        <f t="shared" si="60"/>
        <v>120251.49231578945</v>
      </c>
      <c r="AE56" s="193">
        <f t="shared" si="60"/>
        <v>143305.22631578948</v>
      </c>
      <c r="AF56" s="193">
        <f t="shared" si="60"/>
        <v>138542.48931578945</v>
      </c>
      <c r="AG56" s="193">
        <f t="shared" si="60"/>
        <v>139458.94401578946</v>
      </c>
      <c r="AH56" s="193">
        <f t="shared" si="60"/>
        <v>140031.56487578945</v>
      </c>
      <c r="AI56" s="193">
        <f t="shared" si="60"/>
        <v>106772.62377578946</v>
      </c>
      <c r="AJ56" s="193">
        <f t="shared" si="60"/>
        <v>83550.066515789469</v>
      </c>
      <c r="AK56" s="193">
        <f t="shared" si="60"/>
        <v>38807.237200000003</v>
      </c>
      <c r="AL56" s="193">
        <f t="shared" si="60"/>
        <v>28919.840799999998</v>
      </c>
      <c r="AM56" s="193">
        <f t="shared" si="60"/>
        <v>36533.264799999997</v>
      </c>
      <c r="AN56" s="193">
        <f t="shared" si="60"/>
        <v>63298.084000000003</v>
      </c>
      <c r="AO56" s="193">
        <f t="shared" si="60"/>
        <v>96238.461798947348</v>
      </c>
      <c r="AP56" s="193">
        <f t="shared" si="60"/>
        <v>117897.12219578947</v>
      </c>
      <c r="AQ56" s="193">
        <f t="shared" si="60"/>
        <v>140489.78151578945</v>
      </c>
      <c r="AR56" s="193">
        <f t="shared" si="60"/>
        <v>135822.29925578946</v>
      </c>
      <c r="AS56" s="193">
        <f t="shared" si="60"/>
        <v>138690.48200828949</v>
      </c>
      <c r="AT56" s="193">
        <f t="shared" si="60"/>
        <v>139259.88917978946</v>
      </c>
      <c r="AU56" s="193">
        <f t="shared" si="60"/>
        <v>106187.60540228948</v>
      </c>
      <c r="AV56" s="193">
        <f t="shared" si="60"/>
        <v>83095.378820789469</v>
      </c>
      <c r="AW56" s="193">
        <f t="shared" si="60"/>
        <v>38562.23893</v>
      </c>
      <c r="AX56" s="193">
        <f t="shared" si="60"/>
        <v>28730.333019999998</v>
      </c>
      <c r="AY56" s="193">
        <f t="shared" si="60"/>
        <v>36301.028620000005</v>
      </c>
      <c r="AZ56" s="193">
        <f t="shared" si="60"/>
        <v>62915.637100000007</v>
      </c>
      <c r="BA56" s="193">
        <f t="shared" si="60"/>
        <v>95878.236884447368</v>
      </c>
      <c r="BB56" s="193">
        <f t="shared" si="60"/>
        <v>117249.67041278949</v>
      </c>
      <c r="BC56" s="193">
        <f t="shared" si="60"/>
        <v>139715.53419578949</v>
      </c>
      <c r="BD56" s="193">
        <f t="shared" si="60"/>
        <v>135074.24698928947</v>
      </c>
      <c r="BE56" s="193">
        <f t="shared" si="60"/>
        <v>137922.02000078946</v>
      </c>
      <c r="BF56" s="193">
        <f t="shared" si="60"/>
        <v>138488.21348378944</v>
      </c>
      <c r="BG56" s="193">
        <f t="shared" si="60"/>
        <v>105602.58702878946</v>
      </c>
      <c r="BH56" s="193">
        <f t="shared" si="60"/>
        <v>82640.691125789468</v>
      </c>
      <c r="BI56" s="193">
        <f t="shared" si="60"/>
        <v>38317.240659999996</v>
      </c>
      <c r="BJ56" s="193">
        <f t="shared" si="60"/>
        <v>28540.825239999998</v>
      </c>
      <c r="BK56" s="193">
        <f t="shared" si="60"/>
        <v>36068.792439999997</v>
      </c>
      <c r="BL56" s="193">
        <f t="shared" si="60"/>
        <v>62533.190199999997</v>
      </c>
      <c r="BM56" s="193">
        <f t="shared" si="60"/>
        <v>95518.011969947358</v>
      </c>
      <c r="BN56" s="193">
        <f t="shared" si="60"/>
        <v>116602.21862978945</v>
      </c>
      <c r="BO56" s="193">
        <f t="shared" si="60"/>
        <v>128856.97689245675</v>
      </c>
      <c r="BP56" s="193">
        <f t="shared" si="60"/>
        <v>108501.05581945613</v>
      </c>
      <c r="BQ56" s="193">
        <f t="shared" ref="BQ56:EB56" si="61">BQ24-BQ21-BQ22</f>
        <v>110774.03413495616</v>
      </c>
      <c r="BR56" s="193">
        <f t="shared" si="61"/>
        <v>111226.62573445615</v>
      </c>
      <c r="BS56" s="193">
        <f t="shared" si="61"/>
        <v>84939.219176956132</v>
      </c>
      <c r="BT56" s="193">
        <f t="shared" si="61"/>
        <v>66584.43144745614</v>
      </c>
      <c r="BU56" s="193">
        <f t="shared" si="61"/>
        <v>30935.701991666669</v>
      </c>
      <c r="BV56" s="193">
        <f t="shared" si="61"/>
        <v>22834.931216666664</v>
      </c>
      <c r="BW56" s="193">
        <f t="shared" si="61"/>
        <v>29072.630216666665</v>
      </c>
      <c r="BX56" s="193">
        <f t="shared" si="61"/>
        <v>51001.119416666668</v>
      </c>
      <c r="BY56" s="193">
        <f t="shared" si="61"/>
        <v>77395.10384211404</v>
      </c>
      <c r="BZ56" s="193">
        <f t="shared" si="61"/>
        <v>93731.868703456159</v>
      </c>
      <c r="CA56" s="193">
        <f t="shared" si="61"/>
        <v>111588.79382245615</v>
      </c>
      <c r="CB56" s="193">
        <f t="shared" si="61"/>
        <v>107899.68046795615</v>
      </c>
      <c r="CC56" s="193">
        <f t="shared" si="61"/>
        <v>110156.25095245613</v>
      </c>
      <c r="CD56" s="193">
        <f t="shared" si="61"/>
        <v>110606.25899845613</v>
      </c>
      <c r="CE56" s="193">
        <f t="shared" si="61"/>
        <v>84468.910288456129</v>
      </c>
      <c r="CF56" s="193">
        <f t="shared" si="61"/>
        <v>66218.898202456126</v>
      </c>
      <c r="CG56" s="193">
        <f t="shared" si="61"/>
        <v>30731.536766666664</v>
      </c>
      <c r="CH56" s="193">
        <f t="shared" si="61"/>
        <v>22677.008066666665</v>
      </c>
      <c r="CI56" s="193">
        <f t="shared" si="61"/>
        <v>28879.100066666666</v>
      </c>
      <c r="CJ56" s="193">
        <f t="shared" si="61"/>
        <v>50682.41366666666</v>
      </c>
      <c r="CK56" s="193">
        <f t="shared" si="61"/>
        <v>77136.369767614015</v>
      </c>
      <c r="CL56" s="193">
        <f t="shared" si="61"/>
        <v>93211.368250456115</v>
      </c>
      <c r="CM56" s="193">
        <f t="shared" si="61"/>
        <v>110966.35970245613</v>
      </c>
      <c r="CN56" s="193">
        <f t="shared" si="61"/>
        <v>107298.30511645613</v>
      </c>
      <c r="CO56" s="193">
        <f t="shared" si="61"/>
        <v>109538.46776995616</v>
      </c>
      <c r="CP56" s="193">
        <f t="shared" si="61"/>
        <v>109985.89226245615</v>
      </c>
      <c r="CQ56" s="193">
        <f t="shared" si="61"/>
        <v>83998.60139995614</v>
      </c>
      <c r="CR56" s="193">
        <f t="shared" si="61"/>
        <v>65853.364957456142</v>
      </c>
      <c r="CS56" s="193">
        <f t="shared" si="61"/>
        <v>30527.371541666667</v>
      </c>
      <c r="CT56" s="193">
        <f t="shared" si="61"/>
        <v>22519.084916666667</v>
      </c>
      <c r="CU56" s="193">
        <f t="shared" si="61"/>
        <v>28685.569916666667</v>
      </c>
      <c r="CV56" s="193">
        <f t="shared" si="61"/>
        <v>50363.707916666666</v>
      </c>
      <c r="CW56" s="193">
        <f t="shared" si="61"/>
        <v>76877.635693114033</v>
      </c>
      <c r="CX56" s="193">
        <f t="shared" si="61"/>
        <v>92690.867797456143</v>
      </c>
      <c r="CY56" s="193">
        <f t="shared" si="61"/>
        <v>110343.92558245614</v>
      </c>
      <c r="CZ56" s="193">
        <f t="shared" si="61"/>
        <v>106696.92976495615</v>
      </c>
      <c r="DA56" s="193">
        <f t="shared" si="61"/>
        <v>108920.68458745614</v>
      </c>
      <c r="DB56" s="193">
        <f t="shared" si="61"/>
        <v>109365.52552645614</v>
      </c>
      <c r="DC56" s="193">
        <f t="shared" si="61"/>
        <v>83528.292511456137</v>
      </c>
      <c r="DD56" s="193">
        <f t="shared" si="61"/>
        <v>65487.831712456129</v>
      </c>
      <c r="DE56" s="193">
        <f t="shared" si="61"/>
        <v>30323.206316666663</v>
      </c>
      <c r="DF56" s="193">
        <f t="shared" si="61"/>
        <v>22361.161766666664</v>
      </c>
      <c r="DG56" s="193">
        <f t="shared" si="61"/>
        <v>28492.039766666665</v>
      </c>
      <c r="DH56" s="193">
        <f t="shared" si="61"/>
        <v>50045.002166666665</v>
      </c>
      <c r="DI56" s="193">
        <f t="shared" si="61"/>
        <v>76618.901618614036</v>
      </c>
      <c r="DJ56" s="193">
        <f t="shared" si="61"/>
        <v>92170.367344456143</v>
      </c>
      <c r="DK56" s="193">
        <f t="shared" si="61"/>
        <v>109721.49146245614</v>
      </c>
      <c r="DL56" s="193">
        <f t="shared" si="61"/>
        <v>106095.55441345614</v>
      </c>
      <c r="DM56" s="193">
        <f t="shared" si="61"/>
        <v>108302.90140495612</v>
      </c>
      <c r="DN56" s="193">
        <f t="shared" si="61"/>
        <v>108745.15879045616</v>
      </c>
      <c r="DO56" s="193">
        <f t="shared" si="61"/>
        <v>83057.983622956133</v>
      </c>
      <c r="DP56" s="193">
        <f t="shared" si="61"/>
        <v>65122.29846745613</v>
      </c>
      <c r="DQ56" s="193">
        <f t="shared" si="61"/>
        <v>30119.041091666666</v>
      </c>
      <c r="DR56" s="193">
        <f t="shared" si="61"/>
        <v>22203.238616666666</v>
      </c>
      <c r="DS56" s="193">
        <f t="shared" si="61"/>
        <v>28298.509616666666</v>
      </c>
      <c r="DT56" s="193">
        <f t="shared" si="61"/>
        <v>49726.296416666664</v>
      </c>
      <c r="DU56" s="193">
        <f t="shared" si="61"/>
        <v>76360.167544114025</v>
      </c>
      <c r="DV56" s="193">
        <f t="shared" si="61"/>
        <v>91649.866891456142</v>
      </c>
      <c r="DW56" s="193">
        <f t="shared" si="61"/>
        <v>109099.05734245614</v>
      </c>
      <c r="DX56" s="193">
        <f t="shared" si="61"/>
        <v>105494.17906195612</v>
      </c>
      <c r="DY56" s="193">
        <f t="shared" si="61"/>
        <v>107685.11822245612</v>
      </c>
      <c r="DZ56" s="193">
        <f t="shared" si="61"/>
        <v>108124.79205445615</v>
      </c>
      <c r="EA56" s="193">
        <f t="shared" si="61"/>
        <v>82587.674734456145</v>
      </c>
      <c r="EB56" s="193">
        <f t="shared" si="61"/>
        <v>64756.765222456139</v>
      </c>
      <c r="EC56" s="193">
        <f t="shared" ref="EC56:EP56" si="62">EC24-EC21-EC22</f>
        <v>29914.875866666662</v>
      </c>
      <c r="ED56" s="193">
        <f t="shared" si="62"/>
        <v>22045.315466666667</v>
      </c>
      <c r="EE56" s="193">
        <f t="shared" si="62"/>
        <v>28104.979466666664</v>
      </c>
      <c r="EF56" s="193">
        <f t="shared" si="62"/>
        <v>49407.590666666671</v>
      </c>
      <c r="EG56" s="193">
        <f t="shared" si="62"/>
        <v>76101.433469614029</v>
      </c>
      <c r="EH56" s="193">
        <f t="shared" si="62"/>
        <v>91129.366438456127</v>
      </c>
      <c r="EI56" s="193">
        <f t="shared" si="62"/>
        <v>108476.62322245615</v>
      </c>
      <c r="EJ56" s="193">
        <f t="shared" si="62"/>
        <v>104892.80371045614</v>
      </c>
      <c r="EK56" s="193">
        <f t="shared" si="62"/>
        <v>107067.33503995613</v>
      </c>
      <c r="EL56" s="193">
        <f t="shared" si="62"/>
        <v>107504.42531845612</v>
      </c>
      <c r="EM56" s="193">
        <f t="shared" si="62"/>
        <v>82117.365845956141</v>
      </c>
      <c r="EN56" s="193">
        <f t="shared" si="62"/>
        <v>64391.231977456147</v>
      </c>
      <c r="EO56" s="193">
        <f t="shared" si="62"/>
        <v>29710.710641666665</v>
      </c>
      <c r="EP56" s="193">
        <f t="shared" si="62"/>
        <v>21887.392316666665</v>
      </c>
      <c r="EQ56" s="125"/>
      <c r="ER56" s="190">
        <f>SUM(C56:N56)</f>
        <v>-3647</v>
      </c>
      <c r="ES56" s="177">
        <f>SUM(O56:Z56)</f>
        <v>531193.76926315785</v>
      </c>
      <c r="ET56" s="177">
        <f>SUM(AA56:AL56)</f>
        <v>1139254.4157094734</v>
      </c>
      <c r="EU56" s="177">
        <f>SUM(AM56:AX56)</f>
        <v>1124804.9409274736</v>
      </c>
      <c r="EV56" s="177">
        <f>SUM(AY56:BJ56)</f>
        <v>1118645.9317414735</v>
      </c>
      <c r="EW56" s="177">
        <f>SUM(BK56:BV56)</f>
        <v>975375.18965380767</v>
      </c>
      <c r="EX56" s="177">
        <f>SUM(BW56:CH56)</f>
        <v>895548.05974447366</v>
      </c>
      <c r="EY56" s="177">
        <f>SUM(CI56:CT56)</f>
        <v>890596.69941847352</v>
      </c>
      <c r="EZ56" s="177">
        <f>SUM(CU56:DF56)</f>
        <v>885645.33909247373</v>
      </c>
      <c r="FA56" s="177">
        <f>SUM(DG56:DR56)</f>
        <v>880693.97876647348</v>
      </c>
      <c r="FB56" s="177">
        <f>SUM(DS56:ED56)</f>
        <v>875742.61844047369</v>
      </c>
      <c r="FC56" s="177">
        <f>SUM(EE56:EP56)</f>
        <v>870791.25811447354</v>
      </c>
      <c r="FD56" s="201">
        <f>SUM(C56:EP56)</f>
        <v>10184645.200872229</v>
      </c>
    </row>
    <row r="57" spans="2:160" ht="29.4" thickBot="1" x14ac:dyDescent="0.35">
      <c r="B57" s="127" t="s">
        <v>145</v>
      </c>
      <c r="C57" s="193">
        <f>C56*C$51</f>
        <v>0</v>
      </c>
      <c r="D57" s="193">
        <f t="shared" ref="D57:BO57" si="63">D56*D$51</f>
        <v>0</v>
      </c>
      <c r="E57" s="193">
        <f t="shared" si="63"/>
        <v>0</v>
      </c>
      <c r="F57" s="193">
        <f t="shared" si="63"/>
        <v>0</v>
      </c>
      <c r="G57" s="193">
        <f t="shared" si="63"/>
        <v>0</v>
      </c>
      <c r="H57" s="193">
        <f t="shared" si="63"/>
        <v>0</v>
      </c>
      <c r="I57" s="193">
        <f t="shared" si="63"/>
        <v>0</v>
      </c>
      <c r="J57" s="193">
        <f t="shared" si="63"/>
        <v>0</v>
      </c>
      <c r="K57" s="193">
        <f t="shared" si="63"/>
        <v>0</v>
      </c>
      <c r="L57" s="193">
        <f t="shared" si="63"/>
        <v>0</v>
      </c>
      <c r="M57" s="125">
        <f t="shared" si="63"/>
        <v>0</v>
      </c>
      <c r="N57" s="125">
        <f t="shared" si="63"/>
        <v>-3401.1318999498985</v>
      </c>
      <c r="O57" s="125">
        <f t="shared" si="63"/>
        <v>-3381.4070256337013</v>
      </c>
      <c r="P57" s="125">
        <f t="shared" si="63"/>
        <v>-3361.7965457832984</v>
      </c>
      <c r="Q57" s="125">
        <f t="shared" si="63"/>
        <v>-3342.2997969676544</v>
      </c>
      <c r="R57" s="125">
        <f t="shared" si="63"/>
        <v>-3322.9161196033019</v>
      </c>
      <c r="S57" s="125">
        <f t="shared" si="63"/>
        <v>-3303.6448579320313</v>
      </c>
      <c r="T57" s="125">
        <f t="shared" si="63"/>
        <v>-3284.4853599987059</v>
      </c>
      <c r="U57" s="125">
        <f t="shared" si="63"/>
        <v>131465.91190295247</v>
      </c>
      <c r="V57" s="125">
        <f t="shared" si="63"/>
        <v>127151.72041957357</v>
      </c>
      <c r="W57" s="125">
        <f t="shared" si="63"/>
        <v>96378.736477565777</v>
      </c>
      <c r="X57" s="125">
        <f t="shared" si="63"/>
        <v>74969.529508106425</v>
      </c>
      <c r="Y57" s="125">
        <f t="shared" si="63"/>
        <v>34727.346939841969</v>
      </c>
      <c r="Z57" s="125">
        <f t="shared" si="63"/>
        <v>25751.265473726889</v>
      </c>
      <c r="AA57" s="125">
        <f t="shared" si="63"/>
        <v>32319.353879540289</v>
      </c>
      <c r="AB57" s="125">
        <f t="shared" si="63"/>
        <v>55609.945519977562</v>
      </c>
      <c r="AC57" s="125">
        <f t="shared" si="63"/>
        <v>83371.452933605367</v>
      </c>
      <c r="AD57" s="125">
        <f t="shared" si="63"/>
        <v>102179.03605032201</v>
      </c>
      <c r="AE57" s="125">
        <f t="shared" si="63"/>
        <v>121061.85713925865</v>
      </c>
      <c r="AF57" s="125">
        <f t="shared" si="63"/>
        <v>116359.61221612929</v>
      </c>
      <c r="AG57" s="125">
        <f t="shared" si="63"/>
        <v>116450.03592701476</v>
      </c>
      <c r="AH57" s="125">
        <f t="shared" si="63"/>
        <v>116250.05647905408</v>
      </c>
      <c r="AI57" s="125">
        <f t="shared" si="63"/>
        <v>88125.404075219034</v>
      </c>
      <c r="AJ57" s="125">
        <f t="shared" si="63"/>
        <v>68558.606596754995</v>
      </c>
      <c r="AK57" s="125">
        <f t="shared" si="63"/>
        <v>31659.341931748004</v>
      </c>
      <c r="AL57" s="125">
        <f t="shared" si="63"/>
        <v>23456.274323239468</v>
      </c>
      <c r="AM57" s="125">
        <f t="shared" si="63"/>
        <v>29459.515151424097</v>
      </c>
      <c r="AN57" s="125">
        <f t="shared" si="63"/>
        <v>50745.980758809637</v>
      </c>
      <c r="AO57" s="125">
        <f t="shared" si="63"/>
        <v>76706.776948331084</v>
      </c>
      <c r="AP57" s="125">
        <f t="shared" si="63"/>
        <v>93424.81409933955</v>
      </c>
      <c r="AQ57" s="125">
        <f t="shared" si="63"/>
        <v>110682.19188483141</v>
      </c>
      <c r="AR57" s="125">
        <f t="shared" si="63"/>
        <v>106384.42926881505</v>
      </c>
      <c r="AS57" s="125">
        <f t="shared" si="63"/>
        <v>108000.96186876201</v>
      </c>
      <c r="AT57" s="125">
        <f t="shared" si="63"/>
        <v>107815.44681096557</v>
      </c>
      <c r="AU57" s="125">
        <f t="shared" si="63"/>
        <v>81733.998414749905</v>
      </c>
      <c r="AV57" s="125">
        <f t="shared" si="63"/>
        <v>63588.673551326225</v>
      </c>
      <c r="AW57" s="125">
        <f t="shared" si="63"/>
        <v>29338.581409253122</v>
      </c>
      <c r="AX57" s="125">
        <f t="shared" si="63"/>
        <v>21731.59014211626</v>
      </c>
      <c r="AY57" s="125">
        <f t="shared" si="63"/>
        <v>27298.812327513904</v>
      </c>
      <c r="AZ57" s="125">
        <f t="shared" si="63"/>
        <v>47038.925886380217</v>
      </c>
      <c r="BA57" s="125">
        <f t="shared" si="63"/>
        <v>71267.711394331534</v>
      </c>
      <c r="BB57" s="125">
        <f t="shared" si="63"/>
        <v>86647.967515306009</v>
      </c>
      <c r="BC57" s="125">
        <f t="shared" si="63"/>
        <v>102651.52861359235</v>
      </c>
      <c r="BD57" s="125">
        <f t="shared" si="63"/>
        <v>98665.939687509934</v>
      </c>
      <c r="BE57" s="125">
        <f t="shared" si="63"/>
        <v>100161.83824879801</v>
      </c>
      <c r="BF57" s="125">
        <f t="shared" si="63"/>
        <v>99989.746207465432</v>
      </c>
      <c r="BG57" s="125">
        <f t="shared" si="63"/>
        <v>75803.836591322775</v>
      </c>
      <c r="BH57" s="125">
        <f t="shared" si="63"/>
        <v>58977.253709556411</v>
      </c>
      <c r="BI57" s="125">
        <f t="shared" si="63"/>
        <v>27186.844785537844</v>
      </c>
      <c r="BJ57" s="125">
        <f t="shared" si="63"/>
        <v>20132.841910401257</v>
      </c>
      <c r="BK57" s="125">
        <f t="shared" si="63"/>
        <v>25295.550520465491</v>
      </c>
      <c r="BL57" s="125">
        <f t="shared" si="63"/>
        <v>43601.064668517502</v>
      </c>
      <c r="BM57" s="125">
        <f t="shared" si="63"/>
        <v>66213.380274316776</v>
      </c>
      <c r="BN57" s="125">
        <f t="shared" si="63"/>
        <v>80360.249190013972</v>
      </c>
      <c r="BO57" s="125">
        <f t="shared" si="63"/>
        <v>88290.987637339611</v>
      </c>
      <c r="BP57" s="125">
        <f t="shared" ref="BP57:EA57" si="64">BP56*BP$51</f>
        <v>73912.242166012744</v>
      </c>
      <c r="BQ57" s="125">
        <f t="shared" si="64"/>
        <v>75022.988608497253</v>
      </c>
      <c r="BR57" s="125">
        <f t="shared" si="64"/>
        <v>74892.637754193682</v>
      </c>
      <c r="BS57" s="125">
        <f t="shared" si="64"/>
        <v>56860.752763053504</v>
      </c>
      <c r="BT57" s="125">
        <f t="shared" si="64"/>
        <v>44315.026388632199</v>
      </c>
      <c r="BU57" s="125">
        <f t="shared" si="64"/>
        <v>20469.737242697494</v>
      </c>
      <c r="BV57" s="125">
        <f t="shared" si="64"/>
        <v>15021.938380423857</v>
      </c>
      <c r="BW57" s="125">
        <f t="shared" si="64"/>
        <v>19014.485068640857</v>
      </c>
      <c r="BX57" s="125">
        <f t="shared" si="64"/>
        <v>33163.009001171937</v>
      </c>
      <c r="BY57" s="125">
        <f t="shared" si="64"/>
        <v>50033.59208947618</v>
      </c>
      <c r="BZ57" s="125">
        <f t="shared" si="64"/>
        <v>60243.396290113487</v>
      </c>
      <c r="CA57" s="125">
        <f t="shared" si="64"/>
        <v>71304.465940993614</v>
      </c>
      <c r="CB57" s="125">
        <f t="shared" si="64"/>
        <v>68547.288887884497</v>
      </c>
      <c r="CC57" s="125">
        <f t="shared" si="64"/>
        <v>69575.005098967624</v>
      </c>
      <c r="CD57" s="125">
        <f t="shared" si="64"/>
        <v>69454.082660294065</v>
      </c>
      <c r="CE57" s="125">
        <f t="shared" si="64"/>
        <v>52733.784910808958</v>
      </c>
      <c r="CF57" s="125">
        <f t="shared" si="64"/>
        <v>41100.582624565744</v>
      </c>
      <c r="CG57" s="125">
        <f t="shared" si="64"/>
        <v>18963.752651323197</v>
      </c>
      <c r="CH57" s="125">
        <f t="shared" si="64"/>
        <v>13912.325637061043</v>
      </c>
      <c r="CI57" s="125">
        <f t="shared" si="64"/>
        <v>17614.552378539433</v>
      </c>
      <c r="CJ57" s="125">
        <f t="shared" si="64"/>
        <v>30734.00948656513</v>
      </c>
      <c r="CK57" s="125">
        <f t="shared" si="64"/>
        <v>46504.51331386657</v>
      </c>
      <c r="CL57" s="125">
        <f t="shared" si="64"/>
        <v>55870.012259635048</v>
      </c>
      <c r="CM57" s="125">
        <f t="shared" si="64"/>
        <v>66126.448540090001</v>
      </c>
      <c r="CN57" s="125">
        <f t="shared" si="64"/>
        <v>63569.778388247309</v>
      </c>
      <c r="CO57" s="125">
        <f t="shared" si="64"/>
        <v>64520.611258342404</v>
      </c>
      <c r="CP57" s="125">
        <f t="shared" si="64"/>
        <v>64408.438416299214</v>
      </c>
      <c r="CQ57" s="125">
        <f t="shared" si="64"/>
        <v>48904.837296652251</v>
      </c>
      <c r="CR57" s="125">
        <f t="shared" si="64"/>
        <v>38118.140865212466</v>
      </c>
      <c r="CS57" s="125">
        <f t="shared" si="64"/>
        <v>17567.789851043795</v>
      </c>
      <c r="CT57" s="125">
        <f t="shared" si="64"/>
        <v>12884.050838659527</v>
      </c>
      <c r="CU57" s="125">
        <f t="shared" si="64"/>
        <v>16316.956281520273</v>
      </c>
      <c r="CV57" s="125">
        <f t="shared" si="64"/>
        <v>28481.793915748436</v>
      </c>
      <c r="CW57" s="125">
        <f t="shared" si="64"/>
        <v>43223.868928325624</v>
      </c>
      <c r="CX57" s="125">
        <f t="shared" si="64"/>
        <v>51812.499438753373</v>
      </c>
      <c r="CY57" s="125">
        <f t="shared" si="64"/>
        <v>61322.521094233329</v>
      </c>
      <c r="CZ57" s="125">
        <f t="shared" si="64"/>
        <v>58951.854222533082</v>
      </c>
      <c r="DA57" s="125">
        <f t="shared" si="64"/>
        <v>59831.499209453315</v>
      </c>
      <c r="DB57" s="125">
        <f t="shared" si="64"/>
        <v>59727.445820243345</v>
      </c>
      <c r="DC57" s="125">
        <f t="shared" si="64"/>
        <v>45352.483961275146</v>
      </c>
      <c r="DD57" s="125">
        <f t="shared" si="64"/>
        <v>35351.029180220721</v>
      </c>
      <c r="DE57" s="125">
        <f t="shared" si="64"/>
        <v>16273.858949703674</v>
      </c>
      <c r="DF57" s="125">
        <f t="shared" si="64"/>
        <v>11931.190118328997</v>
      </c>
      <c r="DG57" s="125">
        <f t="shared" si="64"/>
        <v>15114.261099523461</v>
      </c>
      <c r="DH57" s="125">
        <f t="shared" si="64"/>
        <v>26393.565743415835</v>
      </c>
      <c r="DI57" s="125">
        <f t="shared" si="64"/>
        <v>40174.201386255401</v>
      </c>
      <c r="DJ57" s="125">
        <f t="shared" si="64"/>
        <v>48048.144925737928</v>
      </c>
      <c r="DK57" s="125">
        <f t="shared" si="64"/>
        <v>56865.777939490858</v>
      </c>
      <c r="DL57" s="125">
        <f t="shared" si="64"/>
        <v>54667.654992870688</v>
      </c>
      <c r="DM57" s="125">
        <f t="shared" si="64"/>
        <v>55481.38905232188</v>
      </c>
      <c r="DN57" s="125">
        <f t="shared" si="64"/>
        <v>55384.870169548522</v>
      </c>
      <c r="DO57" s="125">
        <f t="shared" si="64"/>
        <v>42056.833374477515</v>
      </c>
      <c r="DP57" s="125">
        <f t="shared" si="64"/>
        <v>32783.769120185505</v>
      </c>
      <c r="DQ57" s="125">
        <f t="shared" si="64"/>
        <v>15074.547308983259</v>
      </c>
      <c r="DR57" s="125">
        <f t="shared" si="64"/>
        <v>11048.248662256798</v>
      </c>
      <c r="DS57" s="125">
        <f t="shared" si="64"/>
        <v>13999.568611079092</v>
      </c>
      <c r="DT57" s="125">
        <f t="shared" si="64"/>
        <v>24457.450340635121</v>
      </c>
      <c r="DU57" s="125">
        <f t="shared" si="64"/>
        <v>37339.277864041585</v>
      </c>
      <c r="DV57" s="125">
        <f t="shared" si="64"/>
        <v>44555.862637891318</v>
      </c>
      <c r="DW57" s="125">
        <f t="shared" si="64"/>
        <v>52731.240950393243</v>
      </c>
      <c r="DX57" s="125">
        <f t="shared" si="64"/>
        <v>50693.171957054619</v>
      </c>
      <c r="DY57" s="125">
        <f t="shared" si="64"/>
        <v>51445.884084764948</v>
      </c>
      <c r="DZ57" s="125">
        <f t="shared" si="64"/>
        <v>51356.356729324551</v>
      </c>
      <c r="EA57" s="125">
        <f t="shared" si="64"/>
        <v>38999.418924133504</v>
      </c>
      <c r="EB57" s="125">
        <f t="shared" ref="EB57:EP57" si="65">EB56*EB$51</f>
        <v>30401.990569691727</v>
      </c>
      <c r="EC57" s="125">
        <f t="shared" si="65"/>
        <v>13962.978025465602</v>
      </c>
      <c r="ED57" s="125">
        <f t="shared" si="65"/>
        <v>10230.129783075292</v>
      </c>
      <c r="EE57" s="125">
        <f t="shared" si="65"/>
        <v>12966.479379461693</v>
      </c>
      <c r="EF57" s="125">
        <f t="shared" si="65"/>
        <v>22662.428850193071</v>
      </c>
      <c r="EG57" s="125">
        <f t="shared" si="65"/>
        <v>34704.004472254448</v>
      </c>
      <c r="EH57" s="125">
        <f t="shared" si="65"/>
        <v>41316.077192437617</v>
      </c>
      <c r="EI57" s="125">
        <f t="shared" si="65"/>
        <v>48895.721929957719</v>
      </c>
      <c r="EJ57" s="125">
        <f t="shared" si="65"/>
        <v>47006.116769067979</v>
      </c>
      <c r="EK57" s="125">
        <f t="shared" si="65"/>
        <v>47702.336326916018</v>
      </c>
      <c r="EL57" s="125">
        <f t="shared" si="65"/>
        <v>47619.296486994099</v>
      </c>
      <c r="EM57" s="125">
        <f t="shared" si="65"/>
        <v>36163.097196903029</v>
      </c>
      <c r="EN57" s="125">
        <f t="shared" si="65"/>
        <v>28192.352656625098</v>
      </c>
      <c r="EO57" s="125">
        <f t="shared" si="65"/>
        <v>12932.771386215931</v>
      </c>
      <c r="EP57" s="125">
        <f t="shared" si="65"/>
        <v>9472.1062131204835</v>
      </c>
      <c r="EQ57" s="125"/>
      <c r="ER57" s="190">
        <f>SUM(C57:N57)</f>
        <v>-3401.1318999498985</v>
      </c>
      <c r="ES57" s="177">
        <f>SUM(O57:Z57)</f>
        <v>470447.96101584844</v>
      </c>
      <c r="ET57" s="177">
        <f>SUM(AA57:AL57)</f>
        <v>955400.97707186348</v>
      </c>
      <c r="EU57" s="177">
        <f>SUM(AM57:AX57)</f>
        <v>879612.96030872397</v>
      </c>
      <c r="EV57" s="177">
        <f>SUM(AY57:BJ57)</f>
        <v>815823.24687771569</v>
      </c>
      <c r="EW57" s="177">
        <f>SUM(BK57:BV57)</f>
        <v>664256.55559416406</v>
      </c>
      <c r="EX57" s="177">
        <f>SUM(BW57:CH57)</f>
        <v>568045.77086130122</v>
      </c>
      <c r="EY57" s="177">
        <f>SUM(CI57:CT57)</f>
        <v>526823.18289315316</v>
      </c>
      <c r="EZ57" s="177">
        <f>SUM(CU57:DF57)</f>
        <v>488577.00112033932</v>
      </c>
      <c r="FA57" s="177">
        <f>SUM(DG57:DR57)</f>
        <v>453093.26377506775</v>
      </c>
      <c r="FB57" s="177">
        <f>SUM(DS57:ED57)</f>
        <v>420173.33047755063</v>
      </c>
      <c r="FC57" s="177">
        <f>SUM(EE57:EP57)</f>
        <v>389632.78886014718</v>
      </c>
      <c r="FD57" s="201">
        <f>SUM(C57:EP57)</f>
        <v>6628485.9069559285</v>
      </c>
    </row>
    <row r="58" spans="2:160" ht="15.6" x14ac:dyDescent="0.3">
      <c r="B58" s="126">
        <f>SUM(C57:EP57)</f>
        <v>6628485.9069559285</v>
      </c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125"/>
      <c r="BM58" s="125"/>
      <c r="BN58" s="125"/>
      <c r="BO58" s="125"/>
      <c r="BP58" s="125"/>
      <c r="BQ58" s="125"/>
      <c r="BR58" s="125"/>
      <c r="BS58" s="125"/>
      <c r="BT58" s="125"/>
      <c r="BU58" s="125"/>
      <c r="BV58" s="125"/>
      <c r="BW58" s="125"/>
      <c r="BX58" s="125"/>
      <c r="BY58" s="125"/>
      <c r="BZ58" s="125"/>
      <c r="CA58" s="125"/>
      <c r="CB58" s="125"/>
      <c r="CC58" s="125"/>
      <c r="CD58" s="125"/>
      <c r="CE58" s="125"/>
      <c r="CF58" s="125"/>
      <c r="CG58" s="125"/>
      <c r="CH58" s="125"/>
      <c r="CI58" s="125"/>
      <c r="CJ58" s="125"/>
      <c r="CK58" s="125"/>
      <c r="CL58" s="125"/>
      <c r="CM58" s="125"/>
      <c r="CN58" s="125"/>
      <c r="CO58" s="125"/>
      <c r="CP58" s="125"/>
      <c r="CQ58" s="125"/>
      <c r="CR58" s="125"/>
      <c r="CS58" s="125"/>
      <c r="CT58" s="125"/>
      <c r="CU58" s="125"/>
      <c r="CV58" s="125"/>
      <c r="CW58" s="125"/>
      <c r="CX58" s="125"/>
      <c r="CY58" s="125"/>
      <c r="CZ58" s="125"/>
      <c r="DA58" s="125"/>
      <c r="DB58" s="125"/>
      <c r="DC58" s="125"/>
      <c r="DD58" s="125"/>
      <c r="DE58" s="125"/>
      <c r="DF58" s="125"/>
      <c r="DG58" s="125"/>
      <c r="DH58" s="125"/>
      <c r="DI58" s="125"/>
      <c r="DJ58" s="125"/>
      <c r="DK58" s="125"/>
      <c r="DL58" s="125"/>
      <c r="DM58" s="125"/>
      <c r="DN58" s="125"/>
      <c r="DO58" s="125"/>
      <c r="DP58" s="125"/>
      <c r="DQ58" s="125"/>
      <c r="DR58" s="125"/>
      <c r="DS58" s="125"/>
      <c r="DT58" s="125"/>
      <c r="DU58" s="125"/>
      <c r="DV58" s="125"/>
      <c r="DW58" s="125"/>
      <c r="DX58" s="125"/>
      <c r="DY58" s="125"/>
      <c r="DZ58" s="125"/>
      <c r="EA58" s="125"/>
      <c r="EB58" s="125"/>
      <c r="EC58" s="125"/>
      <c r="ED58" s="125"/>
      <c r="EE58" s="125"/>
      <c r="EF58" s="125"/>
      <c r="EG58" s="125"/>
      <c r="EH58" s="125"/>
      <c r="EI58" s="125"/>
      <c r="EJ58" s="125"/>
      <c r="EK58" s="125"/>
      <c r="EL58" s="125"/>
      <c r="EM58" s="125"/>
      <c r="EN58" s="125"/>
      <c r="EO58" s="125"/>
      <c r="EP58" s="125"/>
      <c r="EQ58" s="125"/>
      <c r="ER58" s="125"/>
      <c r="ES58" s="125"/>
      <c r="ET58" s="125"/>
      <c r="EU58" s="125"/>
      <c r="EV58" s="125"/>
      <c r="EW58" s="125"/>
      <c r="EX58" s="125"/>
      <c r="EY58" s="125"/>
      <c r="EZ58" s="125"/>
      <c r="FA58" s="125"/>
      <c r="FB58" s="125"/>
      <c r="FC58" s="125"/>
      <c r="FD58" s="121"/>
    </row>
    <row r="59" spans="2:160" x14ac:dyDescent="0.3"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/>
      <c r="BX59" s="125"/>
      <c r="BY59" s="125"/>
      <c r="BZ59" s="125"/>
      <c r="CA59" s="125"/>
      <c r="CB59" s="125"/>
      <c r="CC59" s="125"/>
      <c r="CD59" s="125"/>
      <c r="CE59" s="125"/>
      <c r="CF59" s="125"/>
      <c r="CG59" s="125"/>
      <c r="CH59" s="125"/>
      <c r="CI59" s="125"/>
      <c r="CJ59" s="125"/>
      <c r="CK59" s="125"/>
      <c r="CL59" s="125"/>
      <c r="CM59" s="125"/>
      <c r="CN59" s="125"/>
      <c r="CO59" s="125"/>
      <c r="CP59" s="125"/>
      <c r="CQ59" s="125"/>
      <c r="CR59" s="125"/>
      <c r="CS59" s="125"/>
      <c r="CT59" s="125"/>
      <c r="CU59" s="125"/>
      <c r="CV59" s="125"/>
      <c r="CW59" s="125"/>
      <c r="CX59" s="125"/>
      <c r="CY59" s="125"/>
      <c r="CZ59" s="125"/>
      <c r="DA59" s="125"/>
      <c r="DB59" s="125"/>
      <c r="DC59" s="125"/>
      <c r="DD59" s="125"/>
      <c r="DE59" s="125"/>
      <c r="DF59" s="125"/>
      <c r="DG59" s="125"/>
      <c r="DH59" s="125"/>
      <c r="DI59" s="125"/>
      <c r="DJ59" s="125"/>
      <c r="DK59" s="125"/>
      <c r="DL59" s="125"/>
      <c r="DM59" s="125"/>
      <c r="DN59" s="125"/>
      <c r="DO59" s="125"/>
      <c r="DP59" s="125"/>
      <c r="DQ59" s="125"/>
      <c r="DR59" s="125"/>
      <c r="DS59" s="125"/>
      <c r="DT59" s="125"/>
      <c r="DU59" s="125"/>
      <c r="DV59" s="125"/>
      <c r="DW59" s="125"/>
      <c r="DX59" s="125"/>
      <c r="DY59" s="125"/>
      <c r="DZ59" s="125"/>
      <c r="EA59" s="125"/>
      <c r="EB59" s="125"/>
      <c r="EC59" s="125"/>
      <c r="ED59" s="125"/>
      <c r="EE59" s="125"/>
      <c r="EF59" s="125"/>
      <c r="EG59" s="125"/>
      <c r="EH59" s="125"/>
      <c r="EI59" s="125"/>
      <c r="EJ59" s="125"/>
      <c r="EK59" s="125"/>
      <c r="EL59" s="125"/>
      <c r="EM59" s="125"/>
      <c r="EN59" s="125"/>
      <c r="EO59" s="125"/>
      <c r="EP59" s="125"/>
      <c r="EQ59" s="125"/>
      <c r="ER59" s="125"/>
      <c r="ES59" s="125"/>
      <c r="ET59" s="125"/>
      <c r="EU59" s="125"/>
      <c r="EV59" s="125"/>
      <c r="EW59" s="125"/>
      <c r="EX59" s="125"/>
      <c r="EY59" s="125"/>
      <c r="EZ59" s="125"/>
      <c r="FA59" s="125"/>
      <c r="FB59" s="125"/>
      <c r="FC59" s="125"/>
      <c r="FD59" s="121"/>
    </row>
    <row r="60" spans="2:160" ht="15" thickBot="1" x14ac:dyDescent="0.35">
      <c r="B60" s="243" t="s">
        <v>12</v>
      </c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25"/>
      <c r="BW60" s="125"/>
      <c r="BX60" s="125"/>
      <c r="BY60" s="125"/>
      <c r="BZ60" s="125"/>
      <c r="CA60" s="125"/>
      <c r="CB60" s="125"/>
      <c r="CC60" s="125"/>
      <c r="CD60" s="125"/>
      <c r="CE60" s="125"/>
      <c r="CF60" s="125"/>
      <c r="CG60" s="125"/>
      <c r="CH60" s="125"/>
      <c r="CI60" s="125"/>
      <c r="CJ60" s="125"/>
      <c r="CK60" s="125"/>
      <c r="CL60" s="125"/>
      <c r="CM60" s="125"/>
      <c r="CN60" s="125"/>
      <c r="CO60" s="125"/>
      <c r="CP60" s="125"/>
      <c r="CQ60" s="125"/>
      <c r="CR60" s="125"/>
      <c r="CS60" s="125"/>
      <c r="CT60" s="125"/>
      <c r="CU60" s="125"/>
      <c r="CV60" s="125"/>
      <c r="CW60" s="125"/>
      <c r="CX60" s="125"/>
      <c r="CY60" s="125"/>
      <c r="CZ60" s="125"/>
      <c r="DA60" s="125"/>
      <c r="DB60" s="125"/>
      <c r="DC60" s="125"/>
      <c r="DD60" s="125"/>
      <c r="DE60" s="125"/>
      <c r="DF60" s="125"/>
      <c r="DG60" s="125"/>
      <c r="DH60" s="125"/>
      <c r="DI60" s="125"/>
      <c r="DJ60" s="125"/>
      <c r="DK60" s="125"/>
      <c r="DL60" s="125"/>
      <c r="DM60" s="125"/>
      <c r="DN60" s="125"/>
      <c r="DO60" s="125"/>
      <c r="DP60" s="125"/>
      <c r="DQ60" s="125"/>
      <c r="DR60" s="125"/>
      <c r="DS60" s="125"/>
      <c r="DT60" s="125"/>
      <c r="DU60" s="125"/>
      <c r="DV60" s="125"/>
      <c r="DW60" s="125"/>
      <c r="DX60" s="125"/>
      <c r="DY60" s="125"/>
      <c r="DZ60" s="125"/>
      <c r="EA60" s="125"/>
      <c r="EB60" s="125"/>
      <c r="EC60" s="125"/>
      <c r="ED60" s="125"/>
      <c r="EE60" s="125"/>
      <c r="EF60" s="125"/>
      <c r="EG60" s="125"/>
      <c r="EH60" s="125"/>
      <c r="EI60" s="125"/>
      <c r="EJ60" s="125"/>
      <c r="EK60" s="125"/>
      <c r="EL60" s="125"/>
      <c r="EM60" s="125"/>
      <c r="EN60" s="125"/>
      <c r="EO60" s="125"/>
      <c r="EP60" s="125"/>
      <c r="EQ60" s="125"/>
      <c r="ER60" s="125"/>
      <c r="ES60" s="125"/>
      <c r="ET60" s="125"/>
      <c r="EU60" s="125"/>
      <c r="EV60" s="125"/>
      <c r="EW60" s="125"/>
      <c r="EX60" s="125"/>
      <c r="EY60" s="125"/>
      <c r="EZ60" s="125"/>
      <c r="FA60" s="125"/>
      <c r="FB60" s="125"/>
      <c r="FC60" s="125"/>
      <c r="FD60" s="121"/>
    </row>
    <row r="61" spans="2:160" ht="16.2" thickBot="1" x14ac:dyDescent="0.35">
      <c r="B61" s="126">
        <f>B58+B55</f>
        <v>2928730.9283814467</v>
      </c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  <c r="BI61" s="125"/>
      <c r="BJ61" s="125"/>
      <c r="BK61" s="125"/>
      <c r="BL61" s="125"/>
      <c r="BM61" s="125"/>
      <c r="BN61" s="125"/>
      <c r="BO61" s="125"/>
      <c r="BP61" s="125"/>
      <c r="BQ61" s="125"/>
      <c r="BR61" s="125"/>
      <c r="BS61" s="125"/>
      <c r="BT61" s="125"/>
      <c r="BU61" s="125"/>
      <c r="BV61" s="125"/>
      <c r="BW61" s="125"/>
      <c r="BX61" s="125"/>
      <c r="BY61" s="125"/>
      <c r="BZ61" s="125"/>
      <c r="CA61" s="125"/>
      <c r="CB61" s="125"/>
      <c r="CC61" s="125"/>
      <c r="CD61" s="125"/>
      <c r="CE61" s="125"/>
      <c r="CF61" s="125"/>
      <c r="CG61" s="125"/>
      <c r="CH61" s="125"/>
      <c r="CI61" s="125"/>
      <c r="CJ61" s="125"/>
      <c r="CK61" s="125"/>
      <c r="CL61" s="125"/>
      <c r="CM61" s="125"/>
      <c r="CN61" s="125"/>
      <c r="CO61" s="125"/>
      <c r="CP61" s="125"/>
      <c r="CQ61" s="125"/>
      <c r="CR61" s="125"/>
      <c r="CS61" s="125"/>
      <c r="CT61" s="125"/>
      <c r="CU61" s="125"/>
      <c r="CV61" s="125"/>
      <c r="CW61" s="125"/>
      <c r="CX61" s="125"/>
      <c r="CY61" s="125"/>
      <c r="CZ61" s="125"/>
      <c r="DA61" s="125"/>
      <c r="DB61" s="125"/>
      <c r="DC61" s="125"/>
      <c r="DD61" s="125"/>
      <c r="DE61" s="125"/>
      <c r="DF61" s="125"/>
      <c r="DG61" s="125"/>
      <c r="DH61" s="125"/>
      <c r="DI61" s="125"/>
      <c r="DJ61" s="125"/>
      <c r="DK61" s="125"/>
      <c r="DL61" s="125"/>
      <c r="DM61" s="125"/>
      <c r="DN61" s="125"/>
      <c r="DO61" s="125"/>
      <c r="DP61" s="125"/>
      <c r="DQ61" s="125"/>
      <c r="DR61" s="125"/>
      <c r="DS61" s="125"/>
      <c r="DT61" s="125"/>
      <c r="DU61" s="125"/>
      <c r="DV61" s="125"/>
      <c r="DW61" s="125"/>
      <c r="DX61" s="125"/>
      <c r="DY61" s="125"/>
      <c r="DZ61" s="125"/>
      <c r="EA61" s="125"/>
      <c r="EB61" s="125"/>
      <c r="EC61" s="125"/>
      <c r="ED61" s="125"/>
      <c r="EE61" s="125"/>
      <c r="EF61" s="125"/>
      <c r="EG61" s="125"/>
      <c r="EH61" s="125"/>
      <c r="EI61" s="125"/>
      <c r="EJ61" s="125"/>
      <c r="EK61" s="125"/>
      <c r="EL61" s="125"/>
      <c r="EM61" s="125"/>
      <c r="EN61" s="125"/>
      <c r="EO61" s="125"/>
      <c r="EP61" s="125"/>
      <c r="EQ61" s="125"/>
      <c r="ER61" s="125"/>
      <c r="ES61" s="125"/>
      <c r="ET61" s="125"/>
      <c r="EU61" s="125"/>
      <c r="EV61" s="125"/>
      <c r="EW61" s="125"/>
      <c r="EX61" s="125"/>
      <c r="EY61" s="125"/>
      <c r="EZ61" s="125"/>
      <c r="FA61" s="125"/>
      <c r="FB61" s="125"/>
      <c r="FC61" s="125"/>
      <c r="FD61" s="239">
        <f>B61</f>
        <v>2928730.9283814467</v>
      </c>
    </row>
    <row r="62" spans="2:160" ht="15" thickTop="1" x14ac:dyDescent="0.3">
      <c r="B62" s="24"/>
    </row>
    <row r="63" spans="2:160" x14ac:dyDescent="0.3">
      <c r="B63" s="24"/>
    </row>
    <row r="64" spans="2:160" ht="15.6" x14ac:dyDescent="0.3">
      <c r="B64" s="82" t="s">
        <v>144</v>
      </c>
    </row>
    <row r="65" spans="2:160" x14ac:dyDescent="0.3">
      <c r="B65" s="24"/>
    </row>
    <row r="66" spans="2:160" x14ac:dyDescent="0.3">
      <c r="B66" s="24"/>
    </row>
    <row r="67" spans="2:160" ht="15" outlineLevel="1" thickBot="1" x14ac:dyDescent="0.35">
      <c r="B67" s="24" t="s">
        <v>126</v>
      </c>
    </row>
    <row r="68" spans="2:160" ht="16.2" outlineLevel="1" thickBot="1" x14ac:dyDescent="0.35">
      <c r="B68" s="24" t="s">
        <v>119</v>
      </c>
      <c r="C68" s="150">
        <v>0.247</v>
      </c>
      <c r="FD68" s="151">
        <f>C68</f>
        <v>0.247</v>
      </c>
    </row>
    <row r="69" spans="2:160" ht="15.6" outlineLevel="1" x14ac:dyDescent="0.3">
      <c r="B69" s="24" t="s">
        <v>120</v>
      </c>
      <c r="C69" s="81">
        <f>C68/12</f>
        <v>2.0583333333333332E-2</v>
      </c>
      <c r="FD69" s="48"/>
    </row>
    <row r="70" spans="2:160" outlineLevel="1" x14ac:dyDescent="0.3">
      <c r="B70" s="24" t="s">
        <v>121</v>
      </c>
      <c r="C70" s="24">
        <f t="shared" ref="C70:BN70" si="66">1/POWER(1+$C$69,C$4)</f>
        <v>0.97983179554176525</v>
      </c>
      <c r="D70" s="24">
        <f t="shared" si="66"/>
        <v>0.96007034755459963</v>
      </c>
      <c r="E70" s="24">
        <f t="shared" si="66"/>
        <v>0.94070745249082988</v>
      </c>
      <c r="F70" s="24">
        <f t="shared" si="66"/>
        <v>0.92173507225360973</v>
      </c>
      <c r="G70" s="24">
        <f t="shared" si="66"/>
        <v>0.9031453308600732</v>
      </c>
      <c r="H70" s="24">
        <f t="shared" si="66"/>
        <v>0.88493051117178712</v>
      </c>
      <c r="I70" s="24">
        <f t="shared" si="66"/>
        <v>0.86708305169114419</v>
      </c>
      <c r="J70" s="24">
        <f t="shared" si="66"/>
        <v>0.84959554342236709</v>
      </c>
      <c r="K70" s="24">
        <f t="shared" si="66"/>
        <v>0.83246072679581962</v>
      </c>
      <c r="L70" s="24">
        <f t="shared" si="66"/>
        <v>0.81567148865435091</v>
      </c>
      <c r="M70" s="24">
        <f t="shared" si="66"/>
        <v>0.7992208593004172</v>
      </c>
      <c r="N70" s="24">
        <f t="shared" si="66"/>
        <v>0.78310200960276033</v>
      </c>
      <c r="O70" s="24">
        <f t="shared" si="66"/>
        <v>0.76730824816143739</v>
      </c>
      <c r="P70" s="24">
        <f t="shared" si="66"/>
        <v>0.7518330185300276</v>
      </c>
      <c r="Q70" s="24">
        <f t="shared" si="66"/>
        <v>0.73666989649386205</v>
      </c>
      <c r="R70" s="24">
        <f t="shared" si="66"/>
        <v>0.72181258740314724</v>
      </c>
      <c r="S70" s="24">
        <f t="shared" si="66"/>
        <v>0.70725492355987307</v>
      </c>
      <c r="T70" s="24">
        <f t="shared" si="66"/>
        <v>0.69299086165742441</v>
      </c>
      <c r="U70" s="24">
        <f t="shared" si="66"/>
        <v>0.67901448027182909</v>
      </c>
      <c r="V70" s="24">
        <f t="shared" si="66"/>
        <v>0.66531997740360482</v>
      </c>
      <c r="W70" s="24">
        <f t="shared" si="66"/>
        <v>0.65190166806918093</v>
      </c>
      <c r="X70" s="24">
        <f t="shared" si="66"/>
        <v>0.63875398194089728</v>
      </c>
      <c r="Y70" s="24">
        <f t="shared" si="66"/>
        <v>0.62587146103460156</v>
      </c>
      <c r="Z70" s="24">
        <f t="shared" si="66"/>
        <v>0.61324875744388174</v>
      </c>
      <c r="AA70" s="24">
        <f t="shared" si="66"/>
        <v>0.60088063111999501</v>
      </c>
      <c r="AB70" s="24">
        <f t="shared" si="66"/>
        <v>0.58876194769657386</v>
      </c>
      <c r="AC70" s="24">
        <f t="shared" si="66"/>
        <v>0.57688767635820093</v>
      </c>
      <c r="AD70" s="24">
        <f t="shared" si="66"/>
        <v>0.56525288775197258</v>
      </c>
      <c r="AE70" s="24">
        <f t="shared" si="66"/>
        <v>0.55385275194118333</v>
      </c>
      <c r="AF70" s="24">
        <f t="shared" si="66"/>
        <v>0.54268253640027753</v>
      </c>
      <c r="AG70" s="24">
        <f t="shared" si="66"/>
        <v>0.53173760405024328</v>
      </c>
      <c r="AH70" s="24">
        <f t="shared" si="66"/>
        <v>0.52101341133362611</v>
      </c>
      <c r="AI70" s="24">
        <f t="shared" si="66"/>
        <v>0.51050550632836711</v>
      </c>
      <c r="AJ70" s="24">
        <f t="shared" si="66"/>
        <v>0.50020952689968201</v>
      </c>
      <c r="AK70" s="24">
        <f t="shared" si="66"/>
        <v>0.49012119888921224</v>
      </c>
      <c r="AL70" s="24">
        <f t="shared" si="66"/>
        <v>0.48023633434069946</v>
      </c>
      <c r="AM70" s="24">
        <f t="shared" si="66"/>
        <v>0.47055082976144308</v>
      </c>
      <c r="AN70" s="24">
        <f t="shared" si="66"/>
        <v>0.46106066441882226</v>
      </c>
      <c r="AO70" s="24">
        <f t="shared" si="66"/>
        <v>0.45176189867117378</v>
      </c>
      <c r="AP70" s="24">
        <f t="shared" si="66"/>
        <v>0.44265067233233324</v>
      </c>
      <c r="AQ70" s="24">
        <f t="shared" si="66"/>
        <v>0.43372320306915968</v>
      </c>
      <c r="AR70" s="24">
        <f t="shared" si="66"/>
        <v>0.42497578483138038</v>
      </c>
      <c r="AS70" s="24">
        <f t="shared" si="66"/>
        <v>0.4164047863131024</v>
      </c>
      <c r="AT70" s="24">
        <f t="shared" si="66"/>
        <v>0.40800664944535214</v>
      </c>
      <c r="AU70" s="24">
        <f t="shared" si="66"/>
        <v>0.39977788791901903</v>
      </c>
      <c r="AV70" s="24">
        <f t="shared" si="66"/>
        <v>0.39171508573758695</v>
      </c>
      <c r="AW70" s="24">
        <f t="shared" si="66"/>
        <v>0.38381489579905631</v>
      </c>
      <c r="AX70" s="24">
        <f t="shared" si="66"/>
        <v>0.37607403850646487</v>
      </c>
      <c r="AY70" s="24">
        <f t="shared" si="66"/>
        <v>0.36848930040643241</v>
      </c>
      <c r="AZ70" s="24">
        <f t="shared" si="66"/>
        <v>0.36105753285516357</v>
      </c>
      <c r="BA70" s="24">
        <f t="shared" si="66"/>
        <v>0.35377565071135481</v>
      </c>
      <c r="BB70" s="24">
        <f t="shared" si="66"/>
        <v>0.34664063105546317</v>
      </c>
      <c r="BC70" s="24">
        <f t="shared" si="66"/>
        <v>0.33964951193480514</v>
      </c>
      <c r="BD70" s="24">
        <f t="shared" si="66"/>
        <v>0.33279939113396428</v>
      </c>
      <c r="BE70" s="24">
        <f t="shared" si="66"/>
        <v>0.32608742496999837</v>
      </c>
      <c r="BF70" s="24">
        <f t="shared" si="66"/>
        <v>0.31951082711194423</v>
      </c>
      <c r="BG70" s="24">
        <f t="shared" si="66"/>
        <v>0.31306686742413076</v>
      </c>
      <c r="BH70" s="24">
        <f t="shared" si="66"/>
        <v>0.30675287083282188</v>
      </c>
      <c r="BI70" s="24">
        <f t="shared" si="66"/>
        <v>0.30056621621571505</v>
      </c>
      <c r="BJ70" s="24">
        <f t="shared" si="66"/>
        <v>0.29450433531383846</v>
      </c>
      <c r="BK70" s="24">
        <f t="shared" si="66"/>
        <v>0.28856471166539249</v>
      </c>
      <c r="BL70" s="24">
        <f t="shared" si="66"/>
        <v>0.28274487956109329</v>
      </c>
      <c r="BM70" s="24">
        <f t="shared" si="66"/>
        <v>0.27704242302058618</v>
      </c>
      <c r="BN70" s="24">
        <f t="shared" si="66"/>
        <v>0.2714549747895022</v>
      </c>
      <c r="BO70" s="24">
        <f t="shared" ref="BO70:DZ70" si="67">1/POWER(1+$C$69,BO$4)</f>
        <v>0.26598021535674254</v>
      </c>
      <c r="BP70" s="24">
        <f t="shared" si="67"/>
        <v>0.26061587199158248</v>
      </c>
      <c r="BQ70" s="24">
        <f t="shared" si="67"/>
        <v>0.25535971780019512</v>
      </c>
      <c r="BR70" s="24">
        <f t="shared" si="67"/>
        <v>0.2502095708012036</v>
      </c>
      <c r="BS70" s="24">
        <f t="shared" si="67"/>
        <v>0.2451632930198778</v>
      </c>
      <c r="BT70" s="24">
        <f t="shared" si="67"/>
        <v>0.24021878960059875</v>
      </c>
      <c r="BU70" s="24">
        <f t="shared" si="67"/>
        <v>0.23537400793722418</v>
      </c>
      <c r="BV70" s="24">
        <f t="shared" si="67"/>
        <v>0.23062693682099206</v>
      </c>
      <c r="BW70" s="24">
        <f t="shared" si="67"/>
        <v>0.22597560560560989</v>
      </c>
      <c r="BX70" s="24">
        <f t="shared" si="67"/>
        <v>0.22141808338918256</v>
      </c>
      <c r="BY70" s="24">
        <f t="shared" si="67"/>
        <v>0.21695247821263908</v>
      </c>
      <c r="BZ70" s="24">
        <f t="shared" si="67"/>
        <v>0.21257693627432583</v>
      </c>
      <c r="CA70" s="24">
        <f t="shared" si="67"/>
        <v>0.2082896411604401</v>
      </c>
      <c r="CB70" s="24">
        <f t="shared" si="67"/>
        <v>0.20408881309098398</v>
      </c>
      <c r="CC70" s="24">
        <f t="shared" si="67"/>
        <v>0.19997270818092652</v>
      </c>
      <c r="CD70" s="24">
        <f t="shared" si="67"/>
        <v>0.1959396177162667</v>
      </c>
      <c r="CE70" s="24">
        <f t="shared" si="67"/>
        <v>0.19198786744469667</v>
      </c>
      <c r="CF70" s="24">
        <f t="shared" si="67"/>
        <v>0.18811581688057152</v>
      </c>
      <c r="CG70" s="24">
        <f t="shared" si="67"/>
        <v>0.1843218586238963</v>
      </c>
      <c r="CH70" s="24">
        <f t="shared" si="67"/>
        <v>0.18060441769304775</v>
      </c>
      <c r="CI70" s="24">
        <f t="shared" si="67"/>
        <v>0.17696195087095395</v>
      </c>
      <c r="CJ70" s="24">
        <f t="shared" si="67"/>
        <v>0.17339294606446043</v>
      </c>
      <c r="CK70" s="24">
        <f t="shared" si="67"/>
        <v>0.16989592167661668</v>
      </c>
      <c r="CL70" s="24">
        <f t="shared" si="67"/>
        <v>0.16646942599162246</v>
      </c>
      <c r="CM70" s="24">
        <f t="shared" si="67"/>
        <v>0.16311203657217843</v>
      </c>
      <c r="CN70" s="24">
        <f t="shared" si="67"/>
        <v>0.15982235966899166</v>
      </c>
      <c r="CO70" s="24">
        <f t="shared" si="67"/>
        <v>0.15659902964218991</v>
      </c>
      <c r="CP70" s="24">
        <f t="shared" si="67"/>
        <v>0.15344070839440505</v>
      </c>
      <c r="CQ70" s="24">
        <f t="shared" si="67"/>
        <v>0.15034608481529033</v>
      </c>
      <c r="CR70" s="24">
        <f t="shared" si="67"/>
        <v>0.14731387423724046</v>
      </c>
      <c r="CS70" s="24">
        <f t="shared" si="67"/>
        <v>0.14434281790208908</v>
      </c>
      <c r="CT70" s="24">
        <f t="shared" si="67"/>
        <v>0.141431682438562</v>
      </c>
      <c r="CU70" s="24">
        <f t="shared" si="67"/>
        <v>0.13857925935026896</v>
      </c>
      <c r="CV70" s="24">
        <f t="shared" si="67"/>
        <v>0.13578436451402201</v>
      </c>
      <c r="CW70" s="24">
        <f t="shared" si="67"/>
        <v>0.13304583768827169</v>
      </c>
      <c r="CX70" s="24">
        <f t="shared" si="67"/>
        <v>0.13036254203145753</v>
      </c>
      <c r="CY70" s="24">
        <f t="shared" si="67"/>
        <v>0.12773336363007187</v>
      </c>
      <c r="CZ70" s="24">
        <f t="shared" si="67"/>
        <v>0.12515721103624253</v>
      </c>
      <c r="DA70" s="24">
        <f t="shared" si="67"/>
        <v>0.12263301481464114</v>
      </c>
      <c r="DB70" s="24">
        <f t="shared" si="67"/>
        <v>0.12015972709852973</v>
      </c>
      <c r="DC70" s="24">
        <f t="shared" si="67"/>
        <v>0.11773632115476089</v>
      </c>
      <c r="DD70" s="24">
        <f t="shared" si="67"/>
        <v>0.11536179095755128</v>
      </c>
      <c r="DE70" s="24">
        <f t="shared" si="67"/>
        <v>0.11303515077085126</v>
      </c>
      <c r="DF70" s="24">
        <f t="shared" si="67"/>
        <v>0.11075543473913733</v>
      </c>
      <c r="DG70" s="24">
        <f t="shared" si="67"/>
        <v>0.10852169648645775</v>
      </c>
      <c r="DH70" s="24">
        <f t="shared" si="67"/>
        <v>0.10633300872356437</v>
      </c>
      <c r="DI70" s="24">
        <f t="shared" si="67"/>
        <v>0.10418846286296825</v>
      </c>
      <c r="DJ70" s="24">
        <f t="shared" si="67"/>
        <v>0.10208716864175869</v>
      </c>
      <c r="DK70" s="24">
        <f t="shared" si="67"/>
        <v>0.10002825375202941</v>
      </c>
      <c r="DL70" s="24">
        <f t="shared" si="67"/>
        <v>9.8010863478758287E-2</v>
      </c>
      <c r="DM70" s="24">
        <f t="shared" si="67"/>
        <v>9.6034160344990557E-2</v>
      </c>
      <c r="DN70" s="24">
        <f t="shared" si="67"/>
        <v>9.4097323764177884E-2</v>
      </c>
      <c r="DO70" s="24">
        <f t="shared" si="67"/>
        <v>9.2199549699529246E-2</v>
      </c>
      <c r="DP70" s="24">
        <f t="shared" si="67"/>
        <v>9.0340050330231958E-2</v>
      </c>
      <c r="DQ70" s="24">
        <f t="shared" si="67"/>
        <v>8.8518053724404591E-2</v>
      </c>
      <c r="DR70" s="24">
        <f t="shared" si="67"/>
        <v>8.6732803518645818E-2</v>
      </c>
      <c r="DS70" s="24">
        <f t="shared" si="67"/>
        <v>8.4983558604045856E-2</v>
      </c>
      <c r="DT70" s="24">
        <f t="shared" si="67"/>
        <v>8.3269592818531094E-2</v>
      </c>
      <c r="DU70" s="24">
        <f t="shared" si="67"/>
        <v>8.1590194645413006E-2</v>
      </c>
      <c r="DV70" s="24">
        <f t="shared" si="67"/>
        <v>7.9944666918017132E-2</v>
      </c>
      <c r="DW70" s="24">
        <f t="shared" si="67"/>
        <v>7.8332326530269086E-2</v>
      </c>
      <c r="DX70" s="24">
        <f t="shared" si="67"/>
        <v>7.6752504153117407E-2</v>
      </c>
      <c r="DY70" s="24">
        <f t="shared" si="67"/>
        <v>7.5204543956675821E-2</v>
      </c>
      <c r="DZ70" s="24">
        <f t="shared" si="67"/>
        <v>7.3687803337969288E-2</v>
      </c>
      <c r="EA70" s="24">
        <f t="shared" ref="EA70:EP70" si="68">1/POWER(1+$C$69,EA$4)</f>
        <v>7.2201652654170917E-2</v>
      </c>
      <c r="EB70" s="24">
        <f t="shared" si="68"/>
        <v>7.0745474961219162E-2</v>
      </c>
      <c r="EC70" s="24">
        <f t="shared" si="68"/>
        <v>6.9318665757706358E-2</v>
      </c>
      <c r="ED70" s="24">
        <f t="shared" si="68"/>
        <v>6.7920632733932895E-2</v>
      </c>
      <c r="EE70" s="24">
        <f t="shared" si="68"/>
        <v>6.6550795526022263E-2</v>
      </c>
      <c r="EF70" s="24">
        <f t="shared" si="68"/>
        <v>6.5208585474995279E-2</v>
      </c>
      <c r="EG70" s="24">
        <f t="shared" si="68"/>
        <v>6.3893445390703282E-2</v>
      </c>
      <c r="EH70" s="24">
        <f t="shared" si="68"/>
        <v>6.2604829320522526E-2</v>
      </c>
      <c r="EI70" s="24">
        <f t="shared" si="68"/>
        <v>6.1342202322713341E-2</v>
      </c>
      <c r="EJ70" s="24">
        <f t="shared" si="68"/>
        <v>6.0105040244350441E-2</v>
      </c>
      <c r="EK70" s="24">
        <f t="shared" si="68"/>
        <v>5.889282950373196E-2</v>
      </c>
      <c r="EL70" s="24">
        <f t="shared" si="68"/>
        <v>5.7705066877176733E-2</v>
      </c>
      <c r="EM70" s="24">
        <f t="shared" si="68"/>
        <v>5.6541259290121729E-2</v>
      </c>
      <c r="EN70" s="24">
        <f t="shared" si="68"/>
        <v>5.5400923612432484E-2</v>
      </c>
      <c r="EO70" s="24">
        <f t="shared" si="68"/>
        <v>5.4283586457841898E-2</v>
      </c>
      <c r="EP70" s="24">
        <f t="shared" si="68"/>
        <v>5.3188783987433874E-2</v>
      </c>
      <c r="FD70" s="47"/>
    </row>
    <row r="71" spans="2:160" ht="15" outlineLevel="1" thickBot="1" x14ac:dyDescent="0.35">
      <c r="B71" s="24"/>
      <c r="FD71" s="47"/>
    </row>
    <row r="72" spans="2:160" ht="15" outlineLevel="1" thickBot="1" x14ac:dyDescent="0.35">
      <c r="B72" s="124" t="s">
        <v>122</v>
      </c>
      <c r="C72" s="193">
        <f>C53</f>
        <v>0</v>
      </c>
      <c r="D72" s="193">
        <f t="shared" ref="D72:BO72" si="69">D53</f>
        <v>0</v>
      </c>
      <c r="E72" s="193">
        <f t="shared" si="69"/>
        <v>0</v>
      </c>
      <c r="F72" s="193">
        <f t="shared" si="69"/>
        <v>0</v>
      </c>
      <c r="G72" s="193">
        <f t="shared" si="69"/>
        <v>0</v>
      </c>
      <c r="H72" s="193">
        <f t="shared" si="69"/>
        <v>0</v>
      </c>
      <c r="I72" s="193">
        <f t="shared" si="69"/>
        <v>0</v>
      </c>
      <c r="J72" s="193">
        <f t="shared" si="69"/>
        <v>0</v>
      </c>
      <c r="K72" s="193">
        <f t="shared" si="69"/>
        <v>-1214219</v>
      </c>
      <c r="L72" s="125">
        <f t="shared" si="69"/>
        <v>-205219</v>
      </c>
      <c r="M72" s="125">
        <f t="shared" si="69"/>
        <v>-2021419</v>
      </c>
      <c r="N72" s="125">
        <f t="shared" si="69"/>
        <v>-205219</v>
      </c>
      <c r="O72" s="125">
        <f t="shared" si="69"/>
        <v>-3419</v>
      </c>
      <c r="P72" s="125">
        <f t="shared" si="69"/>
        <v>-205219</v>
      </c>
      <c r="Q72" s="125">
        <f t="shared" si="69"/>
        <v>-3419</v>
      </c>
      <c r="R72" s="125">
        <f t="shared" si="69"/>
        <v>-3419</v>
      </c>
      <c r="S72" s="125">
        <f t="shared" si="69"/>
        <v>-3419</v>
      </c>
      <c r="T72" s="125">
        <f t="shared" si="69"/>
        <v>-71764</v>
      </c>
      <c r="U72" s="125">
        <f t="shared" si="69"/>
        <v>0</v>
      </c>
      <c r="V72" s="125">
        <f t="shared" si="69"/>
        <v>0</v>
      </c>
      <c r="W72" s="125">
        <f t="shared" si="69"/>
        <v>0</v>
      </c>
      <c r="X72" s="125">
        <f t="shared" si="69"/>
        <v>0</v>
      </c>
      <c r="Y72" s="125">
        <f t="shared" si="69"/>
        <v>0</v>
      </c>
      <c r="Z72" s="125">
        <f t="shared" si="69"/>
        <v>0</v>
      </c>
      <c r="AA72" s="125">
        <f t="shared" si="69"/>
        <v>0</v>
      </c>
      <c r="AB72" s="125">
        <f t="shared" si="69"/>
        <v>0</v>
      </c>
      <c r="AC72" s="125">
        <f t="shared" si="69"/>
        <v>0</v>
      </c>
      <c r="AD72" s="125">
        <f t="shared" si="69"/>
        <v>0</v>
      </c>
      <c r="AE72" s="125">
        <f t="shared" si="69"/>
        <v>0</v>
      </c>
      <c r="AF72" s="125">
        <f t="shared" si="69"/>
        <v>0</v>
      </c>
      <c r="AG72" s="125">
        <f t="shared" si="69"/>
        <v>0</v>
      </c>
      <c r="AH72" s="125">
        <f t="shared" si="69"/>
        <v>0</v>
      </c>
      <c r="AI72" s="125">
        <f t="shared" si="69"/>
        <v>0</v>
      </c>
      <c r="AJ72" s="125">
        <f t="shared" si="69"/>
        <v>0</v>
      </c>
      <c r="AK72" s="125">
        <f t="shared" si="69"/>
        <v>0</v>
      </c>
      <c r="AL72" s="125">
        <f t="shared" si="69"/>
        <v>0</v>
      </c>
      <c r="AM72" s="125">
        <f t="shared" si="69"/>
        <v>0</v>
      </c>
      <c r="AN72" s="125">
        <f t="shared" si="69"/>
        <v>0</v>
      </c>
      <c r="AO72" s="125">
        <f t="shared" si="69"/>
        <v>0</v>
      </c>
      <c r="AP72" s="125">
        <f t="shared" si="69"/>
        <v>0</v>
      </c>
      <c r="AQ72" s="125">
        <f t="shared" si="69"/>
        <v>0</v>
      </c>
      <c r="AR72" s="125">
        <f t="shared" si="69"/>
        <v>0</v>
      </c>
      <c r="AS72" s="125">
        <f t="shared" si="69"/>
        <v>0</v>
      </c>
      <c r="AT72" s="125">
        <f t="shared" si="69"/>
        <v>0</v>
      </c>
      <c r="AU72" s="125">
        <f t="shared" si="69"/>
        <v>0</v>
      </c>
      <c r="AV72" s="125">
        <f t="shared" si="69"/>
        <v>0</v>
      </c>
      <c r="AW72" s="125">
        <f t="shared" si="69"/>
        <v>0</v>
      </c>
      <c r="AX72" s="125">
        <f t="shared" si="69"/>
        <v>0</v>
      </c>
      <c r="AY72" s="125">
        <f t="shared" si="69"/>
        <v>0</v>
      </c>
      <c r="AZ72" s="125">
        <f t="shared" si="69"/>
        <v>0</v>
      </c>
      <c r="BA72" s="125">
        <f t="shared" si="69"/>
        <v>0</v>
      </c>
      <c r="BB72" s="125">
        <f t="shared" si="69"/>
        <v>0</v>
      </c>
      <c r="BC72" s="125">
        <f t="shared" si="69"/>
        <v>0</v>
      </c>
      <c r="BD72" s="125">
        <f t="shared" si="69"/>
        <v>0</v>
      </c>
      <c r="BE72" s="125">
        <f t="shared" si="69"/>
        <v>0</v>
      </c>
      <c r="BF72" s="125">
        <f t="shared" si="69"/>
        <v>0</v>
      </c>
      <c r="BG72" s="125">
        <f t="shared" si="69"/>
        <v>0</v>
      </c>
      <c r="BH72" s="125">
        <f t="shared" si="69"/>
        <v>0</v>
      </c>
      <c r="BI72" s="125">
        <f t="shared" si="69"/>
        <v>0</v>
      </c>
      <c r="BJ72" s="125">
        <f t="shared" si="69"/>
        <v>0</v>
      </c>
      <c r="BK72" s="125">
        <f t="shared" si="69"/>
        <v>0</v>
      </c>
      <c r="BL72" s="125">
        <f t="shared" si="69"/>
        <v>0</v>
      </c>
      <c r="BM72" s="125">
        <f t="shared" si="69"/>
        <v>0</v>
      </c>
      <c r="BN72" s="125">
        <f t="shared" si="69"/>
        <v>0</v>
      </c>
      <c r="BO72" s="125">
        <f t="shared" si="69"/>
        <v>0</v>
      </c>
      <c r="BP72" s="125">
        <f t="shared" ref="BP72:EA72" si="70">BP53</f>
        <v>0</v>
      </c>
      <c r="BQ72" s="125">
        <f t="shared" si="70"/>
        <v>0</v>
      </c>
      <c r="BR72" s="125">
        <f t="shared" si="70"/>
        <v>0</v>
      </c>
      <c r="BS72" s="125">
        <f t="shared" si="70"/>
        <v>0</v>
      </c>
      <c r="BT72" s="125">
        <f t="shared" si="70"/>
        <v>0</v>
      </c>
      <c r="BU72" s="125">
        <f t="shared" si="70"/>
        <v>0</v>
      </c>
      <c r="BV72" s="125">
        <f t="shared" si="70"/>
        <v>0</v>
      </c>
      <c r="BW72" s="125">
        <f t="shared" si="70"/>
        <v>0</v>
      </c>
      <c r="BX72" s="125">
        <f t="shared" si="70"/>
        <v>0</v>
      </c>
      <c r="BY72" s="125">
        <f t="shared" si="70"/>
        <v>0</v>
      </c>
      <c r="BZ72" s="125">
        <f t="shared" si="70"/>
        <v>0</v>
      </c>
      <c r="CA72" s="125">
        <f t="shared" si="70"/>
        <v>0</v>
      </c>
      <c r="CB72" s="125">
        <f t="shared" si="70"/>
        <v>0</v>
      </c>
      <c r="CC72" s="125">
        <f t="shared" si="70"/>
        <v>0</v>
      </c>
      <c r="CD72" s="125">
        <f t="shared" si="70"/>
        <v>0</v>
      </c>
      <c r="CE72" s="125">
        <f t="shared" si="70"/>
        <v>0</v>
      </c>
      <c r="CF72" s="125">
        <f t="shared" si="70"/>
        <v>0</v>
      </c>
      <c r="CG72" s="125">
        <f t="shared" si="70"/>
        <v>0</v>
      </c>
      <c r="CH72" s="125">
        <f t="shared" si="70"/>
        <v>0</v>
      </c>
      <c r="CI72" s="125">
        <f t="shared" si="70"/>
        <v>0</v>
      </c>
      <c r="CJ72" s="125">
        <f t="shared" si="70"/>
        <v>0</v>
      </c>
      <c r="CK72" s="125">
        <f t="shared" si="70"/>
        <v>0</v>
      </c>
      <c r="CL72" s="125">
        <f t="shared" si="70"/>
        <v>0</v>
      </c>
      <c r="CM72" s="125">
        <f t="shared" si="70"/>
        <v>0</v>
      </c>
      <c r="CN72" s="125">
        <f t="shared" si="70"/>
        <v>0</v>
      </c>
      <c r="CO72" s="125">
        <f t="shared" si="70"/>
        <v>0</v>
      </c>
      <c r="CP72" s="125">
        <f t="shared" si="70"/>
        <v>0</v>
      </c>
      <c r="CQ72" s="125">
        <f t="shared" si="70"/>
        <v>0</v>
      </c>
      <c r="CR72" s="125">
        <f t="shared" si="70"/>
        <v>0</v>
      </c>
      <c r="CS72" s="125">
        <f t="shared" si="70"/>
        <v>0</v>
      </c>
      <c r="CT72" s="125">
        <f t="shared" si="70"/>
        <v>0</v>
      </c>
      <c r="CU72" s="125">
        <f t="shared" si="70"/>
        <v>0</v>
      </c>
      <c r="CV72" s="125">
        <f t="shared" si="70"/>
        <v>0</v>
      </c>
      <c r="CW72" s="125">
        <f t="shared" si="70"/>
        <v>0</v>
      </c>
      <c r="CX72" s="125">
        <f t="shared" si="70"/>
        <v>0</v>
      </c>
      <c r="CY72" s="125">
        <f t="shared" si="70"/>
        <v>0</v>
      </c>
      <c r="CZ72" s="125">
        <f t="shared" si="70"/>
        <v>0</v>
      </c>
      <c r="DA72" s="125">
        <f t="shared" si="70"/>
        <v>0</v>
      </c>
      <c r="DB72" s="125">
        <f t="shared" si="70"/>
        <v>0</v>
      </c>
      <c r="DC72" s="125">
        <f t="shared" si="70"/>
        <v>0</v>
      </c>
      <c r="DD72" s="125">
        <f t="shared" si="70"/>
        <v>0</v>
      </c>
      <c r="DE72" s="125">
        <f t="shared" si="70"/>
        <v>0</v>
      </c>
      <c r="DF72" s="125">
        <f t="shared" si="70"/>
        <v>0</v>
      </c>
      <c r="DG72" s="125">
        <f t="shared" si="70"/>
        <v>0</v>
      </c>
      <c r="DH72" s="125">
        <f t="shared" si="70"/>
        <v>0</v>
      </c>
      <c r="DI72" s="125">
        <f t="shared" si="70"/>
        <v>0</v>
      </c>
      <c r="DJ72" s="125">
        <f t="shared" si="70"/>
        <v>0</v>
      </c>
      <c r="DK72" s="125">
        <f t="shared" si="70"/>
        <v>0</v>
      </c>
      <c r="DL72" s="125">
        <f t="shared" si="70"/>
        <v>0</v>
      </c>
      <c r="DM72" s="125">
        <f t="shared" si="70"/>
        <v>0</v>
      </c>
      <c r="DN72" s="125">
        <f t="shared" si="70"/>
        <v>0</v>
      </c>
      <c r="DO72" s="125">
        <f t="shared" si="70"/>
        <v>0</v>
      </c>
      <c r="DP72" s="125">
        <f t="shared" si="70"/>
        <v>0</v>
      </c>
      <c r="DQ72" s="125">
        <f t="shared" si="70"/>
        <v>0</v>
      </c>
      <c r="DR72" s="125">
        <f t="shared" si="70"/>
        <v>0</v>
      </c>
      <c r="DS72" s="125">
        <f t="shared" si="70"/>
        <v>0</v>
      </c>
      <c r="DT72" s="125">
        <f t="shared" si="70"/>
        <v>0</v>
      </c>
      <c r="DU72" s="125">
        <f t="shared" si="70"/>
        <v>0</v>
      </c>
      <c r="DV72" s="125">
        <f t="shared" si="70"/>
        <v>0</v>
      </c>
      <c r="DW72" s="125">
        <f t="shared" si="70"/>
        <v>0</v>
      </c>
      <c r="DX72" s="125">
        <f t="shared" si="70"/>
        <v>0</v>
      </c>
      <c r="DY72" s="125">
        <f t="shared" si="70"/>
        <v>0</v>
      </c>
      <c r="DZ72" s="125">
        <f t="shared" si="70"/>
        <v>0</v>
      </c>
      <c r="EA72" s="125">
        <f t="shared" si="70"/>
        <v>0</v>
      </c>
      <c r="EB72" s="125">
        <f t="shared" ref="EB72:EP72" si="71">EB53</f>
        <v>0</v>
      </c>
      <c r="EC72" s="125">
        <f t="shared" si="71"/>
        <v>0</v>
      </c>
      <c r="ED72" s="125">
        <f t="shared" si="71"/>
        <v>0</v>
      </c>
      <c r="EE72" s="125">
        <f t="shared" si="71"/>
        <v>0</v>
      </c>
      <c r="EF72" s="125">
        <f t="shared" si="71"/>
        <v>0</v>
      </c>
      <c r="EG72" s="125">
        <f t="shared" si="71"/>
        <v>0</v>
      </c>
      <c r="EH72" s="125">
        <f t="shared" si="71"/>
        <v>0</v>
      </c>
      <c r="EI72" s="125">
        <f t="shared" si="71"/>
        <v>0</v>
      </c>
      <c r="EJ72" s="125">
        <f t="shared" si="71"/>
        <v>0</v>
      </c>
      <c r="EK72" s="125">
        <f t="shared" si="71"/>
        <v>0</v>
      </c>
      <c r="EL72" s="125">
        <f t="shared" si="71"/>
        <v>0</v>
      </c>
      <c r="EM72" s="125">
        <f t="shared" si="71"/>
        <v>0</v>
      </c>
      <c r="EN72" s="125">
        <f t="shared" si="71"/>
        <v>0</v>
      </c>
      <c r="EO72" s="125">
        <f t="shared" si="71"/>
        <v>0</v>
      </c>
      <c r="EP72" s="125">
        <f t="shared" si="71"/>
        <v>0</v>
      </c>
      <c r="EQ72" s="125"/>
      <c r="ER72" s="190">
        <f>SUM(C72:N72)</f>
        <v>-3646076</v>
      </c>
      <c r="ES72" s="177">
        <f>SUM(O72:Z72)</f>
        <v>-290659</v>
      </c>
      <c r="ET72" s="177">
        <f>SUM(AA72:AL72)</f>
        <v>0</v>
      </c>
      <c r="EU72" s="177">
        <f>SUM(AM72:AX72)</f>
        <v>0</v>
      </c>
      <c r="EV72" s="177">
        <f>SUM(AY72:BJ72)</f>
        <v>0</v>
      </c>
      <c r="EW72" s="177">
        <f>SUM(BK72:BV72)</f>
        <v>0</v>
      </c>
      <c r="EX72" s="177">
        <f>SUM(BW72:CH72)</f>
        <v>0</v>
      </c>
      <c r="EY72" s="177">
        <f>SUM(CI72:CT72)</f>
        <v>0</v>
      </c>
      <c r="EZ72" s="177">
        <f>SUM(CU72:DF72)</f>
        <v>0</v>
      </c>
      <c r="FA72" s="177">
        <f>SUM(DG72:DR72)</f>
        <v>0</v>
      </c>
      <c r="FB72" s="177">
        <f>SUM(DS72:ED72)</f>
        <v>0</v>
      </c>
      <c r="FC72" s="177">
        <f>SUM(EE72:EP72)</f>
        <v>0</v>
      </c>
      <c r="FD72" s="240">
        <f>SUM(C72:EP72)</f>
        <v>-3936735</v>
      </c>
    </row>
    <row r="73" spans="2:160" ht="15" outlineLevel="1" thickBot="1" x14ac:dyDescent="0.35">
      <c r="B73" s="124" t="s">
        <v>123</v>
      </c>
      <c r="C73" s="193">
        <f>C72*C$70</f>
        <v>0</v>
      </c>
      <c r="D73" s="193">
        <f t="shared" ref="D73:BO73" si="72">D72*D$70</f>
        <v>0</v>
      </c>
      <c r="E73" s="193">
        <f t="shared" si="72"/>
        <v>0</v>
      </c>
      <c r="F73" s="193">
        <f t="shared" si="72"/>
        <v>0</v>
      </c>
      <c r="G73" s="193">
        <f t="shared" si="72"/>
        <v>0</v>
      </c>
      <c r="H73" s="193">
        <f t="shared" si="72"/>
        <v>0</v>
      </c>
      <c r="I73" s="193">
        <f t="shared" si="72"/>
        <v>0</v>
      </c>
      <c r="J73" s="193">
        <f t="shared" si="72"/>
        <v>0</v>
      </c>
      <c r="K73" s="193">
        <f t="shared" si="72"/>
        <v>-1010789.6312292933</v>
      </c>
      <c r="L73" s="125">
        <f t="shared" si="72"/>
        <v>-167391.28723015724</v>
      </c>
      <c r="M73" s="125">
        <f t="shared" si="72"/>
        <v>-1615560.23018619</v>
      </c>
      <c r="N73" s="125">
        <f t="shared" si="72"/>
        <v>-160707.41130866887</v>
      </c>
      <c r="O73" s="125">
        <f t="shared" si="72"/>
        <v>-2623.4269004639546</v>
      </c>
      <c r="P73" s="125">
        <f t="shared" si="72"/>
        <v>-154290.42022971372</v>
      </c>
      <c r="Q73" s="125">
        <f t="shared" si="72"/>
        <v>-2518.6743761125144</v>
      </c>
      <c r="R73" s="125">
        <f t="shared" si="72"/>
        <v>-2467.8772363313606</v>
      </c>
      <c r="S73" s="125">
        <f t="shared" si="72"/>
        <v>-2418.1045836512062</v>
      </c>
      <c r="T73" s="125">
        <f t="shared" si="72"/>
        <v>-49731.796195983407</v>
      </c>
      <c r="U73" s="125">
        <f t="shared" si="72"/>
        <v>0</v>
      </c>
      <c r="V73" s="125">
        <f t="shared" si="72"/>
        <v>0</v>
      </c>
      <c r="W73" s="125">
        <f t="shared" si="72"/>
        <v>0</v>
      </c>
      <c r="X73" s="125">
        <f t="shared" si="72"/>
        <v>0</v>
      </c>
      <c r="Y73" s="125">
        <f t="shared" si="72"/>
        <v>0</v>
      </c>
      <c r="Z73" s="125">
        <f t="shared" si="72"/>
        <v>0</v>
      </c>
      <c r="AA73" s="125">
        <f t="shared" si="72"/>
        <v>0</v>
      </c>
      <c r="AB73" s="125">
        <f t="shared" si="72"/>
        <v>0</v>
      </c>
      <c r="AC73" s="125">
        <f t="shared" si="72"/>
        <v>0</v>
      </c>
      <c r="AD73" s="125">
        <f t="shared" si="72"/>
        <v>0</v>
      </c>
      <c r="AE73" s="125">
        <f t="shared" si="72"/>
        <v>0</v>
      </c>
      <c r="AF73" s="125">
        <f t="shared" si="72"/>
        <v>0</v>
      </c>
      <c r="AG73" s="125">
        <f t="shared" si="72"/>
        <v>0</v>
      </c>
      <c r="AH73" s="125">
        <f t="shared" si="72"/>
        <v>0</v>
      </c>
      <c r="AI73" s="125">
        <f t="shared" si="72"/>
        <v>0</v>
      </c>
      <c r="AJ73" s="125">
        <f t="shared" si="72"/>
        <v>0</v>
      </c>
      <c r="AK73" s="125">
        <f t="shared" si="72"/>
        <v>0</v>
      </c>
      <c r="AL73" s="125">
        <f t="shared" si="72"/>
        <v>0</v>
      </c>
      <c r="AM73" s="125">
        <f t="shared" si="72"/>
        <v>0</v>
      </c>
      <c r="AN73" s="125">
        <f t="shared" si="72"/>
        <v>0</v>
      </c>
      <c r="AO73" s="125">
        <f t="shared" si="72"/>
        <v>0</v>
      </c>
      <c r="AP73" s="125">
        <f t="shared" si="72"/>
        <v>0</v>
      </c>
      <c r="AQ73" s="125">
        <f t="shared" si="72"/>
        <v>0</v>
      </c>
      <c r="AR73" s="125">
        <f t="shared" si="72"/>
        <v>0</v>
      </c>
      <c r="AS73" s="125">
        <f t="shared" si="72"/>
        <v>0</v>
      </c>
      <c r="AT73" s="125">
        <f t="shared" si="72"/>
        <v>0</v>
      </c>
      <c r="AU73" s="125">
        <f t="shared" si="72"/>
        <v>0</v>
      </c>
      <c r="AV73" s="125">
        <f t="shared" si="72"/>
        <v>0</v>
      </c>
      <c r="AW73" s="125">
        <f t="shared" si="72"/>
        <v>0</v>
      </c>
      <c r="AX73" s="125">
        <f t="shared" si="72"/>
        <v>0</v>
      </c>
      <c r="AY73" s="125">
        <f t="shared" si="72"/>
        <v>0</v>
      </c>
      <c r="AZ73" s="125">
        <f t="shared" si="72"/>
        <v>0</v>
      </c>
      <c r="BA73" s="125">
        <f t="shared" si="72"/>
        <v>0</v>
      </c>
      <c r="BB73" s="125">
        <f t="shared" si="72"/>
        <v>0</v>
      </c>
      <c r="BC73" s="125">
        <f t="shared" si="72"/>
        <v>0</v>
      </c>
      <c r="BD73" s="125">
        <f t="shared" si="72"/>
        <v>0</v>
      </c>
      <c r="BE73" s="125">
        <f t="shared" si="72"/>
        <v>0</v>
      </c>
      <c r="BF73" s="125">
        <f t="shared" si="72"/>
        <v>0</v>
      </c>
      <c r="BG73" s="125">
        <f t="shared" si="72"/>
        <v>0</v>
      </c>
      <c r="BH73" s="125">
        <f t="shared" si="72"/>
        <v>0</v>
      </c>
      <c r="BI73" s="125">
        <f t="shared" si="72"/>
        <v>0</v>
      </c>
      <c r="BJ73" s="125">
        <f t="shared" si="72"/>
        <v>0</v>
      </c>
      <c r="BK73" s="125">
        <f t="shared" si="72"/>
        <v>0</v>
      </c>
      <c r="BL73" s="125">
        <f t="shared" si="72"/>
        <v>0</v>
      </c>
      <c r="BM73" s="125">
        <f t="shared" si="72"/>
        <v>0</v>
      </c>
      <c r="BN73" s="125">
        <f t="shared" si="72"/>
        <v>0</v>
      </c>
      <c r="BO73" s="125">
        <f t="shared" si="72"/>
        <v>0</v>
      </c>
      <c r="BP73" s="125">
        <f t="shared" ref="BP73:EA73" si="73">BP72*BP$70</f>
        <v>0</v>
      </c>
      <c r="BQ73" s="125">
        <f t="shared" si="73"/>
        <v>0</v>
      </c>
      <c r="BR73" s="125">
        <f t="shared" si="73"/>
        <v>0</v>
      </c>
      <c r="BS73" s="125">
        <f t="shared" si="73"/>
        <v>0</v>
      </c>
      <c r="BT73" s="125">
        <f t="shared" si="73"/>
        <v>0</v>
      </c>
      <c r="BU73" s="125">
        <f t="shared" si="73"/>
        <v>0</v>
      </c>
      <c r="BV73" s="125">
        <f t="shared" si="73"/>
        <v>0</v>
      </c>
      <c r="BW73" s="125">
        <f t="shared" si="73"/>
        <v>0</v>
      </c>
      <c r="BX73" s="125">
        <f t="shared" si="73"/>
        <v>0</v>
      </c>
      <c r="BY73" s="125">
        <f t="shared" si="73"/>
        <v>0</v>
      </c>
      <c r="BZ73" s="125">
        <f t="shared" si="73"/>
        <v>0</v>
      </c>
      <c r="CA73" s="125">
        <f t="shared" si="73"/>
        <v>0</v>
      </c>
      <c r="CB73" s="125">
        <f t="shared" si="73"/>
        <v>0</v>
      </c>
      <c r="CC73" s="125">
        <f t="shared" si="73"/>
        <v>0</v>
      </c>
      <c r="CD73" s="125">
        <f t="shared" si="73"/>
        <v>0</v>
      </c>
      <c r="CE73" s="125">
        <f t="shared" si="73"/>
        <v>0</v>
      </c>
      <c r="CF73" s="125">
        <f t="shared" si="73"/>
        <v>0</v>
      </c>
      <c r="CG73" s="125">
        <f t="shared" si="73"/>
        <v>0</v>
      </c>
      <c r="CH73" s="125">
        <f t="shared" si="73"/>
        <v>0</v>
      </c>
      <c r="CI73" s="125">
        <f t="shared" si="73"/>
        <v>0</v>
      </c>
      <c r="CJ73" s="125">
        <f t="shared" si="73"/>
        <v>0</v>
      </c>
      <c r="CK73" s="125">
        <f t="shared" si="73"/>
        <v>0</v>
      </c>
      <c r="CL73" s="125">
        <f t="shared" si="73"/>
        <v>0</v>
      </c>
      <c r="CM73" s="125">
        <f t="shared" si="73"/>
        <v>0</v>
      </c>
      <c r="CN73" s="125">
        <f t="shared" si="73"/>
        <v>0</v>
      </c>
      <c r="CO73" s="125">
        <f t="shared" si="73"/>
        <v>0</v>
      </c>
      <c r="CP73" s="125">
        <f t="shared" si="73"/>
        <v>0</v>
      </c>
      <c r="CQ73" s="125">
        <f t="shared" si="73"/>
        <v>0</v>
      </c>
      <c r="CR73" s="125">
        <f t="shared" si="73"/>
        <v>0</v>
      </c>
      <c r="CS73" s="125">
        <f t="shared" si="73"/>
        <v>0</v>
      </c>
      <c r="CT73" s="125">
        <f t="shared" si="73"/>
        <v>0</v>
      </c>
      <c r="CU73" s="125">
        <f t="shared" si="73"/>
        <v>0</v>
      </c>
      <c r="CV73" s="125">
        <f t="shared" si="73"/>
        <v>0</v>
      </c>
      <c r="CW73" s="125">
        <f t="shared" si="73"/>
        <v>0</v>
      </c>
      <c r="CX73" s="125">
        <f t="shared" si="73"/>
        <v>0</v>
      </c>
      <c r="CY73" s="125">
        <f t="shared" si="73"/>
        <v>0</v>
      </c>
      <c r="CZ73" s="125">
        <f t="shared" si="73"/>
        <v>0</v>
      </c>
      <c r="DA73" s="125">
        <f t="shared" si="73"/>
        <v>0</v>
      </c>
      <c r="DB73" s="125">
        <f t="shared" si="73"/>
        <v>0</v>
      </c>
      <c r="DC73" s="125">
        <f t="shared" si="73"/>
        <v>0</v>
      </c>
      <c r="DD73" s="125">
        <f t="shared" si="73"/>
        <v>0</v>
      </c>
      <c r="DE73" s="125">
        <f t="shared" si="73"/>
        <v>0</v>
      </c>
      <c r="DF73" s="125">
        <f t="shared" si="73"/>
        <v>0</v>
      </c>
      <c r="DG73" s="125">
        <f t="shared" si="73"/>
        <v>0</v>
      </c>
      <c r="DH73" s="125">
        <f t="shared" si="73"/>
        <v>0</v>
      </c>
      <c r="DI73" s="125">
        <f t="shared" si="73"/>
        <v>0</v>
      </c>
      <c r="DJ73" s="125">
        <f t="shared" si="73"/>
        <v>0</v>
      </c>
      <c r="DK73" s="125">
        <f t="shared" si="73"/>
        <v>0</v>
      </c>
      <c r="DL73" s="125">
        <f t="shared" si="73"/>
        <v>0</v>
      </c>
      <c r="DM73" s="125">
        <f t="shared" si="73"/>
        <v>0</v>
      </c>
      <c r="DN73" s="125">
        <f t="shared" si="73"/>
        <v>0</v>
      </c>
      <c r="DO73" s="125">
        <f t="shared" si="73"/>
        <v>0</v>
      </c>
      <c r="DP73" s="125">
        <f t="shared" si="73"/>
        <v>0</v>
      </c>
      <c r="DQ73" s="125">
        <f t="shared" si="73"/>
        <v>0</v>
      </c>
      <c r="DR73" s="125">
        <f t="shared" si="73"/>
        <v>0</v>
      </c>
      <c r="DS73" s="125">
        <f t="shared" si="73"/>
        <v>0</v>
      </c>
      <c r="DT73" s="125">
        <f t="shared" si="73"/>
        <v>0</v>
      </c>
      <c r="DU73" s="125">
        <f t="shared" si="73"/>
        <v>0</v>
      </c>
      <c r="DV73" s="125">
        <f t="shared" si="73"/>
        <v>0</v>
      </c>
      <c r="DW73" s="125">
        <f t="shared" si="73"/>
        <v>0</v>
      </c>
      <c r="DX73" s="125">
        <f t="shared" si="73"/>
        <v>0</v>
      </c>
      <c r="DY73" s="125">
        <f t="shared" si="73"/>
        <v>0</v>
      </c>
      <c r="DZ73" s="125">
        <f t="shared" si="73"/>
        <v>0</v>
      </c>
      <c r="EA73" s="125">
        <f t="shared" si="73"/>
        <v>0</v>
      </c>
      <c r="EB73" s="125">
        <f t="shared" ref="EB73:EP73" si="74">EB72*EB$70</f>
        <v>0</v>
      </c>
      <c r="EC73" s="125">
        <f t="shared" si="74"/>
        <v>0</v>
      </c>
      <c r="ED73" s="125">
        <f t="shared" si="74"/>
        <v>0</v>
      </c>
      <c r="EE73" s="125">
        <f t="shared" si="74"/>
        <v>0</v>
      </c>
      <c r="EF73" s="125">
        <f t="shared" si="74"/>
        <v>0</v>
      </c>
      <c r="EG73" s="125">
        <f t="shared" si="74"/>
        <v>0</v>
      </c>
      <c r="EH73" s="125">
        <f t="shared" si="74"/>
        <v>0</v>
      </c>
      <c r="EI73" s="125">
        <f t="shared" si="74"/>
        <v>0</v>
      </c>
      <c r="EJ73" s="125">
        <f t="shared" si="74"/>
        <v>0</v>
      </c>
      <c r="EK73" s="125">
        <f t="shared" si="74"/>
        <v>0</v>
      </c>
      <c r="EL73" s="125">
        <f t="shared" si="74"/>
        <v>0</v>
      </c>
      <c r="EM73" s="125">
        <f t="shared" si="74"/>
        <v>0</v>
      </c>
      <c r="EN73" s="125">
        <f t="shared" si="74"/>
        <v>0</v>
      </c>
      <c r="EO73" s="125">
        <f t="shared" si="74"/>
        <v>0</v>
      </c>
      <c r="EP73" s="125">
        <f t="shared" si="74"/>
        <v>0</v>
      </c>
      <c r="EQ73" s="125"/>
      <c r="ER73" s="190">
        <f>SUM(C73:N73)</f>
        <v>-2954448.5599543094</v>
      </c>
      <c r="ES73" s="177">
        <f>SUM(O73:Z73)</f>
        <v>-214050.29952225619</v>
      </c>
      <c r="ET73" s="177">
        <f>SUM(AA73:AL73)</f>
        <v>0</v>
      </c>
      <c r="EU73" s="177">
        <f>SUM(AM73:AX73)</f>
        <v>0</v>
      </c>
      <c r="EV73" s="177">
        <f>SUM(AY73:BJ73)</f>
        <v>0</v>
      </c>
      <c r="EW73" s="177">
        <f>SUM(BK73:BV73)</f>
        <v>0</v>
      </c>
      <c r="EX73" s="177">
        <f>SUM(BW73:CH73)</f>
        <v>0</v>
      </c>
      <c r="EY73" s="177">
        <f>SUM(CI73:CT73)</f>
        <v>0</v>
      </c>
      <c r="EZ73" s="177">
        <f>SUM(CU73:DF73)</f>
        <v>0</v>
      </c>
      <c r="FA73" s="177">
        <f>SUM(DG73:DR73)</f>
        <v>0</v>
      </c>
      <c r="FB73" s="177">
        <f>SUM(DS73:ED73)</f>
        <v>0</v>
      </c>
      <c r="FC73" s="177">
        <f>SUM(EE73:EP73)</f>
        <v>0</v>
      </c>
      <c r="FD73" s="201">
        <f>SUM(C73:EP73)</f>
        <v>-3168498.8594765658</v>
      </c>
    </row>
    <row r="74" spans="2:160" ht="16.2" outlineLevel="1" thickBot="1" x14ac:dyDescent="0.35">
      <c r="B74" s="244">
        <f>SUM(C73:EP73)</f>
        <v>-3168498.8594765658</v>
      </c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125"/>
      <c r="CC74" s="125"/>
      <c r="CD74" s="125"/>
      <c r="CE74" s="125"/>
      <c r="CF74" s="125"/>
      <c r="CG74" s="125"/>
      <c r="CH74" s="125"/>
      <c r="CI74" s="125"/>
      <c r="CJ74" s="125"/>
      <c r="CK74" s="125"/>
      <c r="CL74" s="125"/>
      <c r="CM74" s="125"/>
      <c r="CN74" s="125"/>
      <c r="CO74" s="125"/>
      <c r="CP74" s="125"/>
      <c r="CQ74" s="125"/>
      <c r="CR74" s="125"/>
      <c r="CS74" s="125"/>
      <c r="CT74" s="125"/>
      <c r="CU74" s="125"/>
      <c r="CV74" s="125"/>
      <c r="CW74" s="125"/>
      <c r="CX74" s="125"/>
      <c r="CY74" s="125"/>
      <c r="CZ74" s="125"/>
      <c r="DA74" s="125"/>
      <c r="DB74" s="125"/>
      <c r="DC74" s="125"/>
      <c r="DD74" s="125"/>
      <c r="DE74" s="125"/>
      <c r="DF74" s="125"/>
      <c r="DG74" s="125"/>
      <c r="DH74" s="125"/>
      <c r="DI74" s="125"/>
      <c r="DJ74" s="125"/>
      <c r="DK74" s="125"/>
      <c r="DL74" s="125"/>
      <c r="DM74" s="125"/>
      <c r="DN74" s="125"/>
      <c r="DO74" s="125"/>
      <c r="DP74" s="125"/>
      <c r="DQ74" s="125"/>
      <c r="DR74" s="125"/>
      <c r="DS74" s="125"/>
      <c r="DT74" s="125"/>
      <c r="DU74" s="125"/>
      <c r="DV74" s="125"/>
      <c r="DW74" s="125"/>
      <c r="DX74" s="125"/>
      <c r="DY74" s="125"/>
      <c r="DZ74" s="125"/>
      <c r="EA74" s="125"/>
      <c r="EB74" s="125"/>
      <c r="EC74" s="125"/>
      <c r="ED74" s="125"/>
      <c r="EE74" s="125"/>
      <c r="EF74" s="125"/>
      <c r="EG74" s="125"/>
      <c r="EH74" s="125"/>
      <c r="EI74" s="125"/>
      <c r="EJ74" s="125"/>
      <c r="EK74" s="125"/>
      <c r="EL74" s="125"/>
      <c r="EM74" s="125"/>
      <c r="EN74" s="125"/>
      <c r="EO74" s="125"/>
      <c r="EP74" s="125"/>
      <c r="EQ74" s="125"/>
      <c r="ER74" s="125"/>
      <c r="ES74" s="125"/>
      <c r="ET74" s="125"/>
      <c r="EU74" s="125"/>
      <c r="EV74" s="125"/>
      <c r="EW74" s="125"/>
      <c r="EX74" s="125"/>
      <c r="EY74" s="125"/>
      <c r="EZ74" s="125"/>
      <c r="FA74" s="125"/>
      <c r="FB74" s="125"/>
      <c r="FC74" s="125"/>
      <c r="FD74" s="241"/>
    </row>
    <row r="75" spans="2:160" ht="29.4" outlineLevel="1" thickBot="1" x14ac:dyDescent="0.35">
      <c r="B75" s="245" t="s">
        <v>124</v>
      </c>
      <c r="C75" s="193">
        <f>C56</f>
        <v>0</v>
      </c>
      <c r="D75" s="193">
        <f t="shared" ref="D75:BO75" si="75">D56</f>
        <v>0</v>
      </c>
      <c r="E75" s="193">
        <f t="shared" si="75"/>
        <v>0</v>
      </c>
      <c r="F75" s="193">
        <f t="shared" si="75"/>
        <v>0</v>
      </c>
      <c r="G75" s="193">
        <f t="shared" si="75"/>
        <v>0</v>
      </c>
      <c r="H75" s="193">
        <f t="shared" si="75"/>
        <v>0</v>
      </c>
      <c r="I75" s="193">
        <f t="shared" si="75"/>
        <v>0</v>
      </c>
      <c r="J75" s="193">
        <f t="shared" si="75"/>
        <v>0</v>
      </c>
      <c r="K75" s="193">
        <f t="shared" si="75"/>
        <v>0</v>
      </c>
      <c r="L75" s="193">
        <f t="shared" si="75"/>
        <v>0</v>
      </c>
      <c r="M75" s="125">
        <f t="shared" si="75"/>
        <v>0</v>
      </c>
      <c r="N75" s="125">
        <f t="shared" si="75"/>
        <v>-3647</v>
      </c>
      <c r="O75" s="125">
        <f t="shared" si="75"/>
        <v>-3647</v>
      </c>
      <c r="P75" s="125">
        <f t="shared" si="75"/>
        <v>-3647</v>
      </c>
      <c r="Q75" s="125">
        <f t="shared" si="75"/>
        <v>-3647</v>
      </c>
      <c r="R75" s="125">
        <f t="shared" si="75"/>
        <v>-3647</v>
      </c>
      <c r="S75" s="125">
        <f t="shared" si="75"/>
        <v>-3647</v>
      </c>
      <c r="T75" s="125">
        <f t="shared" si="75"/>
        <v>-3647</v>
      </c>
      <c r="U75" s="125">
        <f t="shared" si="75"/>
        <v>146827.57131578948</v>
      </c>
      <c r="V75" s="125">
        <f t="shared" si="75"/>
        <v>142837.65831578948</v>
      </c>
      <c r="W75" s="125">
        <f t="shared" si="75"/>
        <v>108899.96331578947</v>
      </c>
      <c r="X75" s="125">
        <f t="shared" si="75"/>
        <v>85203.476315789463</v>
      </c>
      <c r="Y75" s="125">
        <f t="shared" si="75"/>
        <v>39698.14</v>
      </c>
      <c r="Z75" s="125">
        <f t="shared" si="75"/>
        <v>29608.959999999999</v>
      </c>
      <c r="AA75" s="125">
        <f t="shared" si="75"/>
        <v>37377.760000000002</v>
      </c>
      <c r="AB75" s="125">
        <f t="shared" si="75"/>
        <v>64688.800000000003</v>
      </c>
      <c r="AC75" s="125">
        <f t="shared" si="75"/>
        <v>97548.370578947361</v>
      </c>
      <c r="AD75" s="125">
        <f t="shared" si="75"/>
        <v>120251.49231578945</v>
      </c>
      <c r="AE75" s="125">
        <f t="shared" si="75"/>
        <v>143305.22631578948</v>
      </c>
      <c r="AF75" s="125">
        <f t="shared" si="75"/>
        <v>138542.48931578945</v>
      </c>
      <c r="AG75" s="125">
        <f t="shared" si="75"/>
        <v>139458.94401578946</v>
      </c>
      <c r="AH75" s="125">
        <f t="shared" si="75"/>
        <v>140031.56487578945</v>
      </c>
      <c r="AI75" s="125">
        <f t="shared" si="75"/>
        <v>106772.62377578946</v>
      </c>
      <c r="AJ75" s="125">
        <f t="shared" si="75"/>
        <v>83550.066515789469</v>
      </c>
      <c r="AK75" s="125">
        <f t="shared" si="75"/>
        <v>38807.237200000003</v>
      </c>
      <c r="AL75" s="125">
        <f t="shared" si="75"/>
        <v>28919.840799999998</v>
      </c>
      <c r="AM75" s="125">
        <f t="shared" si="75"/>
        <v>36533.264799999997</v>
      </c>
      <c r="AN75" s="125">
        <f t="shared" si="75"/>
        <v>63298.084000000003</v>
      </c>
      <c r="AO75" s="125">
        <f t="shared" si="75"/>
        <v>96238.461798947348</v>
      </c>
      <c r="AP75" s="125">
        <f t="shared" si="75"/>
        <v>117897.12219578947</v>
      </c>
      <c r="AQ75" s="125">
        <f t="shared" si="75"/>
        <v>140489.78151578945</v>
      </c>
      <c r="AR75" s="125">
        <f t="shared" si="75"/>
        <v>135822.29925578946</v>
      </c>
      <c r="AS75" s="125">
        <f t="shared" si="75"/>
        <v>138690.48200828949</v>
      </c>
      <c r="AT75" s="125">
        <f t="shared" si="75"/>
        <v>139259.88917978946</v>
      </c>
      <c r="AU75" s="125">
        <f t="shared" si="75"/>
        <v>106187.60540228948</v>
      </c>
      <c r="AV75" s="125">
        <f t="shared" si="75"/>
        <v>83095.378820789469</v>
      </c>
      <c r="AW75" s="125">
        <f t="shared" si="75"/>
        <v>38562.23893</v>
      </c>
      <c r="AX75" s="125">
        <f t="shared" si="75"/>
        <v>28730.333019999998</v>
      </c>
      <c r="AY75" s="125">
        <f t="shared" si="75"/>
        <v>36301.028620000005</v>
      </c>
      <c r="AZ75" s="125">
        <f t="shared" si="75"/>
        <v>62915.637100000007</v>
      </c>
      <c r="BA75" s="125">
        <f t="shared" si="75"/>
        <v>95878.236884447368</v>
      </c>
      <c r="BB75" s="125">
        <f t="shared" si="75"/>
        <v>117249.67041278949</v>
      </c>
      <c r="BC75" s="125">
        <f t="shared" si="75"/>
        <v>139715.53419578949</v>
      </c>
      <c r="BD75" s="125">
        <f t="shared" si="75"/>
        <v>135074.24698928947</v>
      </c>
      <c r="BE75" s="125">
        <f t="shared" si="75"/>
        <v>137922.02000078946</v>
      </c>
      <c r="BF75" s="125">
        <f t="shared" si="75"/>
        <v>138488.21348378944</v>
      </c>
      <c r="BG75" s="125">
        <f t="shared" si="75"/>
        <v>105602.58702878946</v>
      </c>
      <c r="BH75" s="125">
        <f t="shared" si="75"/>
        <v>82640.691125789468</v>
      </c>
      <c r="BI75" s="125">
        <f t="shared" si="75"/>
        <v>38317.240659999996</v>
      </c>
      <c r="BJ75" s="125">
        <f t="shared" si="75"/>
        <v>28540.825239999998</v>
      </c>
      <c r="BK75" s="125">
        <f t="shared" si="75"/>
        <v>36068.792439999997</v>
      </c>
      <c r="BL75" s="125">
        <f t="shared" si="75"/>
        <v>62533.190199999997</v>
      </c>
      <c r="BM75" s="125">
        <f t="shared" si="75"/>
        <v>95518.011969947358</v>
      </c>
      <c r="BN75" s="125">
        <f t="shared" si="75"/>
        <v>116602.21862978945</v>
      </c>
      <c r="BO75" s="125">
        <f t="shared" si="75"/>
        <v>128856.97689245675</v>
      </c>
      <c r="BP75" s="125">
        <f t="shared" ref="BP75:EA75" si="76">BP56</f>
        <v>108501.05581945613</v>
      </c>
      <c r="BQ75" s="125">
        <f t="shared" si="76"/>
        <v>110774.03413495616</v>
      </c>
      <c r="BR75" s="125">
        <f t="shared" si="76"/>
        <v>111226.62573445615</v>
      </c>
      <c r="BS75" s="125">
        <f t="shared" si="76"/>
        <v>84939.219176956132</v>
      </c>
      <c r="BT75" s="125">
        <f t="shared" si="76"/>
        <v>66584.43144745614</v>
      </c>
      <c r="BU75" s="125">
        <f t="shared" si="76"/>
        <v>30935.701991666669</v>
      </c>
      <c r="BV75" s="125">
        <f t="shared" si="76"/>
        <v>22834.931216666664</v>
      </c>
      <c r="BW75" s="125">
        <f t="shared" si="76"/>
        <v>29072.630216666665</v>
      </c>
      <c r="BX75" s="125">
        <f t="shared" si="76"/>
        <v>51001.119416666668</v>
      </c>
      <c r="BY75" s="125">
        <f t="shared" si="76"/>
        <v>77395.10384211404</v>
      </c>
      <c r="BZ75" s="125">
        <f t="shared" si="76"/>
        <v>93731.868703456159</v>
      </c>
      <c r="CA75" s="125">
        <f t="shared" si="76"/>
        <v>111588.79382245615</v>
      </c>
      <c r="CB75" s="125">
        <f t="shared" si="76"/>
        <v>107899.68046795615</v>
      </c>
      <c r="CC75" s="125">
        <f t="shared" si="76"/>
        <v>110156.25095245613</v>
      </c>
      <c r="CD75" s="125">
        <f t="shared" si="76"/>
        <v>110606.25899845613</v>
      </c>
      <c r="CE75" s="125">
        <f t="shared" si="76"/>
        <v>84468.910288456129</v>
      </c>
      <c r="CF75" s="125">
        <f t="shared" si="76"/>
        <v>66218.898202456126</v>
      </c>
      <c r="CG75" s="125">
        <f t="shared" si="76"/>
        <v>30731.536766666664</v>
      </c>
      <c r="CH75" s="125">
        <f t="shared" si="76"/>
        <v>22677.008066666665</v>
      </c>
      <c r="CI75" s="125">
        <f t="shared" si="76"/>
        <v>28879.100066666666</v>
      </c>
      <c r="CJ75" s="125">
        <f t="shared" si="76"/>
        <v>50682.41366666666</v>
      </c>
      <c r="CK75" s="125">
        <f t="shared" si="76"/>
        <v>77136.369767614015</v>
      </c>
      <c r="CL75" s="125">
        <f t="shared" si="76"/>
        <v>93211.368250456115</v>
      </c>
      <c r="CM75" s="125">
        <f t="shared" si="76"/>
        <v>110966.35970245613</v>
      </c>
      <c r="CN75" s="125">
        <f t="shared" si="76"/>
        <v>107298.30511645613</v>
      </c>
      <c r="CO75" s="125">
        <f t="shared" si="76"/>
        <v>109538.46776995616</v>
      </c>
      <c r="CP75" s="125">
        <f t="shared" si="76"/>
        <v>109985.89226245615</v>
      </c>
      <c r="CQ75" s="125">
        <f t="shared" si="76"/>
        <v>83998.60139995614</v>
      </c>
      <c r="CR75" s="125">
        <f t="shared" si="76"/>
        <v>65853.364957456142</v>
      </c>
      <c r="CS75" s="125">
        <f t="shared" si="76"/>
        <v>30527.371541666667</v>
      </c>
      <c r="CT75" s="125">
        <f t="shared" si="76"/>
        <v>22519.084916666667</v>
      </c>
      <c r="CU75" s="125">
        <f t="shared" si="76"/>
        <v>28685.569916666667</v>
      </c>
      <c r="CV75" s="125">
        <f t="shared" si="76"/>
        <v>50363.707916666666</v>
      </c>
      <c r="CW75" s="125">
        <f t="shared" si="76"/>
        <v>76877.635693114033</v>
      </c>
      <c r="CX75" s="125">
        <f t="shared" si="76"/>
        <v>92690.867797456143</v>
      </c>
      <c r="CY75" s="125">
        <f t="shared" si="76"/>
        <v>110343.92558245614</v>
      </c>
      <c r="CZ75" s="125">
        <f t="shared" si="76"/>
        <v>106696.92976495615</v>
      </c>
      <c r="DA75" s="125">
        <f t="shared" si="76"/>
        <v>108920.68458745614</v>
      </c>
      <c r="DB75" s="125">
        <f t="shared" si="76"/>
        <v>109365.52552645614</v>
      </c>
      <c r="DC75" s="125">
        <f t="shared" si="76"/>
        <v>83528.292511456137</v>
      </c>
      <c r="DD75" s="125">
        <f t="shared" si="76"/>
        <v>65487.831712456129</v>
      </c>
      <c r="DE75" s="125">
        <f t="shared" si="76"/>
        <v>30323.206316666663</v>
      </c>
      <c r="DF75" s="125">
        <f t="shared" si="76"/>
        <v>22361.161766666664</v>
      </c>
      <c r="DG75" s="125">
        <f t="shared" si="76"/>
        <v>28492.039766666665</v>
      </c>
      <c r="DH75" s="125">
        <f t="shared" si="76"/>
        <v>50045.002166666665</v>
      </c>
      <c r="DI75" s="125">
        <f t="shared" si="76"/>
        <v>76618.901618614036</v>
      </c>
      <c r="DJ75" s="125">
        <f t="shared" si="76"/>
        <v>92170.367344456143</v>
      </c>
      <c r="DK75" s="125">
        <f t="shared" si="76"/>
        <v>109721.49146245614</v>
      </c>
      <c r="DL75" s="125">
        <f t="shared" si="76"/>
        <v>106095.55441345614</v>
      </c>
      <c r="DM75" s="125">
        <f t="shared" si="76"/>
        <v>108302.90140495612</v>
      </c>
      <c r="DN75" s="125">
        <f t="shared" si="76"/>
        <v>108745.15879045616</v>
      </c>
      <c r="DO75" s="125">
        <f t="shared" si="76"/>
        <v>83057.983622956133</v>
      </c>
      <c r="DP75" s="125">
        <f t="shared" si="76"/>
        <v>65122.29846745613</v>
      </c>
      <c r="DQ75" s="125">
        <f t="shared" si="76"/>
        <v>30119.041091666666</v>
      </c>
      <c r="DR75" s="125">
        <f t="shared" si="76"/>
        <v>22203.238616666666</v>
      </c>
      <c r="DS75" s="125">
        <f t="shared" si="76"/>
        <v>28298.509616666666</v>
      </c>
      <c r="DT75" s="125">
        <f t="shared" si="76"/>
        <v>49726.296416666664</v>
      </c>
      <c r="DU75" s="125">
        <f t="shared" si="76"/>
        <v>76360.167544114025</v>
      </c>
      <c r="DV75" s="125">
        <f t="shared" si="76"/>
        <v>91649.866891456142</v>
      </c>
      <c r="DW75" s="125">
        <f t="shared" si="76"/>
        <v>109099.05734245614</v>
      </c>
      <c r="DX75" s="125">
        <f t="shared" si="76"/>
        <v>105494.17906195612</v>
      </c>
      <c r="DY75" s="125">
        <f t="shared" si="76"/>
        <v>107685.11822245612</v>
      </c>
      <c r="DZ75" s="125">
        <f t="shared" si="76"/>
        <v>108124.79205445615</v>
      </c>
      <c r="EA75" s="125">
        <f t="shared" si="76"/>
        <v>82587.674734456145</v>
      </c>
      <c r="EB75" s="125">
        <f t="shared" ref="EB75:EP75" si="77">EB56</f>
        <v>64756.765222456139</v>
      </c>
      <c r="EC75" s="125">
        <f t="shared" si="77"/>
        <v>29914.875866666662</v>
      </c>
      <c r="ED75" s="125">
        <f t="shared" si="77"/>
        <v>22045.315466666667</v>
      </c>
      <c r="EE75" s="125">
        <f t="shared" si="77"/>
        <v>28104.979466666664</v>
      </c>
      <c r="EF75" s="125">
        <f t="shared" si="77"/>
        <v>49407.590666666671</v>
      </c>
      <c r="EG75" s="125">
        <f t="shared" si="77"/>
        <v>76101.433469614029</v>
      </c>
      <c r="EH75" s="125">
        <f t="shared" si="77"/>
        <v>91129.366438456127</v>
      </c>
      <c r="EI75" s="125">
        <f t="shared" si="77"/>
        <v>108476.62322245615</v>
      </c>
      <c r="EJ75" s="125">
        <f t="shared" si="77"/>
        <v>104892.80371045614</v>
      </c>
      <c r="EK75" s="125">
        <f t="shared" si="77"/>
        <v>107067.33503995613</v>
      </c>
      <c r="EL75" s="125">
        <f t="shared" si="77"/>
        <v>107504.42531845612</v>
      </c>
      <c r="EM75" s="125">
        <f t="shared" si="77"/>
        <v>82117.365845956141</v>
      </c>
      <c r="EN75" s="125">
        <f t="shared" si="77"/>
        <v>64391.231977456147</v>
      </c>
      <c r="EO75" s="125">
        <f t="shared" si="77"/>
        <v>29710.710641666665</v>
      </c>
      <c r="EP75" s="125">
        <f t="shared" si="77"/>
        <v>21887.392316666665</v>
      </c>
      <c r="EQ75" s="125"/>
      <c r="ER75" s="190">
        <f>SUM(C75:N75)</f>
        <v>-3647</v>
      </c>
      <c r="ES75" s="177">
        <f>SUM(O75:Z75)</f>
        <v>531193.76926315785</v>
      </c>
      <c r="ET75" s="177">
        <f>SUM(AA75:AL75)</f>
        <v>1139254.4157094734</v>
      </c>
      <c r="EU75" s="177">
        <f>SUM(AM75:AX75)</f>
        <v>1124804.9409274736</v>
      </c>
      <c r="EV75" s="177">
        <f>SUM(AY75:BJ75)</f>
        <v>1118645.9317414735</v>
      </c>
      <c r="EW75" s="177">
        <f>SUM(BK75:BV75)</f>
        <v>975375.18965380767</v>
      </c>
      <c r="EX75" s="177">
        <f>SUM(BW75:CH75)</f>
        <v>895548.05974447366</v>
      </c>
      <c r="EY75" s="177">
        <f>SUM(CI75:CT75)</f>
        <v>890596.69941847352</v>
      </c>
      <c r="EZ75" s="177">
        <f>SUM(CU75:DF75)</f>
        <v>885645.33909247373</v>
      </c>
      <c r="FA75" s="177">
        <f>SUM(DG75:DR75)</f>
        <v>880693.97876647348</v>
      </c>
      <c r="FB75" s="177">
        <f>SUM(DS75:ED75)</f>
        <v>875742.61844047369</v>
      </c>
      <c r="FC75" s="177">
        <f>SUM(EE75:EP75)</f>
        <v>870791.25811447354</v>
      </c>
      <c r="FD75" s="201">
        <f>SUM(C75:EP75)</f>
        <v>10184645.200872229</v>
      </c>
    </row>
    <row r="76" spans="2:160" ht="15" outlineLevel="1" thickBot="1" x14ac:dyDescent="0.35">
      <c r="B76" s="125" t="s">
        <v>125</v>
      </c>
      <c r="C76" s="193">
        <f>C75*C$70</f>
        <v>0</v>
      </c>
      <c r="D76" s="193">
        <f t="shared" ref="D76:BO76" si="78">D75*D$70</f>
        <v>0</v>
      </c>
      <c r="E76" s="193">
        <f t="shared" si="78"/>
        <v>0</v>
      </c>
      <c r="F76" s="193">
        <f t="shared" si="78"/>
        <v>0</v>
      </c>
      <c r="G76" s="193">
        <f t="shared" si="78"/>
        <v>0</v>
      </c>
      <c r="H76" s="193">
        <f t="shared" si="78"/>
        <v>0</v>
      </c>
      <c r="I76" s="193">
        <f t="shared" si="78"/>
        <v>0</v>
      </c>
      <c r="J76" s="193">
        <f t="shared" si="78"/>
        <v>0</v>
      </c>
      <c r="K76" s="193">
        <f t="shared" si="78"/>
        <v>0</v>
      </c>
      <c r="L76" s="193">
        <f t="shared" si="78"/>
        <v>0</v>
      </c>
      <c r="M76" s="125">
        <f t="shared" si="78"/>
        <v>0</v>
      </c>
      <c r="N76" s="125">
        <f t="shared" si="78"/>
        <v>-2855.9730290212669</v>
      </c>
      <c r="O76" s="125">
        <f t="shared" si="78"/>
        <v>-2798.3731810447621</v>
      </c>
      <c r="P76" s="125">
        <f t="shared" si="78"/>
        <v>-2741.9350185790108</v>
      </c>
      <c r="Q76" s="125">
        <f t="shared" si="78"/>
        <v>-2686.635112513115</v>
      </c>
      <c r="R76" s="125">
        <f t="shared" si="78"/>
        <v>-2632.450506259278</v>
      </c>
      <c r="S76" s="125">
        <f t="shared" si="78"/>
        <v>-2579.3587062228571</v>
      </c>
      <c r="T76" s="125">
        <f t="shared" si="78"/>
        <v>-2527.3376724646268</v>
      </c>
      <c r="U76" s="125">
        <f t="shared" si="78"/>
        <v>99698.04702656572</v>
      </c>
      <c r="V76" s="125">
        <f t="shared" si="78"/>
        <v>95032.747603044889</v>
      </c>
      <c r="W76" s="125">
        <f t="shared" si="78"/>
        <v>70992.067738235768</v>
      </c>
      <c r="X76" s="125">
        <f t="shared" si="78"/>
        <v>54424.059771917455</v>
      </c>
      <c r="Y76" s="125">
        <f t="shared" si="78"/>
        <v>24845.932882156158</v>
      </c>
      <c r="Z76" s="125">
        <f t="shared" si="78"/>
        <v>18157.657929205598</v>
      </c>
      <c r="AA76" s="125">
        <f t="shared" si="78"/>
        <v>22459.572018651706</v>
      </c>
      <c r="AB76" s="125">
        <f t="shared" si="78"/>
        <v>38086.303882154127</v>
      </c>
      <c r="AC76" s="125">
        <f t="shared" si="78"/>
        <v>56274.452835817632</v>
      </c>
      <c r="AD76" s="125">
        <f t="shared" si="78"/>
        <v>67972.503287984131</v>
      </c>
      <c r="AE76" s="125">
        <f t="shared" si="78"/>
        <v>79369.993962554086</v>
      </c>
      <c r="AF76" s="125">
        <f t="shared" si="78"/>
        <v>75184.589501100971</v>
      </c>
      <c r="AG76" s="125">
        <f t="shared" si="78"/>
        <v>74155.564754332896</v>
      </c>
      <c r="AH76" s="125">
        <f t="shared" si="78"/>
        <v>72958.323310321037</v>
      </c>
      <c r="AI76" s="125">
        <f t="shared" si="78"/>
        <v>54508.012362667643</v>
      </c>
      <c r="AJ76" s="125">
        <f t="shared" si="78"/>
        <v>41792.539244300016</v>
      </c>
      <c r="AK76" s="125">
        <f t="shared" si="78"/>
        <v>19020.249622042036</v>
      </c>
      <c r="AL76" s="125">
        <f t="shared" si="78"/>
        <v>13888.358335508601</v>
      </c>
      <c r="AM76" s="125">
        <f t="shared" si="78"/>
        <v>17190.758065534519</v>
      </c>
      <c r="AN76" s="125">
        <f t="shared" si="78"/>
        <v>29184.256665478424</v>
      </c>
      <c r="AO76" s="125">
        <f t="shared" si="78"/>
        <v>43476.870227485677</v>
      </c>
      <c r="AP76" s="125">
        <f t="shared" si="78"/>
        <v>52187.240406013458</v>
      </c>
      <c r="AQ76" s="125">
        <f t="shared" si="78"/>
        <v>60933.678037514626</v>
      </c>
      <c r="AR76" s="125">
        <f t="shared" si="78"/>
        <v>57721.188223831734</v>
      </c>
      <c r="AS76" s="125">
        <f t="shared" si="78"/>
        <v>57751.380524322958</v>
      </c>
      <c r="AT76" s="125">
        <f t="shared" si="78"/>
        <v>56818.960786376949</v>
      </c>
      <c r="AU76" s="125">
        <f t="shared" si="78"/>
        <v>42451.456610905501</v>
      </c>
      <c r="AV76" s="125">
        <f t="shared" si="78"/>
        <v>32549.713439182815</v>
      </c>
      <c r="AW76" s="125">
        <f t="shared" si="78"/>
        <v>14800.761716696263</v>
      </c>
      <c r="AX76" s="125">
        <f t="shared" si="78"/>
        <v>10804.732366467038</v>
      </c>
      <c r="AY76" s="125">
        <f t="shared" si="78"/>
        <v>13376.540640217681</v>
      </c>
      <c r="AZ76" s="125">
        <f t="shared" si="78"/>
        <v>22716.164709336801</v>
      </c>
      <c r="BA76" s="125">
        <f t="shared" si="78"/>
        <v>33919.385642852787</v>
      </c>
      <c r="BB76" s="125">
        <f t="shared" si="78"/>
        <v>40643.499742934415</v>
      </c>
      <c r="BC76" s="125">
        <f t="shared" si="78"/>
        <v>47454.312999310474</v>
      </c>
      <c r="BD76" s="125">
        <f t="shared" si="78"/>
        <v>44952.627155914248</v>
      </c>
      <c r="BE76" s="125">
        <f t="shared" si="78"/>
        <v>44974.63634871805</v>
      </c>
      <c r="BF76" s="125">
        <f t="shared" si="78"/>
        <v>44248.483635461074</v>
      </c>
      <c r="BG76" s="125">
        <f t="shared" si="78"/>
        <v>33060.671112987264</v>
      </c>
      <c r="BH76" s="125">
        <f t="shared" si="78"/>
        <v>25350.269250444428</v>
      </c>
      <c r="BI76" s="125">
        <f t="shared" si="78"/>
        <v>11516.868041003147</v>
      </c>
      <c r="BJ76" s="125">
        <f t="shared" si="78"/>
        <v>8405.3967666146236</v>
      </c>
      <c r="BK76" s="125">
        <f t="shared" si="78"/>
        <v>10408.180690567488</v>
      </c>
      <c r="BL76" s="125">
        <f t="shared" si="78"/>
        <v>17680.939331669939</v>
      </c>
      <c r="BM76" s="125">
        <f t="shared" si="78"/>
        <v>26462.541478263571</v>
      </c>
      <c r="BN76" s="125">
        <f t="shared" si="78"/>
        <v>31652.252318549519</v>
      </c>
      <c r="BO76" s="125">
        <f t="shared" si="78"/>
        <v>34273.40646407444</v>
      </c>
      <c r="BP76" s="125">
        <f t="shared" ref="BP76:EA76" si="79">BP75*BP$70</f>
        <v>28277.097274394924</v>
      </c>
      <c r="BQ76" s="125">
        <f t="shared" si="79"/>
        <v>28287.226096291586</v>
      </c>
      <c r="BR76" s="125">
        <f t="shared" si="79"/>
        <v>27829.966286684379</v>
      </c>
      <c r="BS76" s="125">
        <f t="shared" si="79"/>
        <v>20823.97867995972</v>
      </c>
      <c r="BT76" s="125">
        <f t="shared" si="79"/>
        <v>15994.831528551958</v>
      </c>
      <c r="BU76" s="125">
        <f t="shared" si="79"/>
        <v>7281.4601661301522</v>
      </c>
      <c r="BV76" s="125">
        <f t="shared" si="79"/>
        <v>5266.3502390178819</v>
      </c>
      <c r="BW76" s="125">
        <f t="shared" si="79"/>
        <v>6569.7052197592029</v>
      </c>
      <c r="BX76" s="125">
        <f t="shared" si="79"/>
        <v>11292.570111941159</v>
      </c>
      <c r="BY76" s="125">
        <f t="shared" si="79"/>
        <v>16791.059580071185</v>
      </c>
      <c r="BZ76" s="125">
        <f t="shared" si="79"/>
        <v>19925.233480248076</v>
      </c>
      <c r="CA76" s="125">
        <f t="shared" si="79"/>
        <v>23242.789822805727</v>
      </c>
      <c r="CB76" s="125">
        <f t="shared" si="79"/>
        <v>22021.117719601596</v>
      </c>
      <c r="CC76" s="125">
        <f t="shared" si="79"/>
        <v>22028.243826020418</v>
      </c>
      <c r="CD76" s="125">
        <f t="shared" si="79"/>
        <v>21672.148105183878</v>
      </c>
      <c r="CE76" s="125">
        <f t="shared" si="79"/>
        <v>16217.00595165809</v>
      </c>
      <c r="CF76" s="125">
        <f t="shared" si="79"/>
        <v>12456.822128286443</v>
      </c>
      <c r="CG76" s="125">
        <f t="shared" si="79"/>
        <v>5664.4939752006039</v>
      </c>
      <c r="CH76" s="125">
        <f t="shared" si="79"/>
        <v>4095.5678369008797</v>
      </c>
      <c r="CI76" s="125">
        <f t="shared" si="79"/>
        <v>5110.5018871948296</v>
      </c>
      <c r="CJ76" s="125">
        <f t="shared" si="79"/>
        <v>8787.9730193210034</v>
      </c>
      <c r="CK76" s="125">
        <f t="shared" si="79"/>
        <v>13105.154636457093</v>
      </c>
      <c r="CL76" s="125">
        <f t="shared" si="79"/>
        <v>15516.842968547171</v>
      </c>
      <c r="CM76" s="125">
        <f t="shared" si="79"/>
        <v>18099.948922068532</v>
      </c>
      <c r="CN76" s="125">
        <f t="shared" si="79"/>
        <v>17148.668312195459</v>
      </c>
      <c r="CO76" s="125">
        <f t="shared" si="79"/>
        <v>17153.617761267429</v>
      </c>
      <c r="CP76" s="125">
        <f t="shared" si="79"/>
        <v>16876.313222141984</v>
      </c>
      <c r="CQ76" s="125">
        <f t="shared" si="79"/>
        <v>12628.860850443571</v>
      </c>
      <c r="CR76" s="125">
        <f t="shared" si="79"/>
        <v>9701.1143234417923</v>
      </c>
      <c r="CS76" s="125">
        <f t="shared" si="79"/>
        <v>4406.4068314682081</v>
      </c>
      <c r="CT76" s="125">
        <f t="shared" si="79"/>
        <v>3184.9120667410111</v>
      </c>
      <c r="CU76" s="125">
        <f t="shared" si="79"/>
        <v>3975.2250330920233</v>
      </c>
      <c r="CV76" s="125">
        <f t="shared" si="79"/>
        <v>6838.6040740344024</v>
      </c>
      <c r="CW76" s="125">
        <f t="shared" si="79"/>
        <v>10228.249440284131</v>
      </c>
      <c r="CX76" s="125">
        <f t="shared" si="79"/>
        <v>12083.417149178149</v>
      </c>
      <c r="CY76" s="125">
        <f t="shared" si="79"/>
        <v>14094.60077079346</v>
      </c>
      <c r="CZ76" s="125">
        <f t="shared" si="79"/>
        <v>13353.890155511763</v>
      </c>
      <c r="DA76" s="125">
        <f t="shared" si="79"/>
        <v>13357.271926634365</v>
      </c>
      <c r="DB76" s="125">
        <f t="shared" si="79"/>
        <v>13141.331701246258</v>
      </c>
      <c r="DC76" s="125">
        <f t="shared" si="79"/>
        <v>9834.3138726376092</v>
      </c>
      <c r="DD76" s="125">
        <f t="shared" si="79"/>
        <v>7554.7935522756616</v>
      </c>
      <c r="DE76" s="125">
        <f t="shared" si="79"/>
        <v>3427.5881978600455</v>
      </c>
      <c r="DF76" s="125">
        <f t="shared" si="79"/>
        <v>2476.6201927393427</v>
      </c>
      <c r="DG76" s="125">
        <f t="shared" si="79"/>
        <v>3092.0044918382841</v>
      </c>
      <c r="DH76" s="125">
        <f t="shared" si="79"/>
        <v>5321.4356519589646</v>
      </c>
      <c r="DI76" s="125">
        <f t="shared" si="79"/>
        <v>7982.8055858923863</v>
      </c>
      <c r="DJ76" s="125">
        <f t="shared" si="79"/>
        <v>9409.4118348663433</v>
      </c>
      <c r="DK76" s="125">
        <f t="shared" si="79"/>
        <v>10975.249190057692</v>
      </c>
      <c r="DL76" s="125">
        <f t="shared" si="79"/>
        <v>10398.516899320421</v>
      </c>
      <c r="DM76" s="125">
        <f t="shared" si="79"/>
        <v>10400.77819935126</v>
      </c>
      <c r="DN76" s="125">
        <f t="shared" si="79"/>
        <v>10232.628414492488</v>
      </c>
      <c r="DO76" s="125">
        <f t="shared" si="79"/>
        <v>7657.9086889874297</v>
      </c>
      <c r="DP76" s="125">
        <f t="shared" si="79"/>
        <v>5883.151721170374</v>
      </c>
      <c r="DQ76" s="125">
        <f t="shared" si="79"/>
        <v>2666.0788974796997</v>
      </c>
      <c r="DR76" s="125">
        <f t="shared" si="79"/>
        <v>1925.7491324169594</v>
      </c>
      <c r="DS76" s="125">
        <f t="shared" si="79"/>
        <v>2404.908050415147</v>
      </c>
      <c r="DT76" s="125">
        <f t="shared" si="79"/>
        <v>4140.6884549894148</v>
      </c>
      <c r="DU76" s="125">
        <f t="shared" si="79"/>
        <v>6230.2409330806122</v>
      </c>
      <c r="DV76" s="125">
        <f t="shared" si="79"/>
        <v>7326.9180817180677</v>
      </c>
      <c r="DW76" s="125">
        <f t="shared" si="79"/>
        <v>8545.9829838938258</v>
      </c>
      <c r="DX76" s="125">
        <f t="shared" si="79"/>
        <v>8096.9424165824985</v>
      </c>
      <c r="DY76" s="125">
        <f t="shared" si="79"/>
        <v>8098.4102068405336</v>
      </c>
      <c r="DZ76" s="125">
        <f t="shared" si="79"/>
        <v>7967.4784128675892</v>
      </c>
      <c r="EA76" s="125">
        <f t="shared" si="79"/>
        <v>5962.9666046928496</v>
      </c>
      <c r="EB76" s="125">
        <f t="shared" ref="EB76:EP76" si="80">EB75*EB$70</f>
        <v>4581.2481126148186</v>
      </c>
      <c r="EC76" s="125">
        <f t="shared" si="80"/>
        <v>2073.6592813847428</v>
      </c>
      <c r="ED76" s="125">
        <f t="shared" si="80"/>
        <v>1497.3317753151571</v>
      </c>
      <c r="EE76" s="125">
        <f t="shared" si="80"/>
        <v>1870.4087417491874</v>
      </c>
      <c r="EF76" s="125">
        <f t="shared" si="80"/>
        <v>3221.7990991009124</v>
      </c>
      <c r="EG76" s="125">
        <f t="shared" si="80"/>
        <v>4862.3827835450229</v>
      </c>
      <c r="EH76" s="125">
        <f t="shared" si="80"/>
        <v>5705.1384319668996</v>
      </c>
      <c r="EI76" s="125">
        <f t="shared" si="80"/>
        <v>6654.1949689966495</v>
      </c>
      <c r="EJ76" s="125">
        <f t="shared" si="80"/>
        <v>6304.5861883597172</v>
      </c>
      <c r="EK76" s="125">
        <f t="shared" si="80"/>
        <v>6305.4983079270833</v>
      </c>
      <c r="EL76" s="125">
        <f t="shared" si="80"/>
        <v>6203.5500525939624</v>
      </c>
      <c r="EM76" s="125">
        <f t="shared" si="80"/>
        <v>4643.019274517992</v>
      </c>
      <c r="EN76" s="125">
        <f t="shared" si="80"/>
        <v>3567.3337240934679</v>
      </c>
      <c r="EO76" s="125">
        <f t="shared" si="80"/>
        <v>1612.8039298408357</v>
      </c>
      <c r="EP76" s="125">
        <f t="shared" si="80"/>
        <v>1164.163781979403</v>
      </c>
      <c r="EQ76" s="125"/>
      <c r="ER76" s="190">
        <f>SUM(C76:N76)</f>
        <v>-2855.9730290212669</v>
      </c>
      <c r="ES76" s="177">
        <f>SUM(O76:Z76)</f>
        <v>347184.42275404197</v>
      </c>
      <c r="ET76" s="177">
        <f>SUM(AA76:AL76)</f>
        <v>615670.46311743488</v>
      </c>
      <c r="EU76" s="177">
        <f>SUM(AM76:AX76)</f>
        <v>475870.99706980999</v>
      </c>
      <c r="EV76" s="177">
        <f>SUM(AY76:BJ76)</f>
        <v>370618.85604579502</v>
      </c>
      <c r="EW76" s="177">
        <f>SUM(BK76:BV76)</f>
        <v>254238.23055415557</v>
      </c>
      <c r="EX76" s="177">
        <f>SUM(BW76:CH76)</f>
        <v>181976.75775767726</v>
      </c>
      <c r="EY76" s="177">
        <f>SUM(CI76:CT76)</f>
        <v>141720.3148012881</v>
      </c>
      <c r="EZ76" s="177">
        <f>SUM(CU76:DF76)</f>
        <v>110365.90606628721</v>
      </c>
      <c r="FA76" s="177">
        <f>SUM(DG76:DR76)</f>
        <v>85945.718707832304</v>
      </c>
      <c r="FB76" s="177">
        <f>SUM(DS76:ED76)</f>
        <v>66926.775314395258</v>
      </c>
      <c r="FC76" s="177">
        <f>SUM(EE76:EP76)</f>
        <v>52114.879284671137</v>
      </c>
      <c r="FD76" s="242">
        <f>SUM(C76:EP76)</f>
        <v>2699777.3484443664</v>
      </c>
    </row>
    <row r="77" spans="2:160" ht="15.6" outlineLevel="1" x14ac:dyDescent="0.3">
      <c r="B77" s="126">
        <f>SUM(C76:EP76)</f>
        <v>2699777.3484443664</v>
      </c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  <c r="EC77" s="124"/>
      <c r="ED77" s="124"/>
      <c r="EE77" s="124"/>
      <c r="EF77" s="124"/>
      <c r="EG77" s="124"/>
      <c r="EH77" s="124"/>
      <c r="EI77" s="124"/>
      <c r="EJ77" s="124"/>
      <c r="EK77" s="124"/>
      <c r="EL77" s="124"/>
      <c r="EM77" s="124"/>
      <c r="EN77" s="124"/>
      <c r="EO77" s="124"/>
      <c r="EP77" s="124"/>
      <c r="EQ77" s="124"/>
      <c r="ER77" s="124"/>
      <c r="ES77" s="124"/>
      <c r="ET77" s="124"/>
      <c r="EU77" s="124"/>
      <c r="EV77" s="124"/>
      <c r="EW77" s="124"/>
      <c r="EX77" s="124"/>
      <c r="EY77" s="124"/>
      <c r="EZ77" s="124"/>
      <c r="FA77" s="124"/>
      <c r="FB77" s="124"/>
      <c r="FC77" s="124"/>
      <c r="FD77" s="121"/>
    </row>
    <row r="78" spans="2:160" outlineLevel="1" x14ac:dyDescent="0.3">
      <c r="B78" s="125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</row>
    <row r="79" spans="2:160" ht="15" outlineLevel="1" thickBot="1" x14ac:dyDescent="0.35">
      <c r="B79" s="243" t="s">
        <v>127</v>
      </c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</row>
    <row r="80" spans="2:160" ht="16.2" outlineLevel="1" thickBot="1" x14ac:dyDescent="0.35">
      <c r="B80" s="126">
        <f>B77+B74</f>
        <v>-468721.51103219949</v>
      </c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249">
        <f>FD73+FD76</f>
        <v>-468721.51103219949</v>
      </c>
    </row>
    <row r="81" spans="2:160" ht="15" thickBot="1" x14ac:dyDescent="0.35">
      <c r="B81" s="24"/>
    </row>
    <row r="82" spans="2:160" ht="16.2" thickBot="1" x14ac:dyDescent="0.35">
      <c r="B82" s="83" t="s">
        <v>21</v>
      </c>
      <c r="C82" s="84">
        <f>C83*12</f>
        <v>0.2225806125524401</v>
      </c>
      <c r="FD82" s="130">
        <f>C82</f>
        <v>0.2225806125524401</v>
      </c>
    </row>
    <row r="83" spans="2:160" x14ac:dyDescent="0.3">
      <c r="B83" s="83" t="s">
        <v>17</v>
      </c>
      <c r="C83" s="85">
        <f>C50+B61/(B61-B80)*(C69-C50)</f>
        <v>1.8548384379370009E-2</v>
      </c>
    </row>
    <row r="84" spans="2:160" x14ac:dyDescent="0.3">
      <c r="B84" s="24"/>
    </row>
  </sheetData>
  <mergeCells count="12">
    <mergeCell ref="CU2:DF2"/>
    <mergeCell ref="DG2:DR2"/>
    <mergeCell ref="DS2:ED2"/>
    <mergeCell ref="EE2:EP2"/>
    <mergeCell ref="BW2:CH2"/>
    <mergeCell ref="CI2:CT2"/>
    <mergeCell ref="BK2:BV2"/>
    <mergeCell ref="C2:N2"/>
    <mergeCell ref="O2:Z2"/>
    <mergeCell ref="AA2:AL2"/>
    <mergeCell ref="AM2:AX2"/>
    <mergeCell ref="AY2:BJ2"/>
  </mergeCells>
  <pageMargins left="0.47244094488188981" right="0.27559055118110237" top="0.23622047244094491" bottom="0.27559055118110237" header="0.23622047244094491" footer="0.31496062992125984"/>
  <pageSetup paperSize="9" scale="59" orientation="landscape" r:id="rId1"/>
  <rowBreaks count="1" manualBreakCount="1">
    <brk id="37" min="1" max="159" man="1"/>
  </rowBreaks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 sizeWithCells="1">
              <from>
                <xdr:col>1</xdr:col>
                <xdr:colOff>76200</xdr:colOff>
                <xdr:row>59</xdr:row>
                <xdr:rowOff>144780</xdr:rowOff>
              </from>
              <to>
                <xdr:col>1</xdr:col>
                <xdr:colOff>2247900</xdr:colOff>
                <xdr:row>62</xdr:row>
                <xdr:rowOff>68580</xdr:rowOff>
              </to>
            </anchor>
          </objectPr>
        </oleObject>
      </mc:Choice>
      <mc:Fallback>
        <oleObject progId="Equation.3" shapeId="5121" r:id="rId4"/>
      </mc:Fallback>
    </mc:AlternateContent>
    <mc:AlternateContent xmlns:mc="http://schemas.openxmlformats.org/markup-compatibility/2006">
      <mc:Choice Requires="x14">
        <oleObject progId="Equation.3" shapeId="5122" r:id="rId6">
          <objectPr defaultSize="0" autoPict="0" r:id="rId7">
            <anchor moveWithCells="1" sizeWithCells="1">
              <from>
                <xdr:col>1</xdr:col>
                <xdr:colOff>76200</xdr:colOff>
                <xdr:row>80</xdr:row>
                <xdr:rowOff>99060</xdr:rowOff>
              </from>
              <to>
                <xdr:col>1</xdr:col>
                <xdr:colOff>2049780</xdr:colOff>
                <xdr:row>82</xdr:row>
                <xdr:rowOff>160020</xdr:rowOff>
              </to>
            </anchor>
          </objectPr>
        </oleObject>
      </mc:Choice>
      <mc:Fallback>
        <oleObject progId="Equation.3" shapeId="5122" r:id="rId6"/>
      </mc:Fallback>
    </mc:AlternateContent>
    <mc:AlternateContent xmlns:mc="http://schemas.openxmlformats.org/markup-compatibility/2006">
      <mc:Choice Requires="x14">
        <oleObject progId="Equation.3" shapeId="5123" r:id="rId8">
          <objectPr defaultSize="0" autoPict="0" r:id="rId9">
            <anchor moveWithCells="1" sizeWithCells="1">
              <from>
                <xdr:col>1</xdr:col>
                <xdr:colOff>556260</xdr:colOff>
                <xdr:row>63</xdr:row>
                <xdr:rowOff>160020</xdr:rowOff>
              </from>
              <to>
                <xdr:col>1</xdr:col>
                <xdr:colOff>2697480</xdr:colOff>
                <xdr:row>66</xdr:row>
                <xdr:rowOff>0</xdr:rowOff>
              </to>
            </anchor>
          </objectPr>
        </oleObject>
      </mc:Choice>
      <mc:Fallback>
        <oleObject progId="Equation.3" shapeId="5123" r:id="rId8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FF34"/>
  <sheetViews>
    <sheetView zoomScaleNormal="100" workbookViewId="0">
      <pane xSplit="2" ySplit="4" topLeftCell="EX11" activePane="bottomRight" state="frozen"/>
      <selection pane="topRight" activeCell="C1" sqref="C1"/>
      <selection pane="bottomLeft" activeCell="A4" sqref="A4"/>
      <selection pane="bottomRight" activeCell="FD28" sqref="FD28"/>
    </sheetView>
  </sheetViews>
  <sheetFormatPr defaultColWidth="9.109375" defaultRowHeight="14.4" outlineLevelRow="1" outlineLevelCol="1" x14ac:dyDescent="0.3"/>
  <cols>
    <col min="1" max="1" width="14.6640625" style="24" customWidth="1"/>
    <col min="2" max="2" width="52.33203125" style="68" customWidth="1"/>
    <col min="3" max="14" width="10.88671875" style="24" customWidth="1" outlineLevel="1"/>
    <col min="15" max="15" width="13" style="24" customWidth="1" outlineLevel="1"/>
    <col min="16" max="16" width="13.33203125" style="24" customWidth="1" outlineLevel="1"/>
    <col min="17" max="17" width="14" style="24" customWidth="1" outlineLevel="1"/>
    <col min="18" max="146" width="10.88671875" style="24" customWidth="1" outlineLevel="1"/>
    <col min="147" max="147" width="4" style="24" customWidth="1"/>
    <col min="148" max="148" width="15.44140625" style="24" customWidth="1"/>
    <col min="149" max="153" width="12.5546875" style="24" customWidth="1"/>
    <col min="154" max="159" width="14.6640625" style="24" customWidth="1"/>
    <col min="160" max="160" width="15.109375" style="24" customWidth="1"/>
    <col min="161" max="161" width="9.109375" style="24"/>
    <col min="162" max="162" width="10.33203125" style="24" bestFit="1" customWidth="1"/>
    <col min="163" max="16384" width="9.109375" style="24"/>
  </cols>
  <sheetData>
    <row r="1" spans="2:160" ht="15" thickBot="1" x14ac:dyDescent="0.35">
      <c r="B1" s="66" t="s">
        <v>66</v>
      </c>
    </row>
    <row r="2" spans="2:160" ht="54" x14ac:dyDescent="0.35">
      <c r="B2" s="65" t="s">
        <v>83</v>
      </c>
      <c r="C2" s="882" t="s">
        <v>0</v>
      </c>
      <c r="D2" s="883"/>
      <c r="E2" s="883"/>
      <c r="F2" s="883"/>
      <c r="G2" s="883"/>
      <c r="H2" s="883"/>
      <c r="I2" s="883"/>
      <c r="J2" s="883"/>
      <c r="K2" s="883"/>
      <c r="L2" s="883"/>
      <c r="M2" s="883"/>
      <c r="N2" s="884"/>
      <c r="O2" s="882" t="s">
        <v>1</v>
      </c>
      <c r="P2" s="883"/>
      <c r="Q2" s="883"/>
      <c r="R2" s="883"/>
      <c r="S2" s="883"/>
      <c r="T2" s="883"/>
      <c r="U2" s="883"/>
      <c r="V2" s="883"/>
      <c r="W2" s="883"/>
      <c r="X2" s="883"/>
      <c r="Y2" s="883"/>
      <c r="Z2" s="884"/>
      <c r="AA2" s="882" t="s">
        <v>2</v>
      </c>
      <c r="AB2" s="883"/>
      <c r="AC2" s="883"/>
      <c r="AD2" s="883"/>
      <c r="AE2" s="883"/>
      <c r="AF2" s="883"/>
      <c r="AG2" s="883"/>
      <c r="AH2" s="883"/>
      <c r="AI2" s="883"/>
      <c r="AJ2" s="883"/>
      <c r="AK2" s="883"/>
      <c r="AL2" s="884"/>
      <c r="AM2" s="882" t="s">
        <v>3</v>
      </c>
      <c r="AN2" s="883"/>
      <c r="AO2" s="883"/>
      <c r="AP2" s="883"/>
      <c r="AQ2" s="883"/>
      <c r="AR2" s="883"/>
      <c r="AS2" s="883"/>
      <c r="AT2" s="883"/>
      <c r="AU2" s="883"/>
      <c r="AV2" s="883"/>
      <c r="AW2" s="883"/>
      <c r="AX2" s="884"/>
      <c r="AY2" s="882" t="s">
        <v>4</v>
      </c>
      <c r="AZ2" s="883"/>
      <c r="BA2" s="883"/>
      <c r="BB2" s="883"/>
      <c r="BC2" s="883"/>
      <c r="BD2" s="883"/>
      <c r="BE2" s="883"/>
      <c r="BF2" s="883"/>
      <c r="BG2" s="883"/>
      <c r="BH2" s="883"/>
      <c r="BI2" s="883"/>
      <c r="BJ2" s="884"/>
      <c r="BK2" s="882" t="s">
        <v>5</v>
      </c>
      <c r="BL2" s="883"/>
      <c r="BM2" s="883"/>
      <c r="BN2" s="883"/>
      <c r="BO2" s="883"/>
      <c r="BP2" s="883"/>
      <c r="BQ2" s="883"/>
      <c r="BR2" s="883"/>
      <c r="BS2" s="883"/>
      <c r="BT2" s="883"/>
      <c r="BU2" s="883"/>
      <c r="BV2" s="884"/>
      <c r="BW2" s="882" t="s">
        <v>6</v>
      </c>
      <c r="BX2" s="883"/>
      <c r="BY2" s="883"/>
      <c r="BZ2" s="883"/>
      <c r="CA2" s="883"/>
      <c r="CB2" s="883"/>
      <c r="CC2" s="883"/>
      <c r="CD2" s="883"/>
      <c r="CE2" s="883"/>
      <c r="CF2" s="883"/>
      <c r="CG2" s="883"/>
      <c r="CH2" s="884"/>
      <c r="CI2" s="885" t="s">
        <v>7</v>
      </c>
      <c r="CJ2" s="878"/>
      <c r="CK2" s="878"/>
      <c r="CL2" s="878"/>
      <c r="CM2" s="878"/>
      <c r="CN2" s="878"/>
      <c r="CO2" s="878"/>
      <c r="CP2" s="878"/>
      <c r="CQ2" s="878"/>
      <c r="CR2" s="878"/>
      <c r="CS2" s="878"/>
      <c r="CT2" s="886"/>
      <c r="CU2" s="882" t="s">
        <v>13</v>
      </c>
      <c r="CV2" s="883"/>
      <c r="CW2" s="883"/>
      <c r="CX2" s="883"/>
      <c r="CY2" s="883"/>
      <c r="CZ2" s="883"/>
      <c r="DA2" s="883"/>
      <c r="DB2" s="883"/>
      <c r="DC2" s="883"/>
      <c r="DD2" s="883"/>
      <c r="DE2" s="883"/>
      <c r="DF2" s="884"/>
      <c r="DG2" s="882" t="s">
        <v>14</v>
      </c>
      <c r="DH2" s="883"/>
      <c r="DI2" s="883"/>
      <c r="DJ2" s="883"/>
      <c r="DK2" s="883"/>
      <c r="DL2" s="883"/>
      <c r="DM2" s="883"/>
      <c r="DN2" s="883"/>
      <c r="DO2" s="883"/>
      <c r="DP2" s="883"/>
      <c r="DQ2" s="883"/>
      <c r="DR2" s="884"/>
      <c r="DS2" s="882" t="s">
        <v>15</v>
      </c>
      <c r="DT2" s="883"/>
      <c r="DU2" s="883"/>
      <c r="DV2" s="883"/>
      <c r="DW2" s="883"/>
      <c r="DX2" s="883"/>
      <c r="DY2" s="883"/>
      <c r="DZ2" s="883"/>
      <c r="EA2" s="883"/>
      <c r="EB2" s="883"/>
      <c r="EC2" s="883"/>
      <c r="ED2" s="884"/>
      <c r="EE2" s="882" t="s">
        <v>16</v>
      </c>
      <c r="EF2" s="883"/>
      <c r="EG2" s="883"/>
      <c r="EH2" s="883"/>
      <c r="EI2" s="883"/>
      <c r="EJ2" s="883"/>
      <c r="EK2" s="883"/>
      <c r="EL2" s="883"/>
      <c r="EM2" s="883"/>
      <c r="EN2" s="883"/>
      <c r="EO2" s="883"/>
      <c r="EP2" s="884"/>
      <c r="EX2" s="41"/>
      <c r="EY2" s="42"/>
      <c r="EZ2" s="42"/>
      <c r="FA2" s="42"/>
      <c r="FB2" s="42"/>
      <c r="FC2" s="42"/>
      <c r="FD2" s="42"/>
    </row>
    <row r="3" spans="2:160" ht="9.75" customHeight="1" thickBot="1" x14ac:dyDescent="0.4">
      <c r="B3" s="65"/>
      <c r="C3" s="784"/>
      <c r="D3" s="29"/>
      <c r="E3" s="29"/>
      <c r="F3" s="29"/>
      <c r="G3" s="29"/>
      <c r="H3" s="29"/>
      <c r="I3" s="29"/>
      <c r="J3" s="29"/>
      <c r="K3" s="29"/>
      <c r="L3" s="29"/>
      <c r="M3" s="29"/>
      <c r="N3" s="785"/>
      <c r="O3" s="784"/>
      <c r="P3" s="29"/>
      <c r="Q3" s="29"/>
      <c r="R3" s="29"/>
      <c r="S3" s="29"/>
      <c r="T3" s="29"/>
      <c r="U3" s="29"/>
      <c r="V3" s="29"/>
      <c r="W3" s="29"/>
      <c r="X3" s="29"/>
      <c r="Y3" s="29"/>
      <c r="Z3" s="785"/>
      <c r="AA3" s="784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785"/>
      <c r="AM3" s="784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785"/>
      <c r="AY3" s="784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785"/>
      <c r="BK3" s="784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785"/>
      <c r="BW3" s="784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785"/>
      <c r="CI3" s="783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851"/>
      <c r="CU3" s="784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785"/>
      <c r="DG3" s="784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785"/>
      <c r="DS3" s="784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785"/>
      <c r="EE3" s="784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785"/>
    </row>
    <row r="4" spans="2:160" ht="15" thickBot="1" x14ac:dyDescent="0.35">
      <c r="B4" s="775" t="s">
        <v>84</v>
      </c>
      <c r="C4" s="786">
        <v>1</v>
      </c>
      <c r="D4" s="37">
        <v>2</v>
      </c>
      <c r="E4" s="37">
        <v>3</v>
      </c>
      <c r="F4" s="37">
        <v>4</v>
      </c>
      <c r="G4" s="37">
        <v>5</v>
      </c>
      <c r="H4" s="37">
        <v>6</v>
      </c>
      <c r="I4" s="37">
        <v>7</v>
      </c>
      <c r="J4" s="37">
        <v>8</v>
      </c>
      <c r="K4" s="37">
        <v>9</v>
      </c>
      <c r="L4" s="37">
        <v>10</v>
      </c>
      <c r="M4" s="37">
        <v>11</v>
      </c>
      <c r="N4" s="787">
        <v>12</v>
      </c>
      <c r="O4" s="786">
        <v>13</v>
      </c>
      <c r="P4" s="37">
        <v>14</v>
      </c>
      <c r="Q4" s="37">
        <v>15</v>
      </c>
      <c r="R4" s="37">
        <v>16</v>
      </c>
      <c r="S4" s="37">
        <v>17</v>
      </c>
      <c r="T4" s="37">
        <v>18</v>
      </c>
      <c r="U4" s="37">
        <v>19</v>
      </c>
      <c r="V4" s="37">
        <v>20</v>
      </c>
      <c r="W4" s="37">
        <v>21</v>
      </c>
      <c r="X4" s="37">
        <v>22</v>
      </c>
      <c r="Y4" s="37">
        <v>23</v>
      </c>
      <c r="Z4" s="787">
        <v>24</v>
      </c>
      <c r="AA4" s="786">
        <v>25</v>
      </c>
      <c r="AB4" s="37">
        <v>26</v>
      </c>
      <c r="AC4" s="37">
        <v>27</v>
      </c>
      <c r="AD4" s="37">
        <v>28</v>
      </c>
      <c r="AE4" s="37">
        <v>29</v>
      </c>
      <c r="AF4" s="37">
        <v>30</v>
      </c>
      <c r="AG4" s="37">
        <v>31</v>
      </c>
      <c r="AH4" s="37">
        <v>32</v>
      </c>
      <c r="AI4" s="37">
        <v>33</v>
      </c>
      <c r="AJ4" s="37">
        <v>34</v>
      </c>
      <c r="AK4" s="37">
        <v>35</v>
      </c>
      <c r="AL4" s="787">
        <v>36</v>
      </c>
      <c r="AM4" s="786">
        <v>37</v>
      </c>
      <c r="AN4" s="37">
        <v>38</v>
      </c>
      <c r="AO4" s="37">
        <v>39</v>
      </c>
      <c r="AP4" s="37">
        <v>40</v>
      </c>
      <c r="AQ4" s="37">
        <v>41</v>
      </c>
      <c r="AR4" s="37">
        <v>42</v>
      </c>
      <c r="AS4" s="37">
        <v>43</v>
      </c>
      <c r="AT4" s="37">
        <v>44</v>
      </c>
      <c r="AU4" s="37">
        <v>45</v>
      </c>
      <c r="AV4" s="37">
        <v>46</v>
      </c>
      <c r="AW4" s="37">
        <v>47</v>
      </c>
      <c r="AX4" s="787">
        <v>48</v>
      </c>
      <c r="AY4" s="786">
        <v>49</v>
      </c>
      <c r="AZ4" s="37">
        <v>50</v>
      </c>
      <c r="BA4" s="37">
        <v>51</v>
      </c>
      <c r="BB4" s="37">
        <v>52</v>
      </c>
      <c r="BC4" s="37">
        <v>53</v>
      </c>
      <c r="BD4" s="37">
        <v>54</v>
      </c>
      <c r="BE4" s="37">
        <v>55</v>
      </c>
      <c r="BF4" s="37">
        <v>56</v>
      </c>
      <c r="BG4" s="37">
        <v>57</v>
      </c>
      <c r="BH4" s="37">
        <v>58</v>
      </c>
      <c r="BI4" s="37">
        <v>59</v>
      </c>
      <c r="BJ4" s="787">
        <v>60</v>
      </c>
      <c r="BK4" s="786">
        <v>61</v>
      </c>
      <c r="BL4" s="37">
        <v>62</v>
      </c>
      <c r="BM4" s="37">
        <v>63</v>
      </c>
      <c r="BN4" s="37">
        <v>64</v>
      </c>
      <c r="BO4" s="37">
        <v>65</v>
      </c>
      <c r="BP4" s="37">
        <v>66</v>
      </c>
      <c r="BQ4" s="37">
        <v>67</v>
      </c>
      <c r="BR4" s="37">
        <v>68</v>
      </c>
      <c r="BS4" s="37">
        <v>69</v>
      </c>
      <c r="BT4" s="37">
        <v>70</v>
      </c>
      <c r="BU4" s="37">
        <v>71</v>
      </c>
      <c r="BV4" s="787">
        <v>72</v>
      </c>
      <c r="BW4" s="786">
        <v>73</v>
      </c>
      <c r="BX4" s="37">
        <v>74</v>
      </c>
      <c r="BY4" s="37">
        <v>75</v>
      </c>
      <c r="BZ4" s="37">
        <v>76</v>
      </c>
      <c r="CA4" s="37">
        <v>77</v>
      </c>
      <c r="CB4" s="37">
        <v>78</v>
      </c>
      <c r="CC4" s="37">
        <v>79</v>
      </c>
      <c r="CD4" s="37">
        <v>80</v>
      </c>
      <c r="CE4" s="37">
        <v>81</v>
      </c>
      <c r="CF4" s="37">
        <v>82</v>
      </c>
      <c r="CG4" s="37">
        <v>83</v>
      </c>
      <c r="CH4" s="787">
        <v>84</v>
      </c>
      <c r="CI4" s="39">
        <v>85</v>
      </c>
      <c r="CJ4" s="37">
        <v>86</v>
      </c>
      <c r="CK4" s="37">
        <v>87</v>
      </c>
      <c r="CL4" s="37">
        <v>88</v>
      </c>
      <c r="CM4" s="37">
        <v>89</v>
      </c>
      <c r="CN4" s="37">
        <v>90</v>
      </c>
      <c r="CO4" s="37">
        <v>91</v>
      </c>
      <c r="CP4" s="37">
        <v>92</v>
      </c>
      <c r="CQ4" s="37">
        <v>93</v>
      </c>
      <c r="CR4" s="37">
        <v>94</v>
      </c>
      <c r="CS4" s="37">
        <v>95</v>
      </c>
      <c r="CT4" s="852">
        <v>96</v>
      </c>
      <c r="CU4" s="786">
        <v>97</v>
      </c>
      <c r="CV4" s="37">
        <v>98</v>
      </c>
      <c r="CW4" s="37">
        <v>99</v>
      </c>
      <c r="CX4" s="37">
        <v>100</v>
      </c>
      <c r="CY4" s="37">
        <v>101</v>
      </c>
      <c r="CZ4" s="37">
        <v>102</v>
      </c>
      <c r="DA4" s="37">
        <v>103</v>
      </c>
      <c r="DB4" s="37">
        <v>104</v>
      </c>
      <c r="DC4" s="37">
        <v>105</v>
      </c>
      <c r="DD4" s="37">
        <v>106</v>
      </c>
      <c r="DE4" s="37">
        <v>107</v>
      </c>
      <c r="DF4" s="787">
        <v>108</v>
      </c>
      <c r="DG4" s="786">
        <v>109</v>
      </c>
      <c r="DH4" s="37">
        <v>110</v>
      </c>
      <c r="DI4" s="37">
        <v>111</v>
      </c>
      <c r="DJ4" s="37">
        <v>112</v>
      </c>
      <c r="DK4" s="37">
        <v>113</v>
      </c>
      <c r="DL4" s="37">
        <v>114</v>
      </c>
      <c r="DM4" s="37">
        <v>115</v>
      </c>
      <c r="DN4" s="37">
        <v>116</v>
      </c>
      <c r="DO4" s="37">
        <v>117</v>
      </c>
      <c r="DP4" s="37">
        <v>118</v>
      </c>
      <c r="DQ4" s="37">
        <v>119</v>
      </c>
      <c r="DR4" s="787">
        <v>120</v>
      </c>
      <c r="DS4" s="786">
        <v>121</v>
      </c>
      <c r="DT4" s="37">
        <v>122</v>
      </c>
      <c r="DU4" s="37">
        <v>123</v>
      </c>
      <c r="DV4" s="37">
        <v>124</v>
      </c>
      <c r="DW4" s="37">
        <v>125</v>
      </c>
      <c r="DX4" s="37">
        <v>126</v>
      </c>
      <c r="DY4" s="37">
        <v>127</v>
      </c>
      <c r="DZ4" s="37">
        <v>128</v>
      </c>
      <c r="EA4" s="37">
        <v>129</v>
      </c>
      <c r="EB4" s="37">
        <v>130</v>
      </c>
      <c r="EC4" s="37">
        <v>131</v>
      </c>
      <c r="ED4" s="787">
        <v>132</v>
      </c>
      <c r="EE4" s="786">
        <v>133</v>
      </c>
      <c r="EF4" s="37">
        <v>134</v>
      </c>
      <c r="EG4" s="37">
        <v>135</v>
      </c>
      <c r="EH4" s="37">
        <v>136</v>
      </c>
      <c r="EI4" s="37">
        <v>137</v>
      </c>
      <c r="EJ4" s="37">
        <v>138</v>
      </c>
      <c r="EK4" s="37">
        <v>139</v>
      </c>
      <c r="EL4" s="37">
        <v>140</v>
      </c>
      <c r="EM4" s="37">
        <v>141</v>
      </c>
      <c r="EN4" s="37">
        <v>142</v>
      </c>
      <c r="EO4" s="37">
        <v>143</v>
      </c>
      <c r="EP4" s="787">
        <v>144</v>
      </c>
      <c r="ER4" s="805" t="s">
        <v>71</v>
      </c>
      <c r="ES4" s="806" t="s">
        <v>47</v>
      </c>
      <c r="ET4" s="806" t="s">
        <v>48</v>
      </c>
      <c r="EU4" s="806" t="s">
        <v>82</v>
      </c>
      <c r="EV4" s="806" t="s">
        <v>74</v>
      </c>
      <c r="EW4" s="806" t="s">
        <v>75</v>
      </c>
      <c r="EX4" s="806" t="s">
        <v>76</v>
      </c>
      <c r="EY4" s="806" t="s">
        <v>77</v>
      </c>
      <c r="EZ4" s="806" t="s">
        <v>78</v>
      </c>
      <c r="FA4" s="806" t="s">
        <v>79</v>
      </c>
      <c r="FB4" s="806" t="s">
        <v>80</v>
      </c>
      <c r="FC4" s="806" t="s">
        <v>81</v>
      </c>
      <c r="FD4" s="807" t="s">
        <v>65</v>
      </c>
    </row>
    <row r="5" spans="2:160" ht="7.5" customHeight="1" x14ac:dyDescent="0.3">
      <c r="B5" s="776"/>
      <c r="C5" s="788"/>
      <c r="D5" s="40"/>
      <c r="E5" s="40"/>
      <c r="F5" s="40"/>
      <c r="G5" s="40"/>
      <c r="H5" s="40"/>
      <c r="I5" s="40"/>
      <c r="J5" s="40"/>
      <c r="K5" s="40"/>
      <c r="L5" s="40"/>
      <c r="M5" s="40"/>
      <c r="N5" s="789"/>
      <c r="O5" s="788"/>
      <c r="P5" s="40"/>
      <c r="Q5" s="40"/>
      <c r="R5" s="40"/>
      <c r="S5" s="40"/>
      <c r="T5" s="40"/>
      <c r="U5" s="40"/>
      <c r="V5" s="40"/>
      <c r="W5" s="40"/>
      <c r="X5" s="40"/>
      <c r="Y5" s="40"/>
      <c r="Z5" s="789"/>
      <c r="AA5" s="788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789"/>
      <c r="AM5" s="788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789"/>
      <c r="AY5" s="788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789"/>
      <c r="BK5" s="788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789"/>
      <c r="BW5" s="788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789"/>
      <c r="CI5" s="769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5"/>
      <c r="CU5" s="788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789"/>
      <c r="DG5" s="788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789"/>
      <c r="DS5" s="788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789"/>
      <c r="EE5" s="788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789"/>
      <c r="ER5" s="788"/>
      <c r="ES5" s="40"/>
      <c r="ET5" s="40"/>
      <c r="EU5" s="40"/>
      <c r="EV5" s="40"/>
      <c r="EW5" s="40"/>
      <c r="EX5" s="40"/>
      <c r="EY5" s="45"/>
      <c r="EZ5" s="45"/>
      <c r="FA5" s="45"/>
      <c r="FB5" s="45"/>
      <c r="FC5" s="45"/>
      <c r="FD5" s="808"/>
    </row>
    <row r="6" spans="2:160" ht="15.6" x14ac:dyDescent="0.3">
      <c r="B6" s="777" t="s">
        <v>131</v>
      </c>
      <c r="C6" s="790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791"/>
      <c r="O6" s="790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791"/>
      <c r="AA6" s="790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791"/>
      <c r="AM6" s="790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791"/>
      <c r="AY6" s="790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791"/>
      <c r="BK6" s="790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791"/>
      <c r="BW6" s="790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791"/>
      <c r="CI6" s="770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6"/>
      <c r="CU6" s="790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791"/>
      <c r="DG6" s="790"/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791"/>
      <c r="DS6" s="790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791"/>
      <c r="EE6" s="790"/>
      <c r="EF6" s="143"/>
      <c r="EG6" s="143"/>
      <c r="EH6" s="143"/>
      <c r="EI6" s="143"/>
      <c r="EJ6" s="143"/>
      <c r="EK6" s="143"/>
      <c r="EL6" s="143"/>
      <c r="EM6" s="143"/>
      <c r="EN6" s="143"/>
      <c r="EO6" s="143"/>
      <c r="EP6" s="791"/>
      <c r="EQ6" s="121"/>
      <c r="ER6" s="790"/>
      <c r="ES6" s="143"/>
      <c r="ET6" s="143"/>
      <c r="EU6" s="143"/>
      <c r="EV6" s="143"/>
      <c r="EW6" s="143"/>
      <c r="EX6" s="143"/>
      <c r="EY6" s="146"/>
      <c r="EZ6" s="146"/>
      <c r="FA6" s="146"/>
      <c r="FB6" s="146"/>
      <c r="FC6" s="146"/>
      <c r="FD6" s="809"/>
    </row>
    <row r="7" spans="2:160" ht="15.6" outlineLevel="1" x14ac:dyDescent="0.3">
      <c r="B7" s="777" t="s">
        <v>42</v>
      </c>
      <c r="C7" s="792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793"/>
      <c r="O7" s="792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793"/>
      <c r="AA7" s="792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793"/>
      <c r="AM7" s="792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793"/>
      <c r="AY7" s="792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793"/>
      <c r="BK7" s="792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793"/>
      <c r="BW7" s="792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793"/>
      <c r="CI7" s="771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88"/>
      <c r="CU7" s="792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793"/>
      <c r="DG7" s="792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793"/>
      <c r="DS7" s="792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793"/>
      <c r="EE7" s="792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793"/>
      <c r="EQ7" s="125"/>
      <c r="ER7" s="792"/>
      <c r="ES7" s="177"/>
      <c r="ET7" s="177"/>
      <c r="EU7" s="177"/>
      <c r="EV7" s="177"/>
      <c r="EW7" s="177"/>
      <c r="EX7" s="177"/>
      <c r="EY7" s="188"/>
      <c r="EZ7" s="188"/>
      <c r="FA7" s="188"/>
      <c r="FB7" s="188"/>
      <c r="FC7" s="188"/>
      <c r="FD7" s="810"/>
    </row>
    <row r="8" spans="2:160" ht="16.2" outlineLevel="1" thickBot="1" x14ac:dyDescent="0.35">
      <c r="B8" s="778" t="s">
        <v>116</v>
      </c>
      <c r="C8" s="792">
        <f>'Cash-flow'!C8</f>
        <v>0</v>
      </c>
      <c r="D8" s="177">
        <f>'Cash-flow'!D8</f>
        <v>0</v>
      </c>
      <c r="E8" s="177">
        <f>'Cash-flow'!E8</f>
        <v>0</v>
      </c>
      <c r="F8" s="177">
        <f>'Cash-flow'!F8</f>
        <v>0</v>
      </c>
      <c r="G8" s="177">
        <f>'Выручка-Revenue'!H12</f>
        <v>0</v>
      </c>
      <c r="H8" s="177">
        <f>'Выручка-Revenue'!I12</f>
        <v>0</v>
      </c>
      <c r="I8" s="177">
        <f>'Выручка-Revenue'!J12</f>
        <v>0</v>
      </c>
      <c r="J8" s="177">
        <f>'Выручка-Revenue'!K12</f>
        <v>0</v>
      </c>
      <c r="K8" s="177">
        <f>'Выручка-Revenue'!L12</f>
        <v>0</v>
      </c>
      <c r="L8" s="177">
        <f>'Выручка-Revenue'!M12</f>
        <v>0</v>
      </c>
      <c r="M8" s="177">
        <f>'Выручка-Revenue'!N12</f>
        <v>0</v>
      </c>
      <c r="N8" s="793">
        <f>'Выручка-Revenue'!O12</f>
        <v>0</v>
      </c>
      <c r="O8" s="792">
        <f>'Выручка-Revenue'!P12</f>
        <v>0</v>
      </c>
      <c r="P8" s="177">
        <f>'Выручка-Revenue'!Q12</f>
        <v>0</v>
      </c>
      <c r="Q8" s="177">
        <f>'Выручка-Revenue'!R12</f>
        <v>0</v>
      </c>
      <c r="R8" s="177">
        <f>'Выручка-Revenue'!S12</f>
        <v>0</v>
      </c>
      <c r="S8" s="177">
        <f>'Выручка-Revenue'!T12</f>
        <v>0</v>
      </c>
      <c r="T8" s="177">
        <f>'Выручка-Revenue'!U12</f>
        <v>0</v>
      </c>
      <c r="U8" s="177">
        <f>'Выручка-Revenue'!V12</f>
        <v>136980.75</v>
      </c>
      <c r="V8" s="177">
        <f>'Выручка-Revenue'!W12</f>
        <v>137553.60000000001</v>
      </c>
      <c r="W8" s="177">
        <f>'Выручка-Revenue'!X12</f>
        <v>104281.34999999999</v>
      </c>
      <c r="X8" s="177">
        <f>'Выручка-Revenue'!Y12</f>
        <v>81049.5</v>
      </c>
      <c r="Y8" s="177">
        <f>'Выручка-Revenue'!Z12</f>
        <v>37120.949999999997</v>
      </c>
      <c r="Z8" s="793">
        <f>'Выручка-Revenue'!AA12</f>
        <v>28713.3</v>
      </c>
      <c r="AA8" s="792">
        <f>'Выручка-Revenue'!AB12</f>
        <v>35187.300000000003</v>
      </c>
      <c r="AB8" s="177">
        <f>'Выручка-Revenue'!AC12</f>
        <v>57946.5</v>
      </c>
      <c r="AC8" s="177">
        <f>'Выручка-Revenue'!AD12</f>
        <v>92264.4</v>
      </c>
      <c r="AD8" s="177">
        <f>'Выручка-Revenue'!AE12</f>
        <v>115410.29999999999</v>
      </c>
      <c r="AE8" s="177">
        <f>'Выручка-Revenue'!AF12</f>
        <v>138012</v>
      </c>
      <c r="AF8" s="177">
        <f>'Выручка-Revenue'!AG12</f>
        <v>133342.65</v>
      </c>
      <c r="AG8" s="177">
        <f>'Выручка-Revenue'!AH12</f>
        <v>134241.13500000001</v>
      </c>
      <c r="AH8" s="177">
        <f>'Выручка-Revenue'!AI12</f>
        <v>134802.52799999999</v>
      </c>
      <c r="AI8" s="177">
        <f>'Выручка-Revenue'!AJ12</f>
        <v>102195.72299999998</v>
      </c>
      <c r="AJ8" s="177">
        <f>'Выручка-Revenue'!AK12</f>
        <v>79428.509999999995</v>
      </c>
      <c r="AK8" s="177">
        <f>'Выручка-Revenue'!AL12</f>
        <v>36378.531000000003</v>
      </c>
      <c r="AL8" s="793">
        <f>'Выручка-Revenue'!AM12</f>
        <v>28139.034</v>
      </c>
      <c r="AM8" s="792">
        <f>'Выручка-Revenue'!AN12</f>
        <v>34483.553999999996</v>
      </c>
      <c r="AN8" s="177">
        <f>'Выручка-Revenue'!AO12</f>
        <v>56787.57</v>
      </c>
      <c r="AO8" s="177">
        <f>'Выручка-Revenue'!AP12</f>
        <v>90419.111999999994</v>
      </c>
      <c r="AP8" s="177">
        <f>'Выручка-Revenue'!AQ12</f>
        <v>113102.094</v>
      </c>
      <c r="AQ8" s="177">
        <f>'Выручка-Revenue'!AR12</f>
        <v>135251.76</v>
      </c>
      <c r="AR8" s="177">
        <f>'Выручка-Revenue'!AS12</f>
        <v>130675.79699999999</v>
      </c>
      <c r="AS8" s="177">
        <f>'Выручка-Revenue'!AT12</f>
        <v>133487.74087500002</v>
      </c>
      <c r="AT8" s="177">
        <f>'Выручка-Revenue'!AU12</f>
        <v>134045.98319999999</v>
      </c>
      <c r="AU8" s="177">
        <f>'Выручка-Revenue'!AV12</f>
        <v>101622.175575</v>
      </c>
      <c r="AV8" s="177">
        <f>'Выручка-Revenue'!AW12</f>
        <v>78982.737749999986</v>
      </c>
      <c r="AW8" s="177">
        <f>'Выручка-Revenue'!AX12</f>
        <v>36174.365774999998</v>
      </c>
      <c r="AX8" s="793">
        <f>'Выручка-Revenue'!AY12</f>
        <v>27981.110849999997</v>
      </c>
      <c r="AY8" s="792">
        <f>'Выручка-Revenue'!AZ12</f>
        <v>34290.023850000005</v>
      </c>
      <c r="AZ8" s="177">
        <f>'Выручка-Revenue'!BA12</f>
        <v>56468.864250000006</v>
      </c>
      <c r="BA8" s="177">
        <f>'Выручка-Revenue'!BB12</f>
        <v>89911.657800000001</v>
      </c>
      <c r="BB8" s="177">
        <f>'Выручка-Revenue'!BC12</f>
        <v>112467.33735000002</v>
      </c>
      <c r="BC8" s="177">
        <f>'Выручка-Revenue'!BD12</f>
        <v>134492.69399999999</v>
      </c>
      <c r="BD8" s="177">
        <f>'Выручка-Revenue'!BE12</f>
        <v>129942.412425</v>
      </c>
      <c r="BE8" s="177">
        <f>'Выручка-Revenue'!BF12</f>
        <v>132734.34675</v>
      </c>
      <c r="BF8" s="177">
        <f>'Выручка-Revenue'!BG12</f>
        <v>133289.43839999998</v>
      </c>
      <c r="BG8" s="177">
        <f>'Выручка-Revenue'!BH12</f>
        <v>101048.62814999999</v>
      </c>
      <c r="BH8" s="177">
        <f>'Выручка-Revenue'!BI12</f>
        <v>78536.965499999991</v>
      </c>
      <c r="BI8" s="177">
        <f>'Выручка-Revenue'!BJ12</f>
        <v>35970.200549999994</v>
      </c>
      <c r="BJ8" s="793">
        <f>'Выручка-Revenue'!BK12</f>
        <v>27823.187699999999</v>
      </c>
      <c r="BK8" s="792">
        <f>'Выручка-Revenue'!BL12</f>
        <v>34096.493699999999</v>
      </c>
      <c r="BL8" s="177">
        <f>'Выручка-Revenue'!BM12</f>
        <v>56150.158499999998</v>
      </c>
      <c r="BM8" s="177">
        <f>'Выручка-Revenue'!BN12</f>
        <v>89404.203599999993</v>
      </c>
      <c r="BN8" s="177">
        <f>'Выручка-Revenue'!BO12</f>
        <v>111832.58069999999</v>
      </c>
      <c r="BO8" s="177">
        <f>'Выручка-Revenue'!BP12</f>
        <v>133733.628</v>
      </c>
      <c r="BP8" s="177">
        <f>'Выручка-Revenue'!BQ12</f>
        <v>129209.02784999998</v>
      </c>
      <c r="BQ8" s="177">
        <f>'Выручка-Revenue'!BR12</f>
        <v>131980.95262500001</v>
      </c>
      <c r="BR8" s="177">
        <f>'Выручка-Revenue'!BS12</f>
        <v>132532.89360000001</v>
      </c>
      <c r="BS8" s="177">
        <f>'Выручка-Revenue'!BT12</f>
        <v>100475.08072499999</v>
      </c>
      <c r="BT8" s="177">
        <f>'Выручка-Revenue'!BU12</f>
        <v>78091.193249999997</v>
      </c>
      <c r="BU8" s="177">
        <f>'Выручка-Revenue'!BV12</f>
        <v>35766.035324999997</v>
      </c>
      <c r="BV8" s="793">
        <f>'Выручка-Revenue'!BW12</f>
        <v>27665.26455</v>
      </c>
      <c r="BW8" s="792">
        <f>'Выручка-Revenue'!BX12</f>
        <v>33902.96355</v>
      </c>
      <c r="BX8" s="177">
        <f>'Выручка-Revenue'!BY12</f>
        <v>55831.452750000004</v>
      </c>
      <c r="BY8" s="177">
        <f>'Выручка-Revenue'!BZ12</f>
        <v>88896.749400000001</v>
      </c>
      <c r="BZ8" s="177">
        <f>'Выручка-Revenue'!CA12</f>
        <v>111197.82405000001</v>
      </c>
      <c r="CA8" s="177">
        <f>'Выручка-Revenue'!CB12</f>
        <v>132974.56200000001</v>
      </c>
      <c r="CB8" s="177">
        <f>'Выручка-Revenue'!CC12</f>
        <v>128475.64327499999</v>
      </c>
      <c r="CC8" s="177">
        <f>'Выручка-Revenue'!CD12</f>
        <v>131227.55849999998</v>
      </c>
      <c r="CD8" s="177">
        <f>'Выручка-Revenue'!CE12</f>
        <v>131776.34880000001</v>
      </c>
      <c r="CE8" s="177">
        <f>'Выручка-Revenue'!CF12</f>
        <v>99901.533299999981</v>
      </c>
      <c r="CF8" s="177">
        <f>'Выручка-Revenue'!CG12</f>
        <v>77645.420999999988</v>
      </c>
      <c r="CG8" s="177">
        <f>'Выручка-Revenue'!CH12</f>
        <v>35561.8701</v>
      </c>
      <c r="CH8" s="793">
        <f>'Выручка-Revenue'!CI12</f>
        <v>27507.341399999998</v>
      </c>
      <c r="CI8" s="771">
        <f>'Выручка-Revenue'!CJ12</f>
        <v>33709.433399999994</v>
      </c>
      <c r="CJ8" s="177">
        <f>'Выручка-Revenue'!CK12</f>
        <v>55512.746999999996</v>
      </c>
      <c r="CK8" s="177">
        <f>'Выручка-Revenue'!CL12</f>
        <v>88389.295199999993</v>
      </c>
      <c r="CL8" s="177">
        <f>'Выручка-Revenue'!CM12</f>
        <v>110563.06739999997</v>
      </c>
      <c r="CM8" s="177">
        <f>'Выручка-Revenue'!CN12</f>
        <v>132215.49600000001</v>
      </c>
      <c r="CN8" s="177">
        <f>'Выручка-Revenue'!CO12</f>
        <v>127742.25869999999</v>
      </c>
      <c r="CO8" s="177">
        <f>'Выручка-Revenue'!CP12</f>
        <v>130474.16437500001</v>
      </c>
      <c r="CP8" s="177">
        <f>'Выручка-Revenue'!CQ12</f>
        <v>131019.804</v>
      </c>
      <c r="CQ8" s="177">
        <f>'Выручка-Revenue'!CR12</f>
        <v>99327.985874999998</v>
      </c>
      <c r="CR8" s="177">
        <f>'Выручка-Revenue'!CS12</f>
        <v>77199.648750000008</v>
      </c>
      <c r="CS8" s="177">
        <f>'Выручка-Revenue'!CT12</f>
        <v>35357.704874999996</v>
      </c>
      <c r="CT8" s="188">
        <f>'Выручка-Revenue'!CU12</f>
        <v>27349.418249999999</v>
      </c>
      <c r="CU8" s="792">
        <f>'Выручка-Revenue'!CV12</f>
        <v>33515.903249999996</v>
      </c>
      <c r="CV8" s="177">
        <f>'Выручка-Revenue'!CW12</f>
        <v>55194.041249999995</v>
      </c>
      <c r="CW8" s="177">
        <f>'Выручка-Revenue'!CX12</f>
        <v>87881.841000000015</v>
      </c>
      <c r="CX8" s="177">
        <f>'Выручка-Revenue'!CY12</f>
        <v>109928.31074999999</v>
      </c>
      <c r="CY8" s="177">
        <f>'Выручка-Revenue'!CZ12</f>
        <v>131456.43000000002</v>
      </c>
      <c r="CZ8" s="177">
        <f>'Выручка-Revenue'!DA12</f>
        <v>127008.874125</v>
      </c>
      <c r="DA8" s="177">
        <f>'Выручка-Revenue'!DB12</f>
        <v>129720.77024999999</v>
      </c>
      <c r="DB8" s="177">
        <f>'Выручка-Revenue'!DC12</f>
        <v>130263.2592</v>
      </c>
      <c r="DC8" s="177">
        <f>'Выручка-Revenue'!DD12</f>
        <v>98754.438449999987</v>
      </c>
      <c r="DD8" s="177">
        <f>'Выручка-Revenue'!DE12</f>
        <v>76753.876499999998</v>
      </c>
      <c r="DE8" s="177">
        <f>'Выручка-Revenue'!DF12</f>
        <v>35153.539649999999</v>
      </c>
      <c r="DF8" s="793">
        <f>'Выручка-Revenue'!DG12</f>
        <v>27191.4951</v>
      </c>
      <c r="DG8" s="792">
        <f>'Выручка-Revenue'!DH12</f>
        <v>33322.373099999997</v>
      </c>
      <c r="DH8" s="177">
        <f>'Выручка-Revenue'!DI12</f>
        <v>54875.335500000001</v>
      </c>
      <c r="DI8" s="177">
        <f>'Выручка-Revenue'!DJ12</f>
        <v>87374.386799999993</v>
      </c>
      <c r="DJ8" s="177">
        <f>'Выручка-Revenue'!DK12</f>
        <v>109293.55409999999</v>
      </c>
      <c r="DK8" s="177">
        <f>'Выручка-Revenue'!DL12</f>
        <v>130697.36399999999</v>
      </c>
      <c r="DL8" s="177">
        <f>'Выручка-Revenue'!DM12</f>
        <v>126275.48954999998</v>
      </c>
      <c r="DM8" s="177">
        <f>'Выручка-Revenue'!DN12</f>
        <v>128967.37612499998</v>
      </c>
      <c r="DN8" s="177">
        <f>'Выручка-Revenue'!DO12</f>
        <v>129506.71440000001</v>
      </c>
      <c r="DO8" s="177">
        <f>'Выручка-Revenue'!DP12</f>
        <v>98180.89102499999</v>
      </c>
      <c r="DP8" s="177">
        <f>'Выручка-Revenue'!DQ12</f>
        <v>76308.104250000004</v>
      </c>
      <c r="DQ8" s="177">
        <f>'Выручка-Revenue'!DR12</f>
        <v>34949.374425000002</v>
      </c>
      <c r="DR8" s="793">
        <f>'Выручка-Revenue'!DS12</f>
        <v>27033.571949999998</v>
      </c>
      <c r="DS8" s="792">
        <f>'Выручка-Revenue'!DT12</f>
        <v>33128.842949999998</v>
      </c>
      <c r="DT8" s="177">
        <f>'Выручка-Revenue'!DU12</f>
        <v>54556.62975</v>
      </c>
      <c r="DU8" s="177">
        <f>'Выручка-Revenue'!DV12</f>
        <v>86866.932599999986</v>
      </c>
      <c r="DV8" s="177">
        <f>'Выручка-Revenue'!DW12</f>
        <v>108658.79745</v>
      </c>
      <c r="DW8" s="177">
        <f>'Выручка-Revenue'!DX12</f>
        <v>129938.298</v>
      </c>
      <c r="DX8" s="177">
        <f>'Выручка-Revenue'!DY12</f>
        <v>125542.10497499999</v>
      </c>
      <c r="DY8" s="177">
        <f>'Выручка-Revenue'!DZ12</f>
        <v>128213.98199999999</v>
      </c>
      <c r="DZ8" s="177">
        <f>'Выручка-Revenue'!EA12</f>
        <v>128750.16960000001</v>
      </c>
      <c r="EA8" s="177">
        <f>'Выручка-Revenue'!EB12</f>
        <v>97607.343600000007</v>
      </c>
      <c r="EB8" s="177">
        <f>'Выручка-Revenue'!EC12</f>
        <v>75862.331999999995</v>
      </c>
      <c r="EC8" s="177">
        <f>'Выручка-Revenue'!ED12</f>
        <v>34745.209199999998</v>
      </c>
      <c r="ED8" s="793">
        <f>'Выручка-Revenue'!EE12</f>
        <v>26875.648799999999</v>
      </c>
      <c r="EE8" s="792">
        <f>'Выручка-Revenue'!EF12</f>
        <v>32935.3128</v>
      </c>
      <c r="EF8" s="177">
        <f>'Выручка-Revenue'!EG12</f>
        <v>54237.923999999999</v>
      </c>
      <c r="EG8" s="177">
        <f>'Выручка-Revenue'!EH12</f>
        <v>86359.478399999993</v>
      </c>
      <c r="EH8" s="177">
        <f>'Выручка-Revenue'!EI12</f>
        <v>108024.04079999999</v>
      </c>
      <c r="EI8" s="177">
        <f>'Выручка-Revenue'!EJ12</f>
        <v>129179.232</v>
      </c>
      <c r="EJ8" s="177">
        <f>'Выручка-Revenue'!EK12</f>
        <v>124808.72039999999</v>
      </c>
      <c r="EK8" s="177">
        <f>'Выручка-Revenue'!EL12</f>
        <v>127460.58787499998</v>
      </c>
      <c r="EL8" s="177">
        <f>'Выручка-Revenue'!EM12</f>
        <v>127993.62479999999</v>
      </c>
      <c r="EM8" s="177">
        <f>'Выручка-Revenue'!EN12</f>
        <v>97033.796174999996</v>
      </c>
      <c r="EN8" s="177">
        <f>'Выручка-Revenue'!EO12</f>
        <v>75416.55975</v>
      </c>
      <c r="EO8" s="177">
        <f>'Выручка-Revenue'!EP12</f>
        <v>34541.043975000001</v>
      </c>
      <c r="EP8" s="793">
        <f>'Выручка-Revenue'!EQ12</f>
        <v>26717.72565</v>
      </c>
      <c r="EQ8" s="125"/>
      <c r="ER8" s="792">
        <f>SUM(C8:N8)</f>
        <v>0</v>
      </c>
      <c r="ES8" s="177">
        <f>SUM(O8:Z8)</f>
        <v>525699.44999999995</v>
      </c>
      <c r="ET8" s="177">
        <f>SUM(AA8:AL8)</f>
        <v>1087348.611</v>
      </c>
      <c r="EU8" s="177">
        <f>SUM(AM8:AX8)</f>
        <v>1073014.0010249999</v>
      </c>
      <c r="EV8" s="177">
        <f>SUM(AY8:BJ8)</f>
        <v>1066975.756725</v>
      </c>
      <c r="EW8" s="177">
        <f>SUM(BK8:BV8)</f>
        <v>1060937.5124250001</v>
      </c>
      <c r="EX8" s="177">
        <f>SUM(BW8:CH8)</f>
        <v>1054899.2681250002</v>
      </c>
      <c r="EY8" s="188">
        <f>SUM(CI8:CT8)</f>
        <v>1048861.0238250003</v>
      </c>
      <c r="EZ8" s="188">
        <f>SUM(CU8:DF8)</f>
        <v>1042822.7795249999</v>
      </c>
      <c r="FA8" s="188">
        <f>SUM(DG8:DR8)</f>
        <v>1036784.535225</v>
      </c>
      <c r="FB8" s="188">
        <f>SUM(DS8:ED8)</f>
        <v>1030746.2909250001</v>
      </c>
      <c r="FC8" s="188">
        <f>SUM(EE8:EP8)</f>
        <v>1024708.046625</v>
      </c>
      <c r="FD8" s="178">
        <f>SUM(C8:EP8)</f>
        <v>11052797.275425006</v>
      </c>
    </row>
    <row r="9" spans="2:160" s="41" customFormat="1" ht="24" customHeight="1" thickBot="1" x14ac:dyDescent="0.35">
      <c r="B9" s="768" t="s">
        <v>132</v>
      </c>
      <c r="C9" s="794">
        <f t="shared" ref="C9:AH9" si="0">SUM(C8:C8)</f>
        <v>0</v>
      </c>
      <c r="D9" s="199">
        <f t="shared" si="0"/>
        <v>0</v>
      </c>
      <c r="E9" s="199">
        <f t="shared" si="0"/>
        <v>0</v>
      </c>
      <c r="F9" s="199">
        <f t="shared" si="0"/>
        <v>0</v>
      </c>
      <c r="G9" s="199">
        <f t="shared" si="0"/>
        <v>0</v>
      </c>
      <c r="H9" s="199">
        <f t="shared" si="0"/>
        <v>0</v>
      </c>
      <c r="I9" s="199">
        <f t="shared" si="0"/>
        <v>0</v>
      </c>
      <c r="J9" s="199">
        <f t="shared" si="0"/>
        <v>0</v>
      </c>
      <c r="K9" s="199">
        <f t="shared" si="0"/>
        <v>0</v>
      </c>
      <c r="L9" s="199">
        <f t="shared" si="0"/>
        <v>0</v>
      </c>
      <c r="M9" s="199">
        <f t="shared" si="0"/>
        <v>0</v>
      </c>
      <c r="N9" s="204">
        <f t="shared" si="0"/>
        <v>0</v>
      </c>
      <c r="O9" s="794">
        <f t="shared" si="0"/>
        <v>0</v>
      </c>
      <c r="P9" s="199">
        <f t="shared" si="0"/>
        <v>0</v>
      </c>
      <c r="Q9" s="199">
        <f t="shared" si="0"/>
        <v>0</v>
      </c>
      <c r="R9" s="199">
        <f t="shared" si="0"/>
        <v>0</v>
      </c>
      <c r="S9" s="199">
        <f t="shared" si="0"/>
        <v>0</v>
      </c>
      <c r="T9" s="199">
        <f t="shared" si="0"/>
        <v>0</v>
      </c>
      <c r="U9" s="199">
        <f t="shared" si="0"/>
        <v>136980.75</v>
      </c>
      <c r="V9" s="199">
        <f t="shared" si="0"/>
        <v>137553.60000000001</v>
      </c>
      <c r="W9" s="199">
        <f t="shared" si="0"/>
        <v>104281.34999999999</v>
      </c>
      <c r="X9" s="199">
        <f t="shared" si="0"/>
        <v>81049.5</v>
      </c>
      <c r="Y9" s="199">
        <f t="shared" si="0"/>
        <v>37120.949999999997</v>
      </c>
      <c r="Z9" s="204">
        <f t="shared" si="0"/>
        <v>28713.3</v>
      </c>
      <c r="AA9" s="794">
        <f t="shared" si="0"/>
        <v>35187.300000000003</v>
      </c>
      <c r="AB9" s="199">
        <f t="shared" si="0"/>
        <v>57946.5</v>
      </c>
      <c r="AC9" s="199">
        <f t="shared" si="0"/>
        <v>92264.4</v>
      </c>
      <c r="AD9" s="199">
        <f t="shared" si="0"/>
        <v>115410.29999999999</v>
      </c>
      <c r="AE9" s="199">
        <f t="shared" si="0"/>
        <v>138012</v>
      </c>
      <c r="AF9" s="199">
        <f t="shared" si="0"/>
        <v>133342.65</v>
      </c>
      <c r="AG9" s="199">
        <f t="shared" si="0"/>
        <v>134241.13500000001</v>
      </c>
      <c r="AH9" s="199">
        <f t="shared" si="0"/>
        <v>134802.52799999999</v>
      </c>
      <c r="AI9" s="199">
        <f t="shared" ref="AI9:BN9" si="1">SUM(AI8:AI8)</f>
        <v>102195.72299999998</v>
      </c>
      <c r="AJ9" s="199">
        <f t="shared" si="1"/>
        <v>79428.509999999995</v>
      </c>
      <c r="AK9" s="199">
        <f t="shared" si="1"/>
        <v>36378.531000000003</v>
      </c>
      <c r="AL9" s="204">
        <f t="shared" si="1"/>
        <v>28139.034</v>
      </c>
      <c r="AM9" s="794">
        <f t="shared" si="1"/>
        <v>34483.553999999996</v>
      </c>
      <c r="AN9" s="199">
        <f t="shared" si="1"/>
        <v>56787.57</v>
      </c>
      <c r="AO9" s="199">
        <f t="shared" si="1"/>
        <v>90419.111999999994</v>
      </c>
      <c r="AP9" s="199">
        <f t="shared" si="1"/>
        <v>113102.094</v>
      </c>
      <c r="AQ9" s="199">
        <f t="shared" si="1"/>
        <v>135251.76</v>
      </c>
      <c r="AR9" s="199">
        <f t="shared" si="1"/>
        <v>130675.79699999999</v>
      </c>
      <c r="AS9" s="199">
        <f t="shared" si="1"/>
        <v>133487.74087500002</v>
      </c>
      <c r="AT9" s="199">
        <f t="shared" si="1"/>
        <v>134045.98319999999</v>
      </c>
      <c r="AU9" s="199">
        <f t="shared" si="1"/>
        <v>101622.175575</v>
      </c>
      <c r="AV9" s="199">
        <f t="shared" si="1"/>
        <v>78982.737749999986</v>
      </c>
      <c r="AW9" s="199">
        <f t="shared" si="1"/>
        <v>36174.365774999998</v>
      </c>
      <c r="AX9" s="204">
        <f t="shared" si="1"/>
        <v>27981.110849999997</v>
      </c>
      <c r="AY9" s="794">
        <f t="shared" si="1"/>
        <v>34290.023850000005</v>
      </c>
      <c r="AZ9" s="199">
        <f t="shared" si="1"/>
        <v>56468.864250000006</v>
      </c>
      <c r="BA9" s="199">
        <f t="shared" si="1"/>
        <v>89911.657800000001</v>
      </c>
      <c r="BB9" s="199">
        <f t="shared" si="1"/>
        <v>112467.33735000002</v>
      </c>
      <c r="BC9" s="199">
        <f t="shared" si="1"/>
        <v>134492.69399999999</v>
      </c>
      <c r="BD9" s="199">
        <f t="shared" si="1"/>
        <v>129942.412425</v>
      </c>
      <c r="BE9" s="199">
        <f t="shared" si="1"/>
        <v>132734.34675</v>
      </c>
      <c r="BF9" s="199">
        <f t="shared" si="1"/>
        <v>133289.43839999998</v>
      </c>
      <c r="BG9" s="199">
        <f t="shared" si="1"/>
        <v>101048.62814999999</v>
      </c>
      <c r="BH9" s="199">
        <f t="shared" si="1"/>
        <v>78536.965499999991</v>
      </c>
      <c r="BI9" s="199">
        <f t="shared" si="1"/>
        <v>35970.200549999994</v>
      </c>
      <c r="BJ9" s="204">
        <f t="shared" si="1"/>
        <v>27823.187699999999</v>
      </c>
      <c r="BK9" s="794">
        <f t="shared" si="1"/>
        <v>34096.493699999999</v>
      </c>
      <c r="BL9" s="199">
        <f t="shared" si="1"/>
        <v>56150.158499999998</v>
      </c>
      <c r="BM9" s="199">
        <f t="shared" si="1"/>
        <v>89404.203599999993</v>
      </c>
      <c r="BN9" s="199">
        <f t="shared" si="1"/>
        <v>111832.58069999999</v>
      </c>
      <c r="BO9" s="199">
        <f t="shared" ref="BO9:CT9" si="2">SUM(BO8:BO8)</f>
        <v>133733.628</v>
      </c>
      <c r="BP9" s="199">
        <f t="shared" si="2"/>
        <v>129209.02784999998</v>
      </c>
      <c r="BQ9" s="199">
        <f t="shared" si="2"/>
        <v>131980.95262500001</v>
      </c>
      <c r="BR9" s="199">
        <f t="shared" si="2"/>
        <v>132532.89360000001</v>
      </c>
      <c r="BS9" s="199">
        <f t="shared" si="2"/>
        <v>100475.08072499999</v>
      </c>
      <c r="BT9" s="199">
        <f t="shared" si="2"/>
        <v>78091.193249999997</v>
      </c>
      <c r="BU9" s="199">
        <f t="shared" si="2"/>
        <v>35766.035324999997</v>
      </c>
      <c r="BV9" s="204">
        <f t="shared" si="2"/>
        <v>27665.26455</v>
      </c>
      <c r="BW9" s="794">
        <f t="shared" si="2"/>
        <v>33902.96355</v>
      </c>
      <c r="BX9" s="199">
        <f t="shared" si="2"/>
        <v>55831.452750000004</v>
      </c>
      <c r="BY9" s="199">
        <f t="shared" si="2"/>
        <v>88896.749400000001</v>
      </c>
      <c r="BZ9" s="199">
        <f t="shared" si="2"/>
        <v>111197.82405000001</v>
      </c>
      <c r="CA9" s="199">
        <f t="shared" si="2"/>
        <v>132974.56200000001</v>
      </c>
      <c r="CB9" s="199">
        <f t="shared" si="2"/>
        <v>128475.64327499999</v>
      </c>
      <c r="CC9" s="199">
        <f t="shared" si="2"/>
        <v>131227.55849999998</v>
      </c>
      <c r="CD9" s="199">
        <f t="shared" si="2"/>
        <v>131776.34880000001</v>
      </c>
      <c r="CE9" s="199">
        <f t="shared" si="2"/>
        <v>99901.533299999981</v>
      </c>
      <c r="CF9" s="199">
        <f t="shared" si="2"/>
        <v>77645.420999999988</v>
      </c>
      <c r="CG9" s="199">
        <f t="shared" si="2"/>
        <v>35561.8701</v>
      </c>
      <c r="CH9" s="204">
        <f t="shared" si="2"/>
        <v>27507.341399999998</v>
      </c>
      <c r="CI9" s="202">
        <f t="shared" si="2"/>
        <v>33709.433399999994</v>
      </c>
      <c r="CJ9" s="199">
        <f t="shared" si="2"/>
        <v>55512.746999999996</v>
      </c>
      <c r="CK9" s="199">
        <f t="shared" si="2"/>
        <v>88389.295199999993</v>
      </c>
      <c r="CL9" s="199">
        <f t="shared" si="2"/>
        <v>110563.06739999997</v>
      </c>
      <c r="CM9" s="199">
        <f t="shared" si="2"/>
        <v>132215.49600000001</v>
      </c>
      <c r="CN9" s="199">
        <f t="shared" si="2"/>
        <v>127742.25869999999</v>
      </c>
      <c r="CO9" s="199">
        <f t="shared" si="2"/>
        <v>130474.16437500001</v>
      </c>
      <c r="CP9" s="199">
        <f t="shared" si="2"/>
        <v>131019.804</v>
      </c>
      <c r="CQ9" s="199">
        <f t="shared" si="2"/>
        <v>99327.985874999998</v>
      </c>
      <c r="CR9" s="199">
        <f t="shared" si="2"/>
        <v>77199.648750000008</v>
      </c>
      <c r="CS9" s="199">
        <f t="shared" si="2"/>
        <v>35357.704874999996</v>
      </c>
      <c r="CT9" s="200">
        <f t="shared" si="2"/>
        <v>27349.418249999999</v>
      </c>
      <c r="CU9" s="794">
        <f t="shared" ref="CU9:DZ9" si="3">SUM(CU8:CU8)</f>
        <v>33515.903249999996</v>
      </c>
      <c r="CV9" s="199">
        <f t="shared" si="3"/>
        <v>55194.041249999995</v>
      </c>
      <c r="CW9" s="199">
        <f t="shared" si="3"/>
        <v>87881.841000000015</v>
      </c>
      <c r="CX9" s="199">
        <f t="shared" si="3"/>
        <v>109928.31074999999</v>
      </c>
      <c r="CY9" s="199">
        <f t="shared" si="3"/>
        <v>131456.43000000002</v>
      </c>
      <c r="CZ9" s="199">
        <f t="shared" si="3"/>
        <v>127008.874125</v>
      </c>
      <c r="DA9" s="199">
        <f t="shared" si="3"/>
        <v>129720.77024999999</v>
      </c>
      <c r="DB9" s="199">
        <f t="shared" si="3"/>
        <v>130263.2592</v>
      </c>
      <c r="DC9" s="199">
        <f t="shared" si="3"/>
        <v>98754.438449999987</v>
      </c>
      <c r="DD9" s="199">
        <f t="shared" si="3"/>
        <v>76753.876499999998</v>
      </c>
      <c r="DE9" s="199">
        <f t="shared" si="3"/>
        <v>35153.539649999999</v>
      </c>
      <c r="DF9" s="204">
        <f t="shared" si="3"/>
        <v>27191.4951</v>
      </c>
      <c r="DG9" s="794">
        <f t="shared" si="3"/>
        <v>33322.373099999997</v>
      </c>
      <c r="DH9" s="199">
        <f t="shared" si="3"/>
        <v>54875.335500000001</v>
      </c>
      <c r="DI9" s="199">
        <f t="shared" si="3"/>
        <v>87374.386799999993</v>
      </c>
      <c r="DJ9" s="199">
        <f t="shared" si="3"/>
        <v>109293.55409999999</v>
      </c>
      <c r="DK9" s="199">
        <f t="shared" si="3"/>
        <v>130697.36399999999</v>
      </c>
      <c r="DL9" s="199">
        <f t="shared" si="3"/>
        <v>126275.48954999998</v>
      </c>
      <c r="DM9" s="199">
        <f t="shared" si="3"/>
        <v>128967.37612499998</v>
      </c>
      <c r="DN9" s="199">
        <f t="shared" si="3"/>
        <v>129506.71440000001</v>
      </c>
      <c r="DO9" s="199">
        <f t="shared" si="3"/>
        <v>98180.89102499999</v>
      </c>
      <c r="DP9" s="199">
        <f t="shared" si="3"/>
        <v>76308.104250000004</v>
      </c>
      <c r="DQ9" s="199">
        <f t="shared" si="3"/>
        <v>34949.374425000002</v>
      </c>
      <c r="DR9" s="204">
        <f t="shared" si="3"/>
        <v>27033.571949999998</v>
      </c>
      <c r="DS9" s="794">
        <f t="shared" si="3"/>
        <v>33128.842949999998</v>
      </c>
      <c r="DT9" s="199">
        <f t="shared" si="3"/>
        <v>54556.62975</v>
      </c>
      <c r="DU9" s="199">
        <f t="shared" si="3"/>
        <v>86866.932599999986</v>
      </c>
      <c r="DV9" s="199">
        <f t="shared" si="3"/>
        <v>108658.79745</v>
      </c>
      <c r="DW9" s="199">
        <f t="shared" si="3"/>
        <v>129938.298</v>
      </c>
      <c r="DX9" s="199">
        <f t="shared" si="3"/>
        <v>125542.10497499999</v>
      </c>
      <c r="DY9" s="199">
        <f t="shared" si="3"/>
        <v>128213.98199999999</v>
      </c>
      <c r="DZ9" s="199">
        <f t="shared" si="3"/>
        <v>128750.16960000001</v>
      </c>
      <c r="EA9" s="199">
        <f t="shared" ref="EA9:EO9" si="4">SUM(EA8:EA8)</f>
        <v>97607.343600000007</v>
      </c>
      <c r="EB9" s="199">
        <f t="shared" si="4"/>
        <v>75862.331999999995</v>
      </c>
      <c r="EC9" s="199">
        <f t="shared" si="4"/>
        <v>34745.209199999998</v>
      </c>
      <c r="ED9" s="204">
        <f t="shared" si="4"/>
        <v>26875.648799999999</v>
      </c>
      <c r="EE9" s="794">
        <f t="shared" si="4"/>
        <v>32935.3128</v>
      </c>
      <c r="EF9" s="199">
        <f t="shared" si="4"/>
        <v>54237.923999999999</v>
      </c>
      <c r="EG9" s="199">
        <f t="shared" si="4"/>
        <v>86359.478399999993</v>
      </c>
      <c r="EH9" s="199">
        <f t="shared" si="4"/>
        <v>108024.04079999999</v>
      </c>
      <c r="EI9" s="199">
        <f t="shared" si="4"/>
        <v>129179.232</v>
      </c>
      <c r="EJ9" s="199">
        <f t="shared" si="4"/>
        <v>124808.72039999999</v>
      </c>
      <c r="EK9" s="199">
        <f t="shared" si="4"/>
        <v>127460.58787499998</v>
      </c>
      <c r="EL9" s="199">
        <f t="shared" si="4"/>
        <v>127993.62479999999</v>
      </c>
      <c r="EM9" s="199">
        <f t="shared" si="4"/>
        <v>97033.796174999996</v>
      </c>
      <c r="EN9" s="199">
        <f t="shared" si="4"/>
        <v>75416.55975</v>
      </c>
      <c r="EO9" s="199">
        <f t="shared" si="4"/>
        <v>34541.043975000001</v>
      </c>
      <c r="EP9" s="204">
        <f>SUM(EP8:EP8)</f>
        <v>26717.72565</v>
      </c>
      <c r="EQ9" s="243"/>
      <c r="ER9" s="794">
        <f>SUM(C9:N9)</f>
        <v>0</v>
      </c>
      <c r="ES9" s="199">
        <f>SUM(O9:Z9)</f>
        <v>525699.44999999995</v>
      </c>
      <c r="ET9" s="199">
        <f>SUM(AA9:AL9)</f>
        <v>1087348.611</v>
      </c>
      <c r="EU9" s="199">
        <f>SUM(AM9:AX9)</f>
        <v>1073014.0010249999</v>
      </c>
      <c r="EV9" s="199">
        <f>SUM(AY9:BJ9)</f>
        <v>1066975.756725</v>
      </c>
      <c r="EW9" s="199">
        <f>SUM(BK9:BV9)</f>
        <v>1060937.5124250001</v>
      </c>
      <c r="EX9" s="199">
        <f>SUM(BW9:CH9)</f>
        <v>1054899.2681250002</v>
      </c>
      <c r="EY9" s="200">
        <f>SUM(CI9:CT9)</f>
        <v>1048861.0238250003</v>
      </c>
      <c r="EZ9" s="200">
        <f>SUM(CU9:DF9)</f>
        <v>1042822.7795249999</v>
      </c>
      <c r="FA9" s="200">
        <f>SUM(DG9:DR9)</f>
        <v>1036784.535225</v>
      </c>
      <c r="FB9" s="200">
        <f>SUM(DS9:ED9)</f>
        <v>1030746.2909250001</v>
      </c>
      <c r="FC9" s="200">
        <f>SUM(EE9:EP9)</f>
        <v>1024708.046625</v>
      </c>
      <c r="FD9" s="178">
        <f>SUM(C9:EP9)</f>
        <v>11052797.275425006</v>
      </c>
    </row>
    <row r="10" spans="2:160" ht="26.25" customHeight="1" x14ac:dyDescent="0.3">
      <c r="B10" s="777" t="s">
        <v>133</v>
      </c>
      <c r="C10" s="792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88"/>
      <c r="O10" s="210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36"/>
      <c r="AA10" s="210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36"/>
      <c r="AM10" s="210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36"/>
      <c r="AY10" s="771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88"/>
      <c r="BK10" s="210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36"/>
      <c r="BW10" s="771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88"/>
      <c r="CI10" s="210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3"/>
      <c r="CU10" s="792"/>
      <c r="CV10" s="177"/>
      <c r="CW10" s="177"/>
      <c r="CX10" s="177"/>
      <c r="CY10" s="177"/>
      <c r="CZ10" s="177"/>
      <c r="DA10" s="177"/>
      <c r="DB10" s="177"/>
      <c r="DC10" s="177"/>
      <c r="DD10" s="177"/>
      <c r="DE10" s="177"/>
      <c r="DF10" s="793"/>
      <c r="DG10" s="792"/>
      <c r="DH10" s="177"/>
      <c r="DI10" s="177"/>
      <c r="DJ10" s="177"/>
      <c r="DK10" s="177"/>
      <c r="DL10" s="177"/>
      <c r="DM10" s="177"/>
      <c r="DN10" s="177"/>
      <c r="DO10" s="177"/>
      <c r="DP10" s="177"/>
      <c r="DQ10" s="177"/>
      <c r="DR10" s="793"/>
      <c r="DS10" s="792"/>
      <c r="DT10" s="177"/>
      <c r="DU10" s="177"/>
      <c r="DV10" s="177"/>
      <c r="DW10" s="177"/>
      <c r="DX10" s="177"/>
      <c r="DY10" s="177"/>
      <c r="DZ10" s="177"/>
      <c r="EA10" s="177"/>
      <c r="EB10" s="177"/>
      <c r="EC10" s="177"/>
      <c r="ED10" s="793"/>
      <c r="EE10" s="792"/>
      <c r="EF10" s="177"/>
      <c r="EG10" s="177"/>
      <c r="EH10" s="177"/>
      <c r="EI10" s="177"/>
      <c r="EJ10" s="177"/>
      <c r="EK10" s="177"/>
      <c r="EL10" s="177"/>
      <c r="EM10" s="177"/>
      <c r="EN10" s="177"/>
      <c r="EO10" s="177"/>
      <c r="EP10" s="793"/>
      <c r="EQ10" s="125"/>
      <c r="ER10" s="792"/>
      <c r="ES10" s="177"/>
      <c r="ET10" s="177"/>
      <c r="EU10" s="177"/>
      <c r="EV10" s="177"/>
      <c r="EW10" s="177"/>
      <c r="EX10" s="177"/>
      <c r="EY10" s="188"/>
      <c r="EZ10" s="188"/>
      <c r="FA10" s="188"/>
      <c r="FB10" s="188"/>
      <c r="FC10" s="188"/>
      <c r="FD10" s="810"/>
    </row>
    <row r="11" spans="2:160" ht="15.6" outlineLevel="1" x14ac:dyDescent="0.3">
      <c r="B11" s="777" t="s">
        <v>95</v>
      </c>
      <c r="C11" s="792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88"/>
      <c r="O11" s="792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793"/>
      <c r="AA11" s="792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793"/>
      <c r="AM11" s="792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793"/>
      <c r="AY11" s="771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88"/>
      <c r="BK11" s="792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793"/>
      <c r="BW11" s="771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88"/>
      <c r="CI11" s="792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88"/>
      <c r="CU11" s="792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793"/>
      <c r="DG11" s="792"/>
      <c r="DH11" s="177"/>
      <c r="DI11" s="177"/>
      <c r="DJ11" s="177"/>
      <c r="DK11" s="177"/>
      <c r="DL11" s="177"/>
      <c r="DM11" s="177"/>
      <c r="DN11" s="177"/>
      <c r="DO11" s="177"/>
      <c r="DP11" s="177"/>
      <c r="DQ11" s="177"/>
      <c r="DR11" s="793"/>
      <c r="DS11" s="792"/>
      <c r="DT11" s="177"/>
      <c r="DU11" s="177"/>
      <c r="DV11" s="177"/>
      <c r="DW11" s="177"/>
      <c r="DX11" s="177"/>
      <c r="DY11" s="177"/>
      <c r="DZ11" s="177"/>
      <c r="EA11" s="177"/>
      <c r="EB11" s="177"/>
      <c r="EC11" s="177"/>
      <c r="ED11" s="793"/>
      <c r="EE11" s="792"/>
      <c r="EF11" s="177"/>
      <c r="EG11" s="177"/>
      <c r="EH11" s="177"/>
      <c r="EI11" s="177"/>
      <c r="EJ11" s="177"/>
      <c r="EK11" s="177"/>
      <c r="EL11" s="177"/>
      <c r="EM11" s="177"/>
      <c r="EN11" s="177"/>
      <c r="EO11" s="177"/>
      <c r="EP11" s="793"/>
      <c r="EQ11" s="125"/>
      <c r="ER11" s="792"/>
      <c r="ES11" s="177"/>
      <c r="ET11" s="177"/>
      <c r="EU11" s="177"/>
      <c r="EV11" s="177"/>
      <c r="EW11" s="177"/>
      <c r="EX11" s="177"/>
      <c r="EY11" s="188"/>
      <c r="EZ11" s="188"/>
      <c r="FA11" s="188"/>
      <c r="FB11" s="188"/>
      <c r="FC11" s="188"/>
      <c r="FD11" s="810"/>
    </row>
    <row r="12" spans="2:160" ht="16.2" outlineLevel="1" thickBot="1" x14ac:dyDescent="0.35">
      <c r="B12" s="778" t="s">
        <v>116</v>
      </c>
      <c r="C12" s="183">
        <f>-IF(YEAR(Спецификация!$D$39)=YEAR(Спецификация!$D$40),IF(C4&lt;MONTH(Спецификация!$D$39),0,IF(C4&lt;MONTH(Спецификация!$D$40),'Бюджет-OPEX'!$D$33,'Бюджет-OPEX'!$D$35)),IF(C4&lt;MONTH(Спецификация!$D$39),0,IF(C4&lt;(MONTH(Спецификация!$D$40)+12),'Бюджет-OPEX'!$D$33,'Бюджет-OPEX'!$D$35)))</f>
        <v>0</v>
      </c>
      <c r="D12" s="183">
        <f>-IF(YEAR(Спецификация!$D$39)=YEAR(Спецификация!$D$40),IF(D4&lt;MONTH(Спецификация!$D$39),0,IF(D4&lt;MONTH(Спецификация!$D$40),'Бюджет-OPEX'!$D$33,'Бюджет-OPEX'!$D$35)),IF(D4&lt;MONTH(Спецификация!$D$39),0,IF(D4&lt;(MONTH(Спецификация!$D$40)+12),'Бюджет-OPEX'!$D$33,'Бюджет-OPEX'!$D$35)))</f>
        <v>0</v>
      </c>
      <c r="E12" s="183">
        <f>-IF(YEAR(Спецификация!$D$39)=YEAR(Спецификация!$D$40),IF(E4&lt;MONTH(Спецификация!$D$39),0,IF(E4&lt;MONTH(Спецификация!$D$40),'Бюджет-OPEX'!$D$33,'Бюджет-OPEX'!$D$35)),IF(E4&lt;MONTH(Спецификация!$D$39),0,IF(E4&lt;(MONTH(Спецификация!$D$40)+12),'Бюджет-OPEX'!$D$33,'Бюджет-OPEX'!$D$35)))</f>
        <v>0</v>
      </c>
      <c r="F12" s="183">
        <f>-IF(YEAR(Спецификация!$D$39)=YEAR(Спецификация!$D$40),IF(F4&lt;MONTH(Спецификация!$D$39),0,IF(F4&lt;MONTH(Спецификация!$D$40),'Бюджет-OPEX'!$D$33,'Бюджет-OPEX'!$D$35)),IF(F4&lt;MONTH(Спецификация!$D$39),0,IF(F4&lt;(MONTH(Спецификация!$D$40)+12),'Бюджет-OPEX'!$D$33,'Бюджет-OPEX'!$D$35)))</f>
        <v>0</v>
      </c>
      <c r="G12" s="183">
        <f>-IF(YEAR(Спецификация!$D$39)=YEAR(Спецификация!$D$40),IF(G4&lt;MONTH(Спецификация!$D$39),0,IF(G4&lt;MONTH(Спецификация!$D$40),'Бюджет-OPEX'!$D$33,'Бюджет-OPEX'!$D$35)),IF(G4&lt;MONTH(Спецификация!$D$39),0,IF(G4&lt;(MONTH(Спецификация!$D$40)+12),'Бюджет-OPEX'!$D$33,'Бюджет-OPEX'!$D$35)))</f>
        <v>0</v>
      </c>
      <c r="H12" s="183">
        <f>-IF(YEAR(Спецификация!$D$39)=YEAR(Спецификация!$D$40),IF(H4&lt;MONTH(Спецификация!$D$39),0,IF(H4&lt;MONTH(Спецификация!$D$40),'Бюджет-OPEX'!$D$33,'Бюджет-OPEX'!$D$35)),IF(H4&lt;MONTH(Спецификация!$D$39),0,IF(H4&lt;(MONTH(Спецификация!$D$40)+12),'Бюджет-OPEX'!$D$33,'Бюджет-OPEX'!$D$35)))</f>
        <v>0</v>
      </c>
      <c r="I12" s="183">
        <f>-IF(YEAR(Спецификация!$D$39)=YEAR(Спецификация!$D$40),IF(I4&lt;MONTH(Спецификация!$D$39),0,IF(I4&lt;MONTH(Спецификация!$D$40),'Бюджет-OPEX'!$D$33,'Бюджет-OPEX'!$D$35)),IF(I4&lt;MONTH(Спецификация!$D$39),0,IF(I4&lt;(MONTH(Спецификация!$D$40)+12),'Бюджет-OPEX'!$D$33,'Бюджет-OPEX'!$D$35)))</f>
        <v>0</v>
      </c>
      <c r="J12" s="183">
        <f>-IF(YEAR(Спецификация!$D$39)=YEAR(Спецификация!$D$40),IF(J4&lt;MONTH(Спецификация!$D$39),0,IF(J4&lt;MONTH(Спецификация!$D$40),'Бюджет-OPEX'!$D$33,'Бюджет-OPEX'!$D$35)),IF(J4&lt;MONTH(Спецификация!$D$39),0,IF(J4&lt;(MONTH(Спецификация!$D$40)+12),'Бюджет-OPEX'!$D$33,'Бюджет-OPEX'!$D$35)))</f>
        <v>0</v>
      </c>
      <c r="K12" s="183">
        <f>-IF(YEAR(Спецификация!$D$39)=YEAR(Спецификация!$D$40),IF(K4&lt;MONTH(Спецификация!$D$39),0,IF(K4&lt;MONTH(Спецификация!$D$40),'Бюджет-OPEX'!$D$33,'Бюджет-OPEX'!$D$35)),IF(K4&lt;MONTH(Спецификация!$D$39),0,IF(K4&lt;(MONTH(Спецификация!$D$40)+12),'Бюджет-OPEX'!$D$33,'Бюджет-OPEX'!$D$35)))</f>
        <v>0</v>
      </c>
      <c r="L12" s="183">
        <f>-IF(YEAR(Спецификация!$D$39)=YEAR(Спецификация!$D$40),IF(L4&lt;MONTH(Спецификация!$D$39),0,IF(L4&lt;MONTH(Спецификация!$D$40),'Бюджет-OPEX'!$D$33,'Бюджет-OPEX'!$D$35)),IF(L4&lt;MONTH(Спецификация!$D$39),0,IF(L4&lt;(MONTH(Спецификация!$D$40)+12),'Бюджет-OPEX'!$D$33,'Бюджет-OPEX'!$D$35)))</f>
        <v>0</v>
      </c>
      <c r="M12" s="183">
        <f>-IF(YEAR(Спецификация!$D$39)=YEAR(Спецификация!$D$40),IF(M4&lt;MONTH(Спецификация!$D$39),0,IF(M4&lt;MONTH(Спецификация!$D$40),'Бюджет-OPEX'!$D$33,'Бюджет-OPEX'!$D$35)),IF(M4&lt;MONTH(Спецификация!$D$39),0,IF(M4&lt;(MONTH(Спецификация!$D$40)+12),'Бюджет-OPEX'!$D$33,'Бюджет-OPEX'!$D$35)))</f>
        <v>0</v>
      </c>
      <c r="N12" s="235">
        <f>-IF(YEAR(Спецификация!$D$39)=YEAR(Спецификация!$D$40),IF(N4&lt;MONTH(Спецификация!$D$39),0,IF(N4&lt;MONTH(Спецификация!$D$40),'Бюджет-OPEX'!$D$33,'Бюджет-OPEX'!$D$35)),IF(N4&lt;MONTH(Спецификация!$D$39),0,IF(N4&lt;(MONTH(Спецификация!$D$40)+12),'Бюджет-OPEX'!$D$33,'Бюджет-OPEX'!$D$35)))</f>
        <v>-1237</v>
      </c>
      <c r="O12" s="849">
        <f>-IF(YEAR(Спецификация!$D$39)=YEAR(Спецификация!$D$40),IF(O4&lt;MONTH(Спецификация!$D$39),0,IF(O4&lt;MONTH(Спецификация!$D$40),'Бюджет-OPEX'!$D$33,'Бюджет-OPEX'!$D$35)),IF(O4&lt;MONTH(Спецификация!$D$39),0,IF(O4&lt;(MONTH(Спецификация!$D$40)+12),'Бюджет-OPEX'!$D$33,'Бюджет-OPEX'!$D$35)))</f>
        <v>-1237</v>
      </c>
      <c r="P12" s="218">
        <f>-IF(YEAR(Спецификация!$D$39)=YEAR(Спецификация!$D$40),IF(P4&lt;MONTH(Спецификация!$D$39),0,IF(P4&lt;MONTH(Спецификация!$D$40),'Бюджет-OPEX'!$D$33,'Бюджет-OPEX'!$D$35)),IF(P4&lt;MONTH(Спецификация!$D$39),0,IF(P4&lt;(MONTH(Спецификация!$D$40)+12),'Бюджет-OPEX'!$D$33,'Бюджет-OPEX'!$D$35)))</f>
        <v>-1237</v>
      </c>
      <c r="Q12" s="218">
        <f>-IF(YEAR(Спецификация!$D$39)=YEAR(Спецификация!$D$40),IF(Q4&lt;MONTH(Спецификация!$D$39),0,IF(Q4&lt;MONTH(Спецификация!$D$40),'Бюджет-OPEX'!$D$33,'Бюджет-OPEX'!$D$35)),IF(Q4&lt;MONTH(Спецификация!$D$39),0,IF(Q4&lt;(MONTH(Спецификация!$D$40)+12),'Бюджет-OPEX'!$D$33,'Бюджет-OPEX'!$D$35)))</f>
        <v>-1237</v>
      </c>
      <c r="R12" s="218">
        <f>-IF(YEAR(Спецификация!$D$39)=YEAR(Спецификация!$D$40),IF(R4&lt;MONTH(Спецификация!$D$39),0,IF(R4&lt;MONTH(Спецификация!$D$40),'Бюджет-OPEX'!$D$33,'Бюджет-OPEX'!$D$35)),IF(R4&lt;MONTH(Спецификация!$D$39),0,IF(R4&lt;(MONTH(Спецификация!$D$40)+12),'Бюджет-OPEX'!$D$33,'Бюджет-OPEX'!$D$35)))</f>
        <v>-1237</v>
      </c>
      <c r="S12" s="218">
        <f>-IF(YEAR(Спецификация!$D$39)=YEAR(Спецификация!$D$40),IF(S4&lt;MONTH(Спецификация!$D$39),0,IF(S4&lt;MONTH(Спецификация!$D$40),'Бюджет-OPEX'!$D$33,'Бюджет-OPEX'!$D$35)),IF(S4&lt;MONTH(Спецификация!$D$39),0,IF(S4&lt;(MONTH(Спецификация!$D$40)+12),'Бюджет-OPEX'!$D$33,'Бюджет-OPEX'!$D$35)))</f>
        <v>-1237</v>
      </c>
      <c r="T12" s="218">
        <f>-IF(YEAR(Спецификация!$D$39)=YEAR(Спецификация!$D$40),IF(T4&lt;MONTH(Спецификация!$D$39),0,IF(T4&lt;MONTH(Спецификация!$D$40),'Бюджет-OPEX'!$D$33,'Бюджет-OPEX'!$D$35)),IF(T4&lt;MONTH(Спецификация!$D$39),0,IF(T4&lt;(MONTH(Спецификация!$D$40)+12),'Бюджет-OPEX'!$D$33,'Бюджет-OPEX'!$D$35)))</f>
        <v>-1237</v>
      </c>
      <c r="U12" s="218">
        <f>-IF(YEAR(Спецификация!$D$39)=YEAR(Спецификация!$D$40),IF(U4&lt;MONTH(Спецификация!$D$39),0,IF(U4&lt;MONTH(Спецификация!$D$40),'Бюджет-OPEX'!$D$33,'Бюджет-OPEX'!$D$35)),IF(U4&lt;MONTH(Спецификация!$D$39),0,IF(U4&lt;(MONTH(Спецификация!$D$40)+12),'Бюджет-OPEX'!$D$33,'Бюджет-OPEX'!$D$35)))</f>
        <v>-1237</v>
      </c>
      <c r="V12" s="218">
        <f>-IF(YEAR(Спецификация!$D$39)=YEAR(Спецификация!$D$40),IF(V4&lt;MONTH(Спецификация!$D$39),0,IF(V4&lt;MONTH(Спецификация!$D$40),'Бюджет-OPEX'!$D$33,'Бюджет-OPEX'!$D$35)),IF(V4&lt;MONTH(Спецификация!$D$39),0,IF(V4&lt;(MONTH(Спецификация!$D$40)+12),'Бюджет-OPEX'!$D$33,'Бюджет-OPEX'!$D$35)))</f>
        <v>-1237</v>
      </c>
      <c r="W12" s="218">
        <f>-IF(YEAR(Спецификация!$D$39)=YEAR(Спецификация!$D$40),IF(W4&lt;MONTH(Спецификация!$D$39),0,IF(W4&lt;MONTH(Спецификация!$D$40),'Бюджет-OPEX'!$D$33,'Бюджет-OPEX'!$D$35)),IF(W4&lt;MONTH(Спецификация!$D$39),0,IF(W4&lt;(MONTH(Спецификация!$D$40)+12),'Бюджет-OPEX'!$D$33,'Бюджет-OPEX'!$D$35)))</f>
        <v>-1237</v>
      </c>
      <c r="X12" s="218">
        <f>-IF(YEAR(Спецификация!$D$39)=YEAR(Спецификация!$D$40),IF(X4&lt;MONTH(Спецификация!$D$39),0,IF(X4&lt;MONTH(Спецификация!$D$40),'Бюджет-OPEX'!$D$33,'Бюджет-OPEX'!$D$35)),IF(X4&lt;MONTH(Спецификация!$D$39),0,IF(X4&lt;(MONTH(Спецификация!$D$40)+12),'Бюджет-OPEX'!$D$33,'Бюджет-OPEX'!$D$35)))</f>
        <v>-1237</v>
      </c>
      <c r="Y12" s="218">
        <f>-IF(YEAR(Спецификация!$D$39)=YEAR(Спецификация!$D$40),IF(Y4&lt;MONTH(Спецификация!$D$39),0,IF(Y4&lt;MONTH(Спецификация!$D$40),'Бюджет-OPEX'!$D$33,'Бюджет-OPEX'!$D$35)),IF(Y4&lt;MONTH(Спецификация!$D$39),0,IF(Y4&lt;(MONTH(Спецификация!$D$40)+12),'Бюджет-OPEX'!$D$33,'Бюджет-OPEX'!$D$35)))</f>
        <v>-1237</v>
      </c>
      <c r="Z12" s="218">
        <f>-IF(YEAR(Спецификация!$D$39)=YEAR(Спецификация!$D$40),IF(Z4&lt;MONTH(Спецификация!$D$39),0,IF(Z4&lt;MONTH(Спецификация!$D$40),'Бюджет-OPEX'!$D$33,'Бюджет-OPEX'!$D$35)),IF(Z4&lt;MONTH(Спецификация!$D$39),0,IF(Z4&lt;(MONTH(Спецификация!$D$40)+12),'Бюджет-OPEX'!$D$33,'Бюджет-OPEX'!$D$35)))</f>
        <v>-1237</v>
      </c>
      <c r="AA12" s="218">
        <f>-IF(YEAR(Спецификация!$D$39)=YEAR(Спецификация!$D$40),IF(AA4&lt;MONTH(Спецификация!$D$39),0,IF(AA4&lt;MONTH(Спецификация!$D$40),'Бюджет-OPEX'!$D$33,'Бюджет-OPEX'!$D$35)),IF(AA4&lt;MONTH(Спецификация!$D$39),0,IF(AA4&lt;(MONTH(Спецификация!$D$40)+12),'Бюджет-OPEX'!$D$33,'Бюджет-OPEX'!$D$35)))</f>
        <v>-1237</v>
      </c>
      <c r="AB12" s="218">
        <f>-IF(YEAR(Спецификация!$D$39)=YEAR(Спецификация!$D$40),IF(AB4&lt;MONTH(Спецификация!$D$39),0,IF(AB4&lt;MONTH(Спецификация!$D$40),'Бюджет-OPEX'!$D$33,'Бюджет-OPEX'!$D$35)),IF(AB4&lt;MONTH(Спецификация!$D$39),0,IF(AB4&lt;(MONTH(Спецификация!$D$40)+12),'Бюджет-OPEX'!$D$33,'Бюджет-OPEX'!$D$35)))</f>
        <v>-1237</v>
      </c>
      <c r="AC12" s="218">
        <f>-IF(YEAR(Спецификация!$D$39)=YEAR(Спецификация!$D$40),IF(AC4&lt;MONTH(Спецификация!$D$39),0,IF(AC4&lt;MONTH(Спецификация!$D$40),'Бюджет-OPEX'!$D$33,'Бюджет-OPEX'!$D$35)),IF(AC4&lt;MONTH(Спецификация!$D$39),0,IF(AC4&lt;(MONTH(Спецификация!$D$40)+12),'Бюджет-OPEX'!$D$33,'Бюджет-OPEX'!$D$35)))</f>
        <v>-1237</v>
      </c>
      <c r="AD12" s="218">
        <f>-IF(YEAR(Спецификация!$D$39)=YEAR(Спецификация!$D$40),IF(AD4&lt;MONTH(Спецификация!$D$39),0,IF(AD4&lt;MONTH(Спецификация!$D$40),'Бюджет-OPEX'!$D$33,'Бюджет-OPEX'!$D$35)),IF(AD4&lt;MONTH(Спецификация!$D$39),0,IF(AD4&lt;(MONTH(Спецификация!$D$40)+12),'Бюджет-OPEX'!$D$33,'Бюджет-OPEX'!$D$35)))</f>
        <v>-1237</v>
      </c>
      <c r="AE12" s="218">
        <f>-IF(YEAR(Спецификация!$D$39)=YEAR(Спецификация!$D$40),IF(AE4&lt;MONTH(Спецификация!$D$39),0,IF(AE4&lt;MONTH(Спецификация!$D$40),'Бюджет-OPEX'!$D$33,'Бюджет-OPEX'!$D$35)),IF(AE4&lt;MONTH(Спецификация!$D$39),0,IF(AE4&lt;(MONTH(Спецификация!$D$40)+12),'Бюджет-OPEX'!$D$33,'Бюджет-OPEX'!$D$35)))</f>
        <v>-1237</v>
      </c>
      <c r="AF12" s="218">
        <f>-IF(YEAR(Спецификация!$D$39)=YEAR(Спецификация!$D$40),IF(AF4&lt;MONTH(Спецификация!$D$39),0,IF(AF4&lt;MONTH(Спецификация!$D$40),'Бюджет-OPEX'!$D$33,'Бюджет-OPEX'!$D$35)),IF(AF4&lt;MONTH(Спецификация!$D$39),0,IF(AF4&lt;(MONTH(Спецификация!$D$40)+12),'Бюджет-OPEX'!$D$33,'Бюджет-OPEX'!$D$35)))</f>
        <v>-1237</v>
      </c>
      <c r="AG12" s="218">
        <f>-IF(YEAR(Спецификация!$D$39)=YEAR(Спецификация!$D$40),IF(AG4&lt;MONTH(Спецификация!$D$39),0,IF(AG4&lt;MONTH(Спецификация!$D$40),'Бюджет-OPEX'!$D$33,'Бюджет-OPEX'!$D$35)),IF(AG4&lt;MONTH(Спецификация!$D$39),0,IF(AG4&lt;(MONTH(Спецификация!$D$40)+12),'Бюджет-OPEX'!$D$33,'Бюджет-OPEX'!$D$35)))</f>
        <v>-1237</v>
      </c>
      <c r="AH12" s="218">
        <f>-IF(YEAR(Спецификация!$D$39)=YEAR(Спецификация!$D$40),IF(AH4&lt;MONTH(Спецификация!$D$39),0,IF(AH4&lt;MONTH(Спецификация!$D$40),'Бюджет-OPEX'!$D$33,'Бюджет-OPEX'!$D$35)),IF(AH4&lt;MONTH(Спецификация!$D$39),0,IF(AH4&lt;(MONTH(Спецификация!$D$40)+12),'Бюджет-OPEX'!$D$33,'Бюджет-OPEX'!$D$35)))</f>
        <v>-1237</v>
      </c>
      <c r="AI12" s="218">
        <f>-IF(YEAR(Спецификация!$D$39)=YEAR(Спецификация!$D$40),IF(AI4&lt;MONTH(Спецификация!$D$39),0,IF(AI4&lt;MONTH(Спецификация!$D$40),'Бюджет-OPEX'!$D$33,'Бюджет-OPEX'!$D$35)),IF(AI4&lt;MONTH(Спецификация!$D$39),0,IF(AI4&lt;(MONTH(Спецификация!$D$40)+12),'Бюджет-OPEX'!$D$33,'Бюджет-OPEX'!$D$35)))</f>
        <v>-1237</v>
      </c>
      <c r="AJ12" s="218">
        <f>-IF(YEAR(Спецификация!$D$39)=YEAR(Спецификация!$D$40),IF(AJ4&lt;MONTH(Спецификация!$D$39),0,IF(AJ4&lt;MONTH(Спецификация!$D$40),'Бюджет-OPEX'!$D$33,'Бюджет-OPEX'!$D$35)),IF(AJ4&lt;MONTH(Спецификация!$D$39),0,IF(AJ4&lt;(MONTH(Спецификация!$D$40)+12),'Бюджет-OPEX'!$D$33,'Бюджет-OPEX'!$D$35)))</f>
        <v>-1237</v>
      </c>
      <c r="AK12" s="218">
        <f>-IF(YEAR(Спецификация!$D$39)=YEAR(Спецификация!$D$40),IF(AK4&lt;MONTH(Спецификация!$D$39),0,IF(AK4&lt;MONTH(Спецификация!$D$40),'Бюджет-OPEX'!$D$33,'Бюджет-OPEX'!$D$35)),IF(AK4&lt;MONTH(Спецификация!$D$39),0,IF(AK4&lt;(MONTH(Спецификация!$D$40)+12),'Бюджет-OPEX'!$D$33,'Бюджет-OPEX'!$D$35)))</f>
        <v>-1237</v>
      </c>
      <c r="AL12" s="218">
        <f>-IF(YEAR(Спецификация!$D$39)=YEAR(Спецификация!$D$40),IF(AL4&lt;MONTH(Спецификация!$D$39),0,IF(AL4&lt;MONTH(Спецификация!$D$40),'Бюджет-OPEX'!$D$33,'Бюджет-OPEX'!$D$35)),IF(AL4&lt;MONTH(Спецификация!$D$39),0,IF(AL4&lt;(MONTH(Спецификация!$D$40)+12),'Бюджет-OPEX'!$D$33,'Бюджет-OPEX'!$D$35)))</f>
        <v>-1237</v>
      </c>
      <c r="AM12" s="218">
        <f>-IF(YEAR(Спецификация!$D$39)=YEAR(Спецификация!$D$40),IF(AM4&lt;MONTH(Спецификация!$D$39),0,IF(AM4&lt;MONTH(Спецификация!$D$40),'Бюджет-OPEX'!$D$33,'Бюджет-OPEX'!$D$35)),IF(AM4&lt;MONTH(Спецификация!$D$39),0,IF(AM4&lt;(MONTH(Спецификация!$D$40)+12),'Бюджет-OPEX'!$D$33,'Бюджет-OPEX'!$D$35)))</f>
        <v>-1237</v>
      </c>
      <c r="AN12" s="218">
        <f>-IF(YEAR(Спецификация!$D$39)=YEAR(Спецификация!$D$40),IF(AN4&lt;MONTH(Спецификация!$D$39),0,IF(AN4&lt;MONTH(Спецификация!$D$40),'Бюджет-OPEX'!$D$33,'Бюджет-OPEX'!$D$35)),IF(AN4&lt;MONTH(Спецификация!$D$39),0,IF(AN4&lt;(MONTH(Спецификация!$D$40)+12),'Бюджет-OPEX'!$D$33,'Бюджет-OPEX'!$D$35)))</f>
        <v>-1237</v>
      </c>
      <c r="AO12" s="218">
        <f>-IF(YEAR(Спецификация!$D$39)=YEAR(Спецификация!$D$40),IF(AO4&lt;MONTH(Спецификация!$D$39),0,IF(AO4&lt;MONTH(Спецификация!$D$40),'Бюджет-OPEX'!$D$33,'Бюджет-OPEX'!$D$35)),IF(AO4&lt;MONTH(Спецификация!$D$39),0,IF(AO4&lt;(MONTH(Спецификация!$D$40)+12),'Бюджет-OPEX'!$D$33,'Бюджет-OPEX'!$D$35)))</f>
        <v>-1237</v>
      </c>
      <c r="AP12" s="218">
        <f>-IF(YEAR(Спецификация!$D$39)=YEAR(Спецификация!$D$40),IF(AP4&lt;MONTH(Спецификация!$D$39),0,IF(AP4&lt;MONTH(Спецификация!$D$40),'Бюджет-OPEX'!$D$33,'Бюджет-OPEX'!$D$35)),IF(AP4&lt;MONTH(Спецификация!$D$39),0,IF(AP4&lt;(MONTH(Спецификация!$D$40)+12),'Бюджет-OPEX'!$D$33,'Бюджет-OPEX'!$D$35)))</f>
        <v>-1237</v>
      </c>
      <c r="AQ12" s="218">
        <f>-IF(YEAR(Спецификация!$D$39)=YEAR(Спецификация!$D$40),IF(AQ4&lt;MONTH(Спецификация!$D$39),0,IF(AQ4&lt;MONTH(Спецификация!$D$40),'Бюджет-OPEX'!$D$33,'Бюджет-OPEX'!$D$35)),IF(AQ4&lt;MONTH(Спецификация!$D$39),0,IF(AQ4&lt;(MONTH(Спецификация!$D$40)+12),'Бюджет-OPEX'!$D$33,'Бюджет-OPEX'!$D$35)))</f>
        <v>-1237</v>
      </c>
      <c r="AR12" s="218">
        <f>-IF(YEAR(Спецификация!$D$39)=YEAR(Спецификация!$D$40),IF(AR4&lt;MONTH(Спецификация!$D$39),0,IF(AR4&lt;MONTH(Спецификация!$D$40),'Бюджет-OPEX'!$D$33,'Бюджет-OPEX'!$D$35)),IF(AR4&lt;MONTH(Спецификация!$D$39),0,IF(AR4&lt;(MONTH(Спецификация!$D$40)+12),'Бюджет-OPEX'!$D$33,'Бюджет-OPEX'!$D$35)))</f>
        <v>-1237</v>
      </c>
      <c r="AS12" s="218">
        <f>-IF(YEAR(Спецификация!$D$39)=YEAR(Спецификация!$D$40),IF(AS4&lt;MONTH(Спецификация!$D$39),0,IF(AS4&lt;MONTH(Спецификация!$D$40),'Бюджет-OPEX'!$D$33,'Бюджет-OPEX'!$D$35)),IF(AS4&lt;MONTH(Спецификация!$D$39),0,IF(AS4&lt;(MONTH(Спецификация!$D$40)+12),'Бюджет-OPEX'!$D$33,'Бюджет-OPEX'!$D$35)))</f>
        <v>-1237</v>
      </c>
      <c r="AT12" s="218">
        <f>-IF(YEAR(Спецификация!$D$39)=YEAR(Спецификация!$D$40),IF(AT4&lt;MONTH(Спецификация!$D$39),0,IF(AT4&lt;MONTH(Спецификация!$D$40),'Бюджет-OPEX'!$D$33,'Бюджет-OPEX'!$D$35)),IF(AT4&lt;MONTH(Спецификация!$D$39),0,IF(AT4&lt;(MONTH(Спецификация!$D$40)+12),'Бюджет-OPEX'!$D$33,'Бюджет-OPEX'!$D$35)))</f>
        <v>-1237</v>
      </c>
      <c r="AU12" s="218">
        <f>-IF(YEAR(Спецификация!$D$39)=YEAR(Спецификация!$D$40),IF(AU4&lt;MONTH(Спецификация!$D$39),0,IF(AU4&lt;MONTH(Спецификация!$D$40),'Бюджет-OPEX'!$D$33,'Бюджет-OPEX'!$D$35)),IF(AU4&lt;MONTH(Спецификация!$D$39),0,IF(AU4&lt;(MONTH(Спецификация!$D$40)+12),'Бюджет-OPEX'!$D$33,'Бюджет-OPEX'!$D$35)))</f>
        <v>-1237</v>
      </c>
      <c r="AV12" s="218">
        <f>-IF(YEAR(Спецификация!$D$39)=YEAR(Спецификация!$D$40),IF(AV4&lt;MONTH(Спецификация!$D$39),0,IF(AV4&lt;MONTH(Спецификация!$D$40),'Бюджет-OPEX'!$D$33,'Бюджет-OPEX'!$D$35)),IF(AV4&lt;MONTH(Спецификация!$D$39),0,IF(AV4&lt;(MONTH(Спецификация!$D$40)+12),'Бюджет-OPEX'!$D$33,'Бюджет-OPEX'!$D$35)))</f>
        <v>-1237</v>
      </c>
      <c r="AW12" s="218">
        <f>-IF(YEAR(Спецификация!$D$39)=YEAR(Спецификация!$D$40),IF(AW4&lt;MONTH(Спецификация!$D$39),0,IF(AW4&lt;MONTH(Спецификация!$D$40),'Бюджет-OPEX'!$D$33,'Бюджет-OPEX'!$D$35)),IF(AW4&lt;MONTH(Спецификация!$D$39),0,IF(AW4&lt;(MONTH(Спецификация!$D$40)+12),'Бюджет-OPEX'!$D$33,'Бюджет-OPEX'!$D$35)))</f>
        <v>-1237</v>
      </c>
      <c r="AX12" s="850">
        <f>-IF(YEAR(Спецификация!$D$39)=YEAR(Спецификация!$D$40),IF(AX4&lt;MONTH(Спецификация!$D$39),0,IF(AX4&lt;MONTH(Спецификация!$D$40),'Бюджет-OPEX'!$D$33,'Бюджет-OPEX'!$D$35)),IF(AX4&lt;MONTH(Спецификация!$D$39),0,IF(AX4&lt;(MONTH(Спецификация!$D$40)+12),'Бюджет-OPEX'!$D$33,'Бюджет-OPEX'!$D$35)))</f>
        <v>-1237</v>
      </c>
      <c r="AY12" s="772">
        <f>-IF(YEAR(Спецификация!$D$39)=YEAR(Спецификация!$D$40),IF(AY4&lt;MONTH(Спецификация!$D$39),0,IF(AY4&lt;MONTH(Спецификация!$D$40),'Бюджет-OPEX'!$D$33,'Бюджет-OPEX'!$D$35)),IF(AY4&lt;MONTH(Спецификация!$D$39),0,IF(AY4&lt;(MONTH(Спецификация!$D$40)+12),'Бюджет-OPEX'!$D$33,'Бюджет-OPEX'!$D$35)))</f>
        <v>-1237</v>
      </c>
      <c r="AZ12" s="183">
        <f>-IF(YEAR(Спецификация!$D$39)=YEAR(Спецификация!$D$40),IF(AZ4&lt;MONTH(Спецификация!$D$39),0,IF(AZ4&lt;MONTH(Спецификация!$D$40),'Бюджет-OPEX'!$D$33,'Бюджет-OPEX'!$D$35)),IF(AZ4&lt;MONTH(Спецификация!$D$39),0,IF(AZ4&lt;(MONTH(Спецификация!$D$40)+12),'Бюджет-OPEX'!$D$33,'Бюджет-OPEX'!$D$35)))</f>
        <v>-1237</v>
      </c>
      <c r="BA12" s="183">
        <f>-IF(YEAR(Спецификация!$D$39)=YEAR(Спецификация!$D$40),IF(BA4&lt;MONTH(Спецификация!$D$39),0,IF(BA4&lt;MONTH(Спецификация!$D$40),'Бюджет-OPEX'!$D$33,'Бюджет-OPEX'!$D$35)),IF(BA4&lt;MONTH(Спецификация!$D$39),0,IF(BA4&lt;(MONTH(Спецификация!$D$40)+12),'Бюджет-OPEX'!$D$33,'Бюджет-OPEX'!$D$35)))</f>
        <v>-1237</v>
      </c>
      <c r="BB12" s="183">
        <f>-IF(YEAR(Спецификация!$D$39)=YEAR(Спецификация!$D$40),IF(BB4&lt;MONTH(Спецификация!$D$39),0,IF(BB4&lt;MONTH(Спецификация!$D$40),'Бюджет-OPEX'!$D$33,'Бюджет-OPEX'!$D$35)),IF(BB4&lt;MONTH(Спецификация!$D$39),0,IF(BB4&lt;(MONTH(Спецификация!$D$40)+12),'Бюджет-OPEX'!$D$33,'Бюджет-OPEX'!$D$35)))</f>
        <v>-1237</v>
      </c>
      <c r="BC12" s="183">
        <f>-IF(YEAR(Спецификация!$D$39)=YEAR(Спецификация!$D$40),IF(BC4&lt;MONTH(Спецификация!$D$39),0,IF(BC4&lt;MONTH(Спецификация!$D$40),'Бюджет-OPEX'!$D$33,'Бюджет-OPEX'!$D$35)),IF(BC4&lt;MONTH(Спецификация!$D$39),0,IF(BC4&lt;(MONTH(Спецификация!$D$40)+12),'Бюджет-OPEX'!$D$33,'Бюджет-OPEX'!$D$35)))</f>
        <v>-1237</v>
      </c>
      <c r="BD12" s="183">
        <f>-IF(YEAR(Спецификация!$D$39)=YEAR(Спецификация!$D$40),IF(BD4&lt;MONTH(Спецификация!$D$39),0,IF(BD4&lt;MONTH(Спецификация!$D$40),'Бюджет-OPEX'!$D$33,'Бюджет-OPEX'!$D$35)),IF(BD4&lt;MONTH(Спецификация!$D$39),0,IF(BD4&lt;(MONTH(Спецификация!$D$40)+12),'Бюджет-OPEX'!$D$33,'Бюджет-OPEX'!$D$35)))</f>
        <v>-1237</v>
      </c>
      <c r="BE12" s="183">
        <f>-IF(YEAR(Спецификация!$D$39)=YEAR(Спецификация!$D$40),IF(BE4&lt;MONTH(Спецификация!$D$39),0,IF(BE4&lt;MONTH(Спецификация!$D$40),'Бюджет-OPEX'!$D$33,'Бюджет-OPEX'!$D$35)),IF(BE4&lt;MONTH(Спецификация!$D$39),0,IF(BE4&lt;(MONTH(Спецификация!$D$40)+12),'Бюджет-OPEX'!$D$33,'Бюджет-OPEX'!$D$35)))</f>
        <v>-1237</v>
      </c>
      <c r="BF12" s="183">
        <f>-IF(YEAR(Спецификация!$D$39)=YEAR(Спецификация!$D$40),IF(BF4&lt;MONTH(Спецификация!$D$39),0,IF(BF4&lt;MONTH(Спецификация!$D$40),'Бюджет-OPEX'!$D$33,'Бюджет-OPEX'!$D$35)),IF(BF4&lt;MONTH(Спецификация!$D$39),0,IF(BF4&lt;(MONTH(Спецификация!$D$40)+12),'Бюджет-OPEX'!$D$33,'Бюджет-OPEX'!$D$35)))</f>
        <v>-1237</v>
      </c>
      <c r="BG12" s="183">
        <f>-IF(YEAR(Спецификация!$D$39)=YEAR(Спецификация!$D$40),IF(BG4&lt;MONTH(Спецификация!$D$39),0,IF(BG4&lt;MONTH(Спецификация!$D$40),'Бюджет-OPEX'!$D$33,'Бюджет-OPEX'!$D$35)),IF(BG4&lt;MONTH(Спецификация!$D$39),0,IF(BG4&lt;(MONTH(Спецификация!$D$40)+12),'Бюджет-OPEX'!$D$33,'Бюджет-OPEX'!$D$35)))</f>
        <v>-1237</v>
      </c>
      <c r="BH12" s="183">
        <f>-IF(YEAR(Спецификация!$D$39)=YEAR(Спецификация!$D$40),IF(BH4&lt;MONTH(Спецификация!$D$39),0,IF(BH4&lt;MONTH(Спецификация!$D$40),'Бюджет-OPEX'!$D$33,'Бюджет-OPEX'!$D$35)),IF(BH4&lt;MONTH(Спецификация!$D$39),0,IF(BH4&lt;(MONTH(Спецификация!$D$40)+12),'Бюджет-OPEX'!$D$33,'Бюджет-OPEX'!$D$35)))</f>
        <v>-1237</v>
      </c>
      <c r="BI12" s="183">
        <f>-IF(YEAR(Спецификация!$D$39)=YEAR(Спецификация!$D$40),IF(BI4&lt;MONTH(Спецификация!$D$39),0,IF(BI4&lt;MONTH(Спецификация!$D$40),'Бюджет-OPEX'!$D$33,'Бюджет-OPEX'!$D$35)),IF(BI4&lt;MONTH(Спецификация!$D$39),0,IF(BI4&lt;(MONTH(Спецификация!$D$40)+12),'Бюджет-OPEX'!$D$33,'Бюджет-OPEX'!$D$35)))</f>
        <v>-1237</v>
      </c>
      <c r="BJ12" s="235">
        <f>-IF(YEAR(Спецификация!$D$39)=YEAR(Спецификация!$D$40),IF(BJ4&lt;MONTH(Спецификация!$D$39),0,IF(BJ4&lt;MONTH(Спецификация!$D$40),'Бюджет-OPEX'!$D$33,'Бюджет-OPEX'!$D$35)),IF(BJ4&lt;MONTH(Спецификация!$D$39),0,IF(BJ4&lt;(MONTH(Спецификация!$D$40)+12),'Бюджет-OPEX'!$D$33,'Бюджет-OPEX'!$D$35)))</f>
        <v>-1237</v>
      </c>
      <c r="BK12" s="849">
        <f>-IF(YEAR(Спецификация!$D$39)=YEAR(Спецификация!$D$40),IF(BK4&lt;MONTH(Спецификация!$D$39),0,IF(BK4&lt;MONTH(Спецификация!$D$40),'Бюджет-OPEX'!$D$33,'Бюджет-OPEX'!$D$35)),IF(BK4&lt;MONTH(Спецификация!$D$39),0,IF(BK4&lt;(MONTH(Спецификация!$D$40)+12),'Бюджет-OPEX'!$D$33,'Бюджет-OPEX'!$D$35)))</f>
        <v>-1237</v>
      </c>
      <c r="BL12" s="218">
        <f>-IF(YEAR(Спецификация!$D$39)=YEAR(Спецификация!$D$40),IF(BL4&lt;MONTH(Спецификация!$D$39),0,IF(BL4&lt;MONTH(Спецификация!$D$40),'Бюджет-OPEX'!$D$33,'Бюджет-OPEX'!$D$35)),IF(BL4&lt;MONTH(Спецификация!$D$39),0,IF(BL4&lt;(MONTH(Спецификация!$D$40)+12),'Бюджет-OPEX'!$D$33,'Бюджет-OPEX'!$D$35)))</f>
        <v>-1237</v>
      </c>
      <c r="BM12" s="218">
        <f>-IF(YEAR(Спецификация!$D$39)=YEAR(Спецификация!$D$40),IF(BM4&lt;MONTH(Спецификация!$D$39),0,IF(BM4&lt;MONTH(Спецификация!$D$40),'Бюджет-OPEX'!$D$33,'Бюджет-OPEX'!$D$35)),IF(BM4&lt;MONTH(Спецификация!$D$39),0,IF(BM4&lt;(MONTH(Спецификация!$D$40)+12),'Бюджет-OPEX'!$D$33,'Бюджет-OPEX'!$D$35)))</f>
        <v>-1237</v>
      </c>
      <c r="BN12" s="218">
        <f>-IF(YEAR(Спецификация!$D$39)=YEAR(Спецификация!$D$40),IF(BN4&lt;MONTH(Спецификация!$D$39),0,IF(BN4&lt;MONTH(Спецификация!$D$40),'Бюджет-OPEX'!$D$33,'Бюджет-OPEX'!$D$35)),IF(BN4&lt;MONTH(Спецификация!$D$39),0,IF(BN4&lt;(MONTH(Спецификация!$D$40)+12),'Бюджет-OPEX'!$D$33,'Бюджет-OPEX'!$D$35)))</f>
        <v>-1237</v>
      </c>
      <c r="BO12" s="218">
        <f>-IF(YEAR(Спецификация!$D$39)=YEAR(Спецификация!$D$40),IF(BO4&lt;MONTH(Спецификация!$D$39),0,IF(BO4&lt;MONTH(Спецификация!$D$40),'Бюджет-OPEX'!$D$33,'Бюджет-OPEX'!$D$35)),IF(BO4&lt;MONTH(Спецификация!$D$39),0,IF(BO4&lt;(MONTH(Спецификация!$D$40)+12),'Бюджет-OPEX'!$D$33,'Бюджет-OPEX'!$D$35)))</f>
        <v>-1237</v>
      </c>
      <c r="BP12" s="218">
        <f>-IF(YEAR(Спецификация!$D$39)=YEAR(Спецификация!$D$40),IF(BP4&lt;MONTH(Спецификация!$D$39),0,IF(BP4&lt;MONTH(Спецификация!$D$40),'Бюджет-OPEX'!$D$33,'Бюджет-OPEX'!$D$35)),IF(BP4&lt;MONTH(Спецификация!$D$39),0,IF(BP4&lt;(MONTH(Спецификация!$D$40)+12),'Бюджет-OPEX'!$D$33,'Бюджет-OPEX'!$D$35)))</f>
        <v>-1237</v>
      </c>
      <c r="BQ12" s="218">
        <f>-IF(YEAR(Спецификация!$D$39)=YEAR(Спецификация!$D$40),IF(BQ4&lt;MONTH(Спецификация!$D$39),0,IF(BQ4&lt;MONTH(Спецификация!$D$40),'Бюджет-OPEX'!$D$33,'Бюджет-OPEX'!$D$35)),IF(BQ4&lt;MONTH(Спецификация!$D$39),0,IF(BQ4&lt;(MONTH(Спецификация!$D$40)+12),'Бюджет-OPEX'!$D$33,'Бюджет-OPEX'!$D$35)))</f>
        <v>-1237</v>
      </c>
      <c r="BR12" s="218">
        <f>-IF(YEAR(Спецификация!$D$39)=YEAR(Спецификация!$D$40),IF(BR4&lt;MONTH(Спецификация!$D$39),0,IF(BR4&lt;MONTH(Спецификация!$D$40),'Бюджет-OPEX'!$D$33,'Бюджет-OPEX'!$D$35)),IF(BR4&lt;MONTH(Спецификация!$D$39),0,IF(BR4&lt;(MONTH(Спецификация!$D$40)+12),'Бюджет-OPEX'!$D$33,'Бюджет-OPEX'!$D$35)))</f>
        <v>-1237</v>
      </c>
      <c r="BS12" s="218">
        <f>-IF(YEAR(Спецификация!$D$39)=YEAR(Спецификация!$D$40),IF(BS4&lt;MONTH(Спецификация!$D$39),0,IF(BS4&lt;MONTH(Спецификация!$D$40),'Бюджет-OPEX'!$D$33,'Бюджет-OPEX'!$D$35)),IF(BS4&lt;MONTH(Спецификация!$D$39),0,IF(BS4&lt;(MONTH(Спецификация!$D$40)+12),'Бюджет-OPEX'!$D$33,'Бюджет-OPEX'!$D$35)))</f>
        <v>-1237</v>
      </c>
      <c r="BT12" s="218">
        <f>-IF(YEAR(Спецификация!$D$39)=YEAR(Спецификация!$D$40),IF(BT4&lt;MONTH(Спецификация!$D$39),0,IF(BT4&lt;MONTH(Спецификация!$D$40),'Бюджет-OPEX'!$D$33,'Бюджет-OPEX'!$D$35)),IF(BT4&lt;MONTH(Спецификация!$D$39),0,IF(BT4&lt;(MONTH(Спецификация!$D$40)+12),'Бюджет-OPEX'!$D$33,'Бюджет-OPEX'!$D$35)))</f>
        <v>-1237</v>
      </c>
      <c r="BU12" s="218">
        <f>-IF(YEAR(Спецификация!$D$39)=YEAR(Спецификация!$D$40),IF(BU4&lt;MONTH(Спецификация!$D$39),0,IF(BU4&lt;MONTH(Спецификация!$D$40),'Бюджет-OPEX'!$D$33,'Бюджет-OPEX'!$D$35)),IF(BU4&lt;MONTH(Спецификация!$D$39),0,IF(BU4&lt;(MONTH(Спецификация!$D$40)+12),'Бюджет-OPEX'!$D$33,'Бюджет-OPEX'!$D$35)))</f>
        <v>-1237</v>
      </c>
      <c r="BV12" s="850">
        <f>-IF(YEAR(Спецификация!$D$39)=YEAR(Спецификация!$D$40),IF(BV4&lt;MONTH(Спецификация!$D$39),0,IF(BV4&lt;MONTH(Спецификация!$D$40),'Бюджет-OPEX'!$D$33,'Бюджет-OPEX'!$D$35)),IF(BV4&lt;MONTH(Спецификация!$D$39),0,IF(BV4&lt;(MONTH(Спецификация!$D$40)+12),'Бюджет-OPEX'!$D$33,'Бюджет-OPEX'!$D$35)))</f>
        <v>-1237</v>
      </c>
      <c r="BW12" s="772">
        <f>-IF(YEAR(Спецификация!$D$39)=YEAR(Спецификация!$D$40),IF(BW4&lt;MONTH(Спецификация!$D$39),0,IF(BW4&lt;MONTH(Спецификация!$D$40),'Бюджет-OPEX'!$D$33,'Бюджет-OPEX'!$D$35)),IF(BW4&lt;MONTH(Спецификация!$D$39),0,IF(BW4&lt;(MONTH(Спецификация!$D$40)+12),'Бюджет-OPEX'!$D$33,'Бюджет-OPEX'!$D$35)))</f>
        <v>-1237</v>
      </c>
      <c r="BX12" s="183">
        <f>-IF(YEAR(Спецификация!$D$39)=YEAR(Спецификация!$D$40),IF(BX4&lt;MONTH(Спецификация!$D$39),0,IF(BX4&lt;MONTH(Спецификация!$D$40),'Бюджет-OPEX'!$D$33,'Бюджет-OPEX'!$D$35)),IF(BX4&lt;MONTH(Спецификация!$D$39),0,IF(BX4&lt;(MONTH(Спецификация!$D$40)+12),'Бюджет-OPEX'!$D$33,'Бюджет-OPEX'!$D$35)))</f>
        <v>-1237</v>
      </c>
      <c r="BY12" s="183">
        <f>-IF(YEAR(Спецификация!$D$39)=YEAR(Спецификация!$D$40),IF(BY4&lt;MONTH(Спецификация!$D$39),0,IF(BY4&lt;MONTH(Спецификация!$D$40),'Бюджет-OPEX'!$D$33,'Бюджет-OPEX'!$D$35)),IF(BY4&lt;MONTH(Спецификация!$D$39),0,IF(BY4&lt;(MONTH(Спецификация!$D$40)+12),'Бюджет-OPEX'!$D$33,'Бюджет-OPEX'!$D$35)))</f>
        <v>-1237</v>
      </c>
      <c r="BZ12" s="183">
        <f>-IF(YEAR(Спецификация!$D$39)=YEAR(Спецификация!$D$40),IF(BZ4&lt;MONTH(Спецификация!$D$39),0,IF(BZ4&lt;MONTH(Спецификация!$D$40),'Бюджет-OPEX'!$D$33,'Бюджет-OPEX'!$D$35)),IF(BZ4&lt;MONTH(Спецификация!$D$39),0,IF(BZ4&lt;(MONTH(Спецификация!$D$40)+12),'Бюджет-OPEX'!$D$33,'Бюджет-OPEX'!$D$35)))</f>
        <v>-1237</v>
      </c>
      <c r="CA12" s="183">
        <f>-IF(YEAR(Спецификация!$D$39)=YEAR(Спецификация!$D$40),IF(CA4&lt;MONTH(Спецификация!$D$39),0,IF(CA4&lt;MONTH(Спецификация!$D$40),'Бюджет-OPEX'!$D$33,'Бюджет-OPEX'!$D$35)),IF(CA4&lt;MONTH(Спецификация!$D$39),0,IF(CA4&lt;(MONTH(Спецификация!$D$40)+12),'Бюджет-OPEX'!$D$33,'Бюджет-OPEX'!$D$35)))</f>
        <v>-1237</v>
      </c>
      <c r="CB12" s="183">
        <f>-IF(YEAR(Спецификация!$D$39)=YEAR(Спецификация!$D$40),IF(CB4&lt;MONTH(Спецификация!$D$39),0,IF(CB4&lt;MONTH(Спецификация!$D$40),'Бюджет-OPEX'!$D$33,'Бюджет-OPEX'!$D$35)),IF(CB4&lt;MONTH(Спецификация!$D$39),0,IF(CB4&lt;(MONTH(Спецификация!$D$40)+12),'Бюджет-OPEX'!$D$33,'Бюджет-OPEX'!$D$35)))</f>
        <v>-1237</v>
      </c>
      <c r="CC12" s="183">
        <f>-IF(YEAR(Спецификация!$D$39)=YEAR(Спецификация!$D$40),IF(CC4&lt;MONTH(Спецификация!$D$39),0,IF(CC4&lt;MONTH(Спецификация!$D$40),'Бюджет-OPEX'!$D$33,'Бюджет-OPEX'!$D$35)),IF(CC4&lt;MONTH(Спецификация!$D$39),0,IF(CC4&lt;(MONTH(Спецификация!$D$40)+12),'Бюджет-OPEX'!$D$33,'Бюджет-OPEX'!$D$35)))</f>
        <v>-1237</v>
      </c>
      <c r="CD12" s="183">
        <f>-IF(YEAR(Спецификация!$D$39)=YEAR(Спецификация!$D$40),IF(CD4&lt;MONTH(Спецификация!$D$39),0,IF(CD4&lt;MONTH(Спецификация!$D$40),'Бюджет-OPEX'!$D$33,'Бюджет-OPEX'!$D$35)),IF(CD4&lt;MONTH(Спецификация!$D$39),0,IF(CD4&lt;(MONTH(Спецификация!$D$40)+12),'Бюджет-OPEX'!$D$33,'Бюджет-OPEX'!$D$35)))</f>
        <v>-1237</v>
      </c>
      <c r="CE12" s="183">
        <f>-IF(YEAR(Спецификация!$D$39)=YEAR(Спецификация!$D$40),IF(CE4&lt;MONTH(Спецификация!$D$39),0,IF(CE4&lt;MONTH(Спецификация!$D$40),'Бюджет-OPEX'!$D$33,'Бюджет-OPEX'!$D$35)),IF(CE4&lt;MONTH(Спецификация!$D$39),0,IF(CE4&lt;(MONTH(Спецификация!$D$40)+12),'Бюджет-OPEX'!$D$33,'Бюджет-OPEX'!$D$35)))</f>
        <v>-1237</v>
      </c>
      <c r="CF12" s="183">
        <f>-IF(YEAR(Спецификация!$D$39)=YEAR(Спецификация!$D$40),IF(CF4&lt;MONTH(Спецификация!$D$39),0,IF(CF4&lt;MONTH(Спецификация!$D$40),'Бюджет-OPEX'!$D$33,'Бюджет-OPEX'!$D$35)),IF(CF4&lt;MONTH(Спецификация!$D$39),0,IF(CF4&lt;(MONTH(Спецификация!$D$40)+12),'Бюджет-OPEX'!$D$33,'Бюджет-OPEX'!$D$35)))</f>
        <v>-1237</v>
      </c>
      <c r="CG12" s="183">
        <f>-IF(YEAR(Спецификация!$D$39)=YEAR(Спецификация!$D$40),IF(CG4&lt;MONTH(Спецификация!$D$39),0,IF(CG4&lt;MONTH(Спецификация!$D$40),'Бюджет-OPEX'!$D$33,'Бюджет-OPEX'!$D$35)),IF(CG4&lt;MONTH(Спецификация!$D$39),0,IF(CG4&lt;(MONTH(Спецификация!$D$40)+12),'Бюджет-OPEX'!$D$33,'Бюджет-OPEX'!$D$35)))</f>
        <v>-1237</v>
      </c>
      <c r="CH12" s="235">
        <f>-IF(YEAR(Спецификация!$D$39)=YEAR(Спецификация!$D$40),IF(CH4&lt;MONTH(Спецификация!$D$39),0,IF(CH4&lt;MONTH(Спецификация!$D$40),'Бюджет-OPEX'!$D$33,'Бюджет-OPEX'!$D$35)),IF(CH4&lt;MONTH(Спецификация!$D$39),0,IF(CH4&lt;(MONTH(Спецификация!$D$40)+12),'Бюджет-OPEX'!$D$33,'Бюджет-OPEX'!$D$35)))</f>
        <v>-1237</v>
      </c>
      <c r="CI12" s="849">
        <f>-IF(YEAR(Спецификация!$D$39)=YEAR(Спецификация!$D$40),IF(CI4&lt;MONTH(Спецификация!$D$39),0,IF(CI4&lt;MONTH(Спецификация!$D$40),'Бюджет-OPEX'!$D$33,'Бюджет-OPEX'!$D$35)),IF(CI4&lt;MONTH(Спецификация!$D$39),0,IF(CI4&lt;(MONTH(Спецификация!$D$40)+12),'Бюджет-OPEX'!$D$33,'Бюджет-OPEX'!$D$35)))</f>
        <v>-1237</v>
      </c>
      <c r="CJ12" s="218">
        <f>-IF(YEAR(Спецификация!$D$39)=YEAR(Спецификация!$D$40),IF(CJ4&lt;MONTH(Спецификация!$D$39),0,IF(CJ4&lt;MONTH(Спецификация!$D$40),'Бюджет-OPEX'!$D$33,'Бюджет-OPEX'!$D$35)),IF(CJ4&lt;MONTH(Спецификация!$D$39),0,IF(CJ4&lt;(MONTH(Спецификация!$D$40)+12),'Бюджет-OPEX'!$D$33,'Бюджет-OPEX'!$D$35)))</f>
        <v>-1237</v>
      </c>
      <c r="CK12" s="218">
        <f>-IF(YEAR(Спецификация!$D$39)=YEAR(Спецификация!$D$40),IF(CK4&lt;MONTH(Спецификация!$D$39),0,IF(CK4&lt;MONTH(Спецификация!$D$40),'Бюджет-OPEX'!$D$33,'Бюджет-OPEX'!$D$35)),IF(CK4&lt;MONTH(Спецификация!$D$39),0,IF(CK4&lt;(MONTH(Спецификация!$D$40)+12),'Бюджет-OPEX'!$D$33,'Бюджет-OPEX'!$D$35)))</f>
        <v>-1237</v>
      </c>
      <c r="CL12" s="218">
        <f>-IF(YEAR(Спецификация!$D$39)=YEAR(Спецификация!$D$40),IF(CL4&lt;MONTH(Спецификация!$D$39),0,IF(CL4&lt;MONTH(Спецификация!$D$40),'Бюджет-OPEX'!$D$33,'Бюджет-OPEX'!$D$35)),IF(CL4&lt;MONTH(Спецификация!$D$39),0,IF(CL4&lt;(MONTH(Спецификация!$D$40)+12),'Бюджет-OPEX'!$D$33,'Бюджет-OPEX'!$D$35)))</f>
        <v>-1237</v>
      </c>
      <c r="CM12" s="218">
        <f>-IF(YEAR(Спецификация!$D$39)=YEAR(Спецификация!$D$40),IF(CM4&lt;MONTH(Спецификация!$D$39),0,IF(CM4&lt;MONTH(Спецификация!$D$40),'Бюджет-OPEX'!$D$33,'Бюджет-OPEX'!$D$35)),IF(CM4&lt;MONTH(Спецификация!$D$39),0,IF(CM4&lt;(MONTH(Спецификация!$D$40)+12),'Бюджет-OPEX'!$D$33,'Бюджет-OPEX'!$D$35)))</f>
        <v>-1237</v>
      </c>
      <c r="CN12" s="218">
        <f>-IF(YEAR(Спецификация!$D$39)=YEAR(Спецификация!$D$40),IF(CN4&lt;MONTH(Спецификация!$D$39),0,IF(CN4&lt;MONTH(Спецификация!$D$40),'Бюджет-OPEX'!$D$33,'Бюджет-OPEX'!$D$35)),IF(CN4&lt;MONTH(Спецификация!$D$39),0,IF(CN4&lt;(MONTH(Спецификация!$D$40)+12),'Бюджет-OPEX'!$D$33,'Бюджет-OPEX'!$D$35)))</f>
        <v>-1237</v>
      </c>
      <c r="CO12" s="218">
        <f>-IF(YEAR(Спецификация!$D$39)=YEAR(Спецификация!$D$40),IF(CO4&lt;MONTH(Спецификация!$D$39),0,IF(CO4&lt;MONTH(Спецификация!$D$40),'Бюджет-OPEX'!$D$33,'Бюджет-OPEX'!$D$35)),IF(CO4&lt;MONTH(Спецификация!$D$39),0,IF(CO4&lt;(MONTH(Спецификация!$D$40)+12),'Бюджет-OPEX'!$D$33,'Бюджет-OPEX'!$D$35)))</f>
        <v>-1237</v>
      </c>
      <c r="CP12" s="218">
        <f>-IF(YEAR(Спецификация!$D$39)=YEAR(Спецификация!$D$40),IF(CP4&lt;MONTH(Спецификация!$D$39),0,IF(CP4&lt;MONTH(Спецификация!$D$40),'Бюджет-OPEX'!$D$33,'Бюджет-OPEX'!$D$35)),IF(CP4&lt;MONTH(Спецификация!$D$39),0,IF(CP4&lt;(MONTH(Спецификация!$D$40)+12),'Бюджет-OPEX'!$D$33,'Бюджет-OPEX'!$D$35)))</f>
        <v>-1237</v>
      </c>
      <c r="CQ12" s="218">
        <f>-IF(YEAR(Спецификация!$D$39)=YEAR(Спецификация!$D$40),IF(CQ4&lt;MONTH(Спецификация!$D$39),0,IF(CQ4&lt;MONTH(Спецификация!$D$40),'Бюджет-OPEX'!$D$33,'Бюджет-OPEX'!$D$35)),IF(CQ4&lt;MONTH(Спецификация!$D$39),0,IF(CQ4&lt;(MONTH(Спецификация!$D$40)+12),'Бюджет-OPEX'!$D$33,'Бюджет-OPEX'!$D$35)))</f>
        <v>-1237</v>
      </c>
      <c r="CR12" s="218">
        <f>-IF(YEAR(Спецификация!$D$39)=YEAR(Спецификация!$D$40),IF(CR4&lt;MONTH(Спецификация!$D$39),0,IF(CR4&lt;MONTH(Спецификация!$D$40),'Бюджет-OPEX'!$D$33,'Бюджет-OPEX'!$D$35)),IF(CR4&lt;MONTH(Спецификация!$D$39),0,IF(CR4&lt;(MONTH(Спецификация!$D$40)+12),'Бюджет-OPEX'!$D$33,'Бюджет-OPEX'!$D$35)))</f>
        <v>-1237</v>
      </c>
      <c r="CS12" s="218">
        <f>-IF(YEAR(Спецификация!$D$39)=YEAR(Спецификация!$D$40),IF(CS4&lt;MONTH(Спецификация!$D$39),0,IF(CS4&lt;MONTH(Спецификация!$D$40),'Бюджет-OPEX'!$D$33,'Бюджет-OPEX'!$D$35)),IF(CS4&lt;MONTH(Спецификация!$D$39),0,IF(CS4&lt;(MONTH(Спецификация!$D$40)+12),'Бюджет-OPEX'!$D$33,'Бюджет-OPEX'!$D$35)))</f>
        <v>-1237</v>
      </c>
      <c r="CT12" s="219">
        <f>-IF(YEAR(Спецификация!$D$39)=YEAR(Спецификация!$D$40),IF(CT4&lt;MONTH(Спецификация!$D$39),0,IF(CT4&lt;MONTH(Спецификация!$D$40),'Бюджет-OPEX'!$D$33,'Бюджет-OPEX'!$D$35)),IF(CT4&lt;MONTH(Спецификация!$D$39),0,IF(CT4&lt;(MONTH(Спецификация!$D$40)+12),'Бюджет-OPEX'!$D$33,'Бюджет-OPEX'!$D$35)))</f>
        <v>-1237</v>
      </c>
      <c r="CU12" s="796">
        <f>-IF(YEAR(Спецификация!$D$39)=YEAR(Спецификация!$D$40),IF(CU4&lt;MONTH(Спецификация!$D$39),0,IF(CU4&lt;MONTH(Спецификация!$D$40),'Бюджет-OPEX'!$D$33,'Бюджет-OPEX'!$D$35)),IF(CU4&lt;MONTH(Спецификация!$D$39),0,IF(CU4&lt;(MONTH(Спецификация!$D$40)+12),'Бюджет-OPEX'!$D$33,'Бюджет-OPEX'!$D$35)))</f>
        <v>-1237</v>
      </c>
      <c r="CV12" s="183">
        <f>-IF(YEAR(Спецификация!$D$39)=YEAR(Спецификация!$D$40),IF(CV4&lt;MONTH(Спецификация!$D$39),0,IF(CV4&lt;MONTH(Спецификация!$D$40),'Бюджет-OPEX'!$D$33,'Бюджет-OPEX'!$D$35)),IF(CV4&lt;MONTH(Спецификация!$D$39),0,IF(CV4&lt;(MONTH(Спецификация!$D$40)+12),'Бюджет-OPEX'!$D$33,'Бюджет-OPEX'!$D$35)))</f>
        <v>-1237</v>
      </c>
      <c r="CW12" s="183">
        <f>-IF(YEAR(Спецификация!$D$39)=YEAR(Спецификация!$D$40),IF(CW4&lt;MONTH(Спецификация!$D$39),0,IF(CW4&lt;MONTH(Спецификация!$D$40),'Бюджет-OPEX'!$D$33,'Бюджет-OPEX'!$D$35)),IF(CW4&lt;MONTH(Спецификация!$D$39),0,IF(CW4&lt;(MONTH(Спецификация!$D$40)+12),'Бюджет-OPEX'!$D$33,'Бюджет-OPEX'!$D$35)))</f>
        <v>-1237</v>
      </c>
      <c r="CX12" s="183">
        <f>-IF(YEAR(Спецификация!$D$39)=YEAR(Спецификация!$D$40),IF(CX4&lt;MONTH(Спецификация!$D$39),0,IF(CX4&lt;MONTH(Спецификация!$D$40),'Бюджет-OPEX'!$D$33,'Бюджет-OPEX'!$D$35)),IF(CX4&lt;MONTH(Спецификация!$D$39),0,IF(CX4&lt;(MONTH(Спецификация!$D$40)+12),'Бюджет-OPEX'!$D$33,'Бюджет-OPEX'!$D$35)))</f>
        <v>-1237</v>
      </c>
      <c r="CY12" s="183">
        <f>-IF(YEAR(Спецификация!$D$39)=YEAR(Спецификация!$D$40),IF(CY4&lt;MONTH(Спецификация!$D$39),0,IF(CY4&lt;MONTH(Спецификация!$D$40),'Бюджет-OPEX'!$D$33,'Бюджет-OPEX'!$D$35)),IF(CY4&lt;MONTH(Спецификация!$D$39),0,IF(CY4&lt;(MONTH(Спецификация!$D$40)+12),'Бюджет-OPEX'!$D$33,'Бюджет-OPEX'!$D$35)))</f>
        <v>-1237</v>
      </c>
      <c r="CZ12" s="183">
        <f>-IF(YEAR(Спецификация!$D$39)=YEAR(Спецификация!$D$40),IF(CZ4&lt;MONTH(Спецификация!$D$39),0,IF(CZ4&lt;MONTH(Спецификация!$D$40),'Бюджет-OPEX'!$D$33,'Бюджет-OPEX'!$D$35)),IF(CZ4&lt;MONTH(Спецификация!$D$39),0,IF(CZ4&lt;(MONTH(Спецификация!$D$40)+12),'Бюджет-OPEX'!$D$33,'Бюджет-OPEX'!$D$35)))</f>
        <v>-1237</v>
      </c>
      <c r="DA12" s="183">
        <f>-IF(YEAR(Спецификация!$D$39)=YEAR(Спецификация!$D$40),IF(DA4&lt;MONTH(Спецификация!$D$39),0,IF(DA4&lt;MONTH(Спецификация!$D$40),'Бюджет-OPEX'!$D$33,'Бюджет-OPEX'!$D$35)),IF(DA4&lt;MONTH(Спецификация!$D$39),0,IF(DA4&lt;(MONTH(Спецификация!$D$40)+12),'Бюджет-OPEX'!$D$33,'Бюджет-OPEX'!$D$35)))</f>
        <v>-1237</v>
      </c>
      <c r="DB12" s="183">
        <f>-IF(YEAR(Спецификация!$D$39)=YEAR(Спецификация!$D$40),IF(DB4&lt;MONTH(Спецификация!$D$39),0,IF(DB4&lt;MONTH(Спецификация!$D$40),'Бюджет-OPEX'!$D$33,'Бюджет-OPEX'!$D$35)),IF(DB4&lt;MONTH(Спецификация!$D$39),0,IF(DB4&lt;(MONTH(Спецификация!$D$40)+12),'Бюджет-OPEX'!$D$33,'Бюджет-OPEX'!$D$35)))</f>
        <v>-1237</v>
      </c>
      <c r="DC12" s="183">
        <f>-IF(YEAR(Спецификация!$D$39)=YEAR(Спецификация!$D$40),IF(DC4&lt;MONTH(Спецификация!$D$39),0,IF(DC4&lt;MONTH(Спецификация!$D$40),'Бюджет-OPEX'!$D$33,'Бюджет-OPEX'!$D$35)),IF(DC4&lt;MONTH(Спецификация!$D$39),0,IF(DC4&lt;(MONTH(Спецификация!$D$40)+12),'Бюджет-OPEX'!$D$33,'Бюджет-OPEX'!$D$35)))</f>
        <v>-1237</v>
      </c>
      <c r="DD12" s="183">
        <f>-IF(YEAR(Спецификация!$D$39)=YEAR(Спецификация!$D$40),IF(DD4&lt;MONTH(Спецификация!$D$39),0,IF(DD4&lt;MONTH(Спецификация!$D$40),'Бюджет-OPEX'!$D$33,'Бюджет-OPEX'!$D$35)),IF(DD4&lt;MONTH(Спецификация!$D$39),0,IF(DD4&lt;(MONTH(Спецификация!$D$40)+12),'Бюджет-OPEX'!$D$33,'Бюджет-OPEX'!$D$35)))</f>
        <v>-1237</v>
      </c>
      <c r="DE12" s="183">
        <f>-IF(YEAR(Спецификация!$D$39)=YEAR(Спецификация!$D$40),IF(DE4&lt;MONTH(Спецификация!$D$39),0,IF(DE4&lt;MONTH(Спецификация!$D$40),'Бюджет-OPEX'!$D$33,'Бюджет-OPEX'!$D$35)),IF(DE4&lt;MONTH(Спецификация!$D$39),0,IF(DE4&lt;(MONTH(Спецификация!$D$40)+12),'Бюджет-OPEX'!$D$33,'Бюджет-OPEX'!$D$35)))</f>
        <v>-1237</v>
      </c>
      <c r="DF12" s="797">
        <f>-IF(YEAR(Спецификация!$D$39)=YEAR(Спецификация!$D$40),IF(DF4&lt;MONTH(Спецификация!$D$39),0,IF(DF4&lt;MONTH(Спецификация!$D$40),'Бюджет-OPEX'!$D$33,'Бюджет-OPEX'!$D$35)),IF(DF4&lt;MONTH(Спецификация!$D$39),0,IF(DF4&lt;(MONTH(Спецификация!$D$40)+12),'Бюджет-OPEX'!$D$33,'Бюджет-OPEX'!$D$35)))</f>
        <v>-1237</v>
      </c>
      <c r="DG12" s="796">
        <f>-IF(YEAR(Спецификация!$D$39)=YEAR(Спецификация!$D$40),IF(DG4&lt;MONTH(Спецификация!$D$39),0,IF(DG4&lt;MONTH(Спецификация!$D$40),'Бюджет-OPEX'!$D$33,'Бюджет-OPEX'!$D$35)),IF(DG4&lt;MONTH(Спецификация!$D$39),0,IF(DG4&lt;(MONTH(Спецификация!$D$40)+12),'Бюджет-OPEX'!$D$33,'Бюджет-OPEX'!$D$35)))</f>
        <v>-1237</v>
      </c>
      <c r="DH12" s="183">
        <f>-IF(YEAR(Спецификация!$D$39)=YEAR(Спецификация!$D$40),IF(DH4&lt;MONTH(Спецификация!$D$39),0,IF(DH4&lt;MONTH(Спецификация!$D$40),'Бюджет-OPEX'!$D$33,'Бюджет-OPEX'!$D$35)),IF(DH4&lt;MONTH(Спецификация!$D$39),0,IF(DH4&lt;(MONTH(Спецификация!$D$40)+12),'Бюджет-OPEX'!$D$33,'Бюджет-OPEX'!$D$35)))</f>
        <v>-1237</v>
      </c>
      <c r="DI12" s="183">
        <f>-IF(YEAR(Спецификация!$D$39)=YEAR(Спецификация!$D$40),IF(DI4&lt;MONTH(Спецификация!$D$39),0,IF(DI4&lt;MONTH(Спецификация!$D$40),'Бюджет-OPEX'!$D$33,'Бюджет-OPEX'!$D$35)),IF(DI4&lt;MONTH(Спецификация!$D$39),0,IF(DI4&lt;(MONTH(Спецификация!$D$40)+12),'Бюджет-OPEX'!$D$33,'Бюджет-OPEX'!$D$35)))</f>
        <v>-1237</v>
      </c>
      <c r="DJ12" s="183">
        <f>-IF(YEAR(Спецификация!$D$39)=YEAR(Спецификация!$D$40),IF(DJ4&lt;MONTH(Спецификация!$D$39),0,IF(DJ4&lt;MONTH(Спецификация!$D$40),'Бюджет-OPEX'!$D$33,'Бюджет-OPEX'!$D$35)),IF(DJ4&lt;MONTH(Спецификация!$D$39),0,IF(DJ4&lt;(MONTH(Спецификация!$D$40)+12),'Бюджет-OPEX'!$D$33,'Бюджет-OPEX'!$D$35)))</f>
        <v>-1237</v>
      </c>
      <c r="DK12" s="183">
        <f>-IF(YEAR(Спецификация!$D$39)=YEAR(Спецификация!$D$40),IF(DK4&lt;MONTH(Спецификация!$D$39),0,IF(DK4&lt;MONTH(Спецификация!$D$40),'Бюджет-OPEX'!$D$33,'Бюджет-OPEX'!$D$35)),IF(DK4&lt;MONTH(Спецификация!$D$39),0,IF(DK4&lt;(MONTH(Спецификация!$D$40)+12),'Бюджет-OPEX'!$D$33,'Бюджет-OPEX'!$D$35)))</f>
        <v>-1237</v>
      </c>
      <c r="DL12" s="183">
        <f>-IF(YEAR(Спецификация!$D$39)=YEAR(Спецификация!$D$40),IF(DL4&lt;MONTH(Спецификация!$D$39),0,IF(DL4&lt;MONTH(Спецификация!$D$40),'Бюджет-OPEX'!$D$33,'Бюджет-OPEX'!$D$35)),IF(DL4&lt;MONTH(Спецификация!$D$39),0,IF(DL4&lt;(MONTH(Спецификация!$D$40)+12),'Бюджет-OPEX'!$D$33,'Бюджет-OPEX'!$D$35)))</f>
        <v>-1237</v>
      </c>
      <c r="DM12" s="183">
        <f>-IF(YEAR(Спецификация!$D$39)=YEAR(Спецификация!$D$40),IF(DM4&lt;MONTH(Спецификация!$D$39),0,IF(DM4&lt;MONTH(Спецификация!$D$40),'Бюджет-OPEX'!$D$33,'Бюджет-OPEX'!$D$35)),IF(DM4&lt;MONTH(Спецификация!$D$39),0,IF(DM4&lt;(MONTH(Спецификация!$D$40)+12),'Бюджет-OPEX'!$D$33,'Бюджет-OPEX'!$D$35)))</f>
        <v>-1237</v>
      </c>
      <c r="DN12" s="183">
        <f>-IF(YEAR(Спецификация!$D$39)=YEAR(Спецификация!$D$40),IF(DN4&lt;MONTH(Спецификация!$D$39),0,IF(DN4&lt;MONTH(Спецификация!$D$40),'Бюджет-OPEX'!$D$33,'Бюджет-OPEX'!$D$35)),IF(DN4&lt;MONTH(Спецификация!$D$39),0,IF(DN4&lt;(MONTH(Спецификация!$D$40)+12),'Бюджет-OPEX'!$D$33,'Бюджет-OPEX'!$D$35)))</f>
        <v>-1237</v>
      </c>
      <c r="DO12" s="183">
        <f>-IF(YEAR(Спецификация!$D$39)=YEAR(Спецификация!$D$40),IF(DO4&lt;MONTH(Спецификация!$D$39),0,IF(DO4&lt;MONTH(Спецификация!$D$40),'Бюджет-OPEX'!$D$33,'Бюджет-OPEX'!$D$35)),IF(DO4&lt;MONTH(Спецификация!$D$39),0,IF(DO4&lt;(MONTH(Спецификация!$D$40)+12),'Бюджет-OPEX'!$D$33,'Бюджет-OPEX'!$D$35)))</f>
        <v>-1237</v>
      </c>
      <c r="DP12" s="183">
        <f>-IF(YEAR(Спецификация!$D$39)=YEAR(Спецификация!$D$40),IF(DP4&lt;MONTH(Спецификация!$D$39),0,IF(DP4&lt;MONTH(Спецификация!$D$40),'Бюджет-OPEX'!$D$33,'Бюджет-OPEX'!$D$35)),IF(DP4&lt;MONTH(Спецификация!$D$39),0,IF(DP4&lt;(MONTH(Спецификация!$D$40)+12),'Бюджет-OPEX'!$D$33,'Бюджет-OPEX'!$D$35)))</f>
        <v>-1237</v>
      </c>
      <c r="DQ12" s="183">
        <f>-IF(YEAR(Спецификация!$D$39)=YEAR(Спецификация!$D$40),IF(DQ4&lt;MONTH(Спецификация!$D$39),0,IF(DQ4&lt;MONTH(Спецификация!$D$40),'Бюджет-OPEX'!$D$33,'Бюджет-OPEX'!$D$35)),IF(DQ4&lt;MONTH(Спецификация!$D$39),0,IF(DQ4&lt;(MONTH(Спецификация!$D$40)+12),'Бюджет-OPEX'!$D$33,'Бюджет-OPEX'!$D$35)))</f>
        <v>-1237</v>
      </c>
      <c r="DR12" s="797">
        <f>-IF(YEAR(Спецификация!$D$39)=YEAR(Спецификация!$D$40),IF(DR4&lt;MONTH(Спецификация!$D$39),0,IF(DR4&lt;MONTH(Спецификация!$D$40),'Бюджет-OPEX'!$D$33,'Бюджет-OPEX'!$D$35)),IF(DR4&lt;MONTH(Спецификация!$D$39),0,IF(DR4&lt;(MONTH(Спецификация!$D$40)+12),'Бюджет-OPEX'!$D$33,'Бюджет-OPEX'!$D$35)))</f>
        <v>-1237</v>
      </c>
      <c r="DS12" s="796">
        <f>-IF(YEAR(Спецификация!$D$39)=YEAR(Спецификация!$D$40),IF(DS4&lt;MONTH(Спецификация!$D$39),0,IF(DS4&lt;MONTH(Спецификация!$D$40),'Бюджет-OPEX'!$D$33,'Бюджет-OPEX'!$D$35)),IF(DS4&lt;MONTH(Спецификация!$D$39),0,IF(DS4&lt;(MONTH(Спецификация!$D$40)+12),'Бюджет-OPEX'!$D$33,'Бюджет-OPEX'!$D$35)))</f>
        <v>-1237</v>
      </c>
      <c r="DT12" s="183">
        <f>-IF(YEAR(Спецификация!$D$39)=YEAR(Спецификация!$D$40),IF(DT4&lt;MONTH(Спецификация!$D$39),0,IF(DT4&lt;MONTH(Спецификация!$D$40),'Бюджет-OPEX'!$D$33,'Бюджет-OPEX'!$D$35)),IF(DT4&lt;MONTH(Спецификация!$D$39),0,IF(DT4&lt;(MONTH(Спецификация!$D$40)+12),'Бюджет-OPEX'!$D$33,'Бюджет-OPEX'!$D$35)))</f>
        <v>-1237</v>
      </c>
      <c r="DU12" s="183">
        <f>-IF(YEAR(Спецификация!$D$39)=YEAR(Спецификация!$D$40),IF(DU4&lt;MONTH(Спецификация!$D$39),0,IF(DU4&lt;MONTH(Спецификация!$D$40),'Бюджет-OPEX'!$D$33,'Бюджет-OPEX'!$D$35)),IF(DU4&lt;MONTH(Спецификация!$D$39),0,IF(DU4&lt;(MONTH(Спецификация!$D$40)+12),'Бюджет-OPEX'!$D$33,'Бюджет-OPEX'!$D$35)))</f>
        <v>-1237</v>
      </c>
      <c r="DV12" s="183">
        <f>-IF(YEAR(Спецификация!$D$39)=YEAR(Спецификация!$D$40),IF(DV4&lt;MONTH(Спецификация!$D$39),0,IF(DV4&lt;MONTH(Спецификация!$D$40),'Бюджет-OPEX'!$D$33,'Бюджет-OPEX'!$D$35)),IF(DV4&lt;MONTH(Спецификация!$D$39),0,IF(DV4&lt;(MONTH(Спецификация!$D$40)+12),'Бюджет-OPEX'!$D$33,'Бюджет-OPEX'!$D$35)))</f>
        <v>-1237</v>
      </c>
      <c r="DW12" s="183">
        <f>-IF(YEAR(Спецификация!$D$39)=YEAR(Спецификация!$D$40),IF(DW4&lt;MONTH(Спецификация!$D$39),0,IF(DW4&lt;MONTH(Спецификация!$D$40),'Бюджет-OPEX'!$D$33,'Бюджет-OPEX'!$D$35)),IF(DW4&lt;MONTH(Спецификация!$D$39),0,IF(DW4&lt;(MONTH(Спецификация!$D$40)+12),'Бюджет-OPEX'!$D$33,'Бюджет-OPEX'!$D$35)))</f>
        <v>-1237</v>
      </c>
      <c r="DX12" s="183">
        <f>-IF(YEAR(Спецификация!$D$39)=YEAR(Спецификация!$D$40),IF(DX4&lt;MONTH(Спецификация!$D$39),0,IF(DX4&lt;MONTH(Спецификация!$D$40),'Бюджет-OPEX'!$D$33,'Бюджет-OPEX'!$D$35)),IF(DX4&lt;MONTH(Спецификация!$D$39),0,IF(DX4&lt;(MONTH(Спецификация!$D$40)+12),'Бюджет-OPEX'!$D$33,'Бюджет-OPEX'!$D$35)))</f>
        <v>-1237</v>
      </c>
      <c r="DY12" s="183">
        <f>-IF(YEAR(Спецификация!$D$39)=YEAR(Спецификация!$D$40),IF(DY4&lt;MONTH(Спецификация!$D$39),0,IF(DY4&lt;MONTH(Спецификация!$D$40),'Бюджет-OPEX'!$D$33,'Бюджет-OPEX'!$D$35)),IF(DY4&lt;MONTH(Спецификация!$D$39),0,IF(DY4&lt;(MONTH(Спецификация!$D$40)+12),'Бюджет-OPEX'!$D$33,'Бюджет-OPEX'!$D$35)))</f>
        <v>-1237</v>
      </c>
      <c r="DZ12" s="183">
        <f>-IF(YEAR(Спецификация!$D$39)=YEAR(Спецификация!$D$40),IF(DZ4&lt;MONTH(Спецификация!$D$39),0,IF(DZ4&lt;MONTH(Спецификация!$D$40),'Бюджет-OPEX'!$D$33,'Бюджет-OPEX'!$D$35)),IF(DZ4&lt;MONTH(Спецификация!$D$39),0,IF(DZ4&lt;(MONTH(Спецификация!$D$40)+12),'Бюджет-OPEX'!$D$33,'Бюджет-OPEX'!$D$35)))</f>
        <v>-1237</v>
      </c>
      <c r="EA12" s="183">
        <f>-IF(YEAR(Спецификация!$D$39)=YEAR(Спецификация!$D$40),IF(EA4&lt;MONTH(Спецификация!$D$39),0,IF(EA4&lt;MONTH(Спецификация!$D$40),'Бюджет-OPEX'!$D$33,'Бюджет-OPEX'!$D$35)),IF(EA4&lt;MONTH(Спецификация!$D$39),0,IF(EA4&lt;(MONTH(Спецификация!$D$40)+12),'Бюджет-OPEX'!$D$33,'Бюджет-OPEX'!$D$35)))</f>
        <v>-1237</v>
      </c>
      <c r="EB12" s="183">
        <f>-IF(YEAR(Спецификация!$D$39)=YEAR(Спецификация!$D$40),IF(EB4&lt;MONTH(Спецификация!$D$39),0,IF(EB4&lt;MONTH(Спецификация!$D$40),'Бюджет-OPEX'!$D$33,'Бюджет-OPEX'!$D$35)),IF(EB4&lt;MONTH(Спецификация!$D$39),0,IF(EB4&lt;(MONTH(Спецификация!$D$40)+12),'Бюджет-OPEX'!$D$33,'Бюджет-OPEX'!$D$35)))</f>
        <v>-1237</v>
      </c>
      <c r="EC12" s="183">
        <f>-IF(YEAR(Спецификация!$D$39)=YEAR(Спецификация!$D$40),IF(EC4&lt;MONTH(Спецификация!$D$39),0,IF(EC4&lt;MONTH(Спецификация!$D$40),'Бюджет-OPEX'!$D$33,'Бюджет-OPEX'!$D$35)),IF(EC4&lt;MONTH(Спецификация!$D$39),0,IF(EC4&lt;(MONTH(Спецификация!$D$40)+12),'Бюджет-OPEX'!$D$33,'Бюджет-OPEX'!$D$35)))</f>
        <v>-1237</v>
      </c>
      <c r="ED12" s="797">
        <f>-IF(YEAR(Спецификация!$D$39)=YEAR(Спецификация!$D$40),IF(ED4&lt;MONTH(Спецификация!$D$39),0,IF(ED4&lt;MONTH(Спецификация!$D$40),'Бюджет-OPEX'!$D$33,'Бюджет-OPEX'!$D$35)),IF(ED4&lt;MONTH(Спецификация!$D$39),0,IF(ED4&lt;(MONTH(Спецификация!$D$40)+12),'Бюджет-OPEX'!$D$33,'Бюджет-OPEX'!$D$35)))</f>
        <v>-1237</v>
      </c>
      <c r="EE12" s="796">
        <f>-IF(YEAR(Спецификация!$D$39)=YEAR(Спецификация!$D$40),IF(EE4&lt;MONTH(Спецификация!$D$39),0,IF(EE4&lt;MONTH(Спецификация!$D$40),'Бюджет-OPEX'!$D$33,'Бюджет-OPEX'!$D$35)),IF(EE4&lt;MONTH(Спецификация!$D$39),0,IF(EE4&lt;(MONTH(Спецификация!$D$40)+12),'Бюджет-OPEX'!$D$33,'Бюджет-OPEX'!$D$35)))</f>
        <v>-1237</v>
      </c>
      <c r="EF12" s="183">
        <f>-IF(YEAR(Спецификация!$D$39)=YEAR(Спецификация!$D$40),IF(EF4&lt;MONTH(Спецификация!$D$39),0,IF(EF4&lt;MONTH(Спецификация!$D$40),'Бюджет-OPEX'!$D$33,'Бюджет-OPEX'!$D$35)),IF(EF4&lt;MONTH(Спецификация!$D$39),0,IF(EF4&lt;(MONTH(Спецификация!$D$40)+12),'Бюджет-OPEX'!$D$33,'Бюджет-OPEX'!$D$35)))</f>
        <v>-1237</v>
      </c>
      <c r="EG12" s="183">
        <f>-IF(YEAR(Спецификация!$D$39)=YEAR(Спецификация!$D$40),IF(EG4&lt;MONTH(Спецификация!$D$39),0,IF(EG4&lt;MONTH(Спецификация!$D$40),'Бюджет-OPEX'!$D$33,'Бюджет-OPEX'!$D$35)),IF(EG4&lt;MONTH(Спецификация!$D$39),0,IF(EG4&lt;(MONTH(Спецификация!$D$40)+12),'Бюджет-OPEX'!$D$33,'Бюджет-OPEX'!$D$35)))</f>
        <v>-1237</v>
      </c>
      <c r="EH12" s="183">
        <f>-IF(YEAR(Спецификация!$D$39)=YEAR(Спецификация!$D$40),IF(EH4&lt;MONTH(Спецификация!$D$39),0,IF(EH4&lt;MONTH(Спецификация!$D$40),'Бюджет-OPEX'!$D$33,'Бюджет-OPEX'!$D$35)),IF(EH4&lt;MONTH(Спецификация!$D$39),0,IF(EH4&lt;(MONTH(Спецификация!$D$40)+12),'Бюджет-OPEX'!$D$33,'Бюджет-OPEX'!$D$35)))</f>
        <v>-1237</v>
      </c>
      <c r="EI12" s="183">
        <f>-IF(YEAR(Спецификация!$D$39)=YEAR(Спецификация!$D$40),IF(EI4&lt;MONTH(Спецификация!$D$39),0,IF(EI4&lt;MONTH(Спецификация!$D$40),'Бюджет-OPEX'!$D$33,'Бюджет-OPEX'!$D$35)),IF(EI4&lt;MONTH(Спецификация!$D$39),0,IF(EI4&lt;(MONTH(Спецификация!$D$40)+12),'Бюджет-OPEX'!$D$33,'Бюджет-OPEX'!$D$35)))</f>
        <v>-1237</v>
      </c>
      <c r="EJ12" s="183">
        <f>-IF(YEAR(Спецификация!$D$39)=YEAR(Спецификация!$D$40),IF(EJ4&lt;MONTH(Спецификация!$D$39),0,IF(EJ4&lt;MONTH(Спецификация!$D$40),'Бюджет-OPEX'!$D$33,'Бюджет-OPEX'!$D$35)),IF(EJ4&lt;MONTH(Спецификация!$D$39),0,IF(EJ4&lt;(MONTH(Спецификация!$D$40)+12),'Бюджет-OPEX'!$D$33,'Бюджет-OPEX'!$D$35)))</f>
        <v>-1237</v>
      </c>
      <c r="EK12" s="183">
        <f>-IF(YEAR(Спецификация!$D$39)=YEAR(Спецификация!$D$40),IF(EK4&lt;MONTH(Спецификация!$D$39),0,IF(EK4&lt;MONTH(Спецификация!$D$40),'Бюджет-OPEX'!$D$33,'Бюджет-OPEX'!$D$35)),IF(EK4&lt;MONTH(Спецификация!$D$39),0,IF(EK4&lt;(MONTH(Спецификация!$D$40)+12),'Бюджет-OPEX'!$D$33,'Бюджет-OPEX'!$D$35)))</f>
        <v>-1237</v>
      </c>
      <c r="EL12" s="183">
        <f>-IF(YEAR(Спецификация!$D$39)=YEAR(Спецификация!$D$40),IF(EL4&lt;MONTH(Спецификация!$D$39),0,IF(EL4&lt;MONTH(Спецификация!$D$40),'Бюджет-OPEX'!$D$33,'Бюджет-OPEX'!$D$35)),IF(EL4&lt;MONTH(Спецификация!$D$39),0,IF(EL4&lt;(MONTH(Спецификация!$D$40)+12),'Бюджет-OPEX'!$D$33,'Бюджет-OPEX'!$D$35)))</f>
        <v>-1237</v>
      </c>
      <c r="EM12" s="183">
        <f>-IF(YEAR(Спецификация!$D$39)=YEAR(Спецификация!$D$40),IF(EM4&lt;MONTH(Спецификация!$D$39),0,IF(EM4&lt;MONTH(Спецификация!$D$40),'Бюджет-OPEX'!$D$33,'Бюджет-OPEX'!$D$35)),IF(EM4&lt;MONTH(Спецификация!$D$39),0,IF(EM4&lt;(MONTH(Спецификация!$D$40)+12),'Бюджет-OPEX'!$D$33,'Бюджет-OPEX'!$D$35)))</f>
        <v>-1237</v>
      </c>
      <c r="EN12" s="183">
        <f>-IF(YEAR(Спецификация!$D$39)=YEAR(Спецификация!$D$40),IF(EN4&lt;MONTH(Спецификация!$D$39),0,IF(EN4&lt;MONTH(Спецификация!$D$40),'Бюджет-OPEX'!$D$33,'Бюджет-OPEX'!$D$35)),IF(EN4&lt;MONTH(Спецификация!$D$39),0,IF(EN4&lt;(MONTH(Спецификация!$D$40)+12),'Бюджет-OPEX'!$D$33,'Бюджет-OPEX'!$D$35)))</f>
        <v>-1237</v>
      </c>
      <c r="EO12" s="183">
        <f>-IF(YEAR(Спецификация!$D$39)=YEAR(Спецификация!$D$40),IF(EO4&lt;MONTH(Спецификация!$D$39),0,IF(EO4&lt;MONTH(Спецификация!$D$40),'Бюджет-OPEX'!$D$33,'Бюджет-OPEX'!$D$35)),IF(EO4&lt;MONTH(Спецификация!$D$39),0,IF(EO4&lt;(MONTH(Спецификация!$D$40)+12),'Бюджет-OPEX'!$D$33,'Бюджет-OPEX'!$D$35)))</f>
        <v>-1237</v>
      </c>
      <c r="EP12" s="797">
        <f>-IF(YEAR(Спецификация!$D$39)=YEAR(Спецификация!$D$40),IF(EP4&lt;MONTH(Спецификация!$D$39),0,IF(EP4&lt;MONTH(Спецификация!$D$40),'Бюджет-OPEX'!$D$33,'Бюджет-OPEX'!$D$35)),IF(EP4&lt;MONTH(Спецификация!$D$39),0,IF(EP4&lt;(MONTH(Спецификация!$D$40)+12),'Бюджет-OPEX'!$D$33,'Бюджет-OPEX'!$D$35)))</f>
        <v>-1237</v>
      </c>
      <c r="EQ12" s="193"/>
      <c r="ER12" s="796">
        <f>SUM(C12:N12)</f>
        <v>-1237</v>
      </c>
      <c r="ES12" s="183">
        <f>SUM(O12:Z12)</f>
        <v>-14844</v>
      </c>
      <c r="ET12" s="183">
        <f>SUM(AA12:AL12)</f>
        <v>-14844</v>
      </c>
      <c r="EU12" s="183">
        <f>SUM(AM12:AX12)</f>
        <v>-14844</v>
      </c>
      <c r="EV12" s="183">
        <f>SUM(AY12:BJ12)</f>
        <v>-14844</v>
      </c>
      <c r="EW12" s="183">
        <f>SUM(BK12:BV12)</f>
        <v>-14844</v>
      </c>
      <c r="EX12" s="183">
        <f>SUM(BW12:CH12)</f>
        <v>-14844</v>
      </c>
      <c r="EY12" s="235">
        <f>SUM(CI12:CT12)</f>
        <v>-14844</v>
      </c>
      <c r="EZ12" s="235">
        <f>SUM(CU12:DF12)</f>
        <v>-14844</v>
      </c>
      <c r="FA12" s="235">
        <f>SUM(DG12:DR12)</f>
        <v>-14844</v>
      </c>
      <c r="FB12" s="235">
        <f>SUM(DS12:ED12)</f>
        <v>-14844</v>
      </c>
      <c r="FC12" s="235">
        <f>SUM(EE12:EP12)</f>
        <v>-14844</v>
      </c>
      <c r="FD12" s="184">
        <f>SUM(C12:EP12)</f>
        <v>-164521</v>
      </c>
    </row>
    <row r="13" spans="2:160" s="41" customFormat="1" ht="28.5" customHeight="1" thickBot="1" x14ac:dyDescent="0.35">
      <c r="B13" s="768" t="s">
        <v>134</v>
      </c>
      <c r="C13" s="794">
        <f t="shared" ref="C13:AH13" si="5">SUM(C12:C12)</f>
        <v>0</v>
      </c>
      <c r="D13" s="199">
        <f t="shared" si="5"/>
        <v>0</v>
      </c>
      <c r="E13" s="199">
        <f t="shared" si="5"/>
        <v>0</v>
      </c>
      <c r="F13" s="199">
        <f t="shared" si="5"/>
        <v>0</v>
      </c>
      <c r="G13" s="199">
        <f t="shared" si="5"/>
        <v>0</v>
      </c>
      <c r="H13" s="250">
        <f t="shared" si="5"/>
        <v>0</v>
      </c>
      <c r="I13" s="250">
        <f t="shared" si="5"/>
        <v>0</v>
      </c>
      <c r="J13" s="250">
        <f t="shared" si="5"/>
        <v>0</v>
      </c>
      <c r="K13" s="250">
        <f t="shared" si="5"/>
        <v>0</v>
      </c>
      <c r="L13" s="250">
        <f t="shared" si="5"/>
        <v>0</v>
      </c>
      <c r="M13" s="250">
        <f t="shared" si="5"/>
        <v>0</v>
      </c>
      <c r="N13" s="795">
        <f t="shared" si="5"/>
        <v>-1237</v>
      </c>
      <c r="O13" s="798">
        <f t="shared" si="5"/>
        <v>-1237</v>
      </c>
      <c r="P13" s="250">
        <f t="shared" si="5"/>
        <v>-1237</v>
      </c>
      <c r="Q13" s="250">
        <f t="shared" si="5"/>
        <v>-1237</v>
      </c>
      <c r="R13" s="250">
        <f t="shared" si="5"/>
        <v>-1237</v>
      </c>
      <c r="S13" s="250">
        <f t="shared" si="5"/>
        <v>-1237</v>
      </c>
      <c r="T13" s="250">
        <f t="shared" si="5"/>
        <v>-1237</v>
      </c>
      <c r="U13" s="250">
        <f t="shared" si="5"/>
        <v>-1237</v>
      </c>
      <c r="V13" s="250">
        <f t="shared" si="5"/>
        <v>-1237</v>
      </c>
      <c r="W13" s="250">
        <f t="shared" si="5"/>
        <v>-1237</v>
      </c>
      <c r="X13" s="250">
        <f t="shared" si="5"/>
        <v>-1237</v>
      </c>
      <c r="Y13" s="250">
        <f t="shared" si="5"/>
        <v>-1237</v>
      </c>
      <c r="Z13" s="795">
        <f t="shared" si="5"/>
        <v>-1237</v>
      </c>
      <c r="AA13" s="798">
        <f t="shared" si="5"/>
        <v>-1237</v>
      </c>
      <c r="AB13" s="250">
        <f t="shared" si="5"/>
        <v>-1237</v>
      </c>
      <c r="AC13" s="250">
        <f t="shared" si="5"/>
        <v>-1237</v>
      </c>
      <c r="AD13" s="250">
        <f t="shared" si="5"/>
        <v>-1237</v>
      </c>
      <c r="AE13" s="250">
        <f t="shared" si="5"/>
        <v>-1237</v>
      </c>
      <c r="AF13" s="250">
        <f t="shared" si="5"/>
        <v>-1237</v>
      </c>
      <c r="AG13" s="250">
        <f t="shared" si="5"/>
        <v>-1237</v>
      </c>
      <c r="AH13" s="250">
        <f t="shared" si="5"/>
        <v>-1237</v>
      </c>
      <c r="AI13" s="250">
        <f t="shared" ref="AI13:BN13" si="6">SUM(AI12:AI12)</f>
        <v>-1237</v>
      </c>
      <c r="AJ13" s="250">
        <f t="shared" si="6"/>
        <v>-1237</v>
      </c>
      <c r="AK13" s="250">
        <f t="shared" si="6"/>
        <v>-1237</v>
      </c>
      <c r="AL13" s="795">
        <f t="shared" si="6"/>
        <v>-1237</v>
      </c>
      <c r="AM13" s="798">
        <f t="shared" si="6"/>
        <v>-1237</v>
      </c>
      <c r="AN13" s="250">
        <f t="shared" si="6"/>
        <v>-1237</v>
      </c>
      <c r="AO13" s="250">
        <f t="shared" si="6"/>
        <v>-1237</v>
      </c>
      <c r="AP13" s="250">
        <f t="shared" si="6"/>
        <v>-1237</v>
      </c>
      <c r="AQ13" s="250">
        <f t="shared" si="6"/>
        <v>-1237</v>
      </c>
      <c r="AR13" s="250">
        <f t="shared" si="6"/>
        <v>-1237</v>
      </c>
      <c r="AS13" s="250">
        <f t="shared" si="6"/>
        <v>-1237</v>
      </c>
      <c r="AT13" s="250">
        <f t="shared" si="6"/>
        <v>-1237</v>
      </c>
      <c r="AU13" s="250">
        <f t="shared" si="6"/>
        <v>-1237</v>
      </c>
      <c r="AV13" s="250">
        <f t="shared" si="6"/>
        <v>-1237</v>
      </c>
      <c r="AW13" s="250">
        <f t="shared" si="6"/>
        <v>-1237</v>
      </c>
      <c r="AX13" s="795">
        <f t="shared" si="6"/>
        <v>-1237</v>
      </c>
      <c r="AY13" s="798">
        <f t="shared" si="6"/>
        <v>-1237</v>
      </c>
      <c r="AZ13" s="250">
        <f t="shared" si="6"/>
        <v>-1237</v>
      </c>
      <c r="BA13" s="250">
        <f t="shared" si="6"/>
        <v>-1237</v>
      </c>
      <c r="BB13" s="250">
        <f t="shared" si="6"/>
        <v>-1237</v>
      </c>
      <c r="BC13" s="250">
        <f t="shared" si="6"/>
        <v>-1237</v>
      </c>
      <c r="BD13" s="250">
        <f t="shared" si="6"/>
        <v>-1237</v>
      </c>
      <c r="BE13" s="250">
        <f t="shared" si="6"/>
        <v>-1237</v>
      </c>
      <c r="BF13" s="250">
        <f t="shared" si="6"/>
        <v>-1237</v>
      </c>
      <c r="BG13" s="250">
        <f t="shared" si="6"/>
        <v>-1237</v>
      </c>
      <c r="BH13" s="250">
        <f t="shared" si="6"/>
        <v>-1237</v>
      </c>
      <c r="BI13" s="250">
        <f t="shared" si="6"/>
        <v>-1237</v>
      </c>
      <c r="BJ13" s="795">
        <f t="shared" si="6"/>
        <v>-1237</v>
      </c>
      <c r="BK13" s="798">
        <f t="shared" si="6"/>
        <v>-1237</v>
      </c>
      <c r="BL13" s="250">
        <f t="shared" si="6"/>
        <v>-1237</v>
      </c>
      <c r="BM13" s="250">
        <f t="shared" si="6"/>
        <v>-1237</v>
      </c>
      <c r="BN13" s="250">
        <f t="shared" si="6"/>
        <v>-1237</v>
      </c>
      <c r="BO13" s="250">
        <f t="shared" ref="BO13:CT13" si="7">SUM(BO12:BO12)</f>
        <v>-1237</v>
      </c>
      <c r="BP13" s="250">
        <f t="shared" si="7"/>
        <v>-1237</v>
      </c>
      <c r="BQ13" s="250">
        <f t="shared" si="7"/>
        <v>-1237</v>
      </c>
      <c r="BR13" s="250">
        <f t="shared" si="7"/>
        <v>-1237</v>
      </c>
      <c r="BS13" s="250">
        <f t="shared" si="7"/>
        <v>-1237</v>
      </c>
      <c r="BT13" s="250">
        <f t="shared" si="7"/>
        <v>-1237</v>
      </c>
      <c r="BU13" s="250">
        <f t="shared" si="7"/>
        <v>-1237</v>
      </c>
      <c r="BV13" s="795">
        <f t="shared" si="7"/>
        <v>-1237</v>
      </c>
      <c r="BW13" s="798">
        <f t="shared" si="7"/>
        <v>-1237</v>
      </c>
      <c r="BX13" s="250">
        <f t="shared" si="7"/>
        <v>-1237</v>
      </c>
      <c r="BY13" s="250">
        <f t="shared" si="7"/>
        <v>-1237</v>
      </c>
      <c r="BZ13" s="250">
        <f t="shared" si="7"/>
        <v>-1237</v>
      </c>
      <c r="CA13" s="250">
        <f t="shared" si="7"/>
        <v>-1237</v>
      </c>
      <c r="CB13" s="250">
        <f t="shared" si="7"/>
        <v>-1237</v>
      </c>
      <c r="CC13" s="250">
        <f t="shared" si="7"/>
        <v>-1237</v>
      </c>
      <c r="CD13" s="250">
        <f t="shared" si="7"/>
        <v>-1237</v>
      </c>
      <c r="CE13" s="250">
        <f t="shared" si="7"/>
        <v>-1237</v>
      </c>
      <c r="CF13" s="250">
        <f t="shared" si="7"/>
        <v>-1237</v>
      </c>
      <c r="CG13" s="250">
        <f t="shared" si="7"/>
        <v>-1237</v>
      </c>
      <c r="CH13" s="795">
        <f t="shared" si="7"/>
        <v>-1237</v>
      </c>
      <c r="CI13" s="773">
        <f t="shared" si="7"/>
        <v>-1237</v>
      </c>
      <c r="CJ13" s="250">
        <f t="shared" si="7"/>
        <v>-1237</v>
      </c>
      <c r="CK13" s="250">
        <f t="shared" si="7"/>
        <v>-1237</v>
      </c>
      <c r="CL13" s="250">
        <f t="shared" si="7"/>
        <v>-1237</v>
      </c>
      <c r="CM13" s="250">
        <f t="shared" si="7"/>
        <v>-1237</v>
      </c>
      <c r="CN13" s="250">
        <f t="shared" si="7"/>
        <v>-1237</v>
      </c>
      <c r="CO13" s="250">
        <f t="shared" si="7"/>
        <v>-1237</v>
      </c>
      <c r="CP13" s="250">
        <f t="shared" si="7"/>
        <v>-1237</v>
      </c>
      <c r="CQ13" s="250">
        <f t="shared" si="7"/>
        <v>-1237</v>
      </c>
      <c r="CR13" s="250">
        <f t="shared" si="7"/>
        <v>-1237</v>
      </c>
      <c r="CS13" s="250">
        <f t="shared" si="7"/>
        <v>-1237</v>
      </c>
      <c r="CT13" s="252">
        <f t="shared" si="7"/>
        <v>-1237</v>
      </c>
      <c r="CU13" s="798">
        <f t="shared" ref="CU13:DZ13" si="8">SUM(CU12:CU12)</f>
        <v>-1237</v>
      </c>
      <c r="CV13" s="250">
        <f t="shared" si="8"/>
        <v>-1237</v>
      </c>
      <c r="CW13" s="250">
        <f t="shared" si="8"/>
        <v>-1237</v>
      </c>
      <c r="CX13" s="250">
        <f t="shared" si="8"/>
        <v>-1237</v>
      </c>
      <c r="CY13" s="250">
        <f t="shared" si="8"/>
        <v>-1237</v>
      </c>
      <c r="CZ13" s="250">
        <f t="shared" si="8"/>
        <v>-1237</v>
      </c>
      <c r="DA13" s="250">
        <f t="shared" si="8"/>
        <v>-1237</v>
      </c>
      <c r="DB13" s="250">
        <f t="shared" si="8"/>
        <v>-1237</v>
      </c>
      <c r="DC13" s="250">
        <f t="shared" si="8"/>
        <v>-1237</v>
      </c>
      <c r="DD13" s="250">
        <f t="shared" si="8"/>
        <v>-1237</v>
      </c>
      <c r="DE13" s="250">
        <f t="shared" si="8"/>
        <v>-1237</v>
      </c>
      <c r="DF13" s="795">
        <f t="shared" si="8"/>
        <v>-1237</v>
      </c>
      <c r="DG13" s="798">
        <f t="shared" si="8"/>
        <v>-1237</v>
      </c>
      <c r="DH13" s="250">
        <f t="shared" si="8"/>
        <v>-1237</v>
      </c>
      <c r="DI13" s="250">
        <f t="shared" si="8"/>
        <v>-1237</v>
      </c>
      <c r="DJ13" s="250">
        <f t="shared" si="8"/>
        <v>-1237</v>
      </c>
      <c r="DK13" s="250">
        <f t="shared" si="8"/>
        <v>-1237</v>
      </c>
      <c r="DL13" s="250">
        <f t="shared" si="8"/>
        <v>-1237</v>
      </c>
      <c r="DM13" s="250">
        <f t="shared" si="8"/>
        <v>-1237</v>
      </c>
      <c r="DN13" s="250">
        <f t="shared" si="8"/>
        <v>-1237</v>
      </c>
      <c r="DO13" s="250">
        <f t="shared" si="8"/>
        <v>-1237</v>
      </c>
      <c r="DP13" s="250">
        <f t="shared" si="8"/>
        <v>-1237</v>
      </c>
      <c r="DQ13" s="250">
        <f t="shared" si="8"/>
        <v>-1237</v>
      </c>
      <c r="DR13" s="795">
        <f t="shared" si="8"/>
        <v>-1237</v>
      </c>
      <c r="DS13" s="798">
        <f t="shared" si="8"/>
        <v>-1237</v>
      </c>
      <c r="DT13" s="250">
        <f t="shared" si="8"/>
        <v>-1237</v>
      </c>
      <c r="DU13" s="250">
        <f t="shared" si="8"/>
        <v>-1237</v>
      </c>
      <c r="DV13" s="250">
        <f t="shared" si="8"/>
        <v>-1237</v>
      </c>
      <c r="DW13" s="250">
        <f t="shared" si="8"/>
        <v>-1237</v>
      </c>
      <c r="DX13" s="250">
        <f t="shared" si="8"/>
        <v>-1237</v>
      </c>
      <c r="DY13" s="250">
        <f t="shared" si="8"/>
        <v>-1237</v>
      </c>
      <c r="DZ13" s="250">
        <f t="shared" si="8"/>
        <v>-1237</v>
      </c>
      <c r="EA13" s="250">
        <f t="shared" ref="EA13:EP13" si="9">SUM(EA12:EA12)</f>
        <v>-1237</v>
      </c>
      <c r="EB13" s="250">
        <f t="shared" si="9"/>
        <v>-1237</v>
      </c>
      <c r="EC13" s="250">
        <f t="shared" si="9"/>
        <v>-1237</v>
      </c>
      <c r="ED13" s="795">
        <f t="shared" si="9"/>
        <v>-1237</v>
      </c>
      <c r="EE13" s="798">
        <f t="shared" si="9"/>
        <v>-1237</v>
      </c>
      <c r="EF13" s="250">
        <f t="shared" si="9"/>
        <v>-1237</v>
      </c>
      <c r="EG13" s="250">
        <f t="shared" si="9"/>
        <v>-1237</v>
      </c>
      <c r="EH13" s="250">
        <f t="shared" si="9"/>
        <v>-1237</v>
      </c>
      <c r="EI13" s="250">
        <f t="shared" si="9"/>
        <v>-1237</v>
      </c>
      <c r="EJ13" s="250">
        <f t="shared" si="9"/>
        <v>-1237</v>
      </c>
      <c r="EK13" s="250">
        <f t="shared" si="9"/>
        <v>-1237</v>
      </c>
      <c r="EL13" s="250">
        <f t="shared" si="9"/>
        <v>-1237</v>
      </c>
      <c r="EM13" s="250">
        <f t="shared" si="9"/>
        <v>-1237</v>
      </c>
      <c r="EN13" s="250">
        <f t="shared" si="9"/>
        <v>-1237</v>
      </c>
      <c r="EO13" s="250">
        <f t="shared" si="9"/>
        <v>-1237</v>
      </c>
      <c r="EP13" s="795">
        <f t="shared" si="9"/>
        <v>-1237</v>
      </c>
      <c r="EQ13" s="251"/>
      <c r="ER13" s="798">
        <f>SUM(C13:N13)</f>
        <v>-1237</v>
      </c>
      <c r="ES13" s="250">
        <f>SUM(O13:Z13)</f>
        <v>-14844</v>
      </c>
      <c r="ET13" s="250">
        <f>SUM(AA13:AL13)</f>
        <v>-14844</v>
      </c>
      <c r="EU13" s="250">
        <f>SUM(AM13:AX13)</f>
        <v>-14844</v>
      </c>
      <c r="EV13" s="250">
        <f>SUM(AY13:BJ13)</f>
        <v>-14844</v>
      </c>
      <c r="EW13" s="250">
        <f>SUM(BK13:BV13)</f>
        <v>-14844</v>
      </c>
      <c r="EX13" s="250">
        <f>SUM(BW13:CH13)</f>
        <v>-14844</v>
      </c>
      <c r="EY13" s="252">
        <f>SUM(CI13:CT13)</f>
        <v>-14844</v>
      </c>
      <c r="EZ13" s="252">
        <f>SUM(CU13:DF13)</f>
        <v>-14844</v>
      </c>
      <c r="FA13" s="252">
        <f>SUM(DG13:DR13)</f>
        <v>-14844</v>
      </c>
      <c r="FB13" s="252">
        <f>SUM(DS13:ED13)</f>
        <v>-14844</v>
      </c>
      <c r="FC13" s="252">
        <f>SUM(EE13:EP13)</f>
        <v>-14844</v>
      </c>
      <c r="FD13" s="184">
        <f>SUM(C13:EP13)</f>
        <v>-164521</v>
      </c>
    </row>
    <row r="14" spans="2:160" s="41" customFormat="1" ht="24" customHeight="1" thickBot="1" x14ac:dyDescent="0.35">
      <c r="B14" s="768" t="s">
        <v>9</v>
      </c>
      <c r="C14" s="794">
        <f t="shared" ref="C14:AH14" si="10">C9+C13</f>
        <v>0</v>
      </c>
      <c r="D14" s="199">
        <f t="shared" si="10"/>
        <v>0</v>
      </c>
      <c r="E14" s="199">
        <f t="shared" si="10"/>
        <v>0</v>
      </c>
      <c r="F14" s="199">
        <f t="shared" si="10"/>
        <v>0</v>
      </c>
      <c r="G14" s="199">
        <f t="shared" si="10"/>
        <v>0</v>
      </c>
      <c r="H14" s="199">
        <f t="shared" si="10"/>
        <v>0</v>
      </c>
      <c r="I14" s="199">
        <f t="shared" si="10"/>
        <v>0</v>
      </c>
      <c r="J14" s="199">
        <f t="shared" si="10"/>
        <v>0</v>
      </c>
      <c r="K14" s="199">
        <f t="shared" si="10"/>
        <v>0</v>
      </c>
      <c r="L14" s="199">
        <f t="shared" si="10"/>
        <v>0</v>
      </c>
      <c r="M14" s="199">
        <f t="shared" si="10"/>
        <v>0</v>
      </c>
      <c r="N14" s="204">
        <f t="shared" si="10"/>
        <v>-1237</v>
      </c>
      <c r="O14" s="794">
        <f t="shared" si="10"/>
        <v>-1237</v>
      </c>
      <c r="P14" s="199">
        <f t="shared" si="10"/>
        <v>-1237</v>
      </c>
      <c r="Q14" s="199">
        <f t="shared" si="10"/>
        <v>-1237</v>
      </c>
      <c r="R14" s="199">
        <f t="shared" si="10"/>
        <v>-1237</v>
      </c>
      <c r="S14" s="199">
        <f t="shared" si="10"/>
        <v>-1237</v>
      </c>
      <c r="T14" s="199">
        <f t="shared" si="10"/>
        <v>-1237</v>
      </c>
      <c r="U14" s="199">
        <f t="shared" si="10"/>
        <v>135743.75</v>
      </c>
      <c r="V14" s="199">
        <f t="shared" si="10"/>
        <v>136316.6</v>
      </c>
      <c r="W14" s="199">
        <f t="shared" si="10"/>
        <v>103044.34999999999</v>
      </c>
      <c r="X14" s="199">
        <f t="shared" si="10"/>
        <v>79812.5</v>
      </c>
      <c r="Y14" s="199">
        <f t="shared" si="10"/>
        <v>35883.949999999997</v>
      </c>
      <c r="Z14" s="204">
        <f t="shared" si="10"/>
        <v>27476.3</v>
      </c>
      <c r="AA14" s="794">
        <f t="shared" si="10"/>
        <v>33950.300000000003</v>
      </c>
      <c r="AB14" s="199">
        <f t="shared" si="10"/>
        <v>56709.5</v>
      </c>
      <c r="AC14" s="199">
        <f t="shared" si="10"/>
        <v>91027.4</v>
      </c>
      <c r="AD14" s="199">
        <f t="shared" si="10"/>
        <v>114173.29999999999</v>
      </c>
      <c r="AE14" s="199">
        <f t="shared" si="10"/>
        <v>136775</v>
      </c>
      <c r="AF14" s="199">
        <f t="shared" si="10"/>
        <v>132105.65</v>
      </c>
      <c r="AG14" s="199">
        <f t="shared" si="10"/>
        <v>133004.13500000001</v>
      </c>
      <c r="AH14" s="199">
        <f t="shared" si="10"/>
        <v>133565.52799999999</v>
      </c>
      <c r="AI14" s="199">
        <f t="shared" ref="AI14:BN14" si="11">AI9+AI13</f>
        <v>100958.72299999998</v>
      </c>
      <c r="AJ14" s="199">
        <f t="shared" si="11"/>
        <v>78191.509999999995</v>
      </c>
      <c r="AK14" s="199">
        <f t="shared" si="11"/>
        <v>35141.531000000003</v>
      </c>
      <c r="AL14" s="204">
        <f t="shared" si="11"/>
        <v>26902.034</v>
      </c>
      <c r="AM14" s="794">
        <f t="shared" si="11"/>
        <v>33246.553999999996</v>
      </c>
      <c r="AN14" s="199">
        <f t="shared" si="11"/>
        <v>55550.57</v>
      </c>
      <c r="AO14" s="199">
        <f t="shared" si="11"/>
        <v>89182.111999999994</v>
      </c>
      <c r="AP14" s="199">
        <f t="shared" si="11"/>
        <v>111865.094</v>
      </c>
      <c r="AQ14" s="199">
        <f t="shared" si="11"/>
        <v>134014.76</v>
      </c>
      <c r="AR14" s="199">
        <f t="shared" si="11"/>
        <v>129438.79699999999</v>
      </c>
      <c r="AS14" s="199">
        <f t="shared" si="11"/>
        <v>132250.74087500002</v>
      </c>
      <c r="AT14" s="199">
        <f t="shared" si="11"/>
        <v>132808.98319999999</v>
      </c>
      <c r="AU14" s="199">
        <f t="shared" si="11"/>
        <v>100385.175575</v>
      </c>
      <c r="AV14" s="199">
        <f t="shared" si="11"/>
        <v>77745.737749999986</v>
      </c>
      <c r="AW14" s="199">
        <f t="shared" si="11"/>
        <v>34937.365774999998</v>
      </c>
      <c r="AX14" s="204">
        <f t="shared" si="11"/>
        <v>26744.110849999997</v>
      </c>
      <c r="AY14" s="794">
        <f t="shared" si="11"/>
        <v>33053.023850000005</v>
      </c>
      <c r="AZ14" s="199">
        <f t="shared" si="11"/>
        <v>55231.864250000006</v>
      </c>
      <c r="BA14" s="199">
        <f t="shared" si="11"/>
        <v>88674.657800000001</v>
      </c>
      <c r="BB14" s="199">
        <f t="shared" si="11"/>
        <v>111230.33735000002</v>
      </c>
      <c r="BC14" s="199">
        <f t="shared" si="11"/>
        <v>133255.69399999999</v>
      </c>
      <c r="BD14" s="199">
        <f t="shared" si="11"/>
        <v>128705.412425</v>
      </c>
      <c r="BE14" s="199">
        <f t="shared" si="11"/>
        <v>131497.34675</v>
      </c>
      <c r="BF14" s="199">
        <f t="shared" si="11"/>
        <v>132052.43839999998</v>
      </c>
      <c r="BG14" s="199">
        <f t="shared" si="11"/>
        <v>99811.62814999999</v>
      </c>
      <c r="BH14" s="199">
        <f t="shared" si="11"/>
        <v>77299.965499999991</v>
      </c>
      <c r="BI14" s="199">
        <f t="shared" si="11"/>
        <v>34733.200549999994</v>
      </c>
      <c r="BJ14" s="204">
        <f t="shared" si="11"/>
        <v>26586.187699999999</v>
      </c>
      <c r="BK14" s="794">
        <f t="shared" si="11"/>
        <v>32859.493699999999</v>
      </c>
      <c r="BL14" s="199">
        <f t="shared" si="11"/>
        <v>54913.158499999998</v>
      </c>
      <c r="BM14" s="199">
        <f t="shared" si="11"/>
        <v>88167.203599999993</v>
      </c>
      <c r="BN14" s="199">
        <f t="shared" si="11"/>
        <v>110595.58069999999</v>
      </c>
      <c r="BO14" s="199">
        <f t="shared" ref="BO14:CT14" si="12">BO9+BO13</f>
        <v>132496.628</v>
      </c>
      <c r="BP14" s="199">
        <f t="shared" si="12"/>
        <v>127972.02784999998</v>
      </c>
      <c r="BQ14" s="199">
        <f t="shared" si="12"/>
        <v>130743.95262500001</v>
      </c>
      <c r="BR14" s="199">
        <f t="shared" si="12"/>
        <v>131295.89360000001</v>
      </c>
      <c r="BS14" s="199">
        <f t="shared" si="12"/>
        <v>99238.080724999993</v>
      </c>
      <c r="BT14" s="199">
        <f t="shared" si="12"/>
        <v>76854.193249999997</v>
      </c>
      <c r="BU14" s="199">
        <f t="shared" si="12"/>
        <v>34529.035324999997</v>
      </c>
      <c r="BV14" s="204">
        <f t="shared" si="12"/>
        <v>26428.26455</v>
      </c>
      <c r="BW14" s="794">
        <f t="shared" si="12"/>
        <v>32665.96355</v>
      </c>
      <c r="BX14" s="199">
        <f t="shared" si="12"/>
        <v>54594.452750000004</v>
      </c>
      <c r="BY14" s="199">
        <f t="shared" si="12"/>
        <v>87659.749400000001</v>
      </c>
      <c r="BZ14" s="199">
        <f t="shared" si="12"/>
        <v>109960.82405000001</v>
      </c>
      <c r="CA14" s="199">
        <f t="shared" si="12"/>
        <v>131737.56200000001</v>
      </c>
      <c r="CB14" s="199">
        <f t="shared" si="12"/>
        <v>127238.64327499999</v>
      </c>
      <c r="CC14" s="199">
        <f t="shared" si="12"/>
        <v>129990.55849999998</v>
      </c>
      <c r="CD14" s="199">
        <f t="shared" si="12"/>
        <v>130539.34880000001</v>
      </c>
      <c r="CE14" s="199">
        <f t="shared" si="12"/>
        <v>98664.533299999981</v>
      </c>
      <c r="CF14" s="199">
        <f t="shared" si="12"/>
        <v>76408.420999999988</v>
      </c>
      <c r="CG14" s="199">
        <f t="shared" si="12"/>
        <v>34324.8701</v>
      </c>
      <c r="CH14" s="204">
        <f t="shared" si="12"/>
        <v>26270.341399999998</v>
      </c>
      <c r="CI14" s="202">
        <f t="shared" si="12"/>
        <v>32472.433399999994</v>
      </c>
      <c r="CJ14" s="199">
        <f t="shared" si="12"/>
        <v>54275.746999999996</v>
      </c>
      <c r="CK14" s="199">
        <f t="shared" si="12"/>
        <v>87152.295199999993</v>
      </c>
      <c r="CL14" s="199">
        <f t="shared" si="12"/>
        <v>109326.06739999997</v>
      </c>
      <c r="CM14" s="199">
        <f t="shared" si="12"/>
        <v>130978.49600000001</v>
      </c>
      <c r="CN14" s="199">
        <f t="shared" si="12"/>
        <v>126505.25869999999</v>
      </c>
      <c r="CO14" s="199">
        <f t="shared" si="12"/>
        <v>129237.16437500001</v>
      </c>
      <c r="CP14" s="199">
        <f t="shared" si="12"/>
        <v>129782.804</v>
      </c>
      <c r="CQ14" s="199">
        <f t="shared" si="12"/>
        <v>98090.985874999998</v>
      </c>
      <c r="CR14" s="199">
        <f t="shared" si="12"/>
        <v>75962.648750000008</v>
      </c>
      <c r="CS14" s="199">
        <f t="shared" si="12"/>
        <v>34120.704874999996</v>
      </c>
      <c r="CT14" s="200">
        <f t="shared" si="12"/>
        <v>26112.418249999999</v>
      </c>
      <c r="CU14" s="794">
        <f t="shared" ref="CU14:DZ14" si="13">CU9+CU13</f>
        <v>32278.903249999996</v>
      </c>
      <c r="CV14" s="199">
        <f t="shared" si="13"/>
        <v>53957.041249999995</v>
      </c>
      <c r="CW14" s="199">
        <f t="shared" si="13"/>
        <v>86644.841000000015</v>
      </c>
      <c r="CX14" s="199">
        <f t="shared" si="13"/>
        <v>108691.31074999999</v>
      </c>
      <c r="CY14" s="199">
        <f t="shared" si="13"/>
        <v>130219.43000000002</v>
      </c>
      <c r="CZ14" s="199">
        <f t="shared" si="13"/>
        <v>125771.874125</v>
      </c>
      <c r="DA14" s="199">
        <f t="shared" si="13"/>
        <v>128483.77024999999</v>
      </c>
      <c r="DB14" s="199">
        <f t="shared" si="13"/>
        <v>129026.2592</v>
      </c>
      <c r="DC14" s="199">
        <f t="shared" si="13"/>
        <v>97517.438449999987</v>
      </c>
      <c r="DD14" s="199">
        <f t="shared" si="13"/>
        <v>75516.876499999998</v>
      </c>
      <c r="DE14" s="199">
        <f t="shared" si="13"/>
        <v>33916.539649999999</v>
      </c>
      <c r="DF14" s="204">
        <f t="shared" si="13"/>
        <v>25954.4951</v>
      </c>
      <c r="DG14" s="794">
        <f t="shared" si="13"/>
        <v>32085.373099999997</v>
      </c>
      <c r="DH14" s="199">
        <f t="shared" si="13"/>
        <v>53638.335500000001</v>
      </c>
      <c r="DI14" s="199">
        <f t="shared" si="13"/>
        <v>86137.386799999993</v>
      </c>
      <c r="DJ14" s="199">
        <f t="shared" si="13"/>
        <v>108056.55409999999</v>
      </c>
      <c r="DK14" s="199">
        <f t="shared" si="13"/>
        <v>129460.36399999999</v>
      </c>
      <c r="DL14" s="199">
        <f t="shared" si="13"/>
        <v>125038.48954999998</v>
      </c>
      <c r="DM14" s="199">
        <f t="shared" si="13"/>
        <v>127730.37612499998</v>
      </c>
      <c r="DN14" s="199">
        <f t="shared" si="13"/>
        <v>128269.71440000001</v>
      </c>
      <c r="DO14" s="199">
        <f t="shared" si="13"/>
        <v>96943.89102499999</v>
      </c>
      <c r="DP14" s="199">
        <f t="shared" si="13"/>
        <v>75071.104250000004</v>
      </c>
      <c r="DQ14" s="199">
        <f t="shared" si="13"/>
        <v>33712.374425000002</v>
      </c>
      <c r="DR14" s="204">
        <f t="shared" si="13"/>
        <v>25796.571949999998</v>
      </c>
      <c r="DS14" s="794">
        <f t="shared" si="13"/>
        <v>31891.842949999998</v>
      </c>
      <c r="DT14" s="199">
        <f t="shared" si="13"/>
        <v>53319.62975</v>
      </c>
      <c r="DU14" s="199">
        <f t="shared" si="13"/>
        <v>85629.932599999986</v>
      </c>
      <c r="DV14" s="199">
        <f t="shared" si="13"/>
        <v>107421.79745</v>
      </c>
      <c r="DW14" s="199">
        <f t="shared" si="13"/>
        <v>128701.298</v>
      </c>
      <c r="DX14" s="199">
        <f t="shared" si="13"/>
        <v>124305.10497499999</v>
      </c>
      <c r="DY14" s="199">
        <f t="shared" si="13"/>
        <v>126976.98199999999</v>
      </c>
      <c r="DZ14" s="199">
        <f t="shared" si="13"/>
        <v>127513.16960000001</v>
      </c>
      <c r="EA14" s="199">
        <f t="shared" ref="EA14:EP14" si="14">EA9+EA13</f>
        <v>96370.343600000007</v>
      </c>
      <c r="EB14" s="199">
        <f t="shared" si="14"/>
        <v>74625.331999999995</v>
      </c>
      <c r="EC14" s="199">
        <f t="shared" si="14"/>
        <v>33508.209199999998</v>
      </c>
      <c r="ED14" s="204">
        <f t="shared" si="14"/>
        <v>25638.648799999999</v>
      </c>
      <c r="EE14" s="794">
        <f t="shared" si="14"/>
        <v>31698.3128</v>
      </c>
      <c r="EF14" s="199">
        <f t="shared" si="14"/>
        <v>53000.923999999999</v>
      </c>
      <c r="EG14" s="199">
        <f t="shared" si="14"/>
        <v>85122.478399999993</v>
      </c>
      <c r="EH14" s="199">
        <f t="shared" si="14"/>
        <v>106787.04079999999</v>
      </c>
      <c r="EI14" s="199">
        <f t="shared" si="14"/>
        <v>127942.232</v>
      </c>
      <c r="EJ14" s="199">
        <f t="shared" si="14"/>
        <v>123571.72039999999</v>
      </c>
      <c r="EK14" s="199">
        <f t="shared" si="14"/>
        <v>126223.58787499998</v>
      </c>
      <c r="EL14" s="199">
        <f t="shared" si="14"/>
        <v>126756.62479999999</v>
      </c>
      <c r="EM14" s="199">
        <f t="shared" si="14"/>
        <v>95796.796174999996</v>
      </c>
      <c r="EN14" s="199">
        <f t="shared" si="14"/>
        <v>74179.55975</v>
      </c>
      <c r="EO14" s="199">
        <f t="shared" si="14"/>
        <v>33304.043975000001</v>
      </c>
      <c r="EP14" s="204">
        <f t="shared" si="14"/>
        <v>25480.72565</v>
      </c>
      <c r="EQ14" s="243"/>
      <c r="ER14" s="794">
        <f>SUM(C14:N14)</f>
        <v>-1237</v>
      </c>
      <c r="ES14" s="199">
        <f>SUM(O14:Z14)</f>
        <v>510855.44999999995</v>
      </c>
      <c r="ET14" s="199">
        <f>SUM(AA14:AL14)</f>
        <v>1072504.611</v>
      </c>
      <c r="EU14" s="199">
        <f>SUM(AM14:AX14)</f>
        <v>1058170.0010249999</v>
      </c>
      <c r="EV14" s="199">
        <f>SUM(AY14:BJ14)</f>
        <v>1052131.756725</v>
      </c>
      <c r="EW14" s="199">
        <f>SUM(BK14:BV14)</f>
        <v>1046093.512425</v>
      </c>
      <c r="EX14" s="199">
        <f>SUM(BW14:CH14)</f>
        <v>1040055.2681250002</v>
      </c>
      <c r="EY14" s="200">
        <f>SUM(CI14:CT14)</f>
        <v>1034017.0238250002</v>
      </c>
      <c r="EZ14" s="200">
        <f>SUM(CU14:DF14)</f>
        <v>1027978.7795249999</v>
      </c>
      <c r="FA14" s="200">
        <f>SUM(DG14:DR14)</f>
        <v>1021940.535225</v>
      </c>
      <c r="FB14" s="200">
        <f>SUM(DS14:ED14)</f>
        <v>1015902.2909250001</v>
      </c>
      <c r="FC14" s="200">
        <f>SUM(EE14:EP14)</f>
        <v>1009864.046625</v>
      </c>
      <c r="FD14" s="178">
        <f>SUM(C14:EP14)</f>
        <v>10888276.275425006</v>
      </c>
    </row>
    <row r="15" spans="2:160" ht="15.6" x14ac:dyDescent="0.3">
      <c r="B15" s="777" t="s">
        <v>128</v>
      </c>
      <c r="C15" s="792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793"/>
      <c r="O15" s="792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793"/>
      <c r="AA15" s="792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793"/>
      <c r="AM15" s="792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793"/>
      <c r="AY15" s="792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793"/>
      <c r="BK15" s="792"/>
      <c r="BL15" s="177"/>
      <c r="BM15" s="177"/>
      <c r="BN15" s="177"/>
      <c r="BO15" s="177"/>
      <c r="BP15" s="177"/>
      <c r="BQ15" s="177"/>
      <c r="BR15" s="177"/>
      <c r="BS15" s="177"/>
      <c r="BT15" s="177"/>
      <c r="BU15" s="177"/>
      <c r="BV15" s="793"/>
      <c r="BW15" s="792"/>
      <c r="BX15" s="177"/>
      <c r="BY15" s="177"/>
      <c r="BZ15" s="177"/>
      <c r="CA15" s="177"/>
      <c r="CB15" s="177"/>
      <c r="CC15" s="177"/>
      <c r="CD15" s="177"/>
      <c r="CE15" s="177"/>
      <c r="CF15" s="177"/>
      <c r="CG15" s="177"/>
      <c r="CH15" s="793"/>
      <c r="CI15" s="771"/>
      <c r="CJ15" s="177"/>
      <c r="CK15" s="177"/>
      <c r="CL15" s="177"/>
      <c r="CM15" s="177"/>
      <c r="CN15" s="177"/>
      <c r="CO15" s="177"/>
      <c r="CP15" s="177"/>
      <c r="CQ15" s="177"/>
      <c r="CR15" s="177"/>
      <c r="CS15" s="177"/>
      <c r="CT15" s="188"/>
      <c r="CU15" s="792"/>
      <c r="CV15" s="177"/>
      <c r="CW15" s="177"/>
      <c r="CX15" s="177"/>
      <c r="CY15" s="177"/>
      <c r="CZ15" s="177"/>
      <c r="DA15" s="177"/>
      <c r="DB15" s="177"/>
      <c r="DC15" s="177"/>
      <c r="DD15" s="177"/>
      <c r="DE15" s="177"/>
      <c r="DF15" s="793"/>
      <c r="DG15" s="792"/>
      <c r="DH15" s="177"/>
      <c r="DI15" s="177"/>
      <c r="DJ15" s="177"/>
      <c r="DK15" s="177"/>
      <c r="DL15" s="177"/>
      <c r="DM15" s="177"/>
      <c r="DN15" s="177"/>
      <c r="DO15" s="177"/>
      <c r="DP15" s="177"/>
      <c r="DQ15" s="177"/>
      <c r="DR15" s="793"/>
      <c r="DS15" s="792"/>
      <c r="DT15" s="177"/>
      <c r="DU15" s="177"/>
      <c r="DV15" s="177"/>
      <c r="DW15" s="177"/>
      <c r="DX15" s="177"/>
      <c r="DY15" s="177"/>
      <c r="DZ15" s="177"/>
      <c r="EA15" s="177"/>
      <c r="EB15" s="177"/>
      <c r="EC15" s="177"/>
      <c r="ED15" s="793"/>
      <c r="EE15" s="792"/>
      <c r="EF15" s="177"/>
      <c r="EG15" s="177"/>
      <c r="EH15" s="177"/>
      <c r="EI15" s="177"/>
      <c r="EJ15" s="177"/>
      <c r="EK15" s="177"/>
      <c r="EL15" s="177"/>
      <c r="EM15" s="177"/>
      <c r="EN15" s="177"/>
      <c r="EO15" s="177"/>
      <c r="EP15" s="793"/>
      <c r="EQ15" s="125"/>
      <c r="ER15" s="792"/>
      <c r="ES15" s="177"/>
      <c r="ET15" s="177"/>
      <c r="EU15" s="177"/>
      <c r="EV15" s="177"/>
      <c r="EW15" s="177"/>
      <c r="EX15" s="177"/>
      <c r="EY15" s="188"/>
      <c r="EZ15" s="188"/>
      <c r="FA15" s="188"/>
      <c r="FB15" s="188"/>
      <c r="FC15" s="188"/>
      <c r="FD15" s="810"/>
    </row>
    <row r="16" spans="2:160" ht="15.6" x14ac:dyDescent="0.3">
      <c r="B16" s="779" t="s">
        <v>129</v>
      </c>
      <c r="C16" s="792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793"/>
      <c r="O16" s="792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793"/>
      <c r="AA16" s="792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793"/>
      <c r="AM16" s="792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793"/>
      <c r="AY16" s="792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793"/>
      <c r="BK16" s="792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793"/>
      <c r="BW16" s="792"/>
      <c r="BX16" s="177"/>
      <c r="BY16" s="177"/>
      <c r="BZ16" s="177"/>
      <c r="CA16" s="177"/>
      <c r="CB16" s="177"/>
      <c r="CC16" s="177"/>
      <c r="CD16" s="177"/>
      <c r="CE16" s="177"/>
      <c r="CF16" s="177"/>
      <c r="CG16" s="177"/>
      <c r="CH16" s="793"/>
      <c r="CI16" s="771"/>
      <c r="CJ16" s="177"/>
      <c r="CK16" s="177"/>
      <c r="CL16" s="177"/>
      <c r="CM16" s="177"/>
      <c r="CN16" s="177"/>
      <c r="CO16" s="177"/>
      <c r="CP16" s="177"/>
      <c r="CQ16" s="177"/>
      <c r="CR16" s="177"/>
      <c r="CS16" s="177"/>
      <c r="CT16" s="188"/>
      <c r="CU16" s="792"/>
      <c r="CV16" s="177"/>
      <c r="CW16" s="177"/>
      <c r="CX16" s="177"/>
      <c r="CY16" s="177"/>
      <c r="CZ16" s="177"/>
      <c r="DA16" s="177"/>
      <c r="DB16" s="177"/>
      <c r="DC16" s="177"/>
      <c r="DD16" s="177"/>
      <c r="DE16" s="177"/>
      <c r="DF16" s="793"/>
      <c r="DG16" s="792"/>
      <c r="DH16" s="177"/>
      <c r="DI16" s="177"/>
      <c r="DJ16" s="177"/>
      <c r="DK16" s="177"/>
      <c r="DL16" s="177"/>
      <c r="DM16" s="177"/>
      <c r="DN16" s="177"/>
      <c r="DO16" s="177"/>
      <c r="DP16" s="177"/>
      <c r="DQ16" s="177"/>
      <c r="DR16" s="793"/>
      <c r="DS16" s="792"/>
      <c r="DT16" s="177"/>
      <c r="DU16" s="177"/>
      <c r="DV16" s="177"/>
      <c r="DW16" s="177"/>
      <c r="DX16" s="177"/>
      <c r="DY16" s="177"/>
      <c r="DZ16" s="177"/>
      <c r="EA16" s="177"/>
      <c r="EB16" s="177"/>
      <c r="EC16" s="177"/>
      <c r="ED16" s="793"/>
      <c r="EE16" s="792"/>
      <c r="EF16" s="177"/>
      <c r="EG16" s="177"/>
      <c r="EH16" s="177"/>
      <c r="EI16" s="177"/>
      <c r="EJ16" s="177"/>
      <c r="EK16" s="177"/>
      <c r="EL16" s="177"/>
      <c r="EM16" s="177"/>
      <c r="EN16" s="177"/>
      <c r="EO16" s="177"/>
      <c r="EP16" s="793"/>
      <c r="EQ16" s="125"/>
      <c r="ER16" s="792"/>
      <c r="ES16" s="177"/>
      <c r="ET16" s="177"/>
      <c r="EU16" s="177"/>
      <c r="EV16" s="177"/>
      <c r="EW16" s="177"/>
      <c r="EX16" s="177"/>
      <c r="EY16" s="188"/>
      <c r="EZ16" s="188"/>
      <c r="FA16" s="188"/>
      <c r="FB16" s="188"/>
      <c r="FC16" s="188"/>
      <c r="FD16" s="810"/>
    </row>
    <row r="17" spans="2:162" ht="15.6" x14ac:dyDescent="0.3">
      <c r="B17" s="780" t="s">
        <v>130</v>
      </c>
      <c r="C17" s="796">
        <f>'Cash-flow'!C13</f>
        <v>0</v>
      </c>
      <c r="D17" s="183">
        <f>'Cash-flow'!D13</f>
        <v>0</v>
      </c>
      <c r="E17" s="183">
        <f>'Cash-flow'!E13</f>
        <v>0</v>
      </c>
      <c r="F17" s="183">
        <f>'Cash-flow'!F13</f>
        <v>0</v>
      </c>
      <c r="G17" s="183">
        <f>'Cash-flow'!G13</f>
        <v>0</v>
      </c>
      <c r="H17" s="183">
        <f>'Cash-flow'!H13</f>
        <v>0</v>
      </c>
      <c r="I17" s="183">
        <f>'Cash-flow'!I13</f>
        <v>0</v>
      </c>
      <c r="J17" s="183">
        <f>'Cash-flow'!J13</f>
        <v>0</v>
      </c>
      <c r="K17" s="183">
        <f>'Cash-flow'!K13</f>
        <v>0</v>
      </c>
      <c r="L17" s="183">
        <f>'Cash-flow'!L13</f>
        <v>0</v>
      </c>
      <c r="M17" s="183">
        <f>'Cash-flow'!M13</f>
        <v>0</v>
      </c>
      <c r="N17" s="797">
        <f>'Cash-flow'!N13</f>
        <v>-300</v>
      </c>
      <c r="O17" s="796">
        <f>'Cash-flow'!O13</f>
        <v>-300</v>
      </c>
      <c r="P17" s="183">
        <f>'Cash-flow'!P13</f>
        <v>-300</v>
      </c>
      <c r="Q17" s="183">
        <f>'Cash-flow'!Q13</f>
        <v>-300</v>
      </c>
      <c r="R17" s="183">
        <f>'Cash-flow'!R13</f>
        <v>-300</v>
      </c>
      <c r="S17" s="183">
        <f>'Cash-flow'!S13</f>
        <v>-300</v>
      </c>
      <c r="T17" s="183">
        <f>'Cash-flow'!T13</f>
        <v>-300</v>
      </c>
      <c r="U17" s="183">
        <f>'Cash-flow'!U13</f>
        <v>-1500</v>
      </c>
      <c r="V17" s="183">
        <f>'Cash-flow'!V13</f>
        <v>-1500</v>
      </c>
      <c r="W17" s="183">
        <f>'Cash-flow'!W13</f>
        <v>-1500</v>
      </c>
      <c r="X17" s="183">
        <f>'Cash-flow'!X13</f>
        <v>-1500</v>
      </c>
      <c r="Y17" s="183">
        <f>'Cash-flow'!Y13</f>
        <v>-1500</v>
      </c>
      <c r="Z17" s="797">
        <f>'Cash-flow'!Z13</f>
        <v>-1500</v>
      </c>
      <c r="AA17" s="796">
        <f>'Cash-flow'!AA13</f>
        <v>-1500</v>
      </c>
      <c r="AB17" s="183">
        <f>'Cash-flow'!AB13</f>
        <v>-1500</v>
      </c>
      <c r="AC17" s="183">
        <f>'Cash-flow'!AC13</f>
        <v>-1500</v>
      </c>
      <c r="AD17" s="183">
        <f>'Cash-flow'!AD13</f>
        <v>-1500</v>
      </c>
      <c r="AE17" s="183">
        <f>'Cash-flow'!AE13</f>
        <v>-1500</v>
      </c>
      <c r="AF17" s="183">
        <f>'Cash-flow'!AF13</f>
        <v>-1500</v>
      </c>
      <c r="AG17" s="183">
        <f>'Cash-flow'!AG13</f>
        <v>-1500</v>
      </c>
      <c r="AH17" s="183">
        <f>'Cash-flow'!AH13</f>
        <v>-1500</v>
      </c>
      <c r="AI17" s="183">
        <f>'Cash-flow'!AI13</f>
        <v>-1500</v>
      </c>
      <c r="AJ17" s="183">
        <f>'Cash-flow'!AJ13</f>
        <v>-1500</v>
      </c>
      <c r="AK17" s="183">
        <f>'Cash-flow'!AK13</f>
        <v>-1500</v>
      </c>
      <c r="AL17" s="797">
        <f>'Cash-flow'!AL13</f>
        <v>-1500</v>
      </c>
      <c r="AM17" s="796">
        <f>'Cash-flow'!AM13</f>
        <v>-1500</v>
      </c>
      <c r="AN17" s="183">
        <f>'Cash-flow'!AN13</f>
        <v>-1500</v>
      </c>
      <c r="AO17" s="183">
        <f>'Cash-flow'!AO13</f>
        <v>-1500</v>
      </c>
      <c r="AP17" s="183">
        <f>'Cash-flow'!AP13</f>
        <v>-1500</v>
      </c>
      <c r="AQ17" s="183">
        <f>'Cash-flow'!AQ13</f>
        <v>-1500</v>
      </c>
      <c r="AR17" s="183">
        <f>'Cash-flow'!AR13</f>
        <v>-1500</v>
      </c>
      <c r="AS17" s="183">
        <f>'Cash-flow'!AS13</f>
        <v>-1500</v>
      </c>
      <c r="AT17" s="183">
        <f>'Cash-flow'!AT13</f>
        <v>-1500</v>
      </c>
      <c r="AU17" s="183">
        <f>'Cash-flow'!AU13</f>
        <v>-1500</v>
      </c>
      <c r="AV17" s="183">
        <f>'Cash-flow'!AV13</f>
        <v>-1500</v>
      </c>
      <c r="AW17" s="183">
        <f>'Cash-flow'!AW13</f>
        <v>-1500</v>
      </c>
      <c r="AX17" s="797">
        <f>'Cash-flow'!AX13</f>
        <v>-1500</v>
      </c>
      <c r="AY17" s="796">
        <f>'Cash-flow'!AY13</f>
        <v>-1500</v>
      </c>
      <c r="AZ17" s="183">
        <f>'Cash-flow'!AZ13</f>
        <v>-1500</v>
      </c>
      <c r="BA17" s="183">
        <f>'Cash-flow'!BA13</f>
        <v>-1500</v>
      </c>
      <c r="BB17" s="183">
        <f>'Cash-flow'!BB13</f>
        <v>-1500</v>
      </c>
      <c r="BC17" s="183">
        <f>'Cash-flow'!BC13</f>
        <v>-1500</v>
      </c>
      <c r="BD17" s="183">
        <f>'Cash-flow'!BD13</f>
        <v>-1500</v>
      </c>
      <c r="BE17" s="183">
        <f>'Cash-flow'!BE13</f>
        <v>-1500</v>
      </c>
      <c r="BF17" s="183">
        <f>'Cash-flow'!BF13</f>
        <v>-1500</v>
      </c>
      <c r="BG17" s="183">
        <f>'Cash-flow'!BG13</f>
        <v>-1500</v>
      </c>
      <c r="BH17" s="183">
        <f>'Cash-flow'!BH13</f>
        <v>-1500</v>
      </c>
      <c r="BI17" s="183">
        <f>'Cash-flow'!BI13</f>
        <v>-1500</v>
      </c>
      <c r="BJ17" s="797">
        <f>'Cash-flow'!BJ13</f>
        <v>-1500</v>
      </c>
      <c r="BK17" s="796">
        <f>'Cash-flow'!BK13</f>
        <v>-1500</v>
      </c>
      <c r="BL17" s="183">
        <f>'Cash-flow'!BL13</f>
        <v>-1500</v>
      </c>
      <c r="BM17" s="183">
        <f>'Cash-flow'!BM13</f>
        <v>-1500</v>
      </c>
      <c r="BN17" s="183">
        <f>'Cash-flow'!BN13</f>
        <v>-1500</v>
      </c>
      <c r="BO17" s="183">
        <f>'Cash-flow'!BO13</f>
        <v>-1500</v>
      </c>
      <c r="BP17" s="183">
        <f>'Cash-flow'!BP13</f>
        <v>-1500</v>
      </c>
      <c r="BQ17" s="183">
        <f>'Cash-flow'!BQ13</f>
        <v>-1500</v>
      </c>
      <c r="BR17" s="183">
        <f>'Cash-flow'!BR13</f>
        <v>-1500</v>
      </c>
      <c r="BS17" s="183">
        <f>'Cash-flow'!BS13</f>
        <v>-1500</v>
      </c>
      <c r="BT17" s="183">
        <f>'Cash-flow'!BT13</f>
        <v>-1500</v>
      </c>
      <c r="BU17" s="183">
        <f>'Cash-flow'!BU13</f>
        <v>-1500</v>
      </c>
      <c r="BV17" s="797">
        <f>'Cash-flow'!BV13</f>
        <v>-1500</v>
      </c>
      <c r="BW17" s="796">
        <f>'Cash-flow'!BW13</f>
        <v>-1500</v>
      </c>
      <c r="BX17" s="183">
        <f>'Cash-flow'!BX13</f>
        <v>-1500</v>
      </c>
      <c r="BY17" s="183">
        <f>'Cash-flow'!BY13</f>
        <v>-1500</v>
      </c>
      <c r="BZ17" s="183">
        <f>'Cash-flow'!BZ13</f>
        <v>-1500</v>
      </c>
      <c r="CA17" s="183">
        <f>'Cash-flow'!CA13</f>
        <v>-1500</v>
      </c>
      <c r="CB17" s="183">
        <f>'Cash-flow'!CB13</f>
        <v>-1500</v>
      </c>
      <c r="CC17" s="183">
        <f>'Cash-flow'!CC13</f>
        <v>-1500</v>
      </c>
      <c r="CD17" s="183">
        <f>'Cash-flow'!CD13</f>
        <v>-1500</v>
      </c>
      <c r="CE17" s="183">
        <f>'Cash-flow'!CE13</f>
        <v>-1500</v>
      </c>
      <c r="CF17" s="183">
        <f>'Cash-flow'!CF13</f>
        <v>-1500</v>
      </c>
      <c r="CG17" s="183">
        <f>'Cash-flow'!CG13</f>
        <v>-1500</v>
      </c>
      <c r="CH17" s="797">
        <f>'Cash-flow'!CH13</f>
        <v>-1500</v>
      </c>
      <c r="CI17" s="772">
        <f>'Cash-flow'!CI13</f>
        <v>-1500</v>
      </c>
      <c r="CJ17" s="183">
        <f>'Cash-flow'!CJ13</f>
        <v>-1500</v>
      </c>
      <c r="CK17" s="183">
        <f>'Cash-flow'!CK13</f>
        <v>-1500</v>
      </c>
      <c r="CL17" s="183">
        <f>'Cash-flow'!CL13</f>
        <v>-1500</v>
      </c>
      <c r="CM17" s="183">
        <f>'Cash-flow'!CM13</f>
        <v>-1500</v>
      </c>
      <c r="CN17" s="183">
        <f>'Cash-flow'!CN13</f>
        <v>-1500</v>
      </c>
      <c r="CO17" s="183">
        <f>'Cash-flow'!CO13</f>
        <v>-1500</v>
      </c>
      <c r="CP17" s="183">
        <f>'Cash-flow'!CP13</f>
        <v>-1500</v>
      </c>
      <c r="CQ17" s="183">
        <f>'Cash-flow'!CQ13</f>
        <v>-1500</v>
      </c>
      <c r="CR17" s="183">
        <f>'Cash-flow'!CR13</f>
        <v>-1500</v>
      </c>
      <c r="CS17" s="183">
        <f>'Cash-flow'!CS13</f>
        <v>-1500</v>
      </c>
      <c r="CT17" s="235">
        <f>'Cash-flow'!CT13</f>
        <v>-1500</v>
      </c>
      <c r="CU17" s="796">
        <f>'Cash-flow'!CU13</f>
        <v>-1500</v>
      </c>
      <c r="CV17" s="183">
        <f>'Cash-flow'!CV13</f>
        <v>-1500</v>
      </c>
      <c r="CW17" s="183">
        <f>'Cash-flow'!CW13</f>
        <v>-1500</v>
      </c>
      <c r="CX17" s="183">
        <f>'Cash-flow'!CX13</f>
        <v>-1500</v>
      </c>
      <c r="CY17" s="183">
        <f>'Cash-flow'!CY13</f>
        <v>-1500</v>
      </c>
      <c r="CZ17" s="183">
        <f>'Cash-flow'!CZ13</f>
        <v>-1500</v>
      </c>
      <c r="DA17" s="183">
        <f>'Cash-flow'!DA13</f>
        <v>-1500</v>
      </c>
      <c r="DB17" s="183">
        <f>'Cash-flow'!DB13</f>
        <v>-1500</v>
      </c>
      <c r="DC17" s="183">
        <f>'Cash-flow'!DC13</f>
        <v>-1500</v>
      </c>
      <c r="DD17" s="183">
        <f>'Cash-flow'!DD13</f>
        <v>-1500</v>
      </c>
      <c r="DE17" s="183">
        <f>'Cash-flow'!DE13</f>
        <v>-1500</v>
      </c>
      <c r="DF17" s="797">
        <f>'Cash-flow'!DF13</f>
        <v>-1500</v>
      </c>
      <c r="DG17" s="796">
        <f>'Cash-flow'!DG13</f>
        <v>-1500</v>
      </c>
      <c r="DH17" s="183">
        <f>'Cash-flow'!DH13</f>
        <v>-1500</v>
      </c>
      <c r="DI17" s="183">
        <f>'Cash-flow'!DI13</f>
        <v>-1500</v>
      </c>
      <c r="DJ17" s="183">
        <f>'Cash-flow'!DJ13</f>
        <v>-1500</v>
      </c>
      <c r="DK17" s="183">
        <f>'Cash-flow'!DK13</f>
        <v>-1500</v>
      </c>
      <c r="DL17" s="183">
        <f>'Cash-flow'!DL13</f>
        <v>-1500</v>
      </c>
      <c r="DM17" s="183">
        <f>'Cash-flow'!DM13</f>
        <v>-1500</v>
      </c>
      <c r="DN17" s="183">
        <f>'Cash-flow'!DN13</f>
        <v>-1500</v>
      </c>
      <c r="DO17" s="183">
        <f>'Cash-flow'!DO13</f>
        <v>-1500</v>
      </c>
      <c r="DP17" s="183">
        <f>'Cash-flow'!DP13</f>
        <v>-1500</v>
      </c>
      <c r="DQ17" s="183">
        <f>'Cash-flow'!DQ13</f>
        <v>-1500</v>
      </c>
      <c r="DR17" s="797">
        <f>'Cash-flow'!DR13</f>
        <v>-1500</v>
      </c>
      <c r="DS17" s="796">
        <f>'Cash-flow'!DS13</f>
        <v>-1500</v>
      </c>
      <c r="DT17" s="183">
        <f>'Cash-flow'!DT13</f>
        <v>-1500</v>
      </c>
      <c r="DU17" s="183">
        <f>'Cash-flow'!DU13</f>
        <v>-1500</v>
      </c>
      <c r="DV17" s="183">
        <f>'Cash-flow'!DV13</f>
        <v>-1500</v>
      </c>
      <c r="DW17" s="183">
        <f>'Cash-flow'!DW13</f>
        <v>-1500</v>
      </c>
      <c r="DX17" s="183">
        <f>'Cash-flow'!DX13</f>
        <v>-1500</v>
      </c>
      <c r="DY17" s="183">
        <f>'Cash-flow'!DY13</f>
        <v>-1500</v>
      </c>
      <c r="DZ17" s="183">
        <f>'Cash-flow'!DZ13</f>
        <v>-1500</v>
      </c>
      <c r="EA17" s="183">
        <f>'Cash-flow'!EA13</f>
        <v>-1500</v>
      </c>
      <c r="EB17" s="183">
        <f>'Cash-flow'!EB13</f>
        <v>-1500</v>
      </c>
      <c r="EC17" s="183">
        <f>'Cash-flow'!EC13</f>
        <v>-1500</v>
      </c>
      <c r="ED17" s="797">
        <f>'Cash-flow'!ED13</f>
        <v>-1500</v>
      </c>
      <c r="EE17" s="796">
        <f>'Cash-flow'!EE13</f>
        <v>-1500</v>
      </c>
      <c r="EF17" s="183">
        <f>'Cash-flow'!EF13</f>
        <v>-1500</v>
      </c>
      <c r="EG17" s="183">
        <f>'Cash-flow'!EG13</f>
        <v>-1500</v>
      </c>
      <c r="EH17" s="183">
        <f>'Cash-flow'!EH13</f>
        <v>-1500</v>
      </c>
      <c r="EI17" s="183">
        <f>'Cash-flow'!EI13</f>
        <v>-1500</v>
      </c>
      <c r="EJ17" s="183">
        <f>'Cash-flow'!EJ13</f>
        <v>-1500</v>
      </c>
      <c r="EK17" s="183">
        <f>'Cash-flow'!EK13</f>
        <v>-1500</v>
      </c>
      <c r="EL17" s="183">
        <f>'Cash-flow'!EL13</f>
        <v>-1500</v>
      </c>
      <c r="EM17" s="183">
        <f>'Cash-flow'!EM13</f>
        <v>-1500</v>
      </c>
      <c r="EN17" s="183">
        <f>'Cash-flow'!EN13</f>
        <v>-1500</v>
      </c>
      <c r="EO17" s="183">
        <f>'Cash-flow'!EO13</f>
        <v>-1500</v>
      </c>
      <c r="EP17" s="797">
        <f>'Cash-flow'!EP13</f>
        <v>-1500</v>
      </c>
      <c r="EQ17" s="193"/>
      <c r="ER17" s="796">
        <f>SUM(C17:N17)</f>
        <v>-300</v>
      </c>
      <c r="ES17" s="183">
        <f>SUM(O17:Z17)</f>
        <v>-10800</v>
      </c>
      <c r="ET17" s="183">
        <f>SUM(AA17:AL17)</f>
        <v>-18000</v>
      </c>
      <c r="EU17" s="183">
        <f>SUM(AM17:AX17)</f>
        <v>-18000</v>
      </c>
      <c r="EV17" s="183">
        <f>SUM(AY17:BJ17)</f>
        <v>-18000</v>
      </c>
      <c r="EW17" s="183">
        <f>SUM(BK17:BV17)</f>
        <v>-18000</v>
      </c>
      <c r="EX17" s="183">
        <f>SUM(BW17:CH17)</f>
        <v>-18000</v>
      </c>
      <c r="EY17" s="235">
        <f>SUM(CI17:CT17)</f>
        <v>-18000</v>
      </c>
      <c r="EZ17" s="235">
        <f t="shared" ref="EZ17:EZ24" si="15">SUM(CU17:DF17)</f>
        <v>-18000</v>
      </c>
      <c r="FA17" s="235">
        <f t="shared" ref="FA17:FA24" si="16">SUM(DG17:DR17)</f>
        <v>-18000</v>
      </c>
      <c r="FB17" s="235">
        <f t="shared" ref="FB17:FB24" si="17">SUM(DS17:ED17)</f>
        <v>-18000</v>
      </c>
      <c r="FC17" s="235">
        <f t="shared" ref="FC17:FC24" si="18">SUM(EE17:EP17)</f>
        <v>-18000</v>
      </c>
      <c r="FD17" s="184">
        <f t="shared" ref="FD17:FD24" si="19">SUM(C17:EP17)</f>
        <v>-191100</v>
      </c>
    </row>
    <row r="18" spans="2:162" ht="16.2" thickBot="1" x14ac:dyDescent="0.35">
      <c r="B18" s="780" t="s">
        <v>98</v>
      </c>
      <c r="C18" s="796">
        <f>-IF(C4&lt;MONTH(Спецификация!$D$39),0,'Бюджет-OPEX'!$D$34)</f>
        <v>0</v>
      </c>
      <c r="D18" s="183">
        <f>-IF(D4&lt;MONTH(Спецификация!$D$39),0,'Бюджет-OPEX'!$D$34)</f>
        <v>0</v>
      </c>
      <c r="E18" s="183">
        <f>-IF(E4&lt;MONTH(Спецификация!$D$39),0,'Бюджет-OPEX'!$D$34)</f>
        <v>0</v>
      </c>
      <c r="F18" s="183">
        <f>-IF(F4&lt;MONTH(Спецификация!$D$39),0,'Бюджет-OPEX'!$D$34)</f>
        <v>0</v>
      </c>
      <c r="G18" s="183">
        <f>-IF(G4&lt;MONTH(Спецификация!$D$39),0,'Бюджет-OPEX'!$D$34)</f>
        <v>0</v>
      </c>
      <c r="H18" s="183">
        <f>-IF(H4&lt;MONTH(Спецификация!$D$39),0,'Бюджет-OPEX'!$D$34)</f>
        <v>0</v>
      </c>
      <c r="I18" s="183">
        <f>-IF(I4&lt;MONTH(Спецификация!$D$39),0,'Бюджет-OPEX'!$D$34)</f>
        <v>0</v>
      </c>
      <c r="J18" s="183">
        <f>-IF(J4&lt;MONTH(Спецификация!$D$39),0,'Бюджет-OPEX'!$D$34)</f>
        <v>0</v>
      </c>
      <c r="K18" s="183">
        <f>-IF(K4&lt;MONTH(Спецификация!$D$39),0,'Бюджет-OPEX'!$D$34)</f>
        <v>0</v>
      </c>
      <c r="L18" s="183">
        <f>-IF(L4&lt;MONTH(Спецификация!$D$39),0,'Бюджет-OPEX'!$D$34)</f>
        <v>0</v>
      </c>
      <c r="M18" s="183">
        <f>-IF(M4&lt;MONTH(Спецификация!$D$39),0,'Бюджет-OPEX'!$D$34)</f>
        <v>0</v>
      </c>
      <c r="N18" s="797">
        <f>-IF(N4&lt;MONTH(Спецификация!$D$39),0,'Бюджет-OPEX'!$D$34)</f>
        <v>-2093.3333333333335</v>
      </c>
      <c r="O18" s="796">
        <f>-IF(O4&lt;MONTH(Спецификация!$D$39),0,'Бюджет-OPEX'!$D$34)</f>
        <v>-2093.3333333333335</v>
      </c>
      <c r="P18" s="183">
        <f>-IF(P4&lt;MONTH(Спецификация!$D$39),0,'Бюджет-OPEX'!$D$34)</f>
        <v>-2093.3333333333335</v>
      </c>
      <c r="Q18" s="183">
        <f>-IF(Q4&lt;MONTH(Спецификация!$D$39),0,'Бюджет-OPEX'!$D$34)</f>
        <v>-2093.3333333333335</v>
      </c>
      <c r="R18" s="183">
        <f>-IF(R4&lt;MONTH(Спецификация!$D$39),0,'Бюджет-OPEX'!$D$34)</f>
        <v>-2093.3333333333335</v>
      </c>
      <c r="S18" s="183">
        <f>-IF(S4&lt;MONTH(Спецификация!$D$39),0,'Бюджет-OPEX'!$D$34)</f>
        <v>-2093.3333333333335</v>
      </c>
      <c r="T18" s="183">
        <f>-IF(T4&lt;MONTH(Спецификация!$D$39),0,'Бюджет-OPEX'!$D$34)</f>
        <v>-2093.3333333333335</v>
      </c>
      <c r="U18" s="183">
        <f>-IF(U4&lt;MONTH(Спецификация!$D$39),0,'Бюджет-OPEX'!$D$34)</f>
        <v>-2093.3333333333335</v>
      </c>
      <c r="V18" s="183">
        <f>-IF(V4&lt;MONTH(Спецификация!$D$39),0,'Бюджет-OPEX'!$D$34)</f>
        <v>-2093.3333333333335</v>
      </c>
      <c r="W18" s="183">
        <f>-IF(W4&lt;MONTH(Спецификация!$D$39),0,'Бюджет-OPEX'!$D$34)</f>
        <v>-2093.3333333333335</v>
      </c>
      <c r="X18" s="183">
        <f>-IF(X4&lt;MONTH(Спецификация!$D$39),0,'Бюджет-OPEX'!$D$34)</f>
        <v>-2093.3333333333335</v>
      </c>
      <c r="Y18" s="183">
        <f>-IF(Y4&lt;MONTH(Спецификация!$D$39),0,'Бюджет-OPEX'!$D$34)</f>
        <v>-2093.3333333333335</v>
      </c>
      <c r="Z18" s="797">
        <f>-IF(Z4&lt;MONTH(Спецификация!$D$39),0,'Бюджет-OPEX'!$D$34)</f>
        <v>-2093.3333333333335</v>
      </c>
      <c r="AA18" s="796">
        <f>-IF(AA4&lt;MONTH(Спецификация!$D$39),0,'Бюджет-OPEX'!$D$34)</f>
        <v>-2093.3333333333335</v>
      </c>
      <c r="AB18" s="183">
        <f>-IF(AB4&lt;MONTH(Спецификация!$D$39),0,'Бюджет-OPEX'!$D$34)</f>
        <v>-2093.3333333333335</v>
      </c>
      <c r="AC18" s="183">
        <f>-IF(AC4&lt;MONTH(Спецификация!$D$39),0,'Бюджет-OPEX'!$D$34)</f>
        <v>-2093.3333333333335</v>
      </c>
      <c r="AD18" s="183">
        <f>-IF(AD4&lt;MONTH(Спецификация!$D$39),0,'Бюджет-OPEX'!$D$34)</f>
        <v>-2093.3333333333335</v>
      </c>
      <c r="AE18" s="183">
        <f>-IF(AE4&lt;MONTH(Спецификация!$D$39),0,'Бюджет-OPEX'!$D$34)</f>
        <v>-2093.3333333333335</v>
      </c>
      <c r="AF18" s="183">
        <f>-IF(AF4&lt;MONTH(Спецификация!$D$39),0,'Бюджет-OPEX'!$D$34)</f>
        <v>-2093.3333333333335</v>
      </c>
      <c r="AG18" s="183">
        <f>-IF(AG4&lt;MONTH(Спецификация!$D$39),0,'Бюджет-OPEX'!$D$34)</f>
        <v>-2093.3333333333335</v>
      </c>
      <c r="AH18" s="183">
        <f>-IF(AH4&lt;MONTH(Спецификация!$D$39),0,'Бюджет-OPEX'!$D$34)</f>
        <v>-2093.3333333333335</v>
      </c>
      <c r="AI18" s="183">
        <f>-IF(AI4&lt;MONTH(Спецификация!$D$39),0,'Бюджет-OPEX'!$D$34)</f>
        <v>-2093.3333333333335</v>
      </c>
      <c r="AJ18" s="183">
        <f>-IF(AJ4&lt;MONTH(Спецификация!$D$39),0,'Бюджет-OPEX'!$D$34)</f>
        <v>-2093.3333333333335</v>
      </c>
      <c r="AK18" s="183">
        <f>-IF(AK4&lt;MONTH(Спецификация!$D$39),0,'Бюджет-OPEX'!$D$34)</f>
        <v>-2093.3333333333335</v>
      </c>
      <c r="AL18" s="797">
        <f>-IF(AL4&lt;MONTH(Спецификация!$D$39),0,'Бюджет-OPEX'!$D$34)</f>
        <v>-2093.3333333333335</v>
      </c>
      <c r="AM18" s="796">
        <f>-IF(AM4&lt;MONTH(Спецификация!$D$39),0,'Бюджет-OPEX'!$D$34)</f>
        <v>-2093.3333333333335</v>
      </c>
      <c r="AN18" s="183">
        <f>-IF(AN4&lt;MONTH(Спецификация!$D$39),0,'Бюджет-OPEX'!$D$34)</f>
        <v>-2093.3333333333335</v>
      </c>
      <c r="AO18" s="183">
        <f>-IF(AO4&lt;MONTH(Спецификация!$D$39),0,'Бюджет-OPEX'!$D$34)</f>
        <v>-2093.3333333333335</v>
      </c>
      <c r="AP18" s="183">
        <f>-IF(AP4&lt;MONTH(Спецификация!$D$39),0,'Бюджет-OPEX'!$D$34)</f>
        <v>-2093.3333333333335</v>
      </c>
      <c r="AQ18" s="183">
        <f>-IF(AQ4&lt;MONTH(Спецификация!$D$39),0,'Бюджет-OPEX'!$D$34)</f>
        <v>-2093.3333333333335</v>
      </c>
      <c r="AR18" s="183">
        <f>-IF(AR4&lt;MONTH(Спецификация!$D$39),0,'Бюджет-OPEX'!$D$34)</f>
        <v>-2093.3333333333335</v>
      </c>
      <c r="AS18" s="183">
        <f>-IF(AS4&lt;MONTH(Спецификация!$D$39),0,'Бюджет-OPEX'!$D$34)</f>
        <v>-2093.3333333333335</v>
      </c>
      <c r="AT18" s="183">
        <f>-IF(AT4&lt;MONTH(Спецификация!$D$39),0,'Бюджет-OPEX'!$D$34)</f>
        <v>-2093.3333333333335</v>
      </c>
      <c r="AU18" s="183">
        <f>-IF(AU4&lt;MONTH(Спецификация!$D$39),0,'Бюджет-OPEX'!$D$34)</f>
        <v>-2093.3333333333335</v>
      </c>
      <c r="AV18" s="183">
        <f>-IF(AV4&lt;MONTH(Спецификация!$D$39),0,'Бюджет-OPEX'!$D$34)</f>
        <v>-2093.3333333333335</v>
      </c>
      <c r="AW18" s="183">
        <f>-IF(AW4&lt;MONTH(Спецификация!$D$39),0,'Бюджет-OPEX'!$D$34)</f>
        <v>-2093.3333333333335</v>
      </c>
      <c r="AX18" s="797">
        <f>-IF(AX4&lt;MONTH(Спецификация!$D$39),0,'Бюджет-OPEX'!$D$34)</f>
        <v>-2093.3333333333335</v>
      </c>
      <c r="AY18" s="796">
        <f>-IF(AY4&lt;MONTH(Спецификация!$D$39),0,'Бюджет-OPEX'!$D$34)</f>
        <v>-2093.3333333333335</v>
      </c>
      <c r="AZ18" s="183">
        <f>-IF(AZ4&lt;MONTH(Спецификация!$D$39),0,'Бюджет-OPEX'!$D$34)</f>
        <v>-2093.3333333333335</v>
      </c>
      <c r="BA18" s="183">
        <f>-IF(BA4&lt;MONTH(Спецификация!$D$39),0,'Бюджет-OPEX'!$D$34)</f>
        <v>-2093.3333333333335</v>
      </c>
      <c r="BB18" s="183">
        <f>-IF(BB4&lt;MONTH(Спецификация!$D$39),0,'Бюджет-OPEX'!$D$34)</f>
        <v>-2093.3333333333335</v>
      </c>
      <c r="BC18" s="183">
        <f>-IF(BC4&lt;MONTH(Спецификация!$D$39),0,'Бюджет-OPEX'!$D$34)</f>
        <v>-2093.3333333333335</v>
      </c>
      <c r="BD18" s="183">
        <f>-IF(BD4&lt;MONTH(Спецификация!$D$39),0,'Бюджет-OPEX'!$D$34)</f>
        <v>-2093.3333333333335</v>
      </c>
      <c r="BE18" s="183">
        <f>-IF(BE4&lt;MONTH(Спецификация!$D$39),0,'Бюджет-OPEX'!$D$34)</f>
        <v>-2093.3333333333335</v>
      </c>
      <c r="BF18" s="183">
        <f>-IF(BF4&lt;MONTH(Спецификация!$D$39),0,'Бюджет-OPEX'!$D$34)</f>
        <v>-2093.3333333333335</v>
      </c>
      <c r="BG18" s="183">
        <f>-IF(BG4&lt;MONTH(Спецификация!$D$39),0,'Бюджет-OPEX'!$D$34)</f>
        <v>-2093.3333333333335</v>
      </c>
      <c r="BH18" s="183">
        <f>-IF(BH4&lt;MONTH(Спецификация!$D$39),0,'Бюджет-OPEX'!$D$34)</f>
        <v>-2093.3333333333335</v>
      </c>
      <c r="BI18" s="183">
        <f>-IF(BI4&lt;MONTH(Спецификация!$D$39),0,'Бюджет-OPEX'!$D$34)</f>
        <v>-2093.3333333333335</v>
      </c>
      <c r="BJ18" s="797">
        <f>-IF(BJ4&lt;MONTH(Спецификация!$D$39),0,'Бюджет-OPEX'!$D$34)</f>
        <v>-2093.3333333333335</v>
      </c>
      <c r="BK18" s="796">
        <f>-IF(BK4&lt;MONTH(Спецификация!$D$39),0,'Бюджет-OPEX'!$D$34)</f>
        <v>-2093.3333333333335</v>
      </c>
      <c r="BL18" s="183">
        <f>-IF(BL4&lt;MONTH(Спецификация!$D$39),0,'Бюджет-OPEX'!$D$34)</f>
        <v>-2093.3333333333335</v>
      </c>
      <c r="BM18" s="183">
        <f>-IF(BM4&lt;MONTH(Спецификация!$D$39),0,'Бюджет-OPEX'!$D$34)</f>
        <v>-2093.3333333333335</v>
      </c>
      <c r="BN18" s="183">
        <f>-IF(BN4&lt;MONTH(Спецификация!$D$39),0,'Бюджет-OPEX'!$D$34)</f>
        <v>-2093.3333333333335</v>
      </c>
      <c r="BO18" s="183">
        <f>-IF(BO4&lt;MONTH(Спецификация!$D$39),0,'Бюджет-OPEX'!$D$34)</f>
        <v>-2093.3333333333335</v>
      </c>
      <c r="BP18" s="183">
        <f>-IF(BP4&lt;MONTH(Спецификация!$D$39),0,'Бюджет-OPEX'!$D$34)</f>
        <v>-2093.3333333333335</v>
      </c>
      <c r="BQ18" s="183">
        <f>-IF(BQ4&lt;MONTH(Спецификация!$D$39),0,'Бюджет-OPEX'!$D$34)</f>
        <v>-2093.3333333333335</v>
      </c>
      <c r="BR18" s="183">
        <f>-IF(BR4&lt;MONTH(Спецификация!$D$39),0,'Бюджет-OPEX'!$D$34)</f>
        <v>-2093.3333333333335</v>
      </c>
      <c r="BS18" s="183">
        <f>-IF(BS4&lt;MONTH(Спецификация!$D$39),0,'Бюджет-OPEX'!$D$34)</f>
        <v>-2093.3333333333335</v>
      </c>
      <c r="BT18" s="183">
        <f>-IF(BT4&lt;MONTH(Спецификация!$D$39),0,'Бюджет-OPEX'!$D$34)</f>
        <v>-2093.3333333333335</v>
      </c>
      <c r="BU18" s="183">
        <f>-IF(BU4&lt;MONTH(Спецификация!$D$39),0,'Бюджет-OPEX'!$D$34)</f>
        <v>-2093.3333333333335</v>
      </c>
      <c r="BV18" s="797">
        <f>-IF(BV4&lt;MONTH(Спецификация!$D$39),0,'Бюджет-OPEX'!$D$34)</f>
        <v>-2093.3333333333335</v>
      </c>
      <c r="BW18" s="796">
        <f>-IF(BW4&lt;MONTH(Спецификация!$D$39),0,'Бюджет-OPEX'!$D$34)</f>
        <v>-2093.3333333333335</v>
      </c>
      <c r="BX18" s="183">
        <f>-IF(BX4&lt;MONTH(Спецификация!$D$39),0,'Бюджет-OPEX'!$D$34)</f>
        <v>-2093.3333333333335</v>
      </c>
      <c r="BY18" s="183">
        <f>-IF(BY4&lt;MONTH(Спецификация!$D$39),0,'Бюджет-OPEX'!$D$34)</f>
        <v>-2093.3333333333335</v>
      </c>
      <c r="BZ18" s="183">
        <f>-IF(BZ4&lt;MONTH(Спецификация!$D$39),0,'Бюджет-OPEX'!$D$34)</f>
        <v>-2093.3333333333335</v>
      </c>
      <c r="CA18" s="183">
        <f>-IF(CA4&lt;MONTH(Спецификация!$D$39),0,'Бюджет-OPEX'!$D$34)</f>
        <v>-2093.3333333333335</v>
      </c>
      <c r="CB18" s="183">
        <f>-IF(CB4&lt;MONTH(Спецификация!$D$39),0,'Бюджет-OPEX'!$D$34)</f>
        <v>-2093.3333333333335</v>
      </c>
      <c r="CC18" s="183">
        <f>-IF(CC4&lt;MONTH(Спецификация!$D$39),0,'Бюджет-OPEX'!$D$34)</f>
        <v>-2093.3333333333335</v>
      </c>
      <c r="CD18" s="183">
        <f>-IF(CD4&lt;MONTH(Спецификация!$D$39),0,'Бюджет-OPEX'!$D$34)</f>
        <v>-2093.3333333333335</v>
      </c>
      <c r="CE18" s="183">
        <f>-IF(CE4&lt;MONTH(Спецификация!$D$39),0,'Бюджет-OPEX'!$D$34)</f>
        <v>-2093.3333333333335</v>
      </c>
      <c r="CF18" s="183">
        <f>-IF(CF4&lt;MONTH(Спецификация!$D$39),0,'Бюджет-OPEX'!$D$34)</f>
        <v>-2093.3333333333335</v>
      </c>
      <c r="CG18" s="183">
        <f>-IF(CG4&lt;MONTH(Спецификация!$D$39),0,'Бюджет-OPEX'!$D$34)</f>
        <v>-2093.3333333333335</v>
      </c>
      <c r="CH18" s="797">
        <f>-IF(CH4&lt;MONTH(Спецификация!$D$39),0,'Бюджет-OPEX'!$D$34)</f>
        <v>-2093.3333333333335</v>
      </c>
      <c r="CI18" s="772">
        <f>-IF(CI4&lt;MONTH(Спецификация!$D$39),0,'Бюджет-OPEX'!$D$34)</f>
        <v>-2093.3333333333335</v>
      </c>
      <c r="CJ18" s="183">
        <f>-IF(CJ4&lt;MONTH(Спецификация!$D$39),0,'Бюджет-OPEX'!$D$34)</f>
        <v>-2093.3333333333335</v>
      </c>
      <c r="CK18" s="183">
        <f>-IF(CK4&lt;MONTH(Спецификация!$D$39),0,'Бюджет-OPEX'!$D$34)</f>
        <v>-2093.3333333333335</v>
      </c>
      <c r="CL18" s="183">
        <f>-IF(CL4&lt;MONTH(Спецификация!$D$39),0,'Бюджет-OPEX'!$D$34)</f>
        <v>-2093.3333333333335</v>
      </c>
      <c r="CM18" s="183">
        <f>-IF(CM4&lt;MONTH(Спецификация!$D$39),0,'Бюджет-OPEX'!$D$34)</f>
        <v>-2093.3333333333335</v>
      </c>
      <c r="CN18" s="183">
        <f>-IF(CN4&lt;MONTH(Спецификация!$D$39),0,'Бюджет-OPEX'!$D$34)</f>
        <v>-2093.3333333333335</v>
      </c>
      <c r="CO18" s="183">
        <f>-IF(CO4&lt;MONTH(Спецификация!$D$39),0,'Бюджет-OPEX'!$D$34)</f>
        <v>-2093.3333333333335</v>
      </c>
      <c r="CP18" s="183">
        <f>-IF(CP4&lt;MONTH(Спецификация!$D$39),0,'Бюджет-OPEX'!$D$34)</f>
        <v>-2093.3333333333335</v>
      </c>
      <c r="CQ18" s="183">
        <f>-IF(CQ4&lt;MONTH(Спецификация!$D$39),0,'Бюджет-OPEX'!$D$34)</f>
        <v>-2093.3333333333335</v>
      </c>
      <c r="CR18" s="183">
        <f>-IF(CR4&lt;MONTH(Спецификация!$D$39),0,'Бюджет-OPEX'!$D$34)</f>
        <v>-2093.3333333333335</v>
      </c>
      <c r="CS18" s="183">
        <f>-IF(CS4&lt;MONTH(Спецификация!$D$39),0,'Бюджет-OPEX'!$D$34)</f>
        <v>-2093.3333333333335</v>
      </c>
      <c r="CT18" s="235">
        <f>-IF(CT4&lt;MONTH(Спецификация!$D$39),0,'Бюджет-OPEX'!$D$34)</f>
        <v>-2093.3333333333335</v>
      </c>
      <c r="CU18" s="796">
        <f>-IF(CU4&lt;MONTH(Спецификация!$D$39),0,'Бюджет-OPEX'!$D$34)</f>
        <v>-2093.3333333333335</v>
      </c>
      <c r="CV18" s="183">
        <f>-IF(CV4&lt;MONTH(Спецификация!$D$39),0,'Бюджет-OPEX'!$D$34)</f>
        <v>-2093.3333333333335</v>
      </c>
      <c r="CW18" s="183">
        <f>-IF(CW4&lt;MONTH(Спецификация!$D$39),0,'Бюджет-OPEX'!$D$34)</f>
        <v>-2093.3333333333335</v>
      </c>
      <c r="CX18" s="183">
        <f>-IF(CX4&lt;MONTH(Спецификация!$D$39),0,'Бюджет-OPEX'!$D$34)</f>
        <v>-2093.3333333333335</v>
      </c>
      <c r="CY18" s="183">
        <f>-IF(CY4&lt;MONTH(Спецификация!$D$39),0,'Бюджет-OPEX'!$D$34)</f>
        <v>-2093.3333333333335</v>
      </c>
      <c r="CZ18" s="183">
        <f>-IF(CZ4&lt;MONTH(Спецификация!$D$39),0,'Бюджет-OPEX'!$D$34)</f>
        <v>-2093.3333333333335</v>
      </c>
      <c r="DA18" s="183">
        <f>-IF(DA4&lt;MONTH(Спецификация!$D$39),0,'Бюджет-OPEX'!$D$34)</f>
        <v>-2093.3333333333335</v>
      </c>
      <c r="DB18" s="183">
        <f>-IF(DB4&lt;MONTH(Спецификация!$D$39),0,'Бюджет-OPEX'!$D$34)</f>
        <v>-2093.3333333333335</v>
      </c>
      <c r="DC18" s="183">
        <f>-IF(DC4&lt;MONTH(Спецификация!$D$39),0,'Бюджет-OPEX'!$D$34)</f>
        <v>-2093.3333333333335</v>
      </c>
      <c r="DD18" s="183">
        <f>-IF(DD4&lt;MONTH(Спецификация!$D$39),0,'Бюджет-OPEX'!$D$34)</f>
        <v>-2093.3333333333335</v>
      </c>
      <c r="DE18" s="183">
        <f>-IF(DE4&lt;MONTH(Спецификация!$D$39),0,'Бюджет-OPEX'!$D$34)</f>
        <v>-2093.3333333333335</v>
      </c>
      <c r="DF18" s="797">
        <f>-IF(DF4&lt;MONTH(Спецификация!$D$39),0,'Бюджет-OPEX'!$D$34)</f>
        <v>-2093.3333333333335</v>
      </c>
      <c r="DG18" s="796">
        <f>-IF(DG4&lt;MONTH(Спецификация!$D$39),0,'Бюджет-OPEX'!$D$34)</f>
        <v>-2093.3333333333335</v>
      </c>
      <c r="DH18" s="183">
        <f>-IF(DH4&lt;MONTH(Спецификация!$D$39),0,'Бюджет-OPEX'!$D$34)</f>
        <v>-2093.3333333333335</v>
      </c>
      <c r="DI18" s="183">
        <f>-IF(DI4&lt;MONTH(Спецификация!$D$39),0,'Бюджет-OPEX'!$D$34)</f>
        <v>-2093.3333333333335</v>
      </c>
      <c r="DJ18" s="183">
        <f>-IF(DJ4&lt;MONTH(Спецификация!$D$39),0,'Бюджет-OPEX'!$D$34)</f>
        <v>-2093.3333333333335</v>
      </c>
      <c r="DK18" s="183">
        <f>-IF(DK4&lt;MONTH(Спецификация!$D$39),0,'Бюджет-OPEX'!$D$34)</f>
        <v>-2093.3333333333335</v>
      </c>
      <c r="DL18" s="183">
        <f>-IF(DL4&lt;MONTH(Спецификация!$D$39),0,'Бюджет-OPEX'!$D$34)</f>
        <v>-2093.3333333333335</v>
      </c>
      <c r="DM18" s="183">
        <f>-IF(DM4&lt;MONTH(Спецификация!$D$39),0,'Бюджет-OPEX'!$D$34)</f>
        <v>-2093.3333333333335</v>
      </c>
      <c r="DN18" s="183">
        <f>-IF(DN4&lt;MONTH(Спецификация!$D$39),0,'Бюджет-OPEX'!$D$34)</f>
        <v>-2093.3333333333335</v>
      </c>
      <c r="DO18" s="183">
        <f>-IF(DO4&lt;MONTH(Спецификация!$D$39),0,'Бюджет-OPEX'!$D$34)</f>
        <v>-2093.3333333333335</v>
      </c>
      <c r="DP18" s="183">
        <f>-IF(DP4&lt;MONTH(Спецификация!$D$39),0,'Бюджет-OPEX'!$D$34)</f>
        <v>-2093.3333333333335</v>
      </c>
      <c r="DQ18" s="183">
        <f>-IF(DQ4&lt;MONTH(Спецификация!$D$39),0,'Бюджет-OPEX'!$D$34)</f>
        <v>-2093.3333333333335</v>
      </c>
      <c r="DR18" s="797">
        <f>-IF(DR4&lt;MONTH(Спецификация!$D$39),0,'Бюджет-OPEX'!$D$34)</f>
        <v>-2093.3333333333335</v>
      </c>
      <c r="DS18" s="796">
        <f>-IF(DS4&lt;MONTH(Спецификация!$D$39),0,'Бюджет-OPEX'!$D$34)</f>
        <v>-2093.3333333333335</v>
      </c>
      <c r="DT18" s="183">
        <f>-IF(DT4&lt;MONTH(Спецификация!$D$39),0,'Бюджет-OPEX'!$D$34)</f>
        <v>-2093.3333333333335</v>
      </c>
      <c r="DU18" s="183">
        <f>-IF(DU4&lt;MONTH(Спецификация!$D$39),0,'Бюджет-OPEX'!$D$34)</f>
        <v>-2093.3333333333335</v>
      </c>
      <c r="DV18" s="183">
        <f>-IF(DV4&lt;MONTH(Спецификация!$D$39),0,'Бюджет-OPEX'!$D$34)</f>
        <v>-2093.3333333333335</v>
      </c>
      <c r="DW18" s="183">
        <f>-IF(DW4&lt;MONTH(Спецификация!$D$39),0,'Бюджет-OPEX'!$D$34)</f>
        <v>-2093.3333333333335</v>
      </c>
      <c r="DX18" s="183">
        <f>-IF(DX4&lt;MONTH(Спецификация!$D$39),0,'Бюджет-OPEX'!$D$34)</f>
        <v>-2093.3333333333335</v>
      </c>
      <c r="DY18" s="183">
        <f>-IF(DY4&lt;MONTH(Спецификация!$D$39),0,'Бюджет-OPEX'!$D$34)</f>
        <v>-2093.3333333333335</v>
      </c>
      <c r="DZ18" s="183">
        <f>-IF(DZ4&lt;MONTH(Спецификация!$D$39),0,'Бюджет-OPEX'!$D$34)</f>
        <v>-2093.3333333333335</v>
      </c>
      <c r="EA18" s="183">
        <f>-IF(EA4&lt;MONTH(Спецификация!$D$39),0,'Бюджет-OPEX'!$D$34)</f>
        <v>-2093.3333333333335</v>
      </c>
      <c r="EB18" s="183">
        <f>-IF(EB4&lt;MONTH(Спецификация!$D$39),0,'Бюджет-OPEX'!$D$34)</f>
        <v>-2093.3333333333335</v>
      </c>
      <c r="EC18" s="183">
        <f>-IF(EC4&lt;MONTH(Спецификация!$D$39),0,'Бюджет-OPEX'!$D$34)</f>
        <v>-2093.3333333333335</v>
      </c>
      <c r="ED18" s="797">
        <f>-IF(ED4&lt;MONTH(Спецификация!$D$39),0,'Бюджет-OPEX'!$D$34)</f>
        <v>-2093.3333333333335</v>
      </c>
      <c r="EE18" s="796">
        <f>-IF(EE4&lt;MONTH(Спецификация!$D$39),0,'Бюджет-OPEX'!$D$34)</f>
        <v>-2093.3333333333335</v>
      </c>
      <c r="EF18" s="183">
        <f>-IF(EF4&lt;MONTH(Спецификация!$D$39),0,'Бюджет-OPEX'!$D$34)</f>
        <v>-2093.3333333333335</v>
      </c>
      <c r="EG18" s="183">
        <f>-IF(EG4&lt;MONTH(Спецификация!$D$39),0,'Бюджет-OPEX'!$D$34)</f>
        <v>-2093.3333333333335</v>
      </c>
      <c r="EH18" s="183">
        <f>-IF(EH4&lt;MONTH(Спецификация!$D$39),0,'Бюджет-OPEX'!$D$34)</f>
        <v>-2093.3333333333335</v>
      </c>
      <c r="EI18" s="183">
        <f>-IF(EI4&lt;MONTH(Спецификация!$D$39),0,'Бюджет-OPEX'!$D$34)</f>
        <v>-2093.3333333333335</v>
      </c>
      <c r="EJ18" s="183">
        <f>-IF(EJ4&lt;MONTH(Спецификация!$D$39),0,'Бюджет-OPEX'!$D$34)</f>
        <v>-2093.3333333333335</v>
      </c>
      <c r="EK18" s="183">
        <f>-IF(EK4&lt;MONTH(Спецификация!$D$39),0,'Бюджет-OPEX'!$D$34)</f>
        <v>-2093.3333333333335</v>
      </c>
      <c r="EL18" s="183">
        <f>-IF(EL4&lt;MONTH(Спецификация!$D$39),0,'Бюджет-OPEX'!$D$34)</f>
        <v>-2093.3333333333335</v>
      </c>
      <c r="EM18" s="183">
        <f>-IF(EM4&lt;MONTH(Спецификация!$D$39),0,'Бюджет-OPEX'!$D$34)</f>
        <v>-2093.3333333333335</v>
      </c>
      <c r="EN18" s="183">
        <f>-IF(EN4&lt;MONTH(Спецификация!$D$39),0,'Бюджет-OPEX'!$D$34)</f>
        <v>-2093.3333333333335</v>
      </c>
      <c r="EO18" s="183">
        <f>-IF(EO4&lt;MONTH(Спецификация!$D$39),0,'Бюджет-OPEX'!$D$34)</f>
        <v>-2093.3333333333335</v>
      </c>
      <c r="EP18" s="797">
        <f>-IF(EP4&lt;MONTH(Спецификация!$D$39),0,'Бюджет-OPEX'!$D$34)</f>
        <v>-2093.3333333333335</v>
      </c>
      <c r="EQ18" s="193"/>
      <c r="ER18" s="796">
        <f>SUM(C18:N18)</f>
        <v>-2093.3333333333335</v>
      </c>
      <c r="ES18" s="183">
        <f>SUM(O18:Z18)</f>
        <v>-25119.999999999996</v>
      </c>
      <c r="ET18" s="183">
        <f>SUM(AA18:AL18)</f>
        <v>-25119.999999999996</v>
      </c>
      <c r="EU18" s="183">
        <f>SUM(AM18:AX18)</f>
        <v>-25119.999999999996</v>
      </c>
      <c r="EV18" s="183">
        <f>SUM(AY18:BJ18)</f>
        <v>-25119.999999999996</v>
      </c>
      <c r="EW18" s="183">
        <f>SUM(BK18:BV18)</f>
        <v>-25119.999999999996</v>
      </c>
      <c r="EX18" s="183">
        <f>SUM(BW18:CH18)</f>
        <v>-25119.999999999996</v>
      </c>
      <c r="EY18" s="235">
        <f>SUM(CI18:CT18)</f>
        <v>-25119.999999999996</v>
      </c>
      <c r="EZ18" s="235">
        <f t="shared" si="15"/>
        <v>-25119.999999999996</v>
      </c>
      <c r="FA18" s="235">
        <f t="shared" si="16"/>
        <v>-25119.999999999996</v>
      </c>
      <c r="FB18" s="235">
        <f t="shared" si="17"/>
        <v>-25119.999999999996</v>
      </c>
      <c r="FC18" s="235">
        <f t="shared" si="18"/>
        <v>-25119.999999999996</v>
      </c>
      <c r="FD18" s="811">
        <f t="shared" si="19"/>
        <v>-278413.33333333366</v>
      </c>
    </row>
    <row r="19" spans="2:162" s="41" customFormat="1" ht="24" customHeight="1" thickBot="1" x14ac:dyDescent="0.35">
      <c r="B19" s="768" t="s">
        <v>10</v>
      </c>
      <c r="C19" s="798">
        <f>SUM(C14:C18)</f>
        <v>0</v>
      </c>
      <c r="D19" s="250">
        <f t="shared" ref="D19:BO19" si="20">SUM(D14:D18)</f>
        <v>0</v>
      </c>
      <c r="E19" s="250">
        <f t="shared" si="20"/>
        <v>0</v>
      </c>
      <c r="F19" s="250">
        <f t="shared" si="20"/>
        <v>0</v>
      </c>
      <c r="G19" s="250">
        <f t="shared" si="20"/>
        <v>0</v>
      </c>
      <c r="H19" s="250">
        <f t="shared" si="20"/>
        <v>0</v>
      </c>
      <c r="I19" s="255">
        <f t="shared" si="20"/>
        <v>0</v>
      </c>
      <c r="J19" s="255">
        <f t="shared" si="20"/>
        <v>0</v>
      </c>
      <c r="K19" s="255">
        <f t="shared" si="20"/>
        <v>0</v>
      </c>
      <c r="L19" s="255">
        <f t="shared" si="20"/>
        <v>0</v>
      </c>
      <c r="M19" s="199">
        <f t="shared" si="20"/>
        <v>0</v>
      </c>
      <c r="N19" s="204">
        <f t="shared" si="20"/>
        <v>-3630.3333333333335</v>
      </c>
      <c r="O19" s="794">
        <f t="shared" si="20"/>
        <v>-3630.3333333333335</v>
      </c>
      <c r="P19" s="199">
        <f t="shared" si="20"/>
        <v>-3630.3333333333335</v>
      </c>
      <c r="Q19" s="199">
        <f t="shared" si="20"/>
        <v>-3630.3333333333335</v>
      </c>
      <c r="R19" s="199">
        <f t="shared" si="20"/>
        <v>-3630.3333333333335</v>
      </c>
      <c r="S19" s="199">
        <f t="shared" si="20"/>
        <v>-3630.3333333333335</v>
      </c>
      <c r="T19" s="199">
        <f t="shared" si="20"/>
        <v>-3630.3333333333335</v>
      </c>
      <c r="U19" s="199">
        <f t="shared" si="20"/>
        <v>132150.41666666666</v>
      </c>
      <c r="V19" s="199">
        <f t="shared" si="20"/>
        <v>132723.26666666666</v>
      </c>
      <c r="W19" s="199">
        <f t="shared" si="20"/>
        <v>99451.016666666663</v>
      </c>
      <c r="X19" s="199">
        <f t="shared" si="20"/>
        <v>76219.166666666672</v>
      </c>
      <c r="Y19" s="199">
        <f t="shared" si="20"/>
        <v>32290.616666666665</v>
      </c>
      <c r="Z19" s="204">
        <f t="shared" si="20"/>
        <v>23882.966666666667</v>
      </c>
      <c r="AA19" s="794">
        <f t="shared" si="20"/>
        <v>30356.966666666671</v>
      </c>
      <c r="AB19" s="199">
        <f t="shared" si="20"/>
        <v>53116.166666666664</v>
      </c>
      <c r="AC19" s="199">
        <f t="shared" si="20"/>
        <v>87434.066666666666</v>
      </c>
      <c r="AD19" s="199">
        <f t="shared" si="20"/>
        <v>110579.96666666666</v>
      </c>
      <c r="AE19" s="199">
        <f t="shared" si="20"/>
        <v>133181.66666666666</v>
      </c>
      <c r="AF19" s="199">
        <f t="shared" si="20"/>
        <v>128512.31666666667</v>
      </c>
      <c r="AG19" s="199">
        <f t="shared" si="20"/>
        <v>129410.80166666668</v>
      </c>
      <c r="AH19" s="199">
        <f t="shared" si="20"/>
        <v>129972.19466666666</v>
      </c>
      <c r="AI19" s="199">
        <f t="shared" si="20"/>
        <v>97365.389666666655</v>
      </c>
      <c r="AJ19" s="199">
        <f t="shared" si="20"/>
        <v>74598.176666666666</v>
      </c>
      <c r="AK19" s="199">
        <f t="shared" si="20"/>
        <v>31548.197666666671</v>
      </c>
      <c r="AL19" s="204">
        <f t="shared" si="20"/>
        <v>23308.700666666668</v>
      </c>
      <c r="AM19" s="794">
        <f t="shared" si="20"/>
        <v>29653.220666666664</v>
      </c>
      <c r="AN19" s="199">
        <f t="shared" si="20"/>
        <v>51957.236666666664</v>
      </c>
      <c r="AO19" s="199">
        <f t="shared" si="20"/>
        <v>85588.778666666665</v>
      </c>
      <c r="AP19" s="199">
        <f t="shared" si="20"/>
        <v>108271.76066666667</v>
      </c>
      <c r="AQ19" s="199">
        <f t="shared" si="20"/>
        <v>130421.42666666668</v>
      </c>
      <c r="AR19" s="199">
        <f t="shared" si="20"/>
        <v>125845.46366666666</v>
      </c>
      <c r="AS19" s="199">
        <f t="shared" si="20"/>
        <v>128657.40754166669</v>
      </c>
      <c r="AT19" s="199">
        <f t="shared" si="20"/>
        <v>129215.64986666666</v>
      </c>
      <c r="AU19" s="199">
        <f t="shared" si="20"/>
        <v>96791.842241666673</v>
      </c>
      <c r="AV19" s="199">
        <f t="shared" si="20"/>
        <v>74152.404416666657</v>
      </c>
      <c r="AW19" s="199">
        <f t="shared" si="20"/>
        <v>31344.032441666666</v>
      </c>
      <c r="AX19" s="204">
        <f t="shared" si="20"/>
        <v>23150.777516666665</v>
      </c>
      <c r="AY19" s="794">
        <f t="shared" si="20"/>
        <v>29459.690516666673</v>
      </c>
      <c r="AZ19" s="199">
        <f t="shared" si="20"/>
        <v>51638.53091666667</v>
      </c>
      <c r="BA19" s="199">
        <f t="shared" si="20"/>
        <v>85081.324466666672</v>
      </c>
      <c r="BB19" s="199">
        <f t="shared" si="20"/>
        <v>107637.00401666669</v>
      </c>
      <c r="BC19" s="199">
        <f t="shared" si="20"/>
        <v>129662.36066666666</v>
      </c>
      <c r="BD19" s="199">
        <f t="shared" si="20"/>
        <v>125112.07909166667</v>
      </c>
      <c r="BE19" s="199">
        <f t="shared" si="20"/>
        <v>127904.01341666667</v>
      </c>
      <c r="BF19" s="199">
        <f t="shared" si="20"/>
        <v>128459.10506666666</v>
      </c>
      <c r="BG19" s="199">
        <f t="shared" si="20"/>
        <v>96218.294816666661</v>
      </c>
      <c r="BH19" s="199">
        <f t="shared" si="20"/>
        <v>73706.632166666663</v>
      </c>
      <c r="BI19" s="199">
        <f t="shared" si="20"/>
        <v>31139.867216666662</v>
      </c>
      <c r="BJ19" s="204">
        <f t="shared" si="20"/>
        <v>22992.854366666666</v>
      </c>
      <c r="BK19" s="794">
        <f t="shared" si="20"/>
        <v>29266.160366666667</v>
      </c>
      <c r="BL19" s="199">
        <f t="shared" si="20"/>
        <v>51319.825166666662</v>
      </c>
      <c r="BM19" s="199">
        <f t="shared" si="20"/>
        <v>84573.870266666665</v>
      </c>
      <c r="BN19" s="199">
        <f t="shared" si="20"/>
        <v>107002.24736666666</v>
      </c>
      <c r="BO19" s="199">
        <f t="shared" si="20"/>
        <v>128903.29466666667</v>
      </c>
      <c r="BP19" s="199">
        <f t="shared" ref="BP19:EA19" si="21">SUM(BP14:BP18)</f>
        <v>124378.69451666666</v>
      </c>
      <c r="BQ19" s="199">
        <f t="shared" si="21"/>
        <v>127150.61929166668</v>
      </c>
      <c r="BR19" s="199">
        <f t="shared" si="21"/>
        <v>127702.56026666668</v>
      </c>
      <c r="BS19" s="199">
        <f t="shared" si="21"/>
        <v>95644.747391666664</v>
      </c>
      <c r="BT19" s="199">
        <f t="shared" si="21"/>
        <v>73260.859916666668</v>
      </c>
      <c r="BU19" s="199">
        <f t="shared" si="21"/>
        <v>30935.701991666665</v>
      </c>
      <c r="BV19" s="204">
        <f t="shared" si="21"/>
        <v>22834.931216666668</v>
      </c>
      <c r="BW19" s="794">
        <f t="shared" si="21"/>
        <v>29072.630216666668</v>
      </c>
      <c r="BX19" s="199">
        <f t="shared" si="21"/>
        <v>51001.119416666668</v>
      </c>
      <c r="BY19" s="199">
        <f t="shared" si="21"/>
        <v>84066.416066666672</v>
      </c>
      <c r="BZ19" s="199">
        <f t="shared" si="21"/>
        <v>106367.49071666668</v>
      </c>
      <c r="CA19" s="199">
        <f t="shared" si="21"/>
        <v>128144.22866666668</v>
      </c>
      <c r="CB19" s="199">
        <f t="shared" si="21"/>
        <v>123645.30994166667</v>
      </c>
      <c r="CC19" s="199">
        <f t="shared" si="21"/>
        <v>126397.22516666666</v>
      </c>
      <c r="CD19" s="199">
        <f t="shared" si="21"/>
        <v>126946.01546666668</v>
      </c>
      <c r="CE19" s="199">
        <f t="shared" si="21"/>
        <v>95071.199966666652</v>
      </c>
      <c r="CF19" s="199">
        <f t="shared" si="21"/>
        <v>72815.087666666659</v>
      </c>
      <c r="CG19" s="199">
        <f t="shared" si="21"/>
        <v>30731.536766666668</v>
      </c>
      <c r="CH19" s="204">
        <f t="shared" si="21"/>
        <v>22677.008066666665</v>
      </c>
      <c r="CI19" s="202">
        <f t="shared" si="21"/>
        <v>28879.100066666662</v>
      </c>
      <c r="CJ19" s="199">
        <f t="shared" si="21"/>
        <v>50682.41366666666</v>
      </c>
      <c r="CK19" s="199">
        <f t="shared" si="21"/>
        <v>83558.961866666665</v>
      </c>
      <c r="CL19" s="199">
        <f t="shared" si="21"/>
        <v>105732.73406666664</v>
      </c>
      <c r="CM19" s="199">
        <f t="shared" si="21"/>
        <v>127385.16266666669</v>
      </c>
      <c r="CN19" s="199">
        <f t="shared" si="21"/>
        <v>122911.92536666666</v>
      </c>
      <c r="CO19" s="199">
        <f t="shared" si="21"/>
        <v>125643.83104166668</v>
      </c>
      <c r="CP19" s="199">
        <f t="shared" si="21"/>
        <v>126189.47066666668</v>
      </c>
      <c r="CQ19" s="199">
        <f t="shared" si="21"/>
        <v>94497.65254166667</v>
      </c>
      <c r="CR19" s="199">
        <f t="shared" si="21"/>
        <v>72369.315416666679</v>
      </c>
      <c r="CS19" s="199">
        <f t="shared" si="21"/>
        <v>30527.371541666664</v>
      </c>
      <c r="CT19" s="200">
        <f t="shared" si="21"/>
        <v>22519.084916666667</v>
      </c>
      <c r="CU19" s="794">
        <f t="shared" si="21"/>
        <v>28685.569916666664</v>
      </c>
      <c r="CV19" s="199">
        <f t="shared" si="21"/>
        <v>50363.707916666659</v>
      </c>
      <c r="CW19" s="199">
        <f t="shared" si="21"/>
        <v>83051.507666666686</v>
      </c>
      <c r="CX19" s="199">
        <f t="shared" si="21"/>
        <v>105097.97741666666</v>
      </c>
      <c r="CY19" s="199">
        <f t="shared" si="21"/>
        <v>126626.09666666669</v>
      </c>
      <c r="CZ19" s="199">
        <f t="shared" si="21"/>
        <v>122178.54079166667</v>
      </c>
      <c r="DA19" s="199">
        <f t="shared" si="21"/>
        <v>124890.43691666666</v>
      </c>
      <c r="DB19" s="199">
        <f t="shared" si="21"/>
        <v>125432.92586666667</v>
      </c>
      <c r="DC19" s="199">
        <f t="shared" si="21"/>
        <v>93924.105116666658</v>
      </c>
      <c r="DD19" s="199">
        <f t="shared" si="21"/>
        <v>71923.54316666667</v>
      </c>
      <c r="DE19" s="199">
        <f t="shared" si="21"/>
        <v>30323.206316666667</v>
      </c>
      <c r="DF19" s="204">
        <f t="shared" si="21"/>
        <v>22361.161766666668</v>
      </c>
      <c r="DG19" s="794">
        <f t="shared" si="21"/>
        <v>28492.039766666665</v>
      </c>
      <c r="DH19" s="199">
        <f t="shared" si="21"/>
        <v>50045.002166666665</v>
      </c>
      <c r="DI19" s="199">
        <f t="shared" si="21"/>
        <v>82544.053466666664</v>
      </c>
      <c r="DJ19" s="199">
        <f t="shared" si="21"/>
        <v>104463.22076666667</v>
      </c>
      <c r="DK19" s="199">
        <f t="shared" si="21"/>
        <v>125867.03066666666</v>
      </c>
      <c r="DL19" s="199">
        <f t="shared" si="21"/>
        <v>121445.15621666666</v>
      </c>
      <c r="DM19" s="199">
        <f t="shared" si="21"/>
        <v>124137.04279166665</v>
      </c>
      <c r="DN19" s="199">
        <f t="shared" si="21"/>
        <v>124676.38106666668</v>
      </c>
      <c r="DO19" s="199">
        <f t="shared" si="21"/>
        <v>93350.557691666661</v>
      </c>
      <c r="DP19" s="199">
        <f t="shared" si="21"/>
        <v>71477.770916666675</v>
      </c>
      <c r="DQ19" s="199">
        <f t="shared" si="21"/>
        <v>30119.04109166667</v>
      </c>
      <c r="DR19" s="204">
        <f t="shared" si="21"/>
        <v>22203.238616666666</v>
      </c>
      <c r="DS19" s="794">
        <f t="shared" si="21"/>
        <v>28298.509616666666</v>
      </c>
      <c r="DT19" s="199">
        <f t="shared" si="21"/>
        <v>49726.296416666664</v>
      </c>
      <c r="DU19" s="199">
        <f t="shared" si="21"/>
        <v>82036.599266666657</v>
      </c>
      <c r="DV19" s="199">
        <f t="shared" si="21"/>
        <v>103828.46411666667</v>
      </c>
      <c r="DW19" s="199">
        <f t="shared" si="21"/>
        <v>125107.96466666667</v>
      </c>
      <c r="DX19" s="199">
        <f t="shared" si="21"/>
        <v>120711.77164166667</v>
      </c>
      <c r="DY19" s="199">
        <f t="shared" si="21"/>
        <v>123383.64866666666</v>
      </c>
      <c r="DZ19" s="199">
        <f t="shared" si="21"/>
        <v>123919.83626666668</v>
      </c>
      <c r="EA19" s="199">
        <f t="shared" si="21"/>
        <v>92777.010266666679</v>
      </c>
      <c r="EB19" s="199">
        <f t="shared" ref="EB19:EP19" si="22">SUM(EB14:EB18)</f>
        <v>71031.998666666666</v>
      </c>
      <c r="EC19" s="199">
        <f t="shared" si="22"/>
        <v>29914.875866666665</v>
      </c>
      <c r="ED19" s="204">
        <f t="shared" si="22"/>
        <v>22045.315466666667</v>
      </c>
      <c r="EE19" s="794">
        <f t="shared" si="22"/>
        <v>28104.979466666668</v>
      </c>
      <c r="EF19" s="199">
        <f t="shared" si="22"/>
        <v>49407.590666666663</v>
      </c>
      <c r="EG19" s="199">
        <f t="shared" si="22"/>
        <v>81529.145066666664</v>
      </c>
      <c r="EH19" s="199">
        <f t="shared" si="22"/>
        <v>103193.70746666666</v>
      </c>
      <c r="EI19" s="199">
        <f t="shared" si="22"/>
        <v>124348.89866666668</v>
      </c>
      <c r="EJ19" s="199">
        <f t="shared" si="22"/>
        <v>119978.38706666666</v>
      </c>
      <c r="EK19" s="199">
        <f t="shared" si="22"/>
        <v>122630.25454166665</v>
      </c>
      <c r="EL19" s="199">
        <f t="shared" si="22"/>
        <v>123163.29146666666</v>
      </c>
      <c r="EM19" s="199">
        <f t="shared" si="22"/>
        <v>92203.462841666667</v>
      </c>
      <c r="EN19" s="199">
        <f t="shared" si="22"/>
        <v>70586.226416666672</v>
      </c>
      <c r="EO19" s="199">
        <f t="shared" si="22"/>
        <v>29710.710641666668</v>
      </c>
      <c r="EP19" s="204">
        <f t="shared" si="22"/>
        <v>21887.392316666668</v>
      </c>
      <c r="EQ19" s="243"/>
      <c r="ER19" s="794">
        <f>SUM(C19:N19)</f>
        <v>-3630.3333333333335</v>
      </c>
      <c r="ES19" s="199">
        <f>SUM(O19:Z19)</f>
        <v>474935.44999999995</v>
      </c>
      <c r="ET19" s="199">
        <f>SUM(AA19:AL19)</f>
        <v>1029384.6109999999</v>
      </c>
      <c r="EU19" s="199">
        <f>SUM(AM19:AX19)</f>
        <v>1015050.0010249999</v>
      </c>
      <c r="EV19" s="199">
        <f>SUM(AY19:BJ19)</f>
        <v>1009011.756725</v>
      </c>
      <c r="EW19" s="199">
        <f>SUM(BK19:BV19)</f>
        <v>1002973.512425</v>
      </c>
      <c r="EX19" s="199">
        <f>SUM(BW19:CH19)</f>
        <v>996935.26812500006</v>
      </c>
      <c r="EY19" s="200">
        <f>SUM(CI19:CT19)</f>
        <v>990897.02382499992</v>
      </c>
      <c r="EZ19" s="200">
        <f t="shared" si="15"/>
        <v>984858.77952500002</v>
      </c>
      <c r="FA19" s="200">
        <f t="shared" si="16"/>
        <v>978820.53522500012</v>
      </c>
      <c r="FB19" s="200">
        <f t="shared" si="17"/>
        <v>972782.2909250001</v>
      </c>
      <c r="FC19" s="200">
        <f t="shared" si="18"/>
        <v>966744.04662499984</v>
      </c>
      <c r="FD19" s="201">
        <f t="shared" si="19"/>
        <v>10418762.94209167</v>
      </c>
    </row>
    <row r="20" spans="2:162" ht="15.6" x14ac:dyDescent="0.3">
      <c r="B20" s="780" t="s">
        <v>85</v>
      </c>
      <c r="C20" s="853">
        <f>-IF(YEAR(Спецификация!$D$40)=YEAR(Спецификация!$D$39),IF(C4&lt;MONTH(Спецификация!$D$40),0,Спецификация!$D$35),IF(C4&lt;(MONTH(Спецификация!$D$40)+12),0,Спецификация!$D$35))</f>
        <v>0</v>
      </c>
      <c r="D20" s="854">
        <f>-IF(YEAR(Спецификация!$D$40)=YEAR(Спецификация!$D$39),IF(D4&lt;MONTH(Спецификация!$D$40),0,Спецификация!$D$35),IF(D4&lt;(MONTH(Спецификация!$D$40)+12),0,Спецификация!$D$35))</f>
        <v>0</v>
      </c>
      <c r="E20" s="854">
        <f>-IF(YEAR(Спецификация!$D$40)=YEAR(Спецификация!$D$39),IF(E4&lt;MONTH(Спецификация!$D$40),0,Спецификация!$D$35),IF(E4&lt;(MONTH(Спецификация!$D$40)+12),0,Спецификация!$D$35))</f>
        <v>0</v>
      </c>
      <c r="F20" s="854">
        <f>-IF(YEAR(Спецификация!$D$40)=YEAR(Спецификация!$D$39),IF(F4&lt;MONTH(Спецификация!$D$40),0,Спецификация!$D$35),IF(F4&lt;(MONTH(Спецификация!$D$40)+12),0,Спецификация!$D$35))</f>
        <v>0</v>
      </c>
      <c r="G20" s="854">
        <f>-IF(YEAR(Спецификация!$D$40)=YEAR(Спецификация!$D$39),IF(G4&lt;MONTH(Спецификация!$D$40),0,Спецификация!$D$35),IF(G4&lt;(MONTH(Спецификация!$D$40)+12),0,Спецификация!$D$35))</f>
        <v>0</v>
      </c>
      <c r="H20" s="854">
        <f>-IF(YEAR(Спецификация!$D$40)=YEAR(Спецификация!$D$39),IF(H4&lt;MONTH(Спецификация!$D$40),0,Спецификация!$D$35),IF(H4&lt;(MONTH(Спецификация!$D$40)+12),0,Спецификация!$D$35))</f>
        <v>0</v>
      </c>
      <c r="I20" s="854">
        <f>-IF(YEAR(Спецификация!$D$40)=YEAR(Спецификация!$D$39),IF(I4&lt;MONTH(Спецификация!$D$40),0,Спецификация!$D$35),IF(I4&lt;(MONTH(Спецификация!$D$40)+12),0,Спецификация!$D$35))</f>
        <v>0</v>
      </c>
      <c r="J20" s="854">
        <f>-IF(YEAR(Спецификация!$D$40)=YEAR(Спецификация!$D$39),IF(J4&lt;MONTH(Спецификация!$D$40),0,Спецификация!$D$35),IF(J4&lt;(MONTH(Спецификация!$D$40)+12),0,Спецификация!$D$35))</f>
        <v>0</v>
      </c>
      <c r="K20" s="854">
        <f>-IF(YEAR(Спецификация!$D$40)=YEAR(Спецификация!$D$39),IF(K4&lt;MONTH(Спецификация!$D$40),0,Спецификация!$D$35),IF(K4&lt;(MONTH(Спецификация!$D$40)+12),0,Спецификация!$D$35))</f>
        <v>0</v>
      </c>
      <c r="L20" s="854">
        <f>-IF(YEAR(Спецификация!$D$40)=YEAR(Спецификация!$D$39),IF(L4&lt;MONTH(Спецификация!$D$40),0,Спецификация!$D$35),IF(L4&lt;(MONTH(Спецификация!$D$40)+12),0,Спецификация!$D$35))</f>
        <v>0</v>
      </c>
      <c r="M20" s="854">
        <f>-IF(YEAR(Спецификация!$D$40)=YEAR(Спецификация!$D$39),IF(M4&lt;MONTH(Спецификация!$D$40),0,Спецификация!$D$35),IF(M4&lt;(MONTH(Спецификация!$D$40)+12),0,Спецификация!$D$35))</f>
        <v>0</v>
      </c>
      <c r="N20" s="855">
        <f>-IF(YEAR(Спецификация!$D$40)=YEAR(Спецификация!$D$39),IF(N4&lt;MONTH(Спецификация!$D$40),0,Спецификация!$D$35),IF(N4&lt;(MONTH(Спецификация!$D$40)+12),0,Спецификация!$D$35))</f>
        <v>0</v>
      </c>
      <c r="O20" s="772">
        <f>-IF(YEAR(Спецификация!$D$40)=YEAR(Спецификация!$D$39),IF(O4&lt;MONTH(Спецификация!$D$40),0,Спецификация!$D$35),IF(O4&lt;(MONTH(Спецификация!$D$40)+12),0,Спецификация!$D$35))</f>
        <v>0</v>
      </c>
      <c r="P20" s="183">
        <f>-IF(YEAR(Спецификация!$D$40)=YEAR(Спецификация!$D$39),IF(P4&lt;MONTH(Спецификация!$D$40),0,Спецификация!$D$35),IF(P4&lt;(MONTH(Спецификация!$D$40)+12),0,Спецификация!$D$35))</f>
        <v>0</v>
      </c>
      <c r="Q20" s="183">
        <f>-IF(YEAR(Спецификация!$D$40)=YEAR(Спецификация!$D$39),IF(Q4&lt;MONTH(Спецификация!$D$40),0,Спецификация!$D$35),IF(Q4&lt;(MONTH(Спецификация!$D$40)+12),0,Спецификация!$D$35))</f>
        <v>0</v>
      </c>
      <c r="R20" s="183">
        <f>-IF(YEAR(Спецификация!$D$40)=YEAR(Спецификация!$D$39),IF(R4&lt;MONTH(Спецификация!$D$40),0,Спецификация!$D$35),IF(R4&lt;(MONTH(Спецификация!$D$40)+12),0,Спецификация!$D$35))</f>
        <v>0</v>
      </c>
      <c r="S20" s="183">
        <f>-IF(YEAR(Спецификация!$D$40)=YEAR(Спецификация!$D$39),IF(S4&lt;MONTH(Спецификация!$D$40),0,Спецификация!$D$35),IF(S4&lt;(MONTH(Спецификация!$D$40)+12),0,Спецификация!$D$35))</f>
        <v>0</v>
      </c>
      <c r="T20" s="183">
        <f>-IF(YEAR(Спецификация!$D$40)=YEAR(Спецификация!$D$39),IF(T4&lt;MONTH(Спецификация!$D$40),0,Спецификация!$D$35),IF(T4&lt;(MONTH(Спецификация!$D$40)+12),0,Спецификация!$D$35))</f>
        <v>0</v>
      </c>
      <c r="U20" s="183">
        <f>-IF(YEAR(Спецификация!$D$40)=YEAR(Спецификация!$D$39),IF(U4&lt;MONTH(Спецификация!$D$40),0,Спецификация!$D$35),IF(U4&lt;(MONTH(Спецификация!$D$40)+12),0,Спецификация!$D$35))</f>
        <v>-36169.590643274852</v>
      </c>
      <c r="V20" s="183">
        <f>-IF(YEAR(Спецификация!$D$40)=YEAR(Спецификация!$D$39),IF(V4&lt;MONTH(Спецификация!$D$40),0,Спецификация!$D$35),IF(V4&lt;(MONTH(Спецификация!$D$40)+12),0,Спецификация!$D$35))</f>
        <v>-36169.590643274852</v>
      </c>
      <c r="W20" s="183">
        <f>-IF(YEAR(Спецификация!$D$40)=YEAR(Спецификация!$D$39),IF(W4&lt;MONTH(Спецификация!$D$40),0,Спецификация!$D$35),IF(W4&lt;(MONTH(Спецификация!$D$40)+12),0,Спецификация!$D$35))</f>
        <v>-36169.590643274852</v>
      </c>
      <c r="X20" s="183">
        <f>-IF(YEAR(Спецификация!$D$40)=YEAR(Спецификация!$D$39),IF(X4&lt;MONTH(Спецификация!$D$40),0,Спецификация!$D$35),IF(X4&lt;(MONTH(Спецификация!$D$40)+12),0,Спецификация!$D$35))</f>
        <v>-36169.590643274852</v>
      </c>
      <c r="Y20" s="183">
        <f>-IF(YEAR(Спецификация!$D$40)=YEAR(Спецификация!$D$39),IF(Y4&lt;MONTH(Спецификация!$D$40),0,Спецификация!$D$35),IF(Y4&lt;(MONTH(Спецификация!$D$40)+12),0,Спецификация!$D$35))</f>
        <v>-36169.590643274852</v>
      </c>
      <c r="Z20" s="183">
        <f>-IF(YEAR(Спецификация!$D$40)=YEAR(Спецификация!$D$39),IF(Z4&lt;MONTH(Спецификация!$D$40),0,Спецификация!$D$35),IF(Z4&lt;(MONTH(Спецификация!$D$40)+12),0,Спецификация!$D$35))</f>
        <v>-36169.590643274852</v>
      </c>
      <c r="AA20" s="183">
        <f>-IF(YEAR(Спецификация!$D$40)=YEAR(Спецификация!$D$39),IF(AA4&lt;MONTH(Спецификация!$D$40),0,Спецификация!$D$35),IF(AA4&lt;(MONTH(Спецификация!$D$40)+12),0,Спецификация!$D$35))</f>
        <v>-36169.590643274852</v>
      </c>
      <c r="AB20" s="183">
        <f>-IF(YEAR(Спецификация!$D$40)=YEAR(Спецификация!$D$39),IF(AB4&lt;MONTH(Спецификация!$D$40),0,Спецификация!$D$35),IF(AB4&lt;(MONTH(Спецификация!$D$40)+12),0,Спецификация!$D$35))</f>
        <v>-36169.590643274852</v>
      </c>
      <c r="AC20" s="183">
        <f>-IF(YEAR(Спецификация!$D$40)=YEAR(Спецификация!$D$39),IF(AC4&lt;MONTH(Спецификация!$D$40),0,Спецификация!$D$35),IF(AC4&lt;(MONTH(Спецификация!$D$40)+12),0,Спецификация!$D$35))</f>
        <v>-36169.590643274852</v>
      </c>
      <c r="AD20" s="183">
        <f>-IF(YEAR(Спецификация!$D$40)=YEAR(Спецификация!$D$39),IF(AD4&lt;MONTH(Спецификация!$D$40),0,Спецификация!$D$35),IF(AD4&lt;(MONTH(Спецификация!$D$40)+12),0,Спецификация!$D$35))</f>
        <v>-36169.590643274852</v>
      </c>
      <c r="AE20" s="183">
        <f>-IF(YEAR(Спецификация!$D$40)=YEAR(Спецификация!$D$39),IF(AE4&lt;MONTH(Спецификация!$D$40),0,Спецификация!$D$35),IF(AE4&lt;(MONTH(Спецификация!$D$40)+12),0,Спецификация!$D$35))</f>
        <v>-36169.590643274852</v>
      </c>
      <c r="AF20" s="183">
        <f>-IF(YEAR(Спецификация!$D$40)=YEAR(Спецификация!$D$39),IF(AF4&lt;MONTH(Спецификация!$D$40),0,Спецификация!$D$35),IF(AF4&lt;(MONTH(Спецификация!$D$40)+12),0,Спецификация!$D$35))</f>
        <v>-36169.590643274852</v>
      </c>
      <c r="AG20" s="183">
        <f>-IF(YEAR(Спецификация!$D$40)=YEAR(Спецификация!$D$39),IF(AG4&lt;MONTH(Спецификация!$D$40),0,Спецификация!$D$35),IF(AG4&lt;(MONTH(Спецификация!$D$40)+12),0,Спецификация!$D$35))</f>
        <v>-36169.590643274852</v>
      </c>
      <c r="AH20" s="183">
        <f>-IF(YEAR(Спецификация!$D$40)=YEAR(Спецификация!$D$39),IF(AH4&lt;MONTH(Спецификация!$D$40),0,Спецификация!$D$35),IF(AH4&lt;(MONTH(Спецификация!$D$40)+12),0,Спецификация!$D$35))</f>
        <v>-36169.590643274852</v>
      </c>
      <c r="AI20" s="183">
        <f>-IF(YEAR(Спецификация!$D$40)=YEAR(Спецификация!$D$39),IF(AI4&lt;MONTH(Спецификация!$D$40),0,Спецификация!$D$35),IF(AI4&lt;(MONTH(Спецификация!$D$40)+12),0,Спецификация!$D$35))</f>
        <v>-36169.590643274852</v>
      </c>
      <c r="AJ20" s="183">
        <f>-IF(YEAR(Спецификация!$D$40)=YEAR(Спецификация!$D$39),IF(AJ4&lt;MONTH(Спецификация!$D$40),0,Спецификация!$D$35),IF(AJ4&lt;(MONTH(Спецификация!$D$40)+12),0,Спецификация!$D$35))</f>
        <v>-36169.590643274852</v>
      </c>
      <c r="AK20" s="183">
        <f>-IF(YEAR(Спецификация!$D$40)=YEAR(Спецификация!$D$39),IF(AK4&lt;MONTH(Спецификация!$D$40),0,Спецификация!$D$35),IF(AK4&lt;(MONTH(Спецификация!$D$40)+12),0,Спецификация!$D$35))</f>
        <v>-36169.590643274852</v>
      </c>
      <c r="AL20" s="183">
        <f>-IF(YEAR(Спецификация!$D$40)=YEAR(Спецификация!$D$39),IF(AL4&lt;MONTH(Спецификация!$D$40),0,Спецификация!$D$35),IF(AL4&lt;(MONTH(Спецификация!$D$40)+12),0,Спецификация!$D$35))</f>
        <v>-36169.590643274852</v>
      </c>
      <c r="AM20" s="183">
        <f>-IF(YEAR(Спецификация!$D$40)=YEAR(Спецификация!$D$39),IF(AM4&lt;MONTH(Спецификация!$D$40),0,Спецификация!$D$35),IF(AM4&lt;(MONTH(Спецификация!$D$40)+12),0,Спецификация!$D$35))</f>
        <v>-36169.590643274852</v>
      </c>
      <c r="AN20" s="183">
        <f>-IF(YEAR(Спецификация!$D$40)=YEAR(Спецификация!$D$39),IF(AN4&lt;MONTH(Спецификация!$D$40),0,Спецификация!$D$35),IF(AN4&lt;(MONTH(Спецификация!$D$40)+12),0,Спецификация!$D$35))</f>
        <v>-36169.590643274852</v>
      </c>
      <c r="AO20" s="183">
        <f>-IF(YEAR(Спецификация!$D$40)=YEAR(Спецификация!$D$39),IF(AO4&lt;MONTH(Спецификация!$D$40),0,Спецификация!$D$35),IF(AO4&lt;(MONTH(Спецификация!$D$40)+12),0,Спецификация!$D$35))</f>
        <v>-36169.590643274852</v>
      </c>
      <c r="AP20" s="183">
        <f>-IF(YEAR(Спецификация!$D$40)=YEAR(Спецификация!$D$39),IF(AP4&lt;MONTH(Спецификация!$D$40),0,Спецификация!$D$35),IF(AP4&lt;(MONTH(Спецификация!$D$40)+12),0,Спецификация!$D$35))</f>
        <v>-36169.590643274852</v>
      </c>
      <c r="AQ20" s="183">
        <f>-IF(YEAR(Спецификация!$D$40)=YEAR(Спецификация!$D$39),IF(AQ4&lt;MONTH(Спецификация!$D$40),0,Спецификация!$D$35),IF(AQ4&lt;(MONTH(Спецификация!$D$40)+12),0,Спецификация!$D$35))</f>
        <v>-36169.590643274852</v>
      </c>
      <c r="AR20" s="183">
        <f>-IF(YEAR(Спецификация!$D$40)=YEAR(Спецификация!$D$39),IF(AR4&lt;MONTH(Спецификация!$D$40),0,Спецификация!$D$35),IF(AR4&lt;(MONTH(Спецификация!$D$40)+12),0,Спецификация!$D$35))</f>
        <v>-36169.590643274852</v>
      </c>
      <c r="AS20" s="183">
        <f>-IF(YEAR(Спецификация!$D$40)=YEAR(Спецификация!$D$39),IF(AS4&lt;MONTH(Спецификация!$D$40),0,Спецификация!$D$35),IF(AS4&lt;(MONTH(Спецификация!$D$40)+12),0,Спецификация!$D$35))</f>
        <v>-36169.590643274852</v>
      </c>
      <c r="AT20" s="183">
        <f>-IF(YEAR(Спецификация!$D$40)=YEAR(Спецификация!$D$39),IF(AT4&lt;MONTH(Спецификация!$D$40),0,Спецификация!$D$35),IF(AT4&lt;(MONTH(Спецификация!$D$40)+12),0,Спецификация!$D$35))</f>
        <v>-36169.590643274852</v>
      </c>
      <c r="AU20" s="183">
        <f>-IF(YEAR(Спецификация!$D$40)=YEAR(Спецификация!$D$39),IF(AU4&lt;MONTH(Спецификация!$D$40),0,Спецификация!$D$35),IF(AU4&lt;(MONTH(Спецификация!$D$40)+12),0,Спецификация!$D$35))</f>
        <v>-36169.590643274852</v>
      </c>
      <c r="AV20" s="183">
        <f>-IF(YEAR(Спецификация!$D$40)=YEAR(Спецификация!$D$39),IF(AV4&lt;MONTH(Спецификация!$D$40),0,Спецификация!$D$35),IF(AV4&lt;(MONTH(Спецификация!$D$40)+12),0,Спецификация!$D$35))</f>
        <v>-36169.590643274852</v>
      </c>
      <c r="AW20" s="183">
        <f>-IF(YEAR(Спецификация!$D$40)=YEAR(Спецификация!$D$39),IF(AW4&lt;MONTH(Спецификация!$D$40),0,Спецификация!$D$35),IF(AW4&lt;(MONTH(Спецификация!$D$40)+12),0,Спецификация!$D$35))</f>
        <v>-36169.590643274852</v>
      </c>
      <c r="AX20" s="183">
        <f>-IF(YEAR(Спецификация!$D$40)=YEAR(Спецификация!$D$39),IF(AX4&lt;MONTH(Спецификация!$D$40),0,Спецификация!$D$35),IF(AX4&lt;(MONTH(Спецификация!$D$40)+12),0,Спецификация!$D$35))</f>
        <v>-36169.590643274852</v>
      </c>
      <c r="AY20" s="183">
        <f>-IF(YEAR(Спецификация!$D$40)=YEAR(Спецификация!$D$39),IF(AY4&lt;MONTH(Спецификация!$D$40),0,Спецификация!$D$35),IF(AY4&lt;(MONTH(Спецификация!$D$40)+12),0,Спецификация!$D$35))</f>
        <v>-36169.590643274852</v>
      </c>
      <c r="AZ20" s="183">
        <f>-IF(YEAR(Спецификация!$D$40)=YEAR(Спецификация!$D$39),IF(AZ4&lt;MONTH(Спецификация!$D$40),0,Спецификация!$D$35),IF(AZ4&lt;(MONTH(Спецификация!$D$40)+12),0,Спецификация!$D$35))</f>
        <v>-36169.590643274852</v>
      </c>
      <c r="BA20" s="183">
        <f>-IF(YEAR(Спецификация!$D$40)=YEAR(Спецификация!$D$39),IF(BA4&lt;MONTH(Спецификация!$D$40),0,Спецификация!$D$35),IF(BA4&lt;(MONTH(Спецификация!$D$40)+12),0,Спецификация!$D$35))</f>
        <v>-36169.590643274852</v>
      </c>
      <c r="BB20" s="183">
        <f>-IF(YEAR(Спецификация!$D$40)=YEAR(Спецификация!$D$39),IF(BB4&lt;MONTH(Спецификация!$D$40),0,Спецификация!$D$35),IF(BB4&lt;(MONTH(Спецификация!$D$40)+12),0,Спецификация!$D$35))</f>
        <v>-36169.590643274852</v>
      </c>
      <c r="BC20" s="183">
        <f>-IF(YEAR(Спецификация!$D$40)=YEAR(Спецификация!$D$39),IF(BC4&lt;MONTH(Спецификация!$D$40),0,Спецификация!$D$35),IF(BC4&lt;(MONTH(Спецификация!$D$40)+12),0,Спецификация!$D$35))</f>
        <v>-36169.590643274852</v>
      </c>
      <c r="BD20" s="183">
        <f>-IF(YEAR(Спецификация!$D$40)=YEAR(Спецификация!$D$39),IF(BD4&lt;MONTH(Спецификация!$D$40),0,Спецификация!$D$35),IF(BD4&lt;(MONTH(Спецификация!$D$40)+12),0,Спецификация!$D$35))</f>
        <v>-36169.590643274852</v>
      </c>
      <c r="BE20" s="183">
        <f>-IF(YEAR(Спецификация!$D$40)=YEAR(Спецификация!$D$39),IF(BE4&lt;MONTH(Спецификация!$D$40),0,Спецификация!$D$35),IF(BE4&lt;(MONTH(Спецификация!$D$40)+12),0,Спецификация!$D$35))</f>
        <v>-36169.590643274852</v>
      </c>
      <c r="BF20" s="183">
        <f>-IF(YEAR(Спецификация!$D$40)=YEAR(Спецификация!$D$39),IF(BF4&lt;MONTH(Спецификация!$D$40),0,Спецификация!$D$35),IF(BF4&lt;(MONTH(Спецификация!$D$40)+12),0,Спецификация!$D$35))</f>
        <v>-36169.590643274852</v>
      </c>
      <c r="BG20" s="183">
        <f>-IF(YEAR(Спецификация!$D$40)=YEAR(Спецификация!$D$39),IF(BG4&lt;MONTH(Спецификация!$D$40),0,Спецификация!$D$35),IF(BG4&lt;(MONTH(Спецификация!$D$40)+12),0,Спецификация!$D$35))</f>
        <v>-36169.590643274852</v>
      </c>
      <c r="BH20" s="183">
        <f>-IF(YEAR(Спецификация!$D$40)=YEAR(Спецификация!$D$39),IF(BH4&lt;MONTH(Спецификация!$D$40),0,Спецификация!$D$35),IF(BH4&lt;(MONTH(Спецификация!$D$40)+12),0,Спецификация!$D$35))</f>
        <v>-36169.590643274852</v>
      </c>
      <c r="BI20" s="183">
        <f>-IF(YEAR(Спецификация!$D$40)=YEAR(Спецификация!$D$39),IF(BI4&lt;MONTH(Спецификация!$D$40),0,Спецификация!$D$35),IF(BI4&lt;(MONTH(Спецификация!$D$40)+12),0,Спецификация!$D$35))</f>
        <v>-36169.590643274852</v>
      </c>
      <c r="BJ20" s="183">
        <f>-IF(YEAR(Спецификация!$D$40)=YEAR(Спецификация!$D$39),IF(BJ4&lt;MONTH(Спецификация!$D$40),0,Спецификация!$D$35),IF(BJ4&lt;(MONTH(Спецификация!$D$40)+12),0,Спецификация!$D$35))</f>
        <v>-36169.590643274852</v>
      </c>
      <c r="BK20" s="183">
        <f>-IF(YEAR(Спецификация!$D$40)=YEAR(Спецификация!$D$39),IF(BK4&lt;MONTH(Спецификация!$D$40),0,Спецификация!$D$35),IF(BK4&lt;(MONTH(Спецификация!$D$40)+12),0,Спецификация!$D$35))</f>
        <v>-36169.590643274852</v>
      </c>
      <c r="BL20" s="183">
        <f>-IF(YEAR(Спецификация!$D$40)=YEAR(Спецификация!$D$39),IF(BL4&lt;MONTH(Спецификация!$D$40),0,Спецификация!$D$35),IF(BL4&lt;(MONTH(Спецификация!$D$40)+12),0,Спецификация!$D$35))</f>
        <v>-36169.590643274852</v>
      </c>
      <c r="BM20" s="183">
        <f>-IF(YEAR(Спецификация!$D$40)=YEAR(Спецификация!$D$39),IF(BM4&lt;MONTH(Спецификация!$D$40),0,Спецификация!$D$35),IF(BM4&lt;(MONTH(Спецификация!$D$40)+12),0,Спецификация!$D$35))</f>
        <v>-36169.590643274852</v>
      </c>
      <c r="BN20" s="183">
        <f>-IF(YEAR(Спецификация!$D$40)=YEAR(Спецификация!$D$39),IF(BN4&lt;MONTH(Спецификация!$D$40),0,Спецификация!$D$35),IF(BN4&lt;(MONTH(Спецификация!$D$40)+12),0,Спецификация!$D$35))</f>
        <v>-36169.590643274852</v>
      </c>
      <c r="BO20" s="183">
        <f>-IF(YEAR(Спецификация!$D$40)=YEAR(Спецификация!$D$39),IF(BO4&lt;MONTH(Спецификация!$D$40),0,Спецификация!$D$35),IF(BO4&lt;(MONTH(Спецификация!$D$40)+12),0,Спецификация!$D$35))</f>
        <v>-36169.590643274852</v>
      </c>
      <c r="BP20" s="183">
        <f>-IF(YEAR(Спецификация!$D$40)=YEAR(Спецификация!$D$39),IF(BP4&lt;MONTH(Спецификация!$D$40),0,Спецификация!$D$35),IF(BP4&lt;(MONTH(Спецификация!$D$40)+12),0,Спецификация!$D$35))</f>
        <v>-36169.590643274852</v>
      </c>
      <c r="BQ20" s="183">
        <f>-IF(YEAR(Спецификация!$D$40)=YEAR(Спецификация!$D$39),IF(BQ4&lt;MONTH(Спецификация!$D$40),0,Спецификация!$D$35),IF(BQ4&lt;(MONTH(Спецификация!$D$40)+12),0,Спецификация!$D$35))</f>
        <v>-36169.590643274852</v>
      </c>
      <c r="BR20" s="183">
        <f>-IF(YEAR(Спецификация!$D$40)=YEAR(Спецификация!$D$39),IF(BR4&lt;MONTH(Спецификация!$D$40),0,Спецификация!$D$35),IF(BR4&lt;(MONTH(Спецификация!$D$40)+12),0,Спецификация!$D$35))</f>
        <v>-36169.590643274852</v>
      </c>
      <c r="BS20" s="183">
        <f>-IF(YEAR(Спецификация!$D$40)=YEAR(Спецификация!$D$39),IF(BS4&lt;MONTH(Спецификация!$D$40),0,Спецификация!$D$35),IF(BS4&lt;(MONTH(Спецификация!$D$40)+12),0,Спецификация!$D$35))</f>
        <v>-36169.590643274852</v>
      </c>
      <c r="BT20" s="183">
        <f>-IF(YEAR(Спецификация!$D$40)=YEAR(Спецификация!$D$39),IF(BT4&lt;MONTH(Спецификация!$D$40),0,Спецификация!$D$35),IF(BT4&lt;(MONTH(Спецификация!$D$40)+12),0,Спецификация!$D$35))</f>
        <v>-36169.590643274852</v>
      </c>
      <c r="BU20" s="183">
        <f>-IF(YEAR(Спецификация!$D$40)=YEAR(Спецификация!$D$39),IF(BU4&lt;MONTH(Спецификация!$D$40),0,Спецификация!$D$35),IF(BU4&lt;(MONTH(Спецификация!$D$40)+12),0,Спецификация!$D$35))</f>
        <v>-36169.590643274852</v>
      </c>
      <c r="BV20" s="183">
        <f>-IF(YEAR(Спецификация!$D$40)=YEAR(Спецификация!$D$39),IF(BV4&lt;MONTH(Спецификация!$D$40),0,Спецификация!$D$35),IF(BV4&lt;(MONTH(Спецификация!$D$40)+12),0,Спецификация!$D$35))</f>
        <v>-36169.590643274852</v>
      </c>
      <c r="BW20" s="183">
        <f>-IF(YEAR(Спецификация!$D$40)=YEAR(Спецификация!$D$39),IF(BW4&lt;MONTH(Спецификация!$D$40),0,Спецификация!$D$35),IF(BW4&lt;(MONTH(Спецификация!$D$40)+12),0,Спецификация!$D$35))</f>
        <v>-36169.590643274852</v>
      </c>
      <c r="BX20" s="183">
        <f>-IF(YEAR(Спецификация!$D$40)=YEAR(Спецификация!$D$39),IF(BX4&lt;MONTH(Спецификация!$D$40),0,Спецификация!$D$35),IF(BX4&lt;(MONTH(Спецификация!$D$40)+12),0,Спецификация!$D$35))</f>
        <v>-36169.590643274852</v>
      </c>
      <c r="BY20" s="183">
        <f>-IF(YEAR(Спецификация!$D$40)=YEAR(Спецификация!$D$39),IF(BY4&lt;MONTH(Спецификация!$D$40),0,Спецификация!$D$35),IF(BY4&lt;(MONTH(Спецификация!$D$40)+12),0,Спецификация!$D$35))</f>
        <v>-36169.590643274852</v>
      </c>
      <c r="BZ20" s="183">
        <f>-IF(YEAR(Спецификация!$D$40)=YEAR(Спецификация!$D$39),IF(BZ4&lt;MONTH(Спецификация!$D$40),0,Спецификация!$D$35),IF(BZ4&lt;(MONTH(Спецификация!$D$40)+12),0,Спецификация!$D$35))</f>
        <v>-36169.590643274852</v>
      </c>
      <c r="CA20" s="183">
        <f>-IF(YEAR(Спецификация!$D$40)=YEAR(Спецификация!$D$39),IF(CA4&lt;MONTH(Спецификация!$D$40),0,Спецификация!$D$35),IF(CA4&lt;(MONTH(Спецификация!$D$40)+12),0,Спецификация!$D$35))</f>
        <v>-36169.590643274852</v>
      </c>
      <c r="CB20" s="183">
        <f>-IF(YEAR(Спецификация!$D$40)=YEAR(Спецификация!$D$39),IF(CB4&lt;MONTH(Спецификация!$D$40),0,Спецификация!$D$35),IF(CB4&lt;(MONTH(Спецификация!$D$40)+12),0,Спецификация!$D$35))</f>
        <v>-36169.590643274852</v>
      </c>
      <c r="CC20" s="183">
        <f>-IF(YEAR(Спецификация!$D$40)=YEAR(Спецификация!$D$39),IF(CC4&lt;MONTH(Спецификация!$D$40),0,Спецификация!$D$35),IF(CC4&lt;(MONTH(Спецификация!$D$40)+12),0,Спецификация!$D$35))</f>
        <v>-36169.590643274852</v>
      </c>
      <c r="CD20" s="183">
        <f>-IF(YEAR(Спецификация!$D$40)=YEAR(Спецификация!$D$39),IF(CD4&lt;MONTH(Спецификация!$D$40),0,Спецификация!$D$35),IF(CD4&lt;(MONTH(Спецификация!$D$40)+12),0,Спецификация!$D$35))</f>
        <v>-36169.590643274852</v>
      </c>
      <c r="CE20" s="183">
        <f>-IF(YEAR(Спецификация!$D$40)=YEAR(Спецификация!$D$39),IF(CE4&lt;MONTH(Спецификация!$D$40),0,Спецификация!$D$35),IF(CE4&lt;(MONTH(Спецификация!$D$40)+12),0,Спецификация!$D$35))</f>
        <v>-36169.590643274852</v>
      </c>
      <c r="CF20" s="183">
        <f>-IF(YEAR(Спецификация!$D$40)=YEAR(Спецификация!$D$39),IF(CF4&lt;MONTH(Спецификация!$D$40),0,Спецификация!$D$35),IF(CF4&lt;(MONTH(Спецификация!$D$40)+12),0,Спецификация!$D$35))</f>
        <v>-36169.590643274852</v>
      </c>
      <c r="CG20" s="183">
        <f>-IF(YEAR(Спецификация!$D$40)=YEAR(Спецификация!$D$39),IF(CG4&lt;MONTH(Спецификация!$D$40),0,Спецификация!$D$35),IF(CG4&lt;(MONTH(Спецификация!$D$40)+12),0,Спецификация!$D$35))</f>
        <v>-36169.590643274852</v>
      </c>
      <c r="CH20" s="183">
        <f>-IF(YEAR(Спецификация!$D$40)=YEAR(Спецификация!$D$39),IF(CH4&lt;MONTH(Спецификация!$D$40),0,Спецификация!$D$35),IF(CH4&lt;(MONTH(Спецификация!$D$40)+12),0,Спецификация!$D$35))</f>
        <v>-36169.590643274852</v>
      </c>
      <c r="CI20" s="183">
        <f>-IF(YEAR(Спецификация!$D$40)=YEAR(Спецификация!$D$39),IF(CI4&lt;MONTH(Спецификация!$D$40),0,Спецификация!$D$35),IF(CI4&lt;(MONTH(Спецификация!$D$40)+12),0,Спецификация!$D$35))</f>
        <v>-36169.590643274852</v>
      </c>
      <c r="CJ20" s="183">
        <f>-IF(YEAR(Спецификация!$D$40)=YEAR(Спецификация!$D$39),IF(CJ4&lt;MONTH(Спецификация!$D$40),0,Спецификация!$D$35),IF(CJ4&lt;(MONTH(Спецификация!$D$40)+12),0,Спецификация!$D$35))</f>
        <v>-36169.590643274852</v>
      </c>
      <c r="CK20" s="183">
        <f>-IF(YEAR(Спецификация!$D$40)=YEAR(Спецификация!$D$39),IF(CK4&lt;MONTH(Спецификация!$D$40),0,Спецификация!$D$35),IF(CK4&lt;(MONTH(Спецификация!$D$40)+12),0,Спецификация!$D$35))</f>
        <v>-36169.590643274852</v>
      </c>
      <c r="CL20" s="183">
        <f>-IF(YEAR(Спецификация!$D$40)=YEAR(Спецификация!$D$39),IF(CL4&lt;MONTH(Спецификация!$D$40),0,Спецификация!$D$35),IF(CL4&lt;(MONTH(Спецификация!$D$40)+12),0,Спецификация!$D$35))</f>
        <v>-36169.590643274852</v>
      </c>
      <c r="CM20" s="183">
        <f>-IF(YEAR(Спецификация!$D$40)=YEAR(Спецификация!$D$39),IF(CM4&lt;MONTH(Спецификация!$D$40),0,Спецификация!$D$35),IF(CM4&lt;(MONTH(Спецификация!$D$40)+12),0,Спецификация!$D$35))</f>
        <v>-36169.590643274852</v>
      </c>
      <c r="CN20" s="183">
        <f>-IF(YEAR(Спецификация!$D$40)=YEAR(Спецификация!$D$39),IF(CN4&lt;MONTH(Спецификация!$D$40),0,Спецификация!$D$35),IF(CN4&lt;(MONTH(Спецификация!$D$40)+12),0,Спецификация!$D$35))</f>
        <v>-36169.590643274852</v>
      </c>
      <c r="CO20" s="183">
        <f>-IF(YEAR(Спецификация!$D$40)=YEAR(Спецификация!$D$39),IF(CO4&lt;MONTH(Спецификация!$D$40),0,Спецификация!$D$35),IF(CO4&lt;(MONTH(Спецификация!$D$40)+12),0,Спецификация!$D$35))</f>
        <v>-36169.590643274852</v>
      </c>
      <c r="CP20" s="183">
        <f>-IF(YEAR(Спецификация!$D$40)=YEAR(Спецификация!$D$39),IF(CP4&lt;MONTH(Спецификация!$D$40),0,Спецификация!$D$35),IF(CP4&lt;(MONTH(Спецификация!$D$40)+12),0,Спецификация!$D$35))</f>
        <v>-36169.590643274852</v>
      </c>
      <c r="CQ20" s="183">
        <f>-IF(YEAR(Спецификация!$D$40)=YEAR(Спецификация!$D$39),IF(CQ4&lt;MONTH(Спецификация!$D$40),0,Спецификация!$D$35),IF(CQ4&lt;(MONTH(Спецификация!$D$40)+12),0,Спецификация!$D$35))</f>
        <v>-36169.590643274852</v>
      </c>
      <c r="CR20" s="183">
        <f>-IF(YEAR(Спецификация!$D$40)=YEAR(Спецификация!$D$39),IF(CR4&lt;MONTH(Спецификация!$D$40),0,Спецификация!$D$35),IF(CR4&lt;(MONTH(Спецификация!$D$40)+12),0,Спецификация!$D$35))</f>
        <v>-36169.590643274852</v>
      </c>
      <c r="CS20" s="183">
        <f>-IF(YEAR(Спецификация!$D$40)=YEAR(Спецификация!$D$39),IF(CS4&lt;MONTH(Спецификация!$D$40),0,Спецификация!$D$35),IF(CS4&lt;(MONTH(Спецификация!$D$40)+12),0,Спецификация!$D$35))</f>
        <v>-36169.590643274852</v>
      </c>
      <c r="CT20" s="235">
        <f>-IF(YEAR(Спецификация!$D$40)=YEAR(Спецификация!$D$39),IF(CT4&lt;MONTH(Спецификация!$D$40),0,Спецификация!$D$35),IF(CT4&lt;(MONTH(Спецификация!$D$40)+12),0,Спецификация!$D$35))</f>
        <v>-36169.590643274852</v>
      </c>
      <c r="CU20" s="796">
        <f>-IF(YEAR(Спецификация!$D$40)=YEAR(Спецификация!$D$39),IF(CU4&lt;MONTH(Спецификация!$D$40),0,Спецификация!$D$35),IF(CU4&lt;(MONTH(Спецификация!$D$40)+12),0,Спецификация!$D$35))</f>
        <v>-36169.590643274852</v>
      </c>
      <c r="CV20" s="183">
        <f>-IF(YEAR(Спецификация!$D$40)=YEAR(Спецификация!$D$39),IF(CV4&lt;MONTH(Спецификация!$D$40),0,Спецификация!$D$35),IF(CV4&lt;(MONTH(Спецификация!$D$40)+12),0,Спецификация!$D$35))</f>
        <v>-36169.590643274852</v>
      </c>
      <c r="CW20" s="183">
        <f>-IF(YEAR(Спецификация!$D$40)=YEAR(Спецификация!$D$39),IF(CW4&lt;MONTH(Спецификация!$D$40),0,Спецификация!$D$35),IF(CW4&lt;(MONTH(Спецификация!$D$40)+12),0,Спецификация!$D$35))</f>
        <v>-36169.590643274852</v>
      </c>
      <c r="CX20" s="183">
        <f>-IF(YEAR(Спецификация!$D$40)=YEAR(Спецификация!$D$39),IF(CX4&lt;MONTH(Спецификация!$D$40),0,Спецификация!$D$35),IF(CX4&lt;(MONTH(Спецификация!$D$40)+12),0,Спецификация!$D$35))</f>
        <v>-36169.590643274852</v>
      </c>
      <c r="CY20" s="183">
        <f>-IF(YEAR(Спецификация!$D$40)=YEAR(Спецификация!$D$39),IF(CY4&lt;MONTH(Спецификация!$D$40),0,Спецификация!$D$35),IF(CY4&lt;(MONTH(Спецификация!$D$40)+12),0,Спецификация!$D$35))</f>
        <v>-36169.590643274852</v>
      </c>
      <c r="CZ20" s="183">
        <f>-IF(YEAR(Спецификация!$D$40)=YEAR(Спецификация!$D$39),IF(CZ4&lt;MONTH(Спецификация!$D$40),0,Спецификация!$D$35),IF(CZ4&lt;(MONTH(Спецификация!$D$40)+12),0,Спецификация!$D$35))</f>
        <v>-36169.590643274852</v>
      </c>
      <c r="DA20" s="183">
        <f>-IF(YEAR(Спецификация!$D$40)=YEAR(Спецификация!$D$39),IF(DA4&lt;MONTH(Спецификация!$D$40),0,Спецификация!$D$35),IF(DA4&lt;(MONTH(Спецификация!$D$40)+12),0,Спецификация!$D$35))</f>
        <v>-36169.590643274852</v>
      </c>
      <c r="DB20" s="183">
        <f>-IF(YEAR(Спецификация!$D$40)=YEAR(Спецификация!$D$39),IF(DB4&lt;MONTH(Спецификация!$D$40),0,Спецификация!$D$35),IF(DB4&lt;(MONTH(Спецификация!$D$40)+12),0,Спецификация!$D$35))</f>
        <v>-36169.590643274852</v>
      </c>
      <c r="DC20" s="183">
        <f>-IF(YEAR(Спецификация!$D$40)=YEAR(Спецификация!$D$39),IF(DC4&lt;MONTH(Спецификация!$D$40),0,Спецификация!$D$35),IF(DC4&lt;(MONTH(Спецификация!$D$40)+12),0,Спецификация!$D$35))</f>
        <v>-36169.590643274852</v>
      </c>
      <c r="DD20" s="183">
        <f>-IF(YEAR(Спецификация!$D$40)=YEAR(Спецификация!$D$39),IF(DD4&lt;MONTH(Спецификация!$D$40),0,Спецификация!$D$35),IF(DD4&lt;(MONTH(Спецификация!$D$40)+12),0,Спецификация!$D$35))</f>
        <v>-36169.590643274852</v>
      </c>
      <c r="DE20" s="183">
        <f>-IF(YEAR(Спецификация!$D$40)=YEAR(Спецификация!$D$39),IF(DE4&lt;MONTH(Спецификация!$D$40),0,Спецификация!$D$35),IF(DE4&lt;(MONTH(Спецификация!$D$40)+12),0,Спецификация!$D$35))</f>
        <v>-36169.590643274852</v>
      </c>
      <c r="DF20" s="797">
        <f>-IF(YEAR(Спецификация!$D$40)=YEAR(Спецификация!$D$39),IF(DF4&lt;MONTH(Спецификация!$D$40),0,Спецификация!$D$35),IF(DF4&lt;(MONTH(Спецификация!$D$40)+12),0,Спецификация!$D$35))</f>
        <v>-36169.590643274852</v>
      </c>
      <c r="DG20" s="796">
        <f>-IF(YEAR(Спецификация!$D$40)=YEAR(Спецификация!$D$39),IF(DG4&lt;MONTH(Спецификация!$D$40),0,Спецификация!$D$35),IF(DG4&lt;(MONTH(Спецификация!$D$40)+12),0,Спецификация!$D$35))</f>
        <v>-36169.590643274852</v>
      </c>
      <c r="DH20" s="183">
        <f>-IF(YEAR(Спецификация!$D$40)=YEAR(Спецификация!$D$39),IF(DH4&lt;MONTH(Спецификация!$D$40),0,Спецификация!$D$35),IF(DH4&lt;(MONTH(Спецификация!$D$40)+12),0,Спецификация!$D$35))</f>
        <v>-36169.590643274852</v>
      </c>
      <c r="DI20" s="183">
        <f>-IF(YEAR(Спецификация!$D$40)=YEAR(Спецификация!$D$39),IF(DI4&lt;MONTH(Спецификация!$D$40),0,Спецификация!$D$35),IF(DI4&lt;(MONTH(Спецификация!$D$40)+12),0,Спецификация!$D$35))</f>
        <v>-36169.590643274852</v>
      </c>
      <c r="DJ20" s="183">
        <f>-IF(YEAR(Спецификация!$D$40)=YEAR(Спецификация!$D$39),IF(DJ4&lt;MONTH(Спецификация!$D$40),0,Спецификация!$D$35),IF(DJ4&lt;(MONTH(Спецификация!$D$40)+12),0,Спецификация!$D$35))</f>
        <v>-36169.590643274852</v>
      </c>
      <c r="DK20" s="183">
        <f>-IF(YEAR(Спецификация!$D$40)=YEAR(Спецификация!$D$39),IF(DK4&lt;MONTH(Спецификация!$D$40),0,Спецификация!$D$35),IF(DK4&lt;(MONTH(Спецификация!$D$40)+12),0,Спецификация!$D$35))</f>
        <v>-36169.590643274852</v>
      </c>
      <c r="DL20" s="183">
        <f>-IF(YEAR(Спецификация!$D$40)=YEAR(Спецификация!$D$39),IF(DL4&lt;MONTH(Спецификация!$D$40),0,Спецификация!$D$35),IF(DL4&lt;(MONTH(Спецификация!$D$40)+12),0,Спецификация!$D$35))</f>
        <v>-36169.590643274852</v>
      </c>
      <c r="DM20" s="183">
        <f>-IF(YEAR(Спецификация!$D$40)=YEAR(Спецификация!$D$39),IF(DM4&lt;MONTH(Спецификация!$D$40),0,Спецификация!$D$35),IF(DM4&lt;(MONTH(Спецификация!$D$40)+12),0,Спецификация!$D$35))</f>
        <v>-36169.590643274852</v>
      </c>
      <c r="DN20" s="183">
        <f>-IF(YEAR(Спецификация!$D$40)=YEAR(Спецификация!$D$39),IF(DN4&lt;MONTH(Спецификация!$D$40),0,Спецификация!$D$35),IF(DN4&lt;(MONTH(Спецификация!$D$40)+12),0,Спецификация!$D$35))</f>
        <v>-36169.590643274852</v>
      </c>
      <c r="DO20" s="183">
        <f>-IF(YEAR(Спецификация!$D$40)=YEAR(Спецификация!$D$39),IF(DO4&lt;MONTH(Спецификация!$D$40),0,Спецификация!$D$35),IF(DO4&lt;(MONTH(Спецификация!$D$40)+12),0,Спецификация!$D$35))</f>
        <v>-36169.590643274852</v>
      </c>
      <c r="DP20" s="183">
        <f>-IF(YEAR(Спецификация!$D$40)=YEAR(Спецификация!$D$39),IF(DP4&lt;MONTH(Спецификация!$D$40),0,Спецификация!$D$35),IF(DP4&lt;(MONTH(Спецификация!$D$40)+12),0,Спецификация!$D$35))</f>
        <v>-36169.590643274852</v>
      </c>
      <c r="DQ20" s="183">
        <f>-IF(YEAR(Спецификация!$D$40)=YEAR(Спецификация!$D$39),IF(DQ4&lt;MONTH(Спецификация!$D$40),0,Спецификация!$D$35),IF(DQ4&lt;(MONTH(Спецификация!$D$40)+12),0,Спецификация!$D$35))</f>
        <v>-36169.590643274852</v>
      </c>
      <c r="DR20" s="797">
        <f>-IF(YEAR(Спецификация!$D$40)=YEAR(Спецификация!$D$39),IF(DR4&lt;MONTH(Спецификация!$D$40),0,Спецификация!$D$35),IF(DR4&lt;(MONTH(Спецификация!$D$40)+12),0,Спецификация!$D$35))</f>
        <v>-36169.590643274852</v>
      </c>
      <c r="DS20" s="796">
        <f>-IF(YEAR(Спецификация!$D$40)=YEAR(Спецификация!$D$39),IF(DS4&lt;MONTH(Спецификация!$D$40),0,Спецификация!$D$35),IF(DS4&lt;(MONTH(Спецификация!$D$40)+12),0,Спецификация!$D$35))</f>
        <v>-36169.590643274852</v>
      </c>
      <c r="DT20" s="183">
        <f>-IF(YEAR(Спецификация!$D$40)=YEAR(Спецификация!$D$39),IF(DT4&lt;MONTH(Спецификация!$D$40),0,Спецификация!$D$35),IF(DT4&lt;(MONTH(Спецификация!$D$40)+12),0,Спецификация!$D$35))</f>
        <v>-36169.590643274852</v>
      </c>
      <c r="DU20" s="183">
        <f>-IF(YEAR(Спецификация!$D$40)=YEAR(Спецификация!$D$39),IF(DU4&lt;MONTH(Спецификация!$D$40),0,Спецификация!$D$35),IF(DU4&lt;(MONTH(Спецификация!$D$40)+12),0,Спецификация!$D$35))</f>
        <v>-36169.590643274852</v>
      </c>
      <c r="DV20" s="183">
        <f>-IF(YEAR(Спецификация!$D$40)=YEAR(Спецификация!$D$39),IF(DV4&lt;MONTH(Спецификация!$D$40),0,Спецификация!$D$35),IF(DV4&lt;(MONTH(Спецификация!$D$40)+12),0,Спецификация!$D$35))</f>
        <v>-36169.590643274852</v>
      </c>
      <c r="DW20" s="183">
        <f>-IF(YEAR(Спецификация!$D$40)=YEAR(Спецификация!$D$39),IF(DW4&lt;MONTH(Спецификация!$D$40),0,Спецификация!$D$35),IF(DW4&lt;(MONTH(Спецификация!$D$40)+12),0,Спецификация!$D$35))</f>
        <v>-36169.590643274852</v>
      </c>
      <c r="DX20" s="183">
        <f>-IF(YEAR(Спецификация!$D$40)=YEAR(Спецификация!$D$39),IF(DX4&lt;MONTH(Спецификация!$D$40),0,Спецификация!$D$35),IF(DX4&lt;(MONTH(Спецификация!$D$40)+12),0,Спецификация!$D$35))</f>
        <v>-36169.590643274852</v>
      </c>
      <c r="DY20" s="183">
        <f>-IF(YEAR(Спецификация!$D$40)=YEAR(Спецификация!$D$39),IF(DY4&lt;MONTH(Спецификация!$D$40),0,Спецификация!$D$35),IF(DY4&lt;(MONTH(Спецификация!$D$40)+12),0,Спецификация!$D$35))</f>
        <v>-36169.590643274852</v>
      </c>
      <c r="DZ20" s="183">
        <f>-IF(YEAR(Спецификация!$D$40)=YEAR(Спецификация!$D$39),IF(DZ4&lt;MONTH(Спецификация!$D$40),0,Спецификация!$D$35),IF(DZ4&lt;(MONTH(Спецификация!$D$40)+12),0,Спецификация!$D$35))</f>
        <v>-36169.590643274852</v>
      </c>
      <c r="EA20" s="183">
        <f>-IF(YEAR(Спецификация!$D$40)=YEAR(Спецификация!$D$39),IF(EA4&lt;MONTH(Спецификация!$D$40),0,Спецификация!$D$35),IF(EA4&lt;(MONTH(Спецификация!$D$40)+12),0,Спецификация!$D$35))</f>
        <v>-36169.590643274852</v>
      </c>
      <c r="EB20" s="183">
        <f>-IF(YEAR(Спецификация!$D$40)=YEAR(Спецификация!$D$39),IF(EB4&lt;MONTH(Спецификация!$D$40),0,Спецификация!$D$35),IF(EB4&lt;(MONTH(Спецификация!$D$40)+12),0,Спецификация!$D$35))</f>
        <v>-36169.590643274852</v>
      </c>
      <c r="EC20" s="183">
        <f>-IF(YEAR(Спецификация!$D$40)=YEAR(Спецификация!$D$39),IF(EC4&lt;MONTH(Спецификация!$D$40),0,Спецификация!$D$35),IF(EC4&lt;(MONTH(Спецификация!$D$40)+12),0,Спецификация!$D$35))</f>
        <v>-36169.590643274852</v>
      </c>
      <c r="ED20" s="797">
        <f>-IF(YEAR(Спецификация!$D$40)=YEAR(Спецификация!$D$39),IF(ED4&lt;MONTH(Спецификация!$D$40),0,Спецификация!$D$35),IF(ED4&lt;(MONTH(Спецификация!$D$40)+12),0,Спецификация!$D$35))</f>
        <v>-36169.590643274852</v>
      </c>
      <c r="EE20" s="796">
        <f>-IF(YEAR(Спецификация!$D$40)=YEAR(Спецификация!$D$39),IF(EE4&lt;MONTH(Спецификация!$D$40),0,Спецификация!$D$35),IF(EE4&lt;(MONTH(Спецификация!$D$40)+12),0,Спецификация!$D$35))</f>
        <v>-36169.590643274852</v>
      </c>
      <c r="EF20" s="183">
        <f>-IF(YEAR(Спецификация!$D$40)=YEAR(Спецификация!$D$39),IF(EF4&lt;MONTH(Спецификация!$D$40),0,Спецификация!$D$35),IF(EF4&lt;(MONTH(Спецификация!$D$40)+12),0,Спецификация!$D$35))</f>
        <v>-36169.590643274852</v>
      </c>
      <c r="EG20" s="183">
        <f>-IF(YEAR(Спецификация!$D$40)=YEAR(Спецификация!$D$39),IF(EG4&lt;MONTH(Спецификация!$D$40),0,Спецификация!$D$35),IF(EG4&lt;(MONTH(Спецификация!$D$40)+12),0,Спецификация!$D$35))</f>
        <v>-36169.590643274852</v>
      </c>
      <c r="EH20" s="183">
        <f>-IF(YEAR(Спецификация!$D$40)=YEAR(Спецификация!$D$39),IF(EH4&lt;MONTH(Спецификация!$D$40),0,Спецификация!$D$35),IF(EH4&lt;(MONTH(Спецификация!$D$40)+12),0,Спецификация!$D$35))</f>
        <v>-36169.590643274852</v>
      </c>
      <c r="EI20" s="183">
        <f>-IF(YEAR(Спецификация!$D$40)=YEAR(Спецификация!$D$39),IF(EI4&lt;MONTH(Спецификация!$D$40),0,Спецификация!$D$35),IF(EI4&lt;(MONTH(Спецификация!$D$40)+12),0,Спецификация!$D$35))</f>
        <v>-36169.590643274852</v>
      </c>
      <c r="EJ20" s="183">
        <f>-IF(YEAR(Спецификация!$D$40)=YEAR(Спецификация!$D$39),IF(EJ4&lt;MONTH(Спецификация!$D$40),0,Спецификация!$D$35),IF(EJ4&lt;(MONTH(Спецификация!$D$40)+12),0,Спецификация!$D$35))</f>
        <v>-36169.590643274852</v>
      </c>
      <c r="EK20" s="183">
        <f>-IF(YEAR(Спецификация!$D$40)=YEAR(Спецификация!$D$39),IF(EK4&lt;MONTH(Спецификация!$D$40),0,Спецификация!$D$35),IF(EK4&lt;(MONTH(Спецификация!$D$40)+12),0,Спецификация!$D$35))</f>
        <v>-36169.590643274852</v>
      </c>
      <c r="EL20" s="183">
        <f>-IF(YEAR(Спецификация!$D$40)=YEAR(Спецификация!$D$39),IF(EL4&lt;MONTH(Спецификация!$D$40),0,Спецификация!$D$35),IF(EL4&lt;(MONTH(Спецификация!$D$40)+12),0,Спецификация!$D$35))</f>
        <v>-36169.590643274852</v>
      </c>
      <c r="EM20" s="183">
        <f>-IF(YEAR(Спецификация!$D$40)=YEAR(Спецификация!$D$39),IF(EM4&lt;MONTH(Спецификация!$D$40),0,Спецификация!$D$35),IF(EM4&lt;(MONTH(Спецификация!$D$40)+12),0,Спецификация!$D$35))</f>
        <v>-36169.590643274852</v>
      </c>
      <c r="EN20" s="183">
        <f>-IF(YEAR(Спецификация!$D$40)=YEAR(Спецификация!$D$39),IF(EN4&lt;MONTH(Спецификация!$D$40),0,Спецификация!$D$35),IF(EN4&lt;(MONTH(Спецификация!$D$40)+12),0,Спецификация!$D$35))</f>
        <v>-36169.590643274852</v>
      </c>
      <c r="EO20" s="183">
        <f>-IF(YEAR(Спецификация!$D$40)=YEAR(Спецификация!$D$39),IF(EO4&lt;MONTH(Спецификация!$D$40),0,Спецификация!$D$35),IF(EO4&lt;(MONTH(Спецификация!$D$40)+12),0,Спецификация!$D$35))</f>
        <v>-36169.590643274852</v>
      </c>
      <c r="EP20" s="797">
        <f>-IF(YEAR(Спецификация!$D$40)=YEAR(Спецификация!$D$39),IF(EP4&lt;MONTH(Спецификация!$D$40),0,Спецификация!$D$35),IF(EP4&lt;(MONTH(Спецификация!$D$40)+12),0,Спецификация!$D$35))</f>
        <v>-36169.590643274852</v>
      </c>
      <c r="EQ20" s="193"/>
      <c r="ER20" s="796">
        <f>SUM(C20:N20)</f>
        <v>0</v>
      </c>
      <c r="ES20" s="183">
        <f>SUM(O20:Z20)</f>
        <v>-217017.54385964913</v>
      </c>
      <c r="ET20" s="183">
        <f>SUM(AA20:AL20)</f>
        <v>-434035.08771929814</v>
      </c>
      <c r="EU20" s="183">
        <f>SUM(AM20:AX20)</f>
        <v>-434035.08771929814</v>
      </c>
      <c r="EV20" s="183">
        <f>SUM(AY20:BJ20)</f>
        <v>-434035.08771929814</v>
      </c>
      <c r="EW20" s="183">
        <f>SUM(BK20:BV20)</f>
        <v>-434035.08771929814</v>
      </c>
      <c r="EX20" s="183">
        <f>SUM(BW20:CH20)</f>
        <v>-434035.08771929814</v>
      </c>
      <c r="EY20" s="235">
        <f>SUM(CI20:CT20)</f>
        <v>-434035.08771929814</v>
      </c>
      <c r="EZ20" s="235">
        <f t="shared" si="15"/>
        <v>-434035.08771929814</v>
      </c>
      <c r="FA20" s="235">
        <f t="shared" si="16"/>
        <v>-434035.08771929814</v>
      </c>
      <c r="FB20" s="235">
        <f t="shared" si="17"/>
        <v>-434035.08771929814</v>
      </c>
      <c r="FC20" s="235">
        <f t="shared" si="18"/>
        <v>-434035.08771929814</v>
      </c>
      <c r="FD20" s="812">
        <f t="shared" si="19"/>
        <v>-4557368.4210526403</v>
      </c>
    </row>
    <row r="21" spans="2:162" ht="15.6" x14ac:dyDescent="0.3">
      <c r="B21" s="780" t="s">
        <v>86</v>
      </c>
      <c r="C21" s="796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797"/>
      <c r="O21" s="772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797"/>
      <c r="AA21" s="796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797"/>
      <c r="AM21" s="796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797"/>
      <c r="AY21" s="796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797"/>
      <c r="BK21" s="796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797"/>
      <c r="BW21" s="796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797"/>
      <c r="CI21" s="772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235"/>
      <c r="CU21" s="796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797"/>
      <c r="DG21" s="796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797"/>
      <c r="DS21" s="796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797"/>
      <c r="EE21" s="796"/>
      <c r="EF21" s="183"/>
      <c r="EG21" s="183"/>
      <c r="EH21" s="183"/>
      <c r="EI21" s="183"/>
      <c r="EJ21" s="183"/>
      <c r="EK21" s="183"/>
      <c r="EL21" s="183"/>
      <c r="EM21" s="183"/>
      <c r="EN21" s="183"/>
      <c r="EO21" s="183"/>
      <c r="EP21" s="797"/>
      <c r="EQ21" s="193"/>
      <c r="ER21" s="796"/>
      <c r="ES21" s="183"/>
      <c r="ET21" s="183"/>
      <c r="EU21" s="183"/>
      <c r="EV21" s="183"/>
      <c r="EW21" s="183"/>
      <c r="EX21" s="183"/>
      <c r="EY21" s="235"/>
      <c r="EZ21" s="235">
        <f t="shared" si="15"/>
        <v>0</v>
      </c>
      <c r="FA21" s="235">
        <f t="shared" si="16"/>
        <v>0</v>
      </c>
      <c r="FB21" s="235">
        <f t="shared" si="17"/>
        <v>0</v>
      </c>
      <c r="FC21" s="235">
        <f t="shared" si="18"/>
        <v>0</v>
      </c>
      <c r="FD21" s="184">
        <f t="shared" si="19"/>
        <v>0</v>
      </c>
    </row>
    <row r="22" spans="2:162" ht="15.6" x14ac:dyDescent="0.3">
      <c r="B22" s="781" t="s">
        <v>87</v>
      </c>
      <c r="C22" s="796">
        <f>'Cash-flow'!C21</f>
        <v>0</v>
      </c>
      <c r="D22" s="183">
        <f>'Cash-flow'!D21</f>
        <v>0</v>
      </c>
      <c r="E22" s="183">
        <f>'Cash-flow'!E21</f>
        <v>0</v>
      </c>
      <c r="F22" s="183">
        <f>'Cash-flow'!F21</f>
        <v>0</v>
      </c>
      <c r="G22" s="183">
        <f>'Cash-flow'!G21</f>
        <v>0</v>
      </c>
      <c r="H22" s="183">
        <f>'Cash-flow'!H21</f>
        <v>0</v>
      </c>
      <c r="I22" s="183">
        <f>'Cash-flow'!I21</f>
        <v>0</v>
      </c>
      <c r="J22" s="183">
        <f>'Cash-flow'!J21</f>
        <v>0</v>
      </c>
      <c r="K22" s="183">
        <f>'Cash-flow'!K21</f>
        <v>0</v>
      </c>
      <c r="L22" s="183">
        <f>'Cash-flow'!L21</f>
        <v>0</v>
      </c>
      <c r="M22" s="183">
        <f>'Cash-flow'!M21</f>
        <v>0</v>
      </c>
      <c r="N22" s="797">
        <f>'Cash-flow'!N21</f>
        <v>0</v>
      </c>
      <c r="O22" s="772">
        <f>'Cash-flow'!O21</f>
        <v>0</v>
      </c>
      <c r="P22" s="183">
        <f>'Cash-flow'!P21</f>
        <v>0</v>
      </c>
      <c r="Q22" s="183">
        <f>'Cash-flow'!Q21</f>
        <v>0</v>
      </c>
      <c r="R22" s="183">
        <f>'Cash-flow'!R21</f>
        <v>0</v>
      </c>
      <c r="S22" s="183">
        <f>'Cash-flow'!S21</f>
        <v>0</v>
      </c>
      <c r="T22" s="183">
        <f>'Cash-flow'!T21</f>
        <v>0</v>
      </c>
      <c r="U22" s="183">
        <f>'Cash-flow'!U21</f>
        <v>0</v>
      </c>
      <c r="V22" s="183">
        <f>'Cash-flow'!V21</f>
        <v>0</v>
      </c>
      <c r="W22" s="183">
        <f>'Cash-flow'!W21</f>
        <v>0</v>
      </c>
      <c r="X22" s="183">
        <f>'Cash-flow'!X21</f>
        <v>0</v>
      </c>
      <c r="Y22" s="183">
        <f>'Cash-flow'!Y21</f>
        <v>0</v>
      </c>
      <c r="Z22" s="797">
        <f>'Cash-flow'!Z21</f>
        <v>0</v>
      </c>
      <c r="AA22" s="796">
        <f>'Cash-flow'!AA21</f>
        <v>0</v>
      </c>
      <c r="AB22" s="183">
        <f>'Cash-flow'!AB21</f>
        <v>0</v>
      </c>
      <c r="AC22" s="183">
        <f>'Cash-flow'!AC21</f>
        <v>0</v>
      </c>
      <c r="AD22" s="183">
        <f>'Cash-flow'!AD21</f>
        <v>0</v>
      </c>
      <c r="AE22" s="183">
        <f>'Cash-flow'!AE21</f>
        <v>0</v>
      </c>
      <c r="AF22" s="183">
        <f>'Cash-flow'!AF21</f>
        <v>0</v>
      </c>
      <c r="AG22" s="183">
        <f>'Cash-flow'!AG21</f>
        <v>0</v>
      </c>
      <c r="AH22" s="183">
        <f>'Cash-flow'!AH21</f>
        <v>0</v>
      </c>
      <c r="AI22" s="183">
        <f>'Cash-flow'!AI21</f>
        <v>0</v>
      </c>
      <c r="AJ22" s="183">
        <f>'Cash-flow'!AJ21</f>
        <v>0</v>
      </c>
      <c r="AK22" s="183">
        <f>'Cash-flow'!AK21</f>
        <v>0</v>
      </c>
      <c r="AL22" s="797">
        <f>'Cash-flow'!AL21</f>
        <v>0</v>
      </c>
      <c r="AM22" s="796">
        <f>'Cash-flow'!AM21</f>
        <v>0</v>
      </c>
      <c r="AN22" s="183">
        <f>'Cash-flow'!AN21</f>
        <v>0</v>
      </c>
      <c r="AO22" s="183">
        <f>'Cash-flow'!AO21</f>
        <v>0</v>
      </c>
      <c r="AP22" s="183">
        <f>'Cash-flow'!AP21</f>
        <v>0</v>
      </c>
      <c r="AQ22" s="183">
        <f>'Cash-flow'!AQ21</f>
        <v>0</v>
      </c>
      <c r="AR22" s="183">
        <f>'Cash-flow'!AR21</f>
        <v>0</v>
      </c>
      <c r="AS22" s="183">
        <f>'Cash-flow'!AS21</f>
        <v>0</v>
      </c>
      <c r="AT22" s="183">
        <f>'Cash-flow'!AT21</f>
        <v>0</v>
      </c>
      <c r="AU22" s="183">
        <f>'Cash-flow'!AU21</f>
        <v>0</v>
      </c>
      <c r="AV22" s="183">
        <f>'Cash-flow'!AV21</f>
        <v>0</v>
      </c>
      <c r="AW22" s="183">
        <f>'Cash-flow'!AW21</f>
        <v>0</v>
      </c>
      <c r="AX22" s="797">
        <f>'Cash-flow'!AX21</f>
        <v>0</v>
      </c>
      <c r="AY22" s="796">
        <f>'Cash-flow'!AY21</f>
        <v>0</v>
      </c>
      <c r="AZ22" s="183">
        <f>'Cash-flow'!AZ21</f>
        <v>0</v>
      </c>
      <c r="BA22" s="183">
        <f>'Cash-flow'!BA21</f>
        <v>0</v>
      </c>
      <c r="BB22" s="183">
        <f>'Cash-flow'!BB21</f>
        <v>0</v>
      </c>
      <c r="BC22" s="183">
        <f>'Cash-flow'!BC21</f>
        <v>0</v>
      </c>
      <c r="BD22" s="183">
        <f>'Cash-flow'!BD21</f>
        <v>0</v>
      </c>
      <c r="BE22" s="183">
        <f>'Cash-flow'!BE21</f>
        <v>0</v>
      </c>
      <c r="BF22" s="183">
        <f>'Cash-flow'!BF21</f>
        <v>0</v>
      </c>
      <c r="BG22" s="183">
        <f>'Cash-flow'!BG21</f>
        <v>0</v>
      </c>
      <c r="BH22" s="183">
        <f>'Cash-flow'!BH21</f>
        <v>0</v>
      </c>
      <c r="BI22" s="183">
        <f>'Cash-flow'!BI21</f>
        <v>0</v>
      </c>
      <c r="BJ22" s="797">
        <f>'Cash-flow'!BJ21</f>
        <v>0</v>
      </c>
      <c r="BK22" s="796">
        <f>'Cash-flow'!BK21</f>
        <v>0</v>
      </c>
      <c r="BL22" s="183">
        <f>'Cash-flow'!BL21</f>
        <v>0</v>
      </c>
      <c r="BM22" s="183">
        <f>'Cash-flow'!BM21</f>
        <v>0</v>
      </c>
      <c r="BN22" s="183">
        <f>'Cash-flow'!BN21</f>
        <v>0</v>
      </c>
      <c r="BO22" s="183">
        <f>'Cash-flow'!BO21</f>
        <v>0</v>
      </c>
      <c r="BP22" s="183">
        <f>'Cash-flow'!BP21</f>
        <v>0</v>
      </c>
      <c r="BQ22" s="183">
        <f>'Cash-flow'!BQ21</f>
        <v>0</v>
      </c>
      <c r="BR22" s="183">
        <f>'Cash-flow'!BR21</f>
        <v>0</v>
      </c>
      <c r="BS22" s="183">
        <f>'Cash-flow'!BS21</f>
        <v>0</v>
      </c>
      <c r="BT22" s="183">
        <f>'Cash-flow'!BT21</f>
        <v>0</v>
      </c>
      <c r="BU22" s="183">
        <f>'Cash-flow'!BU21</f>
        <v>0</v>
      </c>
      <c r="BV22" s="797">
        <f>'Cash-flow'!BV21</f>
        <v>0</v>
      </c>
      <c r="BW22" s="796">
        <f>'Cash-flow'!BW21</f>
        <v>0</v>
      </c>
      <c r="BX22" s="183">
        <f>'Cash-flow'!BX21</f>
        <v>0</v>
      </c>
      <c r="BY22" s="183">
        <f>'Cash-flow'!BY21</f>
        <v>0</v>
      </c>
      <c r="BZ22" s="183">
        <f>'Cash-flow'!BZ21</f>
        <v>0</v>
      </c>
      <c r="CA22" s="183">
        <f>'Cash-flow'!CA21</f>
        <v>0</v>
      </c>
      <c r="CB22" s="183">
        <f>'Cash-flow'!CB21</f>
        <v>0</v>
      </c>
      <c r="CC22" s="183">
        <f>'Cash-flow'!CC21</f>
        <v>0</v>
      </c>
      <c r="CD22" s="183">
        <f>'Cash-flow'!CD21</f>
        <v>0</v>
      </c>
      <c r="CE22" s="183">
        <f>'Cash-flow'!CE21</f>
        <v>0</v>
      </c>
      <c r="CF22" s="183">
        <f>'Cash-flow'!CF21</f>
        <v>0</v>
      </c>
      <c r="CG22" s="183">
        <f>'Cash-flow'!CG21</f>
        <v>0</v>
      </c>
      <c r="CH22" s="797">
        <f>'Cash-flow'!CH21</f>
        <v>0</v>
      </c>
      <c r="CI22" s="772">
        <f>'Cash-flow'!CI21</f>
        <v>0</v>
      </c>
      <c r="CJ22" s="183">
        <f>'Cash-flow'!CJ21</f>
        <v>0</v>
      </c>
      <c r="CK22" s="183">
        <f>'Cash-flow'!CK21</f>
        <v>0</v>
      </c>
      <c r="CL22" s="183">
        <f>'Cash-flow'!CL21</f>
        <v>0</v>
      </c>
      <c r="CM22" s="183">
        <f>'Cash-flow'!CM21</f>
        <v>0</v>
      </c>
      <c r="CN22" s="183">
        <f>'Cash-flow'!CN21</f>
        <v>0</v>
      </c>
      <c r="CO22" s="183">
        <f>'Cash-flow'!CO21</f>
        <v>0</v>
      </c>
      <c r="CP22" s="183">
        <f>'Cash-flow'!CP21</f>
        <v>0</v>
      </c>
      <c r="CQ22" s="183">
        <f>'Cash-flow'!CQ21</f>
        <v>0</v>
      </c>
      <c r="CR22" s="183">
        <f>'Cash-flow'!CR21</f>
        <v>0</v>
      </c>
      <c r="CS22" s="183">
        <f>'Cash-flow'!CS21</f>
        <v>0</v>
      </c>
      <c r="CT22" s="235">
        <f>'Cash-flow'!CT21</f>
        <v>0</v>
      </c>
      <c r="CU22" s="796">
        <f>'Cash-flow'!CU21</f>
        <v>0</v>
      </c>
      <c r="CV22" s="183">
        <f>'Cash-flow'!CV21</f>
        <v>0</v>
      </c>
      <c r="CW22" s="183">
        <f>'Cash-flow'!CW21</f>
        <v>0</v>
      </c>
      <c r="CX22" s="183">
        <f>'Cash-flow'!CX21</f>
        <v>0</v>
      </c>
      <c r="CY22" s="183">
        <f>'Cash-flow'!CY21</f>
        <v>0</v>
      </c>
      <c r="CZ22" s="183">
        <f>'Cash-flow'!CZ21</f>
        <v>0</v>
      </c>
      <c r="DA22" s="183">
        <f>'Cash-flow'!DA21</f>
        <v>0</v>
      </c>
      <c r="DB22" s="183">
        <f>'Cash-flow'!DB21</f>
        <v>0</v>
      </c>
      <c r="DC22" s="183">
        <f>'Cash-flow'!DC21</f>
        <v>0</v>
      </c>
      <c r="DD22" s="183">
        <f>'Cash-flow'!DD21</f>
        <v>0</v>
      </c>
      <c r="DE22" s="183">
        <f>'Cash-flow'!DE21</f>
        <v>0</v>
      </c>
      <c r="DF22" s="797">
        <f>'Cash-flow'!DF21</f>
        <v>0</v>
      </c>
      <c r="DG22" s="796">
        <f>'Cash-flow'!DG21</f>
        <v>0</v>
      </c>
      <c r="DH22" s="183">
        <f>'Cash-flow'!DH21</f>
        <v>0</v>
      </c>
      <c r="DI22" s="183">
        <f>'Cash-flow'!DI21</f>
        <v>0</v>
      </c>
      <c r="DJ22" s="183">
        <f>'Cash-flow'!DJ21</f>
        <v>0</v>
      </c>
      <c r="DK22" s="183">
        <f>'Cash-flow'!DK21</f>
        <v>0</v>
      </c>
      <c r="DL22" s="183">
        <f>'Cash-flow'!DL21</f>
        <v>0</v>
      </c>
      <c r="DM22" s="183">
        <f>'Cash-flow'!DM21</f>
        <v>0</v>
      </c>
      <c r="DN22" s="183">
        <f>'Cash-flow'!DN21</f>
        <v>0</v>
      </c>
      <c r="DO22" s="183">
        <f>'Cash-flow'!DO21</f>
        <v>0</v>
      </c>
      <c r="DP22" s="183">
        <f>'Cash-flow'!DP21</f>
        <v>0</v>
      </c>
      <c r="DQ22" s="183">
        <f>'Cash-flow'!DQ21</f>
        <v>0</v>
      </c>
      <c r="DR22" s="797">
        <f>'Cash-flow'!DR21</f>
        <v>0</v>
      </c>
      <c r="DS22" s="796">
        <f>'Cash-flow'!DS21</f>
        <v>0</v>
      </c>
      <c r="DT22" s="183">
        <f>'Cash-flow'!DT21</f>
        <v>0</v>
      </c>
      <c r="DU22" s="183">
        <f>'Cash-flow'!DU21</f>
        <v>0</v>
      </c>
      <c r="DV22" s="183">
        <f>'Cash-flow'!DV21</f>
        <v>0</v>
      </c>
      <c r="DW22" s="183">
        <f>'Cash-flow'!DW21</f>
        <v>0</v>
      </c>
      <c r="DX22" s="183">
        <f>'Cash-flow'!DX21</f>
        <v>0</v>
      </c>
      <c r="DY22" s="183">
        <f>'Cash-flow'!DY21</f>
        <v>0</v>
      </c>
      <c r="DZ22" s="183">
        <f>'Cash-flow'!DZ21</f>
        <v>0</v>
      </c>
      <c r="EA22" s="183">
        <f>'Cash-flow'!EA21</f>
        <v>0</v>
      </c>
      <c r="EB22" s="183">
        <f>'Cash-flow'!EB21</f>
        <v>0</v>
      </c>
      <c r="EC22" s="183">
        <f>'Cash-flow'!EC21</f>
        <v>0</v>
      </c>
      <c r="ED22" s="797">
        <f>'Cash-flow'!ED21</f>
        <v>0</v>
      </c>
      <c r="EE22" s="796">
        <f>'Cash-flow'!EE21</f>
        <v>0</v>
      </c>
      <c r="EF22" s="183">
        <f>'Cash-flow'!EF21</f>
        <v>0</v>
      </c>
      <c r="EG22" s="183">
        <f>'Cash-flow'!EG21</f>
        <v>0</v>
      </c>
      <c r="EH22" s="183">
        <f>'Cash-flow'!EH21</f>
        <v>0</v>
      </c>
      <c r="EI22" s="183">
        <f>'Cash-flow'!EI21</f>
        <v>0</v>
      </c>
      <c r="EJ22" s="183">
        <f>'Cash-flow'!EJ21</f>
        <v>0</v>
      </c>
      <c r="EK22" s="183">
        <f>'Cash-flow'!EK21</f>
        <v>0</v>
      </c>
      <c r="EL22" s="183">
        <f>'Cash-flow'!EL21</f>
        <v>0</v>
      </c>
      <c r="EM22" s="183">
        <f>'Cash-flow'!EM21</f>
        <v>0</v>
      </c>
      <c r="EN22" s="183">
        <f>'Cash-flow'!EN21</f>
        <v>0</v>
      </c>
      <c r="EO22" s="183">
        <f>'Cash-flow'!EO21</f>
        <v>0</v>
      </c>
      <c r="EP22" s="797">
        <f>'Cash-flow'!EP21</f>
        <v>0</v>
      </c>
      <c r="EQ22" s="193"/>
      <c r="ER22" s="796">
        <f>SUM(C22:N22)</f>
        <v>0</v>
      </c>
      <c r="ES22" s="183">
        <f>SUM(O22:Z22)</f>
        <v>0</v>
      </c>
      <c r="ET22" s="183">
        <f>SUM(AA22:AL22)</f>
        <v>0</v>
      </c>
      <c r="EU22" s="183">
        <f>SUM(AM22:AX22)</f>
        <v>0</v>
      </c>
      <c r="EV22" s="183">
        <f>SUM(AY22:BJ22)</f>
        <v>0</v>
      </c>
      <c r="EW22" s="183">
        <f>SUM(BK22:BV22)</f>
        <v>0</v>
      </c>
      <c r="EX22" s="183">
        <f>SUM(BW22:CH22)</f>
        <v>0</v>
      </c>
      <c r="EY22" s="235">
        <f>SUM(CI22:CT22)</f>
        <v>0</v>
      </c>
      <c r="EZ22" s="235">
        <f t="shared" si="15"/>
        <v>0</v>
      </c>
      <c r="FA22" s="235">
        <f t="shared" si="16"/>
        <v>0</v>
      </c>
      <c r="FB22" s="235">
        <f t="shared" si="17"/>
        <v>0</v>
      </c>
      <c r="FC22" s="235">
        <f t="shared" si="18"/>
        <v>0</v>
      </c>
      <c r="FD22" s="184">
        <f t="shared" si="19"/>
        <v>0</v>
      </c>
    </row>
    <row r="23" spans="2:162" ht="16.2" thickBot="1" x14ac:dyDescent="0.35">
      <c r="B23" s="781" t="s">
        <v>170</v>
      </c>
      <c r="C23" s="849">
        <f>'Cash-flow'!C22</f>
        <v>0</v>
      </c>
      <c r="D23" s="218">
        <f>'Cash-flow'!D22</f>
        <v>0</v>
      </c>
      <c r="E23" s="218">
        <f>'Cash-flow'!E22</f>
        <v>0</v>
      </c>
      <c r="F23" s="218">
        <f>'Cash-flow'!F22</f>
        <v>0</v>
      </c>
      <c r="G23" s="218">
        <f>'Cash-flow'!G22</f>
        <v>0</v>
      </c>
      <c r="H23" s="218">
        <f>'Cash-flow'!H22</f>
        <v>0</v>
      </c>
      <c r="I23" s="218">
        <f>'Cash-flow'!I22</f>
        <v>0</v>
      </c>
      <c r="J23" s="218">
        <f>'Cash-flow'!J22</f>
        <v>0</v>
      </c>
      <c r="K23" s="218">
        <f>'Cash-flow'!K22</f>
        <v>0</v>
      </c>
      <c r="L23" s="218">
        <f>'Cash-flow'!L22</f>
        <v>0</v>
      </c>
      <c r="M23" s="218">
        <f>'Cash-flow'!M22</f>
        <v>0</v>
      </c>
      <c r="N23" s="850">
        <f>'Cash-flow'!N22</f>
        <v>0</v>
      </c>
      <c r="O23" s="772">
        <f>'Cash-flow'!O22</f>
        <v>0</v>
      </c>
      <c r="P23" s="183">
        <f>'Cash-flow'!P22</f>
        <v>0</v>
      </c>
      <c r="Q23" s="183">
        <f>'Cash-flow'!Q22</f>
        <v>0</v>
      </c>
      <c r="R23" s="183">
        <f>'Cash-flow'!R22</f>
        <v>0</v>
      </c>
      <c r="S23" s="183">
        <f>'Cash-flow'!S22</f>
        <v>0</v>
      </c>
      <c r="T23" s="183">
        <f>'Cash-flow'!T22</f>
        <v>0</v>
      </c>
      <c r="U23" s="183">
        <f>'Cash-flow'!U22</f>
        <v>0</v>
      </c>
      <c r="V23" s="183">
        <f>'Cash-flow'!V22</f>
        <v>0</v>
      </c>
      <c r="W23" s="183">
        <f>'Cash-flow'!W22</f>
        <v>0</v>
      </c>
      <c r="X23" s="183">
        <f>'Cash-flow'!X22</f>
        <v>0</v>
      </c>
      <c r="Y23" s="183">
        <f>'Cash-flow'!Y22</f>
        <v>0</v>
      </c>
      <c r="Z23" s="797">
        <f>'Cash-flow'!Z22</f>
        <v>0</v>
      </c>
      <c r="AA23" s="796">
        <f>'Cash-flow'!AA22</f>
        <v>0</v>
      </c>
      <c r="AB23" s="183">
        <f>'Cash-flow'!AB22</f>
        <v>0</v>
      </c>
      <c r="AC23" s="183">
        <f>'Cash-flow'!AC22</f>
        <v>0</v>
      </c>
      <c r="AD23" s="183">
        <f>'Cash-flow'!AD22</f>
        <v>0</v>
      </c>
      <c r="AE23" s="183">
        <f>'Cash-flow'!AE22</f>
        <v>0</v>
      </c>
      <c r="AF23" s="183">
        <f>'Cash-flow'!AF22</f>
        <v>0</v>
      </c>
      <c r="AG23" s="183">
        <f>'Cash-flow'!AG22</f>
        <v>0</v>
      </c>
      <c r="AH23" s="183">
        <f>'Cash-flow'!AH22</f>
        <v>0</v>
      </c>
      <c r="AI23" s="183">
        <f>'Cash-flow'!AI22</f>
        <v>0</v>
      </c>
      <c r="AJ23" s="183">
        <f>'Cash-flow'!AJ22</f>
        <v>0</v>
      </c>
      <c r="AK23" s="183">
        <f>'Cash-flow'!AK22</f>
        <v>0</v>
      </c>
      <c r="AL23" s="797">
        <f>'Cash-flow'!AL22</f>
        <v>0</v>
      </c>
      <c r="AM23" s="796">
        <f>'Cash-flow'!AM22</f>
        <v>0</v>
      </c>
      <c r="AN23" s="183">
        <f>'Cash-flow'!AN22</f>
        <v>0</v>
      </c>
      <c r="AO23" s="183">
        <f>'Cash-flow'!AO22</f>
        <v>0</v>
      </c>
      <c r="AP23" s="183">
        <f>'Cash-flow'!AP22</f>
        <v>0</v>
      </c>
      <c r="AQ23" s="183">
        <f>'Cash-flow'!AQ22</f>
        <v>0</v>
      </c>
      <c r="AR23" s="183">
        <f>'Cash-flow'!AR22</f>
        <v>0</v>
      </c>
      <c r="AS23" s="183">
        <f>'Cash-flow'!AS22</f>
        <v>0</v>
      </c>
      <c r="AT23" s="183">
        <f>'Cash-flow'!AT22</f>
        <v>0</v>
      </c>
      <c r="AU23" s="183">
        <f>'Cash-flow'!AU22</f>
        <v>0</v>
      </c>
      <c r="AV23" s="183">
        <f>'Cash-flow'!AV22</f>
        <v>0</v>
      </c>
      <c r="AW23" s="183">
        <f>'Cash-flow'!AW22</f>
        <v>0</v>
      </c>
      <c r="AX23" s="797">
        <f>'Cash-flow'!AX22</f>
        <v>0</v>
      </c>
      <c r="AY23" s="796">
        <f>'Cash-flow'!AY22</f>
        <v>0</v>
      </c>
      <c r="AZ23" s="183">
        <f>'Cash-flow'!AZ22</f>
        <v>0</v>
      </c>
      <c r="BA23" s="183">
        <f>'Cash-flow'!BA22</f>
        <v>0</v>
      </c>
      <c r="BB23" s="183">
        <f>'Cash-flow'!BB22</f>
        <v>0</v>
      </c>
      <c r="BC23" s="183">
        <f>'Cash-flow'!BC22</f>
        <v>0</v>
      </c>
      <c r="BD23" s="183">
        <f>'Cash-flow'!BD22</f>
        <v>0</v>
      </c>
      <c r="BE23" s="183">
        <f>'Cash-flow'!BE22</f>
        <v>0</v>
      </c>
      <c r="BF23" s="183">
        <f>'Cash-flow'!BF22</f>
        <v>0</v>
      </c>
      <c r="BG23" s="183">
        <f>'Cash-flow'!BG22</f>
        <v>0</v>
      </c>
      <c r="BH23" s="183">
        <f>'Cash-flow'!BH22</f>
        <v>0</v>
      </c>
      <c r="BI23" s="183">
        <f>'Cash-flow'!BI22</f>
        <v>0</v>
      </c>
      <c r="BJ23" s="797">
        <f>'Cash-flow'!BJ22</f>
        <v>0</v>
      </c>
      <c r="BK23" s="796">
        <f>'Cash-flow'!BK22</f>
        <v>0</v>
      </c>
      <c r="BL23" s="183">
        <f>'Cash-flow'!BL22</f>
        <v>0</v>
      </c>
      <c r="BM23" s="183">
        <f>'Cash-flow'!BM22</f>
        <v>0</v>
      </c>
      <c r="BN23" s="183">
        <f>'Cash-flow'!BN22</f>
        <v>0</v>
      </c>
      <c r="BO23" s="183">
        <f>'Cash-flow'!BO22</f>
        <v>0</v>
      </c>
      <c r="BP23" s="183">
        <f>'Cash-flow'!BP22</f>
        <v>0</v>
      </c>
      <c r="BQ23" s="183">
        <f>'Cash-flow'!BQ22</f>
        <v>0</v>
      </c>
      <c r="BR23" s="183">
        <f>'Cash-flow'!BR22</f>
        <v>0</v>
      </c>
      <c r="BS23" s="183">
        <f>'Cash-flow'!BS22</f>
        <v>0</v>
      </c>
      <c r="BT23" s="183">
        <f>'Cash-flow'!BT22</f>
        <v>0</v>
      </c>
      <c r="BU23" s="183">
        <f>'Cash-flow'!BU22</f>
        <v>0</v>
      </c>
      <c r="BV23" s="797">
        <f>'Cash-flow'!BV22</f>
        <v>0</v>
      </c>
      <c r="BW23" s="796">
        <f>'Cash-flow'!BW22</f>
        <v>0</v>
      </c>
      <c r="BX23" s="183">
        <f>'Cash-flow'!BX22</f>
        <v>0</v>
      </c>
      <c r="BY23" s="183">
        <f>'Cash-flow'!BY22</f>
        <v>0</v>
      </c>
      <c r="BZ23" s="183">
        <f>'Cash-flow'!BZ22</f>
        <v>0</v>
      </c>
      <c r="CA23" s="183">
        <f>'Cash-flow'!CA22</f>
        <v>0</v>
      </c>
      <c r="CB23" s="183">
        <f>'Cash-flow'!CB22</f>
        <v>0</v>
      </c>
      <c r="CC23" s="183">
        <f>'Cash-flow'!CC22</f>
        <v>0</v>
      </c>
      <c r="CD23" s="183">
        <f>'Cash-flow'!CD22</f>
        <v>0</v>
      </c>
      <c r="CE23" s="183">
        <f>'Cash-flow'!CE22</f>
        <v>0</v>
      </c>
      <c r="CF23" s="183">
        <f>'Cash-flow'!CF22</f>
        <v>0</v>
      </c>
      <c r="CG23" s="183">
        <f>'Cash-flow'!CG22</f>
        <v>0</v>
      </c>
      <c r="CH23" s="797">
        <f>'Cash-flow'!CH22</f>
        <v>0</v>
      </c>
      <c r="CI23" s="772">
        <f>'Cash-flow'!CI22</f>
        <v>0</v>
      </c>
      <c r="CJ23" s="183">
        <f>'Cash-flow'!CJ22</f>
        <v>0</v>
      </c>
      <c r="CK23" s="183">
        <f>'Cash-flow'!CK22</f>
        <v>0</v>
      </c>
      <c r="CL23" s="183">
        <f>'Cash-flow'!CL22</f>
        <v>0</v>
      </c>
      <c r="CM23" s="183">
        <f>'Cash-flow'!CM22</f>
        <v>0</v>
      </c>
      <c r="CN23" s="183">
        <f>'Cash-flow'!CN22</f>
        <v>0</v>
      </c>
      <c r="CO23" s="183">
        <f>'Cash-flow'!CO22</f>
        <v>0</v>
      </c>
      <c r="CP23" s="183">
        <f>'Cash-flow'!CP22</f>
        <v>0</v>
      </c>
      <c r="CQ23" s="183">
        <f>'Cash-flow'!CQ22</f>
        <v>0</v>
      </c>
      <c r="CR23" s="183">
        <f>'Cash-flow'!CR22</f>
        <v>0</v>
      </c>
      <c r="CS23" s="183">
        <f>'Cash-flow'!CS22</f>
        <v>0</v>
      </c>
      <c r="CT23" s="235">
        <f>'Cash-flow'!CT22</f>
        <v>0</v>
      </c>
      <c r="CU23" s="796">
        <f>'Cash-flow'!CU22</f>
        <v>0</v>
      </c>
      <c r="CV23" s="183">
        <f>'Cash-flow'!CV22</f>
        <v>0</v>
      </c>
      <c r="CW23" s="183">
        <f>'Cash-flow'!CW22</f>
        <v>0</v>
      </c>
      <c r="CX23" s="183">
        <f>'Cash-flow'!CX22</f>
        <v>0</v>
      </c>
      <c r="CY23" s="183">
        <f>'Cash-flow'!CY22</f>
        <v>0</v>
      </c>
      <c r="CZ23" s="183">
        <f>'Cash-flow'!CZ22</f>
        <v>0</v>
      </c>
      <c r="DA23" s="183">
        <f>'Cash-flow'!DA22</f>
        <v>0</v>
      </c>
      <c r="DB23" s="183">
        <f>'Cash-flow'!DB22</f>
        <v>0</v>
      </c>
      <c r="DC23" s="183">
        <f>'Cash-flow'!DC22</f>
        <v>0</v>
      </c>
      <c r="DD23" s="183">
        <f>'Cash-flow'!DD22</f>
        <v>0</v>
      </c>
      <c r="DE23" s="183">
        <f>'Cash-flow'!DE22</f>
        <v>0</v>
      </c>
      <c r="DF23" s="797">
        <f>'Cash-flow'!DF22</f>
        <v>0</v>
      </c>
      <c r="DG23" s="796">
        <f>'Cash-flow'!DG22</f>
        <v>0</v>
      </c>
      <c r="DH23" s="183">
        <f>'Cash-flow'!DH22</f>
        <v>0</v>
      </c>
      <c r="DI23" s="183">
        <f>'Cash-flow'!DI22</f>
        <v>0</v>
      </c>
      <c r="DJ23" s="183">
        <f>'Cash-flow'!DJ22</f>
        <v>0</v>
      </c>
      <c r="DK23" s="183">
        <f>'Cash-flow'!DK22</f>
        <v>0</v>
      </c>
      <c r="DL23" s="183">
        <f>'Cash-flow'!DL22</f>
        <v>0</v>
      </c>
      <c r="DM23" s="183">
        <f>'Cash-flow'!DM22</f>
        <v>0</v>
      </c>
      <c r="DN23" s="183">
        <f>'Cash-flow'!DN22</f>
        <v>0</v>
      </c>
      <c r="DO23" s="183">
        <f>'Cash-flow'!DO22</f>
        <v>0</v>
      </c>
      <c r="DP23" s="183">
        <f>'Cash-flow'!DP22</f>
        <v>0</v>
      </c>
      <c r="DQ23" s="183">
        <f>'Cash-flow'!DQ22</f>
        <v>0</v>
      </c>
      <c r="DR23" s="797">
        <f>'Cash-flow'!DR22</f>
        <v>0</v>
      </c>
      <c r="DS23" s="796">
        <f>'Cash-flow'!DS22</f>
        <v>0</v>
      </c>
      <c r="DT23" s="183">
        <f>'Cash-flow'!DT22</f>
        <v>0</v>
      </c>
      <c r="DU23" s="183">
        <f>'Cash-flow'!DU22</f>
        <v>0</v>
      </c>
      <c r="DV23" s="183">
        <f>'Cash-flow'!DV22</f>
        <v>0</v>
      </c>
      <c r="DW23" s="183">
        <f>'Cash-flow'!DW22</f>
        <v>0</v>
      </c>
      <c r="DX23" s="183">
        <f>'Cash-flow'!DX22</f>
        <v>0</v>
      </c>
      <c r="DY23" s="183">
        <f>'Cash-flow'!DY22</f>
        <v>0</v>
      </c>
      <c r="DZ23" s="183">
        <f>'Cash-flow'!DZ22</f>
        <v>0</v>
      </c>
      <c r="EA23" s="183">
        <f>'Cash-flow'!EA22</f>
        <v>0</v>
      </c>
      <c r="EB23" s="183">
        <f>'Cash-flow'!EB22</f>
        <v>0</v>
      </c>
      <c r="EC23" s="183">
        <f>'Cash-flow'!EC22</f>
        <v>0</v>
      </c>
      <c r="ED23" s="797">
        <f>'Cash-flow'!ED22</f>
        <v>0</v>
      </c>
      <c r="EE23" s="796">
        <f>'Cash-flow'!EE22</f>
        <v>0</v>
      </c>
      <c r="EF23" s="183">
        <f>'Cash-flow'!EF22</f>
        <v>0</v>
      </c>
      <c r="EG23" s="183">
        <f>'Cash-flow'!EG22</f>
        <v>0</v>
      </c>
      <c r="EH23" s="183">
        <f>'Cash-flow'!EH22</f>
        <v>0</v>
      </c>
      <c r="EI23" s="183">
        <f>'Cash-flow'!EI22</f>
        <v>0</v>
      </c>
      <c r="EJ23" s="183">
        <f>'Cash-flow'!EJ22</f>
        <v>0</v>
      </c>
      <c r="EK23" s="183">
        <f>'Cash-flow'!EK22</f>
        <v>0</v>
      </c>
      <c r="EL23" s="183">
        <f>'Cash-flow'!EL22</f>
        <v>0</v>
      </c>
      <c r="EM23" s="183">
        <f>'Cash-flow'!EM22</f>
        <v>0</v>
      </c>
      <c r="EN23" s="183">
        <f>'Cash-flow'!EN22</f>
        <v>0</v>
      </c>
      <c r="EO23" s="183">
        <f>'Cash-flow'!EO22</f>
        <v>0</v>
      </c>
      <c r="EP23" s="797">
        <f>'Cash-flow'!EP22</f>
        <v>0</v>
      </c>
      <c r="EQ23" s="193"/>
      <c r="ER23" s="796">
        <f>SUM(C23:N23)</f>
        <v>0</v>
      </c>
      <c r="ES23" s="183">
        <f>SUM(O23:Z23)</f>
        <v>0</v>
      </c>
      <c r="ET23" s="183">
        <f>SUM(AA23:AL23)</f>
        <v>0</v>
      </c>
      <c r="EU23" s="183">
        <f>SUM(AM23:AX23)</f>
        <v>0</v>
      </c>
      <c r="EV23" s="183">
        <f>SUM(AY23:BJ23)</f>
        <v>0</v>
      </c>
      <c r="EW23" s="183">
        <f>SUM(BK23:BV23)</f>
        <v>0</v>
      </c>
      <c r="EX23" s="183">
        <f>SUM(BW23:CH23)</f>
        <v>0</v>
      </c>
      <c r="EY23" s="235">
        <f>SUM(CI23:CT23)</f>
        <v>0</v>
      </c>
      <c r="EZ23" s="235">
        <f t="shared" si="15"/>
        <v>0</v>
      </c>
      <c r="FA23" s="235">
        <f t="shared" si="16"/>
        <v>0</v>
      </c>
      <c r="FB23" s="235">
        <f t="shared" si="17"/>
        <v>0</v>
      </c>
      <c r="FC23" s="235">
        <f t="shared" si="18"/>
        <v>0</v>
      </c>
      <c r="FD23" s="184">
        <f t="shared" si="19"/>
        <v>0</v>
      </c>
    </row>
    <row r="24" spans="2:162" s="41" customFormat="1" ht="36" customHeight="1" thickBot="1" x14ac:dyDescent="0.35">
      <c r="B24" s="768" t="s">
        <v>88</v>
      </c>
      <c r="C24" s="798">
        <f>SUM(C19:C23)</f>
        <v>0</v>
      </c>
      <c r="D24" s="250">
        <f t="shared" ref="D24:BO24" si="23">SUM(D19:D23)</f>
        <v>0</v>
      </c>
      <c r="E24" s="250">
        <f t="shared" si="23"/>
        <v>0</v>
      </c>
      <c r="F24" s="250">
        <f t="shared" si="23"/>
        <v>0</v>
      </c>
      <c r="G24" s="250">
        <f t="shared" si="23"/>
        <v>0</v>
      </c>
      <c r="H24" s="250">
        <f t="shared" si="23"/>
        <v>0</v>
      </c>
      <c r="I24" s="255">
        <f t="shared" si="23"/>
        <v>0</v>
      </c>
      <c r="J24" s="255">
        <f t="shared" si="23"/>
        <v>0</v>
      </c>
      <c r="K24" s="255">
        <f t="shared" si="23"/>
        <v>0</v>
      </c>
      <c r="L24" s="255">
        <f t="shared" si="23"/>
        <v>0</v>
      </c>
      <c r="M24" s="199">
        <f t="shared" si="23"/>
        <v>0</v>
      </c>
      <c r="N24" s="204">
        <f t="shared" si="23"/>
        <v>-3630.3333333333335</v>
      </c>
      <c r="O24" s="794">
        <f t="shared" si="23"/>
        <v>-3630.3333333333335</v>
      </c>
      <c r="P24" s="199">
        <f t="shared" si="23"/>
        <v>-3630.3333333333335</v>
      </c>
      <c r="Q24" s="199">
        <f t="shared" si="23"/>
        <v>-3630.3333333333335</v>
      </c>
      <c r="R24" s="199">
        <f t="shared" si="23"/>
        <v>-3630.3333333333335</v>
      </c>
      <c r="S24" s="199">
        <f t="shared" si="23"/>
        <v>-3630.3333333333335</v>
      </c>
      <c r="T24" s="199">
        <f t="shared" si="23"/>
        <v>-3630.3333333333335</v>
      </c>
      <c r="U24" s="199">
        <f t="shared" si="23"/>
        <v>95980.826023391797</v>
      </c>
      <c r="V24" s="199">
        <f t="shared" si="23"/>
        <v>96553.676023391803</v>
      </c>
      <c r="W24" s="199">
        <f t="shared" si="23"/>
        <v>63281.42602339181</v>
      </c>
      <c r="X24" s="199">
        <f t="shared" si="23"/>
        <v>40049.576023391819</v>
      </c>
      <c r="Y24" s="199">
        <f t="shared" si="23"/>
        <v>-3878.9739766081875</v>
      </c>
      <c r="Z24" s="204">
        <f t="shared" si="23"/>
        <v>-12286.623976608185</v>
      </c>
      <c r="AA24" s="794">
        <f t="shared" si="23"/>
        <v>-5812.6239766081817</v>
      </c>
      <c r="AB24" s="199">
        <f t="shared" si="23"/>
        <v>16946.576023391812</v>
      </c>
      <c r="AC24" s="199">
        <f t="shared" si="23"/>
        <v>51264.476023391813</v>
      </c>
      <c r="AD24" s="199">
        <f t="shared" si="23"/>
        <v>74410.376023391815</v>
      </c>
      <c r="AE24" s="199">
        <f t="shared" si="23"/>
        <v>97012.076023391797</v>
      </c>
      <c r="AF24" s="199">
        <f t="shared" si="23"/>
        <v>92342.72602339182</v>
      </c>
      <c r="AG24" s="199">
        <f t="shared" si="23"/>
        <v>93241.211023391836</v>
      </c>
      <c r="AH24" s="199">
        <f t="shared" si="23"/>
        <v>93802.604023391817</v>
      </c>
      <c r="AI24" s="199">
        <f t="shared" si="23"/>
        <v>61195.799023391803</v>
      </c>
      <c r="AJ24" s="199">
        <f t="shared" si="23"/>
        <v>38428.586023391814</v>
      </c>
      <c r="AK24" s="199">
        <f t="shared" si="23"/>
        <v>-4621.3929766081819</v>
      </c>
      <c r="AL24" s="204">
        <f t="shared" si="23"/>
        <v>-12860.889976608185</v>
      </c>
      <c r="AM24" s="794">
        <f t="shared" si="23"/>
        <v>-6516.3699766081882</v>
      </c>
      <c r="AN24" s="199">
        <f t="shared" si="23"/>
        <v>15787.646023391811</v>
      </c>
      <c r="AO24" s="199">
        <f t="shared" si="23"/>
        <v>49419.188023391813</v>
      </c>
      <c r="AP24" s="199">
        <f t="shared" si="23"/>
        <v>72102.170023391809</v>
      </c>
      <c r="AQ24" s="199">
        <f t="shared" si="23"/>
        <v>94251.836023391836</v>
      </c>
      <c r="AR24" s="199">
        <f t="shared" si="23"/>
        <v>89675.873023391818</v>
      </c>
      <c r="AS24" s="199">
        <f t="shared" si="23"/>
        <v>92487.816898391844</v>
      </c>
      <c r="AT24" s="199">
        <f t="shared" si="23"/>
        <v>93046.059223391814</v>
      </c>
      <c r="AU24" s="199">
        <f t="shared" si="23"/>
        <v>60622.25159839182</v>
      </c>
      <c r="AV24" s="199">
        <f t="shared" si="23"/>
        <v>37982.813773391805</v>
      </c>
      <c r="AW24" s="199">
        <f t="shared" si="23"/>
        <v>-4825.5582016081862</v>
      </c>
      <c r="AX24" s="204">
        <f t="shared" si="23"/>
        <v>-13018.813126608187</v>
      </c>
      <c r="AY24" s="794">
        <f t="shared" si="23"/>
        <v>-6709.9001266081796</v>
      </c>
      <c r="AZ24" s="199">
        <f t="shared" si="23"/>
        <v>15468.940273391818</v>
      </c>
      <c r="BA24" s="199">
        <f t="shared" si="23"/>
        <v>48911.73382339182</v>
      </c>
      <c r="BB24" s="199">
        <f t="shared" si="23"/>
        <v>71467.413373391842</v>
      </c>
      <c r="BC24" s="199">
        <f t="shared" si="23"/>
        <v>93492.770023391815</v>
      </c>
      <c r="BD24" s="199">
        <f t="shared" si="23"/>
        <v>88942.488448391814</v>
      </c>
      <c r="BE24" s="199">
        <f t="shared" si="23"/>
        <v>91734.422773391823</v>
      </c>
      <c r="BF24" s="199">
        <f t="shared" si="23"/>
        <v>92289.514423391811</v>
      </c>
      <c r="BG24" s="199">
        <f t="shared" si="23"/>
        <v>60048.704173391809</v>
      </c>
      <c r="BH24" s="199">
        <f t="shared" si="23"/>
        <v>37537.04152339181</v>
      </c>
      <c r="BI24" s="199">
        <f t="shared" si="23"/>
        <v>-5029.7234266081905</v>
      </c>
      <c r="BJ24" s="204">
        <f t="shared" si="23"/>
        <v>-13176.736276608186</v>
      </c>
      <c r="BK24" s="794">
        <f t="shared" si="23"/>
        <v>-6903.4302766081855</v>
      </c>
      <c r="BL24" s="199">
        <f t="shared" si="23"/>
        <v>15150.234523391809</v>
      </c>
      <c r="BM24" s="199">
        <f t="shared" si="23"/>
        <v>48404.279623391812</v>
      </c>
      <c r="BN24" s="199">
        <f t="shared" si="23"/>
        <v>70832.656723391818</v>
      </c>
      <c r="BO24" s="199">
        <f t="shared" si="23"/>
        <v>92733.704023391823</v>
      </c>
      <c r="BP24" s="199">
        <f t="shared" ref="BP24:EA24" si="24">SUM(BP19:BP23)</f>
        <v>88209.10387339181</v>
      </c>
      <c r="BQ24" s="199">
        <f t="shared" si="24"/>
        <v>90981.028648391832</v>
      </c>
      <c r="BR24" s="199">
        <f t="shared" si="24"/>
        <v>91532.969623391837</v>
      </c>
      <c r="BS24" s="199">
        <f t="shared" si="24"/>
        <v>59475.156748391812</v>
      </c>
      <c r="BT24" s="199">
        <f t="shared" si="24"/>
        <v>37091.269273391816</v>
      </c>
      <c r="BU24" s="199">
        <f t="shared" si="24"/>
        <v>-5233.8886516081875</v>
      </c>
      <c r="BV24" s="204">
        <f t="shared" si="24"/>
        <v>-13334.659426608185</v>
      </c>
      <c r="BW24" s="794">
        <f t="shared" si="24"/>
        <v>-7096.9604266081842</v>
      </c>
      <c r="BX24" s="199">
        <f t="shared" si="24"/>
        <v>14831.528773391816</v>
      </c>
      <c r="BY24" s="199">
        <f t="shared" si="24"/>
        <v>47896.82542339182</v>
      </c>
      <c r="BZ24" s="199">
        <f t="shared" si="24"/>
        <v>70197.900073391822</v>
      </c>
      <c r="CA24" s="199">
        <f t="shared" si="24"/>
        <v>91974.638023391832</v>
      </c>
      <c r="CB24" s="199">
        <f t="shared" si="24"/>
        <v>87475.719298391807</v>
      </c>
      <c r="CC24" s="199">
        <f t="shared" si="24"/>
        <v>90227.634523391811</v>
      </c>
      <c r="CD24" s="199">
        <f t="shared" si="24"/>
        <v>90776.424823391833</v>
      </c>
      <c r="CE24" s="199">
        <f t="shared" si="24"/>
        <v>58901.6093233918</v>
      </c>
      <c r="CF24" s="199">
        <f t="shared" si="24"/>
        <v>36645.497023391807</v>
      </c>
      <c r="CG24" s="199">
        <f t="shared" si="24"/>
        <v>-5438.0538766081845</v>
      </c>
      <c r="CH24" s="204">
        <f t="shared" si="24"/>
        <v>-13492.582576608187</v>
      </c>
      <c r="CI24" s="202">
        <f t="shared" si="24"/>
        <v>-7290.4905766081902</v>
      </c>
      <c r="CJ24" s="199">
        <f t="shared" si="24"/>
        <v>14512.823023391808</v>
      </c>
      <c r="CK24" s="199">
        <f t="shared" si="24"/>
        <v>47389.371223391812</v>
      </c>
      <c r="CL24" s="199">
        <f t="shared" si="24"/>
        <v>69563.143423391797</v>
      </c>
      <c r="CM24" s="199">
        <f t="shared" si="24"/>
        <v>91215.57202339184</v>
      </c>
      <c r="CN24" s="199">
        <f t="shared" si="24"/>
        <v>86742.334723391803</v>
      </c>
      <c r="CO24" s="199">
        <f t="shared" si="24"/>
        <v>89474.240398391819</v>
      </c>
      <c r="CP24" s="199">
        <f t="shared" si="24"/>
        <v>90019.88002339183</v>
      </c>
      <c r="CQ24" s="199">
        <f t="shared" si="24"/>
        <v>58328.061898391818</v>
      </c>
      <c r="CR24" s="199">
        <f t="shared" si="24"/>
        <v>36199.724773391827</v>
      </c>
      <c r="CS24" s="199">
        <f t="shared" si="24"/>
        <v>-5642.2191016081888</v>
      </c>
      <c r="CT24" s="200">
        <f t="shared" si="24"/>
        <v>-13650.505726608186</v>
      </c>
      <c r="CU24" s="794">
        <f t="shared" si="24"/>
        <v>-7484.0207266081889</v>
      </c>
      <c r="CV24" s="199">
        <f t="shared" si="24"/>
        <v>14194.117273391807</v>
      </c>
      <c r="CW24" s="199">
        <f t="shared" si="24"/>
        <v>46881.917023391834</v>
      </c>
      <c r="CX24" s="199">
        <f t="shared" si="24"/>
        <v>68928.386773391801</v>
      </c>
      <c r="CY24" s="199">
        <f t="shared" si="24"/>
        <v>90456.506023391848</v>
      </c>
      <c r="CZ24" s="199">
        <f t="shared" si="24"/>
        <v>86008.950148391828</v>
      </c>
      <c r="DA24" s="199">
        <f t="shared" si="24"/>
        <v>88720.846273391799</v>
      </c>
      <c r="DB24" s="199">
        <f t="shared" si="24"/>
        <v>89263.335223391827</v>
      </c>
      <c r="DC24" s="199">
        <f t="shared" si="24"/>
        <v>57754.514473391806</v>
      </c>
      <c r="DD24" s="199">
        <f t="shared" si="24"/>
        <v>35753.952523391818</v>
      </c>
      <c r="DE24" s="199">
        <f t="shared" si="24"/>
        <v>-5846.3843266081858</v>
      </c>
      <c r="DF24" s="204">
        <f t="shared" si="24"/>
        <v>-13808.428876608185</v>
      </c>
      <c r="DG24" s="794">
        <f t="shared" si="24"/>
        <v>-7677.5508766081875</v>
      </c>
      <c r="DH24" s="199">
        <f t="shared" si="24"/>
        <v>13875.411523391813</v>
      </c>
      <c r="DI24" s="199">
        <f t="shared" si="24"/>
        <v>46374.462823391812</v>
      </c>
      <c r="DJ24" s="199">
        <f t="shared" si="24"/>
        <v>68293.630123391806</v>
      </c>
      <c r="DK24" s="199">
        <f t="shared" si="24"/>
        <v>89697.440023391799</v>
      </c>
      <c r="DL24" s="199">
        <f t="shared" si="24"/>
        <v>85275.565573391796</v>
      </c>
      <c r="DM24" s="199">
        <f t="shared" si="24"/>
        <v>87967.452148391807</v>
      </c>
      <c r="DN24" s="199">
        <f t="shared" si="24"/>
        <v>88506.790423391823</v>
      </c>
      <c r="DO24" s="199">
        <f t="shared" si="24"/>
        <v>57180.967048391809</v>
      </c>
      <c r="DP24" s="199">
        <f t="shared" si="24"/>
        <v>35308.180273391823</v>
      </c>
      <c r="DQ24" s="199">
        <f t="shared" si="24"/>
        <v>-6050.5495516081828</v>
      </c>
      <c r="DR24" s="204">
        <f t="shared" si="24"/>
        <v>-13966.352026608187</v>
      </c>
      <c r="DS24" s="794">
        <f t="shared" si="24"/>
        <v>-7871.0810266081862</v>
      </c>
      <c r="DT24" s="199">
        <f t="shared" si="24"/>
        <v>13556.705773391812</v>
      </c>
      <c r="DU24" s="199">
        <f t="shared" si="24"/>
        <v>45867.008623391805</v>
      </c>
      <c r="DV24" s="199">
        <f t="shared" si="24"/>
        <v>67658.87347339181</v>
      </c>
      <c r="DW24" s="199">
        <f t="shared" si="24"/>
        <v>88938.374023391807</v>
      </c>
      <c r="DX24" s="199">
        <f t="shared" si="24"/>
        <v>84542.180998391821</v>
      </c>
      <c r="DY24" s="199">
        <f t="shared" si="24"/>
        <v>87214.058023391815</v>
      </c>
      <c r="DZ24" s="199">
        <f t="shared" si="24"/>
        <v>87750.24562339182</v>
      </c>
      <c r="EA24" s="199">
        <f t="shared" si="24"/>
        <v>56607.419623391826</v>
      </c>
      <c r="EB24" s="199">
        <f t="shared" ref="EB24:EP24" si="25">SUM(EB19:EB23)</f>
        <v>34862.408023391814</v>
      </c>
      <c r="EC24" s="199">
        <f t="shared" si="25"/>
        <v>-6254.7147766081871</v>
      </c>
      <c r="ED24" s="204">
        <f t="shared" si="25"/>
        <v>-14124.275176608186</v>
      </c>
      <c r="EE24" s="794">
        <f t="shared" si="25"/>
        <v>-8064.6111766081849</v>
      </c>
      <c r="EF24" s="199">
        <f t="shared" si="25"/>
        <v>13238.000023391811</v>
      </c>
      <c r="EG24" s="199">
        <f t="shared" si="25"/>
        <v>45359.554423391812</v>
      </c>
      <c r="EH24" s="199">
        <f t="shared" si="25"/>
        <v>67024.116823391814</v>
      </c>
      <c r="EI24" s="199">
        <f t="shared" si="25"/>
        <v>88179.308023391815</v>
      </c>
      <c r="EJ24" s="199">
        <f t="shared" si="25"/>
        <v>83808.796423391817</v>
      </c>
      <c r="EK24" s="199">
        <f t="shared" si="25"/>
        <v>86460.663898391795</v>
      </c>
      <c r="EL24" s="199">
        <f t="shared" si="25"/>
        <v>86993.700823391817</v>
      </c>
      <c r="EM24" s="199">
        <f t="shared" si="25"/>
        <v>56033.872198391815</v>
      </c>
      <c r="EN24" s="199">
        <f t="shared" si="25"/>
        <v>34416.635773391819</v>
      </c>
      <c r="EO24" s="199">
        <f t="shared" si="25"/>
        <v>-6458.8800016081841</v>
      </c>
      <c r="EP24" s="204">
        <f t="shared" si="25"/>
        <v>-14282.198326608184</v>
      </c>
      <c r="EQ24" s="243"/>
      <c r="ER24" s="794">
        <f>SUM(C24:N24)</f>
        <v>-3630.3333333333335</v>
      </c>
      <c r="ES24" s="199">
        <f>SUM(O24:Z24)</f>
        <v>257917.90614035082</v>
      </c>
      <c r="ET24" s="199">
        <f>SUM(AA24:AL24)</f>
        <v>595349.52328070183</v>
      </c>
      <c r="EU24" s="199">
        <f>SUM(AM24:AX24)</f>
        <v>581014.9133057018</v>
      </c>
      <c r="EV24" s="199">
        <f>SUM(AY24:BJ24)</f>
        <v>574976.6690057019</v>
      </c>
      <c r="EW24" s="199">
        <f>SUM(BK24:BV24)</f>
        <v>568938.42470570176</v>
      </c>
      <c r="EX24" s="199">
        <f>SUM(BW24:CH24)</f>
        <v>562900.18040570186</v>
      </c>
      <c r="EY24" s="200">
        <f>SUM(CI24:CT24)</f>
        <v>556861.93610570184</v>
      </c>
      <c r="EZ24" s="200">
        <f t="shared" si="15"/>
        <v>550823.69180570182</v>
      </c>
      <c r="FA24" s="200">
        <f t="shared" si="16"/>
        <v>544785.44750570168</v>
      </c>
      <c r="FB24" s="200">
        <f t="shared" si="17"/>
        <v>538747.20320570178</v>
      </c>
      <c r="FC24" s="200">
        <f t="shared" si="18"/>
        <v>532708.95890570176</v>
      </c>
      <c r="FD24" s="178">
        <f t="shared" si="19"/>
        <v>5861394.5210390352</v>
      </c>
      <c r="FF24" s="243"/>
    </row>
    <row r="25" spans="2:162" ht="15.6" x14ac:dyDescent="0.3">
      <c r="B25" s="780" t="s">
        <v>99</v>
      </c>
      <c r="C25" s="792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793"/>
      <c r="O25" s="792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793"/>
      <c r="AA25" s="792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793"/>
      <c r="AM25" s="792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793"/>
      <c r="AY25" s="792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793"/>
      <c r="BK25" s="792"/>
      <c r="BL25" s="177"/>
      <c r="BM25" s="177"/>
      <c r="BN25" s="177"/>
      <c r="BO25" s="177"/>
      <c r="BP25" s="177"/>
      <c r="BQ25" s="177"/>
      <c r="BR25" s="177"/>
      <c r="BS25" s="177"/>
      <c r="BT25" s="177"/>
      <c r="BU25" s="177"/>
      <c r="BV25" s="793"/>
      <c r="BW25" s="792"/>
      <c r="BX25" s="177"/>
      <c r="BY25" s="177"/>
      <c r="BZ25" s="177"/>
      <c r="CA25" s="177"/>
      <c r="CB25" s="177"/>
      <c r="CC25" s="177"/>
      <c r="CD25" s="177"/>
      <c r="CE25" s="177"/>
      <c r="CF25" s="177"/>
      <c r="CG25" s="177"/>
      <c r="CH25" s="793"/>
      <c r="CI25" s="771"/>
      <c r="CJ25" s="177"/>
      <c r="CK25" s="177"/>
      <c r="CL25" s="177"/>
      <c r="CM25" s="177"/>
      <c r="CN25" s="177"/>
      <c r="CO25" s="177"/>
      <c r="CP25" s="177"/>
      <c r="CQ25" s="177"/>
      <c r="CR25" s="177"/>
      <c r="CS25" s="177"/>
      <c r="CT25" s="188"/>
      <c r="CU25" s="792"/>
      <c r="CV25" s="177"/>
      <c r="CW25" s="177"/>
      <c r="CX25" s="177"/>
      <c r="CY25" s="177"/>
      <c r="CZ25" s="177"/>
      <c r="DA25" s="177"/>
      <c r="DB25" s="177"/>
      <c r="DC25" s="177"/>
      <c r="DD25" s="177"/>
      <c r="DE25" s="177"/>
      <c r="DF25" s="793"/>
      <c r="DG25" s="792"/>
      <c r="DH25" s="177"/>
      <c r="DI25" s="177"/>
      <c r="DJ25" s="177"/>
      <c r="DK25" s="177"/>
      <c r="DL25" s="177"/>
      <c r="DM25" s="177"/>
      <c r="DN25" s="177"/>
      <c r="DO25" s="177"/>
      <c r="DP25" s="177"/>
      <c r="DQ25" s="177"/>
      <c r="DR25" s="793"/>
      <c r="DS25" s="792"/>
      <c r="DT25" s="177"/>
      <c r="DU25" s="177"/>
      <c r="DV25" s="177"/>
      <c r="DW25" s="177"/>
      <c r="DX25" s="177"/>
      <c r="DY25" s="177"/>
      <c r="DZ25" s="177"/>
      <c r="EA25" s="177"/>
      <c r="EB25" s="177"/>
      <c r="EC25" s="177"/>
      <c r="ED25" s="793"/>
      <c r="EE25" s="792"/>
      <c r="EF25" s="177"/>
      <c r="EG25" s="177"/>
      <c r="EH25" s="177"/>
      <c r="EI25" s="177"/>
      <c r="EJ25" s="177"/>
      <c r="EK25" s="177"/>
      <c r="EL25" s="177"/>
      <c r="EM25" s="177"/>
      <c r="EN25" s="177"/>
      <c r="EO25" s="177"/>
      <c r="EP25" s="793"/>
      <c r="EQ25" s="125"/>
      <c r="ER25" s="792"/>
      <c r="ES25" s="177"/>
      <c r="ET25" s="177"/>
      <c r="EU25" s="177"/>
      <c r="EV25" s="177"/>
      <c r="EW25" s="177"/>
      <c r="EX25" s="177"/>
      <c r="EY25" s="188"/>
      <c r="EZ25" s="188"/>
      <c r="FA25" s="188"/>
      <c r="FB25" s="188"/>
      <c r="FC25" s="188"/>
      <c r="FD25" s="810"/>
    </row>
    <row r="26" spans="2:162" ht="15.6" x14ac:dyDescent="0.3">
      <c r="B26" s="781"/>
      <c r="C26" s="792">
        <f>'Налоговый учётfiscal accounting'!C17</f>
        <v>0</v>
      </c>
      <c r="D26" s="177">
        <f>'Налоговый учётfiscal accounting'!D17</f>
        <v>0</v>
      </c>
      <c r="E26" s="177">
        <f>'Налоговый учётfiscal accounting'!E17</f>
        <v>0</v>
      </c>
      <c r="F26" s="177">
        <f>'Налоговый учётfiscal accounting'!F17</f>
        <v>0</v>
      </c>
      <c r="G26" s="177">
        <f>'Налоговый учётfiscal accounting'!G17</f>
        <v>0</v>
      </c>
      <c r="H26" s="177">
        <f>'Налоговый учётfiscal accounting'!H17</f>
        <v>0</v>
      </c>
      <c r="I26" s="177">
        <f>'Налоговый учётfiscal accounting'!I17</f>
        <v>0</v>
      </c>
      <c r="J26" s="177">
        <f>'Налоговый учётfiscal accounting'!J17</f>
        <v>0</v>
      </c>
      <c r="K26" s="177">
        <f>'Налоговый учётfiscal accounting'!K17</f>
        <v>0</v>
      </c>
      <c r="L26" s="177">
        <f>'Налоговый учётfiscal accounting'!L17</f>
        <v>0</v>
      </c>
      <c r="M26" s="177"/>
      <c r="N26" s="793"/>
      <c r="O26" s="792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793"/>
      <c r="AA26" s="792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793"/>
      <c r="AM26" s="792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793"/>
      <c r="AY26" s="792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793"/>
      <c r="BK26" s="792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793"/>
      <c r="BW26" s="792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793"/>
      <c r="CI26" s="771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  <c r="CT26" s="188"/>
      <c r="CU26" s="792"/>
      <c r="CV26" s="177"/>
      <c r="CW26" s="177"/>
      <c r="CX26" s="177"/>
      <c r="CY26" s="177"/>
      <c r="CZ26" s="177"/>
      <c r="DA26" s="177"/>
      <c r="DB26" s="177"/>
      <c r="DC26" s="177"/>
      <c r="DD26" s="177"/>
      <c r="DE26" s="177"/>
      <c r="DF26" s="793"/>
      <c r="DG26" s="792"/>
      <c r="DH26" s="177"/>
      <c r="DI26" s="177"/>
      <c r="DJ26" s="177"/>
      <c r="DK26" s="177"/>
      <c r="DL26" s="177"/>
      <c r="DM26" s="177"/>
      <c r="DN26" s="177"/>
      <c r="DO26" s="177"/>
      <c r="DP26" s="177"/>
      <c r="DQ26" s="177"/>
      <c r="DR26" s="793"/>
      <c r="DS26" s="792"/>
      <c r="DT26" s="177"/>
      <c r="DU26" s="177"/>
      <c r="DV26" s="177"/>
      <c r="DW26" s="177"/>
      <c r="DX26" s="177"/>
      <c r="DY26" s="177"/>
      <c r="DZ26" s="177"/>
      <c r="EA26" s="177"/>
      <c r="EB26" s="177"/>
      <c r="EC26" s="177"/>
      <c r="ED26" s="793"/>
      <c r="EE26" s="792"/>
      <c r="EF26" s="177"/>
      <c r="EG26" s="177"/>
      <c r="EH26" s="177"/>
      <c r="EI26" s="177"/>
      <c r="EJ26" s="177"/>
      <c r="EK26" s="177"/>
      <c r="EL26" s="177"/>
      <c r="EM26" s="177"/>
      <c r="EN26" s="177"/>
      <c r="EO26" s="177"/>
      <c r="EP26" s="793"/>
      <c r="EQ26" s="125"/>
      <c r="ER26" s="792">
        <f>SUM(C26:N26)</f>
        <v>0</v>
      </c>
      <c r="ES26" s="177">
        <f>SUM(O26:Z26)</f>
        <v>0</v>
      </c>
      <c r="ET26" s="177">
        <f>SUM(AA26:AL26)</f>
        <v>0</v>
      </c>
      <c r="EU26" s="177">
        <f>SUM(AM26:AX26)</f>
        <v>0</v>
      </c>
      <c r="EV26" s="177">
        <f>SUM(AY26:BJ26)</f>
        <v>0</v>
      </c>
      <c r="EW26" s="177">
        <f>SUM(BK26:BV26)</f>
        <v>0</v>
      </c>
      <c r="EX26" s="177">
        <f>SUM(BW26:CH26)</f>
        <v>0</v>
      </c>
      <c r="EY26" s="188">
        <f>SUM(CI26:CT26)</f>
        <v>0</v>
      </c>
      <c r="EZ26" s="188">
        <f>SUM(CU26:DF26)</f>
        <v>0</v>
      </c>
      <c r="FA26" s="188">
        <f>SUM(DG26:DR26)</f>
        <v>0</v>
      </c>
      <c r="FB26" s="188">
        <f>SUM(DS26:ED26)</f>
        <v>0</v>
      </c>
      <c r="FC26" s="188">
        <f>SUM(EE26:EP26)</f>
        <v>0</v>
      </c>
      <c r="FD26" s="178">
        <f>SUM(C26:EP26)</f>
        <v>0</v>
      </c>
    </row>
    <row r="27" spans="2:162" ht="16.2" thickBot="1" x14ac:dyDescent="0.35">
      <c r="B27" s="782" t="s">
        <v>171</v>
      </c>
      <c r="C27" s="799">
        <f>'Налоговый учётfiscal accounting'!C23</f>
        <v>0</v>
      </c>
      <c r="D27" s="196">
        <f>'Налоговый учётfiscal accounting'!D23</f>
        <v>0</v>
      </c>
      <c r="E27" s="196">
        <f>'Налоговый учётfiscal accounting'!E23</f>
        <v>0</v>
      </c>
      <c r="F27" s="196">
        <f>'Налоговый учётfiscal accounting'!F23</f>
        <v>0</v>
      </c>
      <c r="G27" s="196">
        <f>'Налоговый учётfiscal accounting'!G23</f>
        <v>0</v>
      </c>
      <c r="H27" s="196">
        <f>'Налоговый учётfiscal accounting'!H23</f>
        <v>0</v>
      </c>
      <c r="I27" s="196">
        <f>'Налоговый учётfiscal accounting'!I23</f>
        <v>0</v>
      </c>
      <c r="J27" s="196">
        <f>'Налоговый учётfiscal accounting'!J23</f>
        <v>0</v>
      </c>
      <c r="K27" s="196">
        <f>'Налоговый учётfiscal accounting'!K23</f>
        <v>0</v>
      </c>
      <c r="L27" s="196">
        <f>'Налоговый учётfiscal accounting'!L23</f>
        <v>0</v>
      </c>
      <c r="M27" s="196">
        <f>'Налоговый учётfiscal accounting'!M23</f>
        <v>0</v>
      </c>
      <c r="N27" s="800">
        <f>'Налоговый учётfiscal accounting'!N23</f>
        <v>0</v>
      </c>
      <c r="O27" s="799">
        <f>'Налоговый учётfiscal accounting'!O23</f>
        <v>0</v>
      </c>
      <c r="P27" s="196">
        <f>'Налоговый учётfiscal accounting'!P23</f>
        <v>0</v>
      </c>
      <c r="Q27" s="196">
        <f>'Налоговый учётfiscal accounting'!Q23</f>
        <v>0</v>
      </c>
      <c r="R27" s="196">
        <f>'Налоговый учётfiscal accounting'!R23</f>
        <v>0</v>
      </c>
      <c r="S27" s="196">
        <f>'Налоговый учётfiscal accounting'!S23</f>
        <v>0</v>
      </c>
      <c r="T27" s="196">
        <f>'Налоговый учётfiscal accounting'!T23</f>
        <v>0</v>
      </c>
      <c r="U27" s="196">
        <f>'Налоговый учётfiscal accounting'!U23</f>
        <v>-12702.328684210524</v>
      </c>
      <c r="V27" s="196">
        <f>'Налоговый учётfiscal accounting'!V23</f>
        <v>-17379.661684210525</v>
      </c>
      <c r="W27" s="196">
        <f>'Налоговый учётfiscal accounting'!W23</f>
        <v>-11390.656684210526</v>
      </c>
      <c r="X27" s="196">
        <f>'Налоговый учётfiscal accounting'!X23</f>
        <v>-7208.9236842105274</v>
      </c>
      <c r="Y27" s="196">
        <f>'Налоговый учётfiscal accounting'!Y23</f>
        <v>0</v>
      </c>
      <c r="Z27" s="800">
        <f>'Налоговый учётfiscal accounting'!Z23</f>
        <v>0</v>
      </c>
      <c r="AA27" s="799">
        <f>'Налоговый учётfiscal accounting'!AA23</f>
        <v>0</v>
      </c>
      <c r="AB27" s="196">
        <f>'Налоговый учётfiscal accounting'!AB23</f>
        <v>0</v>
      </c>
      <c r="AC27" s="196">
        <f>'Налоговый учётfiscal accounting'!AC23</f>
        <v>-8321.9094210526328</v>
      </c>
      <c r="AD27" s="196">
        <f>'Налоговый учётfiscal accounting'!AD23</f>
        <v>-13393.867684210527</v>
      </c>
      <c r="AE27" s="196">
        <f>'Налоговый учётfiscal accounting'!AE23</f>
        <v>-17462.173684210524</v>
      </c>
      <c r="AF27" s="196">
        <f>'Налоговый учётfiscal accounting'!AF23</f>
        <v>-16621.690684210527</v>
      </c>
      <c r="AG27" s="196">
        <f>'Налоговый учётfiscal accounting'!AG23</f>
        <v>-16783.41798421053</v>
      </c>
      <c r="AH27" s="196">
        <f>'Налоговый учётfiscal accounting'!AH23</f>
        <v>-16884.468724210528</v>
      </c>
      <c r="AI27" s="196">
        <f>'Налоговый учётfiscal accounting'!AI23</f>
        <v>-11015.243824210524</v>
      </c>
      <c r="AJ27" s="196">
        <f>'Налоговый учётfiscal accounting'!AJ23</f>
        <v>-6917.1454842105259</v>
      </c>
      <c r="AK27" s="196">
        <f>'Налоговый учётfiscal accounting'!AK23</f>
        <v>0</v>
      </c>
      <c r="AL27" s="800">
        <f>'Налоговый учётfiscal accounting'!AL23</f>
        <v>0</v>
      </c>
      <c r="AM27" s="799">
        <f>'Налоговый учётfiscal accounting'!AM23</f>
        <v>0</v>
      </c>
      <c r="AN27" s="196">
        <f>'Налоговый учётfiscal accounting'!AN23</f>
        <v>0</v>
      </c>
      <c r="AO27" s="196">
        <f>'Налоговый учётfiscal accounting'!AO23</f>
        <v>-7417.4726010526319</v>
      </c>
      <c r="AP27" s="196">
        <f>'Налоговый учётfiscal accounting'!AP23</f>
        <v>-12978.390604210525</v>
      </c>
      <c r="AQ27" s="196">
        <f>'Налоговый учётfiscal accounting'!AQ23</f>
        <v>-16965.330484210528</v>
      </c>
      <c r="AR27" s="196">
        <f>'Налоговый учётfiscal accounting'!AR23</f>
        <v>-16141.657144210527</v>
      </c>
      <c r="AS27" s="196">
        <f>'Налоговый учётfiscal accounting'!AS23</f>
        <v>-16647.80704171053</v>
      </c>
      <c r="AT27" s="196">
        <f>'Налоговый учётfiscal accounting'!AT23</f>
        <v>-16748.290660210525</v>
      </c>
      <c r="AU27" s="196">
        <f>'Налоговый учётfiscal accounting'!AU23</f>
        <v>-10912.005287710526</v>
      </c>
      <c r="AV27" s="196">
        <f>'Налоговый учётfiscal accounting'!AV23</f>
        <v>-6836.9064792105246</v>
      </c>
      <c r="AW27" s="196">
        <f>'Налоговый учётfiscal accounting'!AW23</f>
        <v>0</v>
      </c>
      <c r="AX27" s="800">
        <f>'Налоговый учётfiscal accounting'!AX23</f>
        <v>0</v>
      </c>
      <c r="AY27" s="799">
        <f>'Налоговый учётfiscal accounting'!AY23</f>
        <v>0</v>
      </c>
      <c r="AZ27" s="196">
        <f>'Налоговый учётfiscal accounting'!AZ23</f>
        <v>0</v>
      </c>
      <c r="BA27" s="196">
        <f>'Налоговый учётfiscal accounting'!BA23</f>
        <v>-7168.7524755526347</v>
      </c>
      <c r="BB27" s="196">
        <f>'Налоговый учётfiscal accounting'!BB23</f>
        <v>-12864.134407210531</v>
      </c>
      <c r="BC27" s="196">
        <f>'Налоговый учётfiscal accounting'!BC23</f>
        <v>-16828.698604210527</v>
      </c>
      <c r="BD27" s="196">
        <f>'Налоговый учётfiscal accounting'!BD23</f>
        <v>-16009.647920710526</v>
      </c>
      <c r="BE27" s="196">
        <f>'Налоговый учётfiscal accounting'!BE23</f>
        <v>-16512.196099210527</v>
      </c>
      <c r="BF27" s="196">
        <f>'Налоговый учётfiscal accounting'!BF23</f>
        <v>-16612.112596210525</v>
      </c>
      <c r="BG27" s="196">
        <f>'Налоговый учётfiscal accounting'!BG23</f>
        <v>-10808.766751210525</v>
      </c>
      <c r="BH27" s="196">
        <f>'Налоговый учётfiscal accounting'!BH23</f>
        <v>-6756.6674742105251</v>
      </c>
      <c r="BI27" s="196">
        <f>'Налоговый учётfiscal accounting'!BI23</f>
        <v>0</v>
      </c>
      <c r="BJ27" s="800">
        <f>'Налоговый учётfiscal accounting'!BJ23</f>
        <v>0</v>
      </c>
      <c r="BK27" s="799">
        <f>'Налоговый учётfiscal accounting'!BK23</f>
        <v>0</v>
      </c>
      <c r="BL27" s="196">
        <f>'Налоговый учётfiscal accounting'!BL23</f>
        <v>0</v>
      </c>
      <c r="BM27" s="196">
        <f>'Налоговый учётfiscal accounting'!BM23</f>
        <v>-6920.0323500526301</v>
      </c>
      <c r="BN27" s="196">
        <f>'Налоговый учётfiscal accounting'!BN23</f>
        <v>-12749.878210210527</v>
      </c>
      <c r="BO27" s="196">
        <f>'Налоговый учётfiscal accounting'!BO23</f>
        <v>-16692.066724210526</v>
      </c>
      <c r="BP27" s="196">
        <f>'Налоговый учётfiscal accounting'!BP23</f>
        <v>-15877.638697210525</v>
      </c>
      <c r="BQ27" s="196">
        <f>'Налоговый учётfiscal accounting'!BQ23</f>
        <v>-16376.585156710529</v>
      </c>
      <c r="BR27" s="196">
        <f>'Налоговый учётfiscal accounting'!BR23</f>
        <v>-16475.934532210529</v>
      </c>
      <c r="BS27" s="196">
        <f>'Налоговый учётfiscal accounting'!BS23</f>
        <v>-10705.528214710526</v>
      </c>
      <c r="BT27" s="196">
        <f>'Налоговый учётfiscal accounting'!BT23</f>
        <v>-6676.4284692105266</v>
      </c>
      <c r="BU27" s="196">
        <f>'Налоговый учётfiscal accounting'!BU23</f>
        <v>0</v>
      </c>
      <c r="BV27" s="800">
        <f>'Налоговый учётfiscal accounting'!BV23</f>
        <v>0</v>
      </c>
      <c r="BW27" s="799">
        <f>'Налоговый учётfiscal accounting'!BW23</f>
        <v>0</v>
      </c>
      <c r="BX27" s="196">
        <f>'Налоговый учётfiscal accounting'!BX23</f>
        <v>0</v>
      </c>
      <c r="BY27" s="196">
        <f>'Налоговый учётfiscal accounting'!BY23</f>
        <v>-6671.3122245526347</v>
      </c>
      <c r="BZ27" s="196">
        <f>'Налоговый учётfiscal accounting'!BZ23</f>
        <v>-12635.622013210528</v>
      </c>
      <c r="CA27" s="196">
        <f>'Налоговый учётfiscal accounting'!CA23</f>
        <v>-16555.434844210529</v>
      </c>
      <c r="CB27" s="196">
        <f>'Налоговый учётfiscal accounting'!CB23</f>
        <v>-15745.629473710525</v>
      </c>
      <c r="CC27" s="196">
        <f>'Налоговый учётfiscal accounting'!CC23</f>
        <v>-16240.974214210526</v>
      </c>
      <c r="CD27" s="196">
        <f>'Налоговый учётfiscal accounting'!CD23</f>
        <v>-16339.756468210529</v>
      </c>
      <c r="CE27" s="196">
        <f>'Налоговый учётfiscal accounting'!CE23</f>
        <v>-10602.289678210524</v>
      </c>
      <c r="CF27" s="196">
        <f>'Налоговый учётfiscal accounting'!CF23</f>
        <v>-6596.1894642105253</v>
      </c>
      <c r="CG27" s="196">
        <f>'Налоговый учётfiscal accounting'!CG23</f>
        <v>0</v>
      </c>
      <c r="CH27" s="800">
        <f>'Налоговый учётfiscal accounting'!CH23</f>
        <v>0</v>
      </c>
      <c r="CI27" s="774">
        <f>'Налоговый учётfiscal accounting'!CI23</f>
        <v>0</v>
      </c>
      <c r="CJ27" s="196">
        <f>'Налоговый учётfiscal accounting'!CJ23</f>
        <v>0</v>
      </c>
      <c r="CK27" s="196">
        <f>'Налоговый учётfiscal accounting'!CK23</f>
        <v>-6422.5920990526292</v>
      </c>
      <c r="CL27" s="196">
        <f>'Налоговый учётfiscal accounting'!CL23</f>
        <v>-12521.365816210524</v>
      </c>
      <c r="CM27" s="196">
        <f>'Налоговый учётfiscal accounting'!CM23</f>
        <v>-16418.802964210532</v>
      </c>
      <c r="CN27" s="196">
        <f>'Налоговый учётfiscal accounting'!CN23</f>
        <v>-15613.620250210524</v>
      </c>
      <c r="CO27" s="196">
        <f>'Налоговый учётfiscal accounting'!CO23</f>
        <v>-16105.363271710527</v>
      </c>
      <c r="CP27" s="196">
        <f>'Налоговый учётfiscal accounting'!CP23</f>
        <v>-16203.57840421053</v>
      </c>
      <c r="CQ27" s="196">
        <f>'Налоговый учётfiscal accounting'!CQ23</f>
        <v>-10499.051141710526</v>
      </c>
      <c r="CR27" s="196">
        <f>'Налоговый учётfiscal accounting'!CR23</f>
        <v>-6515.9504592105286</v>
      </c>
      <c r="CS27" s="196">
        <f>'Налоговый учётfiscal accounting'!CS23</f>
        <v>0</v>
      </c>
      <c r="CT27" s="253">
        <f>'Налоговый учётfiscal accounting'!CT23</f>
        <v>0</v>
      </c>
      <c r="CU27" s="799">
        <f>'Налоговый учётfiscal accounting'!CU23</f>
        <v>0</v>
      </c>
      <c r="CV27" s="196">
        <f>'Налоговый учётfiscal accounting'!CV23</f>
        <v>0</v>
      </c>
      <c r="CW27" s="196">
        <f>'Налоговый учётfiscal accounting'!CW23</f>
        <v>-6173.8719735526338</v>
      </c>
      <c r="CX27" s="196">
        <f>'Налоговый учётfiscal accounting'!CX23</f>
        <v>-12407.109619210523</v>
      </c>
      <c r="CY27" s="196">
        <f>'Налоговый учётfiscal accounting'!CY23</f>
        <v>-16282.171084210531</v>
      </c>
      <c r="CZ27" s="196">
        <f>'Налоговый учётfiscal accounting'!CZ23</f>
        <v>-15481.611026710529</v>
      </c>
      <c r="DA27" s="196">
        <f>'Налоговый учётfiscal accounting'!DA23</f>
        <v>-15969.752329210523</v>
      </c>
      <c r="DB27" s="196">
        <f>'Налоговый учётfiscal accounting'!DB23</f>
        <v>-16067.400340210528</v>
      </c>
      <c r="DC27" s="196">
        <f>'Налоговый учётfiscal accounting'!DC23</f>
        <v>-10395.812605210525</v>
      </c>
      <c r="DD27" s="196">
        <f>'Налоговый учётfiscal accounting'!DD23</f>
        <v>-6435.7114542105273</v>
      </c>
      <c r="DE27" s="196">
        <f>'Налоговый учётfiscal accounting'!DE23</f>
        <v>0</v>
      </c>
      <c r="DF27" s="800">
        <f>'Налоговый учётfiscal accounting'!DF23</f>
        <v>0</v>
      </c>
      <c r="DG27" s="799">
        <f>'Налоговый учётfiscal accounting'!DG23</f>
        <v>0</v>
      </c>
      <c r="DH27" s="196">
        <f>'Налоговый учётfiscal accounting'!DH23</f>
        <v>0</v>
      </c>
      <c r="DI27" s="196">
        <f>'Налоговый учётfiscal accounting'!DI23</f>
        <v>-5925.1518480526329</v>
      </c>
      <c r="DJ27" s="196">
        <f>'Налоговый учётfiscal accounting'!DJ23</f>
        <v>-12292.853422210525</v>
      </c>
      <c r="DK27" s="196">
        <f>'Налоговый учётfiscal accounting'!DK23</f>
        <v>-16145.539204210523</v>
      </c>
      <c r="DL27" s="196">
        <f>'Налоговый учётfiscal accounting'!DL23</f>
        <v>-15349.601803210522</v>
      </c>
      <c r="DM27" s="196">
        <f>'Налоговый учётfiscal accounting'!DM23</f>
        <v>-15834.141386710524</v>
      </c>
      <c r="DN27" s="196">
        <f>'Налоговый учётfiscal accounting'!DN23</f>
        <v>-15931.222276210528</v>
      </c>
      <c r="DO27" s="196">
        <f>'Налоговый учётfiscal accounting'!DO23</f>
        <v>-10292.574068710524</v>
      </c>
      <c r="DP27" s="196">
        <f>'Налоговый учётfiscal accounting'!DP23</f>
        <v>-6355.4724492105279</v>
      </c>
      <c r="DQ27" s="196">
        <f>'Налоговый учётfiscal accounting'!DQ23</f>
        <v>0</v>
      </c>
      <c r="DR27" s="800">
        <f>'Налоговый учётfiscal accounting'!DR23</f>
        <v>0</v>
      </c>
      <c r="DS27" s="799">
        <f>'Налоговый учётfiscal accounting'!DS23</f>
        <v>0</v>
      </c>
      <c r="DT27" s="196">
        <f>'Налоговый учётfiscal accounting'!DT23</f>
        <v>0</v>
      </c>
      <c r="DU27" s="196">
        <f>'Налоговый учётfiscal accounting'!DU23</f>
        <v>-5676.4317225526311</v>
      </c>
      <c r="DV27" s="196">
        <f>'Налоговый учётfiscal accounting'!DV23</f>
        <v>-12178.597225210526</v>
      </c>
      <c r="DW27" s="196">
        <f>'Налоговый учётfiscal accounting'!DW23</f>
        <v>-16008.907324210524</v>
      </c>
      <c r="DX27" s="196">
        <f>'Налоговый учётfiscal accounting'!DX23</f>
        <v>-15217.592579710526</v>
      </c>
      <c r="DY27" s="196">
        <f>'Налоговый учётfiscal accounting'!DY23</f>
        <v>-15698.530444210526</v>
      </c>
      <c r="DZ27" s="196">
        <f>'Налоговый учётfiscal accounting'!DZ23</f>
        <v>-15795.044212210527</v>
      </c>
      <c r="EA27" s="196">
        <f>'Налоговый учётfiscal accounting'!EA23</f>
        <v>-10189.335532210529</v>
      </c>
      <c r="EB27" s="196">
        <f>'Налоговый учётfiscal accounting'!EB23</f>
        <v>-6275.2334442105266</v>
      </c>
      <c r="EC27" s="196">
        <f>'Налоговый учётfiscal accounting'!EC23</f>
        <v>0</v>
      </c>
      <c r="ED27" s="800">
        <f>'Налоговый учётfiscal accounting'!ED23</f>
        <v>0</v>
      </c>
      <c r="EE27" s="799">
        <f>'Налоговый учётfiscal accounting'!EE23</f>
        <v>0</v>
      </c>
      <c r="EF27" s="196">
        <f>'Налоговый учётfiscal accounting'!EF23</f>
        <v>0</v>
      </c>
      <c r="EG27" s="196">
        <f>'Налоговый учётfiscal accounting'!EG23</f>
        <v>-5427.7115970526311</v>
      </c>
      <c r="EH27" s="196">
        <f>'Налоговый учётfiscal accounting'!EH23</f>
        <v>-12064.341028210527</v>
      </c>
      <c r="EI27" s="196">
        <f>'Налоговый учётfiscal accounting'!EI23</f>
        <v>-15872.275444210527</v>
      </c>
      <c r="EJ27" s="196">
        <f>'Налоговый учётfiscal accounting'!EJ23</f>
        <v>-15085.583356210527</v>
      </c>
      <c r="EK27" s="196">
        <f>'Налоговый учётfiscal accounting'!EK23</f>
        <v>-15562.919501710523</v>
      </c>
      <c r="EL27" s="196">
        <f>'Налоговый учётfiscal accounting'!EL23</f>
        <v>-15658.866148210527</v>
      </c>
      <c r="EM27" s="196">
        <f>'Налоговый учётfiscal accounting'!EM23</f>
        <v>-10086.096995710526</v>
      </c>
      <c r="EN27" s="196">
        <f>'Налоговый учётfiscal accounting'!EN23</f>
        <v>-6194.9944392105272</v>
      </c>
      <c r="EO27" s="196">
        <f>'Налоговый учётfiscal accounting'!EO23</f>
        <v>0</v>
      </c>
      <c r="EP27" s="800">
        <f>'Налоговый учётfiscal accounting'!EP23</f>
        <v>0</v>
      </c>
      <c r="EQ27" s="193"/>
      <c r="ER27" s="799">
        <f>SUM(C27:N27)</f>
        <v>0</v>
      </c>
      <c r="ES27" s="196">
        <f>SUM(O27:Z27)</f>
        <v>-48681.570736842099</v>
      </c>
      <c r="ET27" s="196">
        <f>SUM(AA27:AL27)</f>
        <v>-107399.91749052632</v>
      </c>
      <c r="EU27" s="196">
        <f>SUM(AM27:AX27)</f>
        <v>-104647.86030252631</v>
      </c>
      <c r="EV27" s="196">
        <f>SUM(AY27:BJ27)</f>
        <v>-103560.97632852633</v>
      </c>
      <c r="EW27" s="196">
        <f>SUM(BK27:BV27)</f>
        <v>-102474.09235452632</v>
      </c>
      <c r="EX27" s="196">
        <f>SUM(BW27:CH27)</f>
        <v>-101387.20838052634</v>
      </c>
      <c r="EY27" s="253">
        <f>SUM(CI27:CT27)</f>
        <v>-100300.32440652633</v>
      </c>
      <c r="EZ27" s="253">
        <f>SUM(CU27:DF27)</f>
        <v>-99213.440432526317</v>
      </c>
      <c r="FA27" s="253">
        <f>SUM(DG27:DR27)</f>
        <v>-98126.556458526306</v>
      </c>
      <c r="FB27" s="253">
        <f>SUM(DS27:ED27)</f>
        <v>-97039.672484526323</v>
      </c>
      <c r="FC27" s="253">
        <f>SUM(EE27:EP27)</f>
        <v>-95952.788510526312</v>
      </c>
      <c r="FD27" s="811">
        <f>SUM(C27:EP27)</f>
        <v>-1058784.4078861051</v>
      </c>
    </row>
    <row r="28" spans="2:162" s="41" customFormat="1" ht="24" customHeight="1" thickBot="1" x14ac:dyDescent="0.35">
      <c r="B28" s="768" t="s">
        <v>11</v>
      </c>
      <c r="C28" s="798">
        <f>SUM(C24:C27)</f>
        <v>0</v>
      </c>
      <c r="D28" s="250">
        <f t="shared" ref="D28:N28" si="26">SUM(D24:D27)</f>
        <v>0</v>
      </c>
      <c r="E28" s="250">
        <f t="shared" si="26"/>
        <v>0</v>
      </c>
      <c r="F28" s="250">
        <f t="shared" si="26"/>
        <v>0</v>
      </c>
      <c r="G28" s="250">
        <f t="shared" si="26"/>
        <v>0</v>
      </c>
      <c r="H28" s="250">
        <f t="shared" si="26"/>
        <v>0</v>
      </c>
      <c r="I28" s="255">
        <f t="shared" si="26"/>
        <v>0</v>
      </c>
      <c r="J28" s="255">
        <f t="shared" si="26"/>
        <v>0</v>
      </c>
      <c r="K28" s="255">
        <f t="shared" si="26"/>
        <v>0</v>
      </c>
      <c r="L28" s="255">
        <f t="shared" si="26"/>
        <v>0</v>
      </c>
      <c r="M28" s="199">
        <f t="shared" si="26"/>
        <v>0</v>
      </c>
      <c r="N28" s="204">
        <f t="shared" si="26"/>
        <v>-3630.3333333333335</v>
      </c>
      <c r="O28" s="794">
        <f t="shared" ref="O28:BZ28" si="27">SUM(O24:O27)</f>
        <v>-3630.3333333333335</v>
      </c>
      <c r="P28" s="199">
        <f t="shared" si="27"/>
        <v>-3630.3333333333335</v>
      </c>
      <c r="Q28" s="199">
        <f t="shared" si="27"/>
        <v>-3630.3333333333335</v>
      </c>
      <c r="R28" s="199">
        <f t="shared" si="27"/>
        <v>-3630.3333333333335</v>
      </c>
      <c r="S28" s="199">
        <f t="shared" si="27"/>
        <v>-3630.3333333333335</v>
      </c>
      <c r="T28" s="199">
        <f t="shared" si="27"/>
        <v>-3630.3333333333335</v>
      </c>
      <c r="U28" s="199">
        <f t="shared" si="27"/>
        <v>83278.497339181267</v>
      </c>
      <c r="V28" s="199">
        <f t="shared" si="27"/>
        <v>79174.014339181274</v>
      </c>
      <c r="W28" s="199">
        <f t="shared" si="27"/>
        <v>51890.769339181286</v>
      </c>
      <c r="X28" s="199">
        <f t="shared" si="27"/>
        <v>32840.652339181295</v>
      </c>
      <c r="Y28" s="199">
        <f t="shared" si="27"/>
        <v>-3878.9739766081875</v>
      </c>
      <c r="Z28" s="204">
        <f t="shared" si="27"/>
        <v>-12286.623976608185</v>
      </c>
      <c r="AA28" s="794">
        <f t="shared" si="27"/>
        <v>-5812.6239766081817</v>
      </c>
      <c r="AB28" s="199">
        <f t="shared" si="27"/>
        <v>16946.576023391812</v>
      </c>
      <c r="AC28" s="199">
        <f t="shared" si="27"/>
        <v>42942.566602339182</v>
      </c>
      <c r="AD28" s="199">
        <f t="shared" si="27"/>
        <v>61016.508339181288</v>
      </c>
      <c r="AE28" s="199">
        <f t="shared" si="27"/>
        <v>79549.902339181281</v>
      </c>
      <c r="AF28" s="199">
        <f t="shared" si="27"/>
        <v>75721.035339181297</v>
      </c>
      <c r="AG28" s="199">
        <f t="shared" si="27"/>
        <v>76457.793039181299</v>
      </c>
      <c r="AH28" s="199">
        <f t="shared" si="27"/>
        <v>76918.135299181289</v>
      </c>
      <c r="AI28" s="199">
        <f t="shared" si="27"/>
        <v>50180.555199181283</v>
      </c>
      <c r="AJ28" s="199">
        <f t="shared" si="27"/>
        <v>31511.440539181287</v>
      </c>
      <c r="AK28" s="199">
        <f t="shared" si="27"/>
        <v>-4621.3929766081819</v>
      </c>
      <c r="AL28" s="204">
        <f t="shared" si="27"/>
        <v>-12860.889976608185</v>
      </c>
      <c r="AM28" s="794">
        <f t="shared" si="27"/>
        <v>-6516.3699766081882</v>
      </c>
      <c r="AN28" s="199">
        <f t="shared" si="27"/>
        <v>15787.646023391811</v>
      </c>
      <c r="AO28" s="199">
        <f t="shared" si="27"/>
        <v>42001.715422339184</v>
      </c>
      <c r="AP28" s="199">
        <f t="shared" si="27"/>
        <v>59123.779419181286</v>
      </c>
      <c r="AQ28" s="199">
        <f t="shared" si="27"/>
        <v>77286.505539181308</v>
      </c>
      <c r="AR28" s="199">
        <f t="shared" si="27"/>
        <v>73534.215879181284</v>
      </c>
      <c r="AS28" s="199">
        <f t="shared" si="27"/>
        <v>75840.00985668131</v>
      </c>
      <c r="AT28" s="199">
        <f t="shared" si="27"/>
        <v>76297.768563181293</v>
      </c>
      <c r="AU28" s="199">
        <f t="shared" si="27"/>
        <v>49710.246310681294</v>
      </c>
      <c r="AV28" s="199">
        <f t="shared" si="27"/>
        <v>31145.907294181281</v>
      </c>
      <c r="AW28" s="199">
        <f t="shared" si="27"/>
        <v>-4825.5582016081862</v>
      </c>
      <c r="AX28" s="204">
        <f t="shared" si="27"/>
        <v>-13018.813126608187</v>
      </c>
      <c r="AY28" s="794">
        <f t="shared" si="27"/>
        <v>-6709.9001266081796</v>
      </c>
      <c r="AZ28" s="199">
        <f t="shared" si="27"/>
        <v>15468.940273391818</v>
      </c>
      <c r="BA28" s="199">
        <f t="shared" si="27"/>
        <v>41742.981347839188</v>
      </c>
      <c r="BB28" s="199">
        <f t="shared" si="27"/>
        <v>58603.278966181315</v>
      </c>
      <c r="BC28" s="199">
        <f t="shared" si="27"/>
        <v>76664.071419181288</v>
      </c>
      <c r="BD28" s="199">
        <f t="shared" si="27"/>
        <v>72932.840527681285</v>
      </c>
      <c r="BE28" s="199">
        <f t="shared" si="27"/>
        <v>75222.226674181293</v>
      </c>
      <c r="BF28" s="199">
        <f t="shared" si="27"/>
        <v>75677.401827181282</v>
      </c>
      <c r="BG28" s="199">
        <f t="shared" si="27"/>
        <v>49239.937422181283</v>
      </c>
      <c r="BH28" s="199">
        <f t="shared" si="27"/>
        <v>30780.374049181286</v>
      </c>
      <c r="BI28" s="199">
        <f t="shared" si="27"/>
        <v>-5029.7234266081905</v>
      </c>
      <c r="BJ28" s="204">
        <f t="shared" si="27"/>
        <v>-13176.736276608186</v>
      </c>
      <c r="BK28" s="794">
        <f t="shared" si="27"/>
        <v>-6903.4302766081855</v>
      </c>
      <c r="BL28" s="199">
        <f t="shared" si="27"/>
        <v>15150.234523391809</v>
      </c>
      <c r="BM28" s="199">
        <f t="shared" si="27"/>
        <v>41484.247273339184</v>
      </c>
      <c r="BN28" s="199">
        <f t="shared" si="27"/>
        <v>58082.778513181293</v>
      </c>
      <c r="BO28" s="199">
        <f t="shared" si="27"/>
        <v>76041.637299181297</v>
      </c>
      <c r="BP28" s="199">
        <f t="shared" si="27"/>
        <v>72331.465176181286</v>
      </c>
      <c r="BQ28" s="199">
        <f t="shared" si="27"/>
        <v>74604.443491681304</v>
      </c>
      <c r="BR28" s="199">
        <f t="shared" si="27"/>
        <v>75057.035091181315</v>
      </c>
      <c r="BS28" s="199">
        <f t="shared" si="27"/>
        <v>48769.628533681287</v>
      </c>
      <c r="BT28" s="199">
        <f t="shared" si="27"/>
        <v>30414.840804181287</v>
      </c>
      <c r="BU28" s="199">
        <f t="shared" si="27"/>
        <v>-5233.8886516081875</v>
      </c>
      <c r="BV28" s="204">
        <f t="shared" si="27"/>
        <v>-13334.659426608185</v>
      </c>
      <c r="BW28" s="794">
        <f t="shared" si="27"/>
        <v>-7096.9604266081842</v>
      </c>
      <c r="BX28" s="199">
        <f t="shared" si="27"/>
        <v>14831.528773391816</v>
      </c>
      <c r="BY28" s="199">
        <f t="shared" si="27"/>
        <v>41225.513198839188</v>
      </c>
      <c r="BZ28" s="199">
        <f t="shared" si="27"/>
        <v>57562.278060181292</v>
      </c>
      <c r="CA28" s="199">
        <f t="shared" ref="CA28:EL28" si="28">SUM(CA24:CA27)</f>
        <v>75419.203179181306</v>
      </c>
      <c r="CB28" s="199">
        <f t="shared" si="28"/>
        <v>71730.089824681287</v>
      </c>
      <c r="CC28" s="199">
        <f t="shared" si="28"/>
        <v>73986.660309181287</v>
      </c>
      <c r="CD28" s="199">
        <f t="shared" si="28"/>
        <v>74436.668355181304</v>
      </c>
      <c r="CE28" s="199">
        <f t="shared" si="28"/>
        <v>48299.319645181276</v>
      </c>
      <c r="CF28" s="199">
        <f t="shared" si="28"/>
        <v>30049.307559181281</v>
      </c>
      <c r="CG28" s="199">
        <f t="shared" si="28"/>
        <v>-5438.0538766081845</v>
      </c>
      <c r="CH28" s="204">
        <f t="shared" si="28"/>
        <v>-13492.582576608187</v>
      </c>
      <c r="CI28" s="202">
        <f t="shared" si="28"/>
        <v>-7290.4905766081902</v>
      </c>
      <c r="CJ28" s="199">
        <f t="shared" si="28"/>
        <v>14512.823023391808</v>
      </c>
      <c r="CK28" s="199">
        <f t="shared" si="28"/>
        <v>40966.779124339184</v>
      </c>
      <c r="CL28" s="199">
        <f t="shared" si="28"/>
        <v>57041.77760718127</v>
      </c>
      <c r="CM28" s="199">
        <f t="shared" si="28"/>
        <v>74796.769059181301</v>
      </c>
      <c r="CN28" s="199">
        <f t="shared" si="28"/>
        <v>71128.714473181273</v>
      </c>
      <c r="CO28" s="199">
        <f t="shared" si="28"/>
        <v>73368.877126681298</v>
      </c>
      <c r="CP28" s="199">
        <f t="shared" si="28"/>
        <v>73816.301619181293</v>
      </c>
      <c r="CQ28" s="199">
        <f t="shared" si="28"/>
        <v>47829.010756681295</v>
      </c>
      <c r="CR28" s="199">
        <f t="shared" si="28"/>
        <v>29683.774314181297</v>
      </c>
      <c r="CS28" s="199">
        <f t="shared" si="28"/>
        <v>-5642.2191016081888</v>
      </c>
      <c r="CT28" s="200">
        <f t="shared" si="28"/>
        <v>-13650.505726608186</v>
      </c>
      <c r="CU28" s="794">
        <f t="shared" si="28"/>
        <v>-7484.0207266081889</v>
      </c>
      <c r="CV28" s="199">
        <f t="shared" si="28"/>
        <v>14194.117273391807</v>
      </c>
      <c r="CW28" s="199">
        <f t="shared" si="28"/>
        <v>40708.045049839202</v>
      </c>
      <c r="CX28" s="199">
        <f t="shared" si="28"/>
        <v>56521.277154181276</v>
      </c>
      <c r="CY28" s="199">
        <f t="shared" si="28"/>
        <v>74174.33493918131</v>
      </c>
      <c r="CZ28" s="199">
        <f t="shared" si="28"/>
        <v>70527.339121681303</v>
      </c>
      <c r="DA28" s="199">
        <f t="shared" si="28"/>
        <v>72751.093944181281</v>
      </c>
      <c r="DB28" s="199">
        <f t="shared" si="28"/>
        <v>73195.934883181297</v>
      </c>
      <c r="DC28" s="199">
        <f t="shared" si="28"/>
        <v>47358.701868181277</v>
      </c>
      <c r="DD28" s="199">
        <f t="shared" si="28"/>
        <v>29318.241069181291</v>
      </c>
      <c r="DE28" s="199">
        <f t="shared" si="28"/>
        <v>-5846.3843266081858</v>
      </c>
      <c r="DF28" s="204">
        <f t="shared" si="28"/>
        <v>-13808.428876608185</v>
      </c>
      <c r="DG28" s="794">
        <f t="shared" si="28"/>
        <v>-7677.5508766081875</v>
      </c>
      <c r="DH28" s="199">
        <f t="shared" si="28"/>
        <v>13875.411523391813</v>
      </c>
      <c r="DI28" s="199">
        <f t="shared" si="28"/>
        <v>40449.310975339176</v>
      </c>
      <c r="DJ28" s="199">
        <f t="shared" si="28"/>
        <v>56000.776701181283</v>
      </c>
      <c r="DK28" s="199">
        <f t="shared" si="28"/>
        <v>73551.900819181275</v>
      </c>
      <c r="DL28" s="199">
        <f t="shared" si="28"/>
        <v>69925.963770181275</v>
      </c>
      <c r="DM28" s="199">
        <f t="shared" si="28"/>
        <v>72133.310761681278</v>
      </c>
      <c r="DN28" s="199">
        <f t="shared" si="28"/>
        <v>72575.5681471813</v>
      </c>
      <c r="DO28" s="199">
        <f t="shared" si="28"/>
        <v>46888.392979681288</v>
      </c>
      <c r="DP28" s="199">
        <f t="shared" si="28"/>
        <v>28952.707824181296</v>
      </c>
      <c r="DQ28" s="199">
        <f t="shared" si="28"/>
        <v>-6050.5495516081828</v>
      </c>
      <c r="DR28" s="204">
        <f t="shared" si="28"/>
        <v>-13966.352026608187</v>
      </c>
      <c r="DS28" s="794">
        <f t="shared" si="28"/>
        <v>-7871.0810266081862</v>
      </c>
      <c r="DT28" s="199">
        <f t="shared" si="28"/>
        <v>13556.705773391812</v>
      </c>
      <c r="DU28" s="199">
        <f t="shared" si="28"/>
        <v>40190.576900839173</v>
      </c>
      <c r="DV28" s="199">
        <f t="shared" si="28"/>
        <v>55480.276248181282</v>
      </c>
      <c r="DW28" s="199">
        <f t="shared" si="28"/>
        <v>72929.466699181285</v>
      </c>
      <c r="DX28" s="199">
        <f t="shared" si="28"/>
        <v>69324.588418681291</v>
      </c>
      <c r="DY28" s="199">
        <f t="shared" si="28"/>
        <v>71515.527579181289</v>
      </c>
      <c r="DZ28" s="199">
        <f t="shared" si="28"/>
        <v>71955.20141118129</v>
      </c>
      <c r="EA28" s="199">
        <f t="shared" si="28"/>
        <v>46418.084091181299</v>
      </c>
      <c r="EB28" s="199">
        <f t="shared" si="28"/>
        <v>28587.174579181286</v>
      </c>
      <c r="EC28" s="199">
        <f t="shared" si="28"/>
        <v>-6254.7147766081871</v>
      </c>
      <c r="ED28" s="204">
        <f t="shared" si="28"/>
        <v>-14124.275176608186</v>
      </c>
      <c r="EE28" s="794">
        <f t="shared" si="28"/>
        <v>-8064.6111766081849</v>
      </c>
      <c r="EF28" s="199">
        <f t="shared" si="28"/>
        <v>13238.000023391811</v>
      </c>
      <c r="EG28" s="199">
        <f t="shared" si="28"/>
        <v>39931.842826339183</v>
      </c>
      <c r="EH28" s="199">
        <f t="shared" si="28"/>
        <v>54959.775795181289</v>
      </c>
      <c r="EI28" s="199">
        <f t="shared" si="28"/>
        <v>72307.032579181294</v>
      </c>
      <c r="EJ28" s="199">
        <f t="shared" si="28"/>
        <v>68723.213067181292</v>
      </c>
      <c r="EK28" s="199">
        <f t="shared" si="28"/>
        <v>70897.744396681272</v>
      </c>
      <c r="EL28" s="199">
        <f t="shared" si="28"/>
        <v>71334.834675181293</v>
      </c>
      <c r="EM28" s="199">
        <f t="shared" ref="EM28:EP28" si="29">SUM(EM24:EM27)</f>
        <v>45947.775202681289</v>
      </c>
      <c r="EN28" s="199">
        <f t="shared" si="29"/>
        <v>28221.641334181291</v>
      </c>
      <c r="EO28" s="199">
        <f t="shared" si="29"/>
        <v>-6458.8800016081841</v>
      </c>
      <c r="EP28" s="204">
        <f t="shared" si="29"/>
        <v>-14282.198326608184</v>
      </c>
      <c r="EQ28" s="243"/>
      <c r="ER28" s="794">
        <f>SUM(C28:N28)</f>
        <v>-3630.3333333333335</v>
      </c>
      <c r="ES28" s="199">
        <f>SUM(O28:Z28)</f>
        <v>209236.33540350877</v>
      </c>
      <c r="ET28" s="199">
        <f>SUM(AA28:AL28)</f>
        <v>487949.60579017544</v>
      </c>
      <c r="EU28" s="199">
        <f>SUM(AM28:AX28)</f>
        <v>476367.05300317548</v>
      </c>
      <c r="EV28" s="199">
        <f>SUM(AY28:BJ28)</f>
        <v>471415.69267717551</v>
      </c>
      <c r="EW28" s="199">
        <f>SUM(BK28:BV28)</f>
        <v>466464.33235117549</v>
      </c>
      <c r="EX28" s="199">
        <f>SUM(BW28:CH28)</f>
        <v>461512.97202517552</v>
      </c>
      <c r="EY28" s="200">
        <f>SUM(CI28:CT28)</f>
        <v>456561.61169917556</v>
      </c>
      <c r="EZ28" s="200">
        <f>SUM(CU28:DF28)</f>
        <v>451610.25137317547</v>
      </c>
      <c r="FA28" s="200">
        <f>SUM(DG28:DR28)</f>
        <v>446658.89104717551</v>
      </c>
      <c r="FB28" s="200">
        <f>SUM(DS28:ED28)</f>
        <v>441707.53072117548</v>
      </c>
      <c r="FC28" s="200">
        <f>SUM(EE28:EP28)</f>
        <v>436756.17039517552</v>
      </c>
      <c r="FD28" s="201">
        <f>SUM(C28:EP28)</f>
        <v>4802610.1131529314</v>
      </c>
    </row>
    <row r="29" spans="2:162" x14ac:dyDescent="0.3"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23"/>
      <c r="EL29" s="123"/>
      <c r="EM29" s="123"/>
      <c r="EN29" s="123"/>
      <c r="EO29" s="123"/>
      <c r="EP29" s="123"/>
      <c r="EQ29" s="123"/>
      <c r="ER29" s="123"/>
      <c r="ES29" s="123"/>
      <c r="ET29" s="123"/>
      <c r="EU29" s="123"/>
      <c r="EV29" s="123"/>
      <c r="EW29" s="123"/>
      <c r="EX29" s="123"/>
      <c r="EY29" s="123"/>
      <c r="EZ29" s="123"/>
      <c r="FA29" s="123"/>
      <c r="FB29" s="123"/>
      <c r="FC29" s="123"/>
      <c r="FD29" s="123"/>
    </row>
    <row r="30" spans="2:162" ht="15" thickBot="1" x14ac:dyDescent="0.35"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23"/>
      <c r="EL30" s="123"/>
      <c r="EM30" s="123"/>
      <c r="EN30" s="123"/>
      <c r="EO30" s="123"/>
      <c r="EP30" s="123"/>
      <c r="EQ30" s="123"/>
      <c r="ER30" s="123"/>
      <c r="ES30" s="123"/>
      <c r="ET30" s="123"/>
      <c r="EU30" s="123"/>
      <c r="EV30" s="123"/>
      <c r="EW30" s="123"/>
      <c r="EX30" s="123"/>
      <c r="EY30" s="123"/>
      <c r="EZ30" s="123"/>
      <c r="FA30" s="123"/>
      <c r="FB30" s="123"/>
      <c r="FC30" s="123"/>
      <c r="FD30" s="123"/>
    </row>
    <row r="31" spans="2:162" ht="28.8" x14ac:dyDescent="0.3">
      <c r="B31" s="69" t="s">
        <v>89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23"/>
      <c r="EL31" s="123"/>
      <c r="EM31" s="123"/>
      <c r="EN31" s="123"/>
      <c r="EO31" s="123"/>
      <c r="EP31" s="123"/>
      <c r="EQ31" s="123"/>
      <c r="ER31" s="210">
        <f>'Cash-flow'!ER44</f>
        <v>0</v>
      </c>
      <c r="ES31" s="211">
        <f>'Cash-flow'!ES44</f>
        <v>0</v>
      </c>
      <c r="ET31" s="211">
        <f>'Cash-flow'!ET44</f>
        <v>0</v>
      </c>
      <c r="EU31" s="211">
        <f>'Cash-flow'!EU44</f>
        <v>0</v>
      </c>
      <c r="EV31" s="211">
        <f>'Cash-flow'!EV44</f>
        <v>0</v>
      </c>
      <c r="EW31" s="211">
        <f>'Cash-flow'!EW44</f>
        <v>3646076</v>
      </c>
      <c r="EX31" s="211">
        <f>'Cash-flow'!EX44</f>
        <v>3646076</v>
      </c>
      <c r="EY31" s="213">
        <f>'Cash-flow'!EY44</f>
        <v>3646076</v>
      </c>
      <c r="EZ31" s="213">
        <f>'Cash-flow'!EZ44</f>
        <v>3646076</v>
      </c>
      <c r="FA31" s="213">
        <f>'Cash-flow'!FA44</f>
        <v>3646076</v>
      </c>
      <c r="FB31" s="213">
        <f>'Cash-flow'!FB44</f>
        <v>3646076</v>
      </c>
      <c r="FC31" s="213">
        <f>'Cash-flow'!FC44</f>
        <v>3646076</v>
      </c>
      <c r="FD31" s="216">
        <f>AVERAGE(ER31:FC31)</f>
        <v>2126877.6666666665</v>
      </c>
    </row>
    <row r="32" spans="2:162" ht="29.4" thickBot="1" x14ac:dyDescent="0.35">
      <c r="B32" s="69" t="s">
        <v>90</v>
      </c>
      <c r="ER32" s="801"/>
      <c r="ES32" s="802"/>
      <c r="ET32" s="802"/>
      <c r="EU32" s="802"/>
      <c r="EV32" s="802"/>
      <c r="EW32" s="802"/>
      <c r="EX32" s="802"/>
      <c r="EY32" s="803"/>
      <c r="EZ32" s="803"/>
      <c r="FA32" s="803"/>
      <c r="FB32" s="803"/>
      <c r="FC32" s="803"/>
      <c r="FD32" s="804">
        <f>(FD28/12)/FD31</f>
        <v>0.18817138178739209</v>
      </c>
    </row>
    <row r="34" spans="160:160" x14ac:dyDescent="0.3">
      <c r="FD34" s="25"/>
    </row>
  </sheetData>
  <mergeCells count="12">
    <mergeCell ref="CU2:DF2"/>
    <mergeCell ref="DG2:DR2"/>
    <mergeCell ref="DS2:ED2"/>
    <mergeCell ref="EE2:EP2"/>
    <mergeCell ref="BW2:CH2"/>
    <mergeCell ref="CI2:CT2"/>
    <mergeCell ref="BK2:BV2"/>
    <mergeCell ref="C2:N2"/>
    <mergeCell ref="O2:Z2"/>
    <mergeCell ref="AA2:AL2"/>
    <mergeCell ref="AM2:AX2"/>
    <mergeCell ref="AY2:BJ2"/>
  </mergeCells>
  <pageMargins left="0.56000000000000005" right="0.28999999999999998" top="0.37" bottom="0.21" header="0.31496062992125984" footer="0.31496062992125984"/>
  <pageSetup paperSize="9"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11"/>
  <sheetViews>
    <sheetView topLeftCell="A37" workbookViewId="0">
      <selection activeCell="L21" sqref="L21"/>
    </sheetView>
  </sheetViews>
  <sheetFormatPr defaultRowHeight="14.4" x14ac:dyDescent="0.3"/>
  <cols>
    <col min="1" max="1" width="6.88671875" style="462" customWidth="1"/>
    <col min="2" max="2" width="61" style="472" customWidth="1"/>
    <col min="3" max="3" width="11.33203125" hidden="1" customWidth="1"/>
    <col min="4" max="4" width="13.109375" hidden="1" customWidth="1"/>
    <col min="5" max="5" width="12.33203125" hidden="1" customWidth="1"/>
    <col min="6" max="6" width="13" hidden="1" customWidth="1"/>
    <col min="7" max="7" width="13.5546875" hidden="1" customWidth="1"/>
    <col min="8" max="8" width="10.109375" customWidth="1"/>
    <col min="9" max="9" width="10.88671875" customWidth="1"/>
    <col min="10" max="11" width="11.6640625" customWidth="1"/>
    <col min="12" max="12" width="10.109375" customWidth="1"/>
    <col min="13" max="13" width="11.33203125" customWidth="1"/>
    <col min="14" max="14" width="11.6640625" customWidth="1"/>
    <col min="15" max="15" width="12" customWidth="1"/>
    <col min="16" max="16" width="10.109375" customWidth="1"/>
    <col min="17" max="17" width="11.33203125" customWidth="1"/>
    <col min="18" max="18" width="11.6640625" customWidth="1"/>
    <col min="19" max="19" width="12" customWidth="1"/>
    <col min="20" max="20" width="10.109375" customWidth="1"/>
    <col min="21" max="21" width="11.33203125" customWidth="1"/>
    <col min="22" max="22" width="11.6640625" customWidth="1"/>
    <col min="23" max="31" width="12" customWidth="1"/>
    <col min="32" max="32" width="27.109375" customWidth="1"/>
  </cols>
  <sheetData>
    <row r="1" spans="1:41" ht="18.75" customHeight="1" x14ac:dyDescent="0.3">
      <c r="A1" s="280"/>
      <c r="B1" s="281" t="s">
        <v>222</v>
      </c>
      <c r="C1" s="282">
        <v>43101</v>
      </c>
      <c r="D1" s="282">
        <v>43191</v>
      </c>
      <c r="E1" s="282">
        <v>43282</v>
      </c>
      <c r="F1" s="282">
        <v>43374</v>
      </c>
      <c r="G1" s="282">
        <v>43466</v>
      </c>
      <c r="H1" s="476"/>
      <c r="I1" s="283"/>
      <c r="J1" s="283"/>
      <c r="K1" s="283"/>
      <c r="L1" s="283"/>
      <c r="M1" s="283"/>
      <c r="N1" s="283"/>
      <c r="O1" s="284"/>
      <c r="P1" s="283"/>
      <c r="Q1" s="283"/>
      <c r="R1" s="283"/>
      <c r="S1" s="284"/>
      <c r="T1" s="283"/>
      <c r="U1" s="283"/>
      <c r="V1" s="283"/>
      <c r="W1" s="284"/>
      <c r="X1" s="284"/>
      <c r="Y1" s="284"/>
      <c r="Z1" s="284"/>
      <c r="AA1" s="284"/>
      <c r="AB1" s="284"/>
      <c r="AC1" s="284"/>
      <c r="AD1" s="284"/>
      <c r="AE1" s="284"/>
    </row>
    <row r="2" spans="1:41" ht="15" thickBot="1" x14ac:dyDescent="0.35">
      <c r="A2" s="285"/>
      <c r="B2" s="286" t="s">
        <v>223</v>
      </c>
      <c r="C2" s="287"/>
      <c r="D2" s="287"/>
      <c r="E2" s="287"/>
      <c r="F2" s="287"/>
      <c r="G2" s="287"/>
      <c r="H2" s="287"/>
      <c r="I2" s="287"/>
      <c r="J2" s="284"/>
      <c r="K2" s="284"/>
      <c r="L2" s="284"/>
      <c r="M2" s="283"/>
      <c r="N2" s="283"/>
      <c r="O2" s="283"/>
      <c r="P2" s="284"/>
      <c r="Q2" s="283"/>
      <c r="R2" s="283"/>
      <c r="S2" s="283"/>
      <c r="T2" s="284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</row>
    <row r="3" spans="1:41" ht="15" thickBot="1" x14ac:dyDescent="0.35">
      <c r="A3" s="288"/>
      <c r="B3" s="289" t="s">
        <v>224</v>
      </c>
      <c r="C3" s="901"/>
      <c r="D3" s="901"/>
      <c r="E3" s="901"/>
      <c r="F3" s="901"/>
      <c r="G3" s="901"/>
      <c r="H3" s="290"/>
      <c r="I3" s="291"/>
      <c r="J3" s="291"/>
      <c r="K3" s="291"/>
      <c r="L3" s="291"/>
      <c r="M3" s="291"/>
      <c r="N3" s="283"/>
      <c r="O3" s="283"/>
      <c r="P3" s="291"/>
      <c r="Q3" s="291"/>
      <c r="R3" s="283"/>
      <c r="S3" s="283"/>
      <c r="T3" s="291"/>
      <c r="U3" s="291"/>
      <c r="V3" s="283"/>
      <c r="W3" s="283"/>
      <c r="X3" s="283"/>
      <c r="Y3" s="283"/>
      <c r="Z3" s="283"/>
      <c r="AA3" s="283"/>
      <c r="AB3" s="283"/>
      <c r="AC3" s="283"/>
      <c r="AD3" s="283"/>
      <c r="AE3" s="283"/>
      <c r="AG3" s="292" t="s">
        <v>225</v>
      </c>
      <c r="AH3" s="293">
        <v>1</v>
      </c>
    </row>
    <row r="4" spans="1:41" x14ac:dyDescent="0.3">
      <c r="A4" s="288"/>
      <c r="B4" s="289"/>
      <c r="C4" s="294"/>
      <c r="D4" s="295"/>
      <c r="E4" s="295"/>
      <c r="F4" s="295"/>
      <c r="G4" s="296"/>
      <c r="H4" s="290"/>
      <c r="I4" s="291"/>
      <c r="J4" s="291"/>
      <c r="K4" s="291"/>
      <c r="L4" s="291"/>
      <c r="M4" s="291"/>
      <c r="N4" s="283"/>
      <c r="O4" s="283"/>
      <c r="P4" s="291"/>
      <c r="Q4" s="291"/>
      <c r="R4" s="283"/>
      <c r="S4" s="283"/>
      <c r="T4" s="291"/>
      <c r="U4" s="291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G4" s="283"/>
      <c r="AH4" s="283"/>
    </row>
    <row r="5" spans="1:41" ht="15.75" customHeight="1" thickBot="1" x14ac:dyDescent="0.35">
      <c r="A5" s="288"/>
      <c r="B5" s="297"/>
      <c r="C5" s="902" t="s">
        <v>226</v>
      </c>
      <c r="D5" s="903"/>
      <c r="E5" s="903"/>
      <c r="F5" s="903"/>
      <c r="G5" s="903"/>
      <c r="H5" s="902" t="s">
        <v>227</v>
      </c>
      <c r="I5" s="903"/>
      <c r="J5" s="903"/>
      <c r="K5" s="903"/>
      <c r="L5" s="903"/>
      <c r="M5" s="903"/>
      <c r="N5" s="903"/>
      <c r="O5" s="903"/>
      <c r="P5" s="903"/>
      <c r="Q5" s="903"/>
      <c r="R5" s="903"/>
      <c r="S5" s="903"/>
      <c r="T5" s="903"/>
      <c r="U5" s="903"/>
      <c r="V5" s="903"/>
      <c r="W5" s="903"/>
      <c r="X5" s="903"/>
      <c r="Y5" s="903"/>
      <c r="Z5" s="903"/>
      <c r="AA5" s="904"/>
      <c r="AB5" s="508"/>
      <c r="AC5" s="508"/>
      <c r="AD5" s="508"/>
      <c r="AE5" s="508"/>
      <c r="AF5" s="283"/>
      <c r="AG5" s="283"/>
      <c r="AH5" s="283"/>
    </row>
    <row r="6" spans="1:41" ht="15" customHeight="1" thickBot="1" x14ac:dyDescent="0.35">
      <c r="A6" s="905" t="s">
        <v>228</v>
      </c>
      <c r="B6" s="298" t="s">
        <v>229</v>
      </c>
      <c r="C6" s="907">
        <f>YEAR(C1)-1</f>
        <v>2017</v>
      </c>
      <c r="D6" s="909">
        <f>YEAR(D1)</f>
        <v>2018</v>
      </c>
      <c r="E6" s="910"/>
      <c r="F6" s="910"/>
      <c r="G6" s="911"/>
      <c r="H6" s="912" t="s">
        <v>230</v>
      </c>
      <c r="I6" s="913"/>
      <c r="J6" s="913"/>
      <c r="K6" s="914"/>
      <c r="L6" s="912" t="s">
        <v>231</v>
      </c>
      <c r="M6" s="913"/>
      <c r="N6" s="913"/>
      <c r="O6" s="914"/>
      <c r="P6" s="912" t="s">
        <v>232</v>
      </c>
      <c r="Q6" s="913"/>
      <c r="R6" s="913"/>
      <c r="S6" s="914"/>
      <c r="T6" s="912" t="s">
        <v>233</v>
      </c>
      <c r="U6" s="913"/>
      <c r="V6" s="913"/>
      <c r="W6" s="914"/>
      <c r="X6" s="889" t="s">
        <v>234</v>
      </c>
      <c r="Y6" s="889" t="s">
        <v>235</v>
      </c>
      <c r="Z6" s="889" t="s">
        <v>236</v>
      </c>
      <c r="AA6" s="889" t="s">
        <v>237</v>
      </c>
      <c r="AB6" s="887" t="s">
        <v>372</v>
      </c>
      <c r="AC6" s="889" t="s">
        <v>373</v>
      </c>
      <c r="AD6" s="889" t="s">
        <v>374</v>
      </c>
      <c r="AE6" s="889" t="s">
        <v>375</v>
      </c>
      <c r="AF6" s="299"/>
      <c r="AG6" s="299"/>
    </row>
    <row r="7" spans="1:41" ht="15" thickBot="1" x14ac:dyDescent="0.35">
      <c r="A7" s="906"/>
      <c r="B7" s="300" t="s">
        <v>238</v>
      </c>
      <c r="C7" s="908"/>
      <c r="D7" s="301" t="s">
        <v>239</v>
      </c>
      <c r="E7" s="302" t="s">
        <v>240</v>
      </c>
      <c r="F7" s="302" t="s">
        <v>241</v>
      </c>
      <c r="G7" s="303" t="s">
        <v>242</v>
      </c>
      <c r="H7" s="304" t="s">
        <v>239</v>
      </c>
      <c r="I7" s="305" t="s">
        <v>240</v>
      </c>
      <c r="J7" s="305" t="s">
        <v>241</v>
      </c>
      <c r="K7" s="306" t="s">
        <v>242</v>
      </c>
      <c r="L7" s="307" t="s">
        <v>239</v>
      </c>
      <c r="M7" s="305" t="s">
        <v>240</v>
      </c>
      <c r="N7" s="305" t="s">
        <v>241</v>
      </c>
      <c r="O7" s="306" t="s">
        <v>242</v>
      </c>
      <c r="P7" s="304" t="s">
        <v>239</v>
      </c>
      <c r="Q7" s="305" t="s">
        <v>240</v>
      </c>
      <c r="R7" s="305" t="s">
        <v>241</v>
      </c>
      <c r="S7" s="306" t="s">
        <v>242</v>
      </c>
      <c r="T7" s="304" t="s">
        <v>239</v>
      </c>
      <c r="U7" s="305" t="s">
        <v>240</v>
      </c>
      <c r="V7" s="305" t="s">
        <v>241</v>
      </c>
      <c r="W7" s="306" t="s">
        <v>242</v>
      </c>
      <c r="X7" s="890"/>
      <c r="Y7" s="890"/>
      <c r="Z7" s="890"/>
      <c r="AA7" s="890"/>
      <c r="AB7" s="888"/>
      <c r="AC7" s="890"/>
      <c r="AD7" s="890"/>
      <c r="AE7" s="890"/>
      <c r="AG7" s="308">
        <f>D6</f>
        <v>2018</v>
      </c>
      <c r="AH7" s="308" t="str">
        <f>H6</f>
        <v>2018 рік</v>
      </c>
      <c r="AI7" s="309" t="str">
        <f>L6</f>
        <v>2019 рік</v>
      </c>
      <c r="AJ7" s="309" t="str">
        <f>P6</f>
        <v>2020 рік</v>
      </c>
      <c r="AK7" s="309" t="str">
        <f>T6</f>
        <v>2021 рік</v>
      </c>
      <c r="AL7" s="309" t="str">
        <f>X6</f>
        <v xml:space="preserve">2022 рік </v>
      </c>
      <c r="AM7" s="309" t="str">
        <f>Y6</f>
        <v>2023 рік</v>
      </c>
      <c r="AN7" s="309" t="str">
        <f>Z6</f>
        <v>2024 рік</v>
      </c>
      <c r="AO7" s="309" t="str">
        <f>AA6</f>
        <v>2025 рік</v>
      </c>
    </row>
    <row r="8" spans="1:41" ht="15" thickBot="1" x14ac:dyDescent="0.35">
      <c r="A8" s="310"/>
      <c r="B8" s="311" t="s">
        <v>243</v>
      </c>
      <c r="C8" s="312"/>
      <c r="D8" s="313" t="s">
        <v>244</v>
      </c>
      <c r="E8" s="314" t="s">
        <v>244</v>
      </c>
      <c r="F8" s="314" t="s">
        <v>244</v>
      </c>
      <c r="G8" s="315" t="s">
        <v>244</v>
      </c>
      <c r="H8" s="490" t="s">
        <v>244</v>
      </c>
      <c r="I8" s="491" t="s">
        <v>244</v>
      </c>
      <c r="J8" s="491" t="s">
        <v>244</v>
      </c>
      <c r="K8" s="492" t="s">
        <v>244</v>
      </c>
      <c r="L8" s="504" t="s">
        <v>244</v>
      </c>
      <c r="M8" s="491" t="s">
        <v>244</v>
      </c>
      <c r="N8" s="491" t="s">
        <v>244</v>
      </c>
      <c r="O8" s="492" t="s">
        <v>244</v>
      </c>
      <c r="P8" s="490" t="s">
        <v>244</v>
      </c>
      <c r="Q8" s="491" t="s">
        <v>244</v>
      </c>
      <c r="R8" s="491" t="s">
        <v>244</v>
      </c>
      <c r="S8" s="492" t="s">
        <v>244</v>
      </c>
      <c r="T8" s="490" t="s">
        <v>244</v>
      </c>
      <c r="U8" s="491" t="s">
        <v>244</v>
      </c>
      <c r="V8" s="491" t="s">
        <v>244</v>
      </c>
      <c r="W8" s="492" t="s">
        <v>244</v>
      </c>
      <c r="X8" s="316" t="s">
        <v>244</v>
      </c>
      <c r="Y8" s="316" t="s">
        <v>244</v>
      </c>
      <c r="Z8" s="316" t="s">
        <v>244</v>
      </c>
      <c r="AA8" s="316" t="s">
        <v>244</v>
      </c>
      <c r="AB8" s="512" t="s">
        <v>244</v>
      </c>
      <c r="AC8" s="316" t="s">
        <v>244</v>
      </c>
      <c r="AD8" s="316" t="s">
        <v>244</v>
      </c>
      <c r="AE8" s="316" t="s">
        <v>244</v>
      </c>
      <c r="AG8" s="317"/>
      <c r="AH8" s="317"/>
      <c r="AI8" s="317"/>
      <c r="AJ8" s="317"/>
      <c r="AK8" s="317"/>
      <c r="AL8" s="317"/>
      <c r="AM8" s="317"/>
      <c r="AN8" s="317"/>
      <c r="AO8" s="317"/>
    </row>
    <row r="9" spans="1:41" s="24" customFormat="1" x14ac:dyDescent="0.3">
      <c r="A9" s="318"/>
      <c r="B9" s="319" t="s">
        <v>245</v>
      </c>
      <c r="C9" s="320"/>
      <c r="D9" s="321"/>
      <c r="E9" s="322"/>
      <c r="F9" s="322"/>
      <c r="G9" s="322"/>
      <c r="H9" s="479"/>
      <c r="I9" s="480"/>
      <c r="J9" s="480"/>
      <c r="K9" s="496"/>
      <c r="L9" s="479"/>
      <c r="M9" s="480"/>
      <c r="N9" s="480"/>
      <c r="O9" s="496"/>
      <c r="P9" s="479"/>
      <c r="Q9" s="480"/>
      <c r="R9" s="480"/>
      <c r="S9" s="496"/>
      <c r="T9" s="479"/>
      <c r="U9" s="480"/>
      <c r="V9" s="480"/>
      <c r="W9" s="481"/>
      <c r="X9" s="837"/>
      <c r="Y9" s="844"/>
      <c r="Z9" s="837"/>
      <c r="AA9" s="844"/>
      <c r="AB9" s="837"/>
      <c r="AC9" s="844"/>
      <c r="AD9" s="837"/>
      <c r="AE9" s="844"/>
      <c r="AG9" s="323"/>
      <c r="AH9" s="323"/>
      <c r="AI9" s="323"/>
      <c r="AJ9" s="323"/>
      <c r="AK9" s="323"/>
      <c r="AL9" s="323"/>
      <c r="AM9" s="323"/>
      <c r="AN9" s="323"/>
      <c r="AO9" s="323"/>
    </row>
    <row r="10" spans="1:41" ht="15" customHeight="1" x14ac:dyDescent="0.3">
      <c r="A10" s="324">
        <v>1000</v>
      </c>
      <c r="B10" s="325" t="s">
        <v>246</v>
      </c>
      <c r="C10" s="326" t="e">
        <f t="shared" ref="C10:F10" si="0">C11-ABS(C12)</f>
        <v>#N/A</v>
      </c>
      <c r="D10" s="327" t="e">
        <f t="shared" si="0"/>
        <v>#N/A</v>
      </c>
      <c r="E10" s="328" t="e">
        <f t="shared" si="0"/>
        <v>#N/A</v>
      </c>
      <c r="F10" s="328" t="e">
        <f t="shared" si="0"/>
        <v>#N/A</v>
      </c>
      <c r="G10" s="486" t="e">
        <f>G11-ABS(G12)</f>
        <v>#N/A</v>
      </c>
      <c r="H10" s="329">
        <f t="shared" ref="H10:AA10" si="1">H11-ABS(H12)</f>
        <v>0</v>
      </c>
      <c r="I10" s="330">
        <f t="shared" si="1"/>
        <v>0</v>
      </c>
      <c r="J10" s="330">
        <f t="shared" si="1"/>
        <v>0</v>
      </c>
      <c r="K10" s="497">
        <f t="shared" si="1"/>
        <v>0</v>
      </c>
      <c r="L10" s="329">
        <f t="shared" si="1"/>
        <v>0</v>
      </c>
      <c r="M10" s="330">
        <f t="shared" si="1"/>
        <v>0</v>
      </c>
      <c r="N10" s="330">
        <f t="shared" si="1"/>
        <v>0</v>
      </c>
      <c r="O10" s="497">
        <f t="shared" si="1"/>
        <v>0</v>
      </c>
      <c r="P10" s="329">
        <f t="shared" si="1"/>
        <v>0</v>
      </c>
      <c r="Q10" s="330">
        <f t="shared" si="1"/>
        <v>0</v>
      </c>
      <c r="R10" s="330">
        <f t="shared" si="1"/>
        <v>0</v>
      </c>
      <c r="S10" s="497">
        <f t="shared" si="1"/>
        <v>0</v>
      </c>
      <c r="T10" s="329">
        <f t="shared" si="1"/>
        <v>0</v>
      </c>
      <c r="U10" s="330">
        <f t="shared" si="1"/>
        <v>0</v>
      </c>
      <c r="V10" s="330">
        <f t="shared" si="1"/>
        <v>0</v>
      </c>
      <c r="W10" s="331">
        <f t="shared" si="1"/>
        <v>0</v>
      </c>
      <c r="X10" s="838">
        <f t="shared" si="1"/>
        <v>0</v>
      </c>
      <c r="Y10" s="513">
        <f t="shared" si="1"/>
        <v>0</v>
      </c>
      <c r="Z10" s="838">
        <f t="shared" si="1"/>
        <v>0</v>
      </c>
      <c r="AA10" s="513">
        <f t="shared" si="1"/>
        <v>0</v>
      </c>
      <c r="AB10" s="838">
        <f t="shared" ref="AB10:AE10" si="2">AB11-ABS(AB12)</f>
        <v>0</v>
      </c>
      <c r="AC10" s="513">
        <f t="shared" si="2"/>
        <v>0</v>
      </c>
      <c r="AD10" s="838">
        <f t="shared" si="2"/>
        <v>0</v>
      </c>
      <c r="AE10" s="513">
        <f t="shared" si="2"/>
        <v>0</v>
      </c>
      <c r="AF10" s="332"/>
      <c r="AG10" s="333" t="e">
        <f>G10/$AH$3</f>
        <v>#N/A</v>
      </c>
      <c r="AH10" s="333">
        <f t="shared" ref="AH10:AH32" si="3">K10/$AH$3</f>
        <v>0</v>
      </c>
      <c r="AI10" s="333">
        <f t="shared" ref="AI10:AI32" si="4">O10/$AH$3</f>
        <v>0</v>
      </c>
      <c r="AJ10" s="333">
        <f>S10/$AH$3</f>
        <v>0</v>
      </c>
      <c r="AK10" s="333">
        <f t="shared" ref="AK10:AK57" si="5">W10/$AH$3</f>
        <v>0</v>
      </c>
      <c r="AL10" s="333">
        <f t="shared" ref="AL10:AL57" si="6">X10/$AH$3</f>
        <v>0</v>
      </c>
      <c r="AM10" s="333">
        <f t="shared" ref="AM10:AM57" si="7">Y10/$AH$3</f>
        <v>0</v>
      </c>
      <c r="AN10" s="333">
        <f t="shared" ref="AN10:AN57" si="8">Z10/$AH$3</f>
        <v>0</v>
      </c>
      <c r="AO10" s="333">
        <f t="shared" ref="AO10:AO57" si="9">AA10/$AH$3</f>
        <v>0</v>
      </c>
    </row>
    <row r="11" spans="1:41" x14ac:dyDescent="0.3">
      <c r="A11" s="324">
        <v>1001</v>
      </c>
      <c r="B11" s="325" t="s">
        <v>247</v>
      </c>
      <c r="C11" s="334" t="e">
        <f>INDEX([7]Факт_Ф1!$1:$1048576,MATCH(TEXT($A11,"#"),[7]Факт_Ф1!$A:$A,0),MATCH(TEXT(C$1,"ДД.ММ.ГГГГ"),[7]Факт_Ф1!$2:$2,0))</f>
        <v>#N/A</v>
      </c>
      <c r="D11" s="335" t="e">
        <f>INDEX([7]Факт_Ф1!$1:$1048576,MATCH(TEXT($A11,"#"),[7]Факт_Ф1!$A:$A,0),MATCH(TEXT(D$1,"ДД.ММ.ГГГГ"),[7]Факт_Ф1!$2:$2,0))</f>
        <v>#N/A</v>
      </c>
      <c r="E11" s="336" t="e">
        <f>INDEX([7]Факт_Ф1!$1:$1048576,MATCH(TEXT($A11,"#"),[7]Факт_Ф1!$A:$A,0),MATCH(TEXT(E$1,"ДД.ММ.ГГГГ"),[7]Факт_Ф1!$2:$2,0))</f>
        <v>#N/A</v>
      </c>
      <c r="F11" s="336" t="e">
        <f>INDEX([7]Факт_Ф1!$1:$1048576,MATCH(TEXT($A11,"#"),[7]Факт_Ф1!$A:$A,0),MATCH(TEXT(F$1,"ДД.ММ.ГГГГ"),[7]Факт_Ф1!$2:$2,0))</f>
        <v>#N/A</v>
      </c>
      <c r="G11" s="487" t="e">
        <f>INDEX([7]Факт_Ф1!$1:$1048576,MATCH(TEXT($A11,"#"),[7]Факт_Ф1!$A:$A,0),MATCH(TEXT(G$1,"ДД.ММ.ГГГГ"),[7]Факт_Ф1!$2:$2,0))</f>
        <v>#N/A</v>
      </c>
      <c r="H11" s="338"/>
      <c r="I11" s="339"/>
      <c r="J11" s="339"/>
      <c r="K11" s="498"/>
      <c r="L11" s="338"/>
      <c r="M11" s="339"/>
      <c r="N11" s="339"/>
      <c r="O11" s="498"/>
      <c r="P11" s="338"/>
      <c r="Q11" s="339"/>
      <c r="R11" s="339"/>
      <c r="S11" s="498"/>
      <c r="T11" s="338"/>
      <c r="U11" s="339"/>
      <c r="V11" s="339"/>
      <c r="W11" s="340"/>
      <c r="X11" s="839"/>
      <c r="Y11" s="514"/>
      <c r="Z11" s="839"/>
      <c r="AA11" s="514"/>
      <c r="AB11" s="839"/>
      <c r="AC11" s="514"/>
      <c r="AD11" s="839"/>
      <c r="AE11" s="514"/>
      <c r="AG11" s="333" t="e">
        <f t="shared" ref="AG11:AG71" si="10">G11/$AH$3</f>
        <v>#N/A</v>
      </c>
      <c r="AH11" s="333">
        <f t="shared" si="3"/>
        <v>0</v>
      </c>
      <c r="AI11" s="333">
        <f t="shared" si="4"/>
        <v>0</v>
      </c>
      <c r="AJ11" s="333">
        <f t="shared" ref="AJ11:AJ57" si="11">S11/$AH$3</f>
        <v>0</v>
      </c>
      <c r="AK11" s="333">
        <f t="shared" si="5"/>
        <v>0</v>
      </c>
      <c r="AL11" s="333">
        <f t="shared" si="6"/>
        <v>0</v>
      </c>
      <c r="AM11" s="333">
        <f t="shared" si="7"/>
        <v>0</v>
      </c>
      <c r="AN11" s="333">
        <f t="shared" si="8"/>
        <v>0</v>
      </c>
      <c r="AO11" s="333">
        <f t="shared" si="9"/>
        <v>0</v>
      </c>
    </row>
    <row r="12" spans="1:41" x14ac:dyDescent="0.3">
      <c r="A12" s="324">
        <v>1002</v>
      </c>
      <c r="B12" s="325" t="s">
        <v>248</v>
      </c>
      <c r="C12" s="334" t="e">
        <f>INDEX([7]Факт_Ф1!$1:$1048576,MATCH(TEXT($A12,"#"),[7]Факт_Ф1!$A:$A,0),MATCH(TEXT(C$1,"ДД.ММ.ГГГГ"),[7]Факт_Ф1!$2:$2,0))</f>
        <v>#N/A</v>
      </c>
      <c r="D12" s="335" t="e">
        <f>INDEX([7]Факт_Ф1!$1:$1048576,MATCH(TEXT($A12,"#"),[7]Факт_Ф1!$A:$A,0),MATCH(TEXT(D$1,"ДД.ММ.ГГГГ"),[7]Факт_Ф1!$2:$2,0))</f>
        <v>#N/A</v>
      </c>
      <c r="E12" s="336" t="e">
        <f>INDEX([7]Факт_Ф1!$1:$1048576,MATCH(TEXT($A12,"#"),[7]Факт_Ф1!$A:$A,0),MATCH(TEXT(E$1,"ДД.ММ.ГГГГ"),[7]Факт_Ф1!$2:$2,0))</f>
        <v>#N/A</v>
      </c>
      <c r="F12" s="336" t="e">
        <f>INDEX([7]Факт_Ф1!$1:$1048576,MATCH(TEXT($A12,"#"),[7]Факт_Ф1!$A:$A,0),MATCH(TEXT(F$1,"ДД.ММ.ГГГГ"),[7]Факт_Ф1!$2:$2,0))</f>
        <v>#N/A</v>
      </c>
      <c r="G12" s="487" t="e">
        <f>INDEX([7]Факт_Ф1!$1:$1048576,MATCH(TEXT($A12,"#"),[7]Факт_Ф1!$A:$A,0),MATCH(TEXT(G$1,"ДД.ММ.ГГГГ"),[7]Факт_Ф1!$2:$2,0))</f>
        <v>#N/A</v>
      </c>
      <c r="H12" s="338"/>
      <c r="I12" s="339"/>
      <c r="J12" s="339"/>
      <c r="K12" s="498"/>
      <c r="L12" s="338"/>
      <c r="M12" s="339"/>
      <c r="N12" s="339"/>
      <c r="O12" s="498"/>
      <c r="P12" s="338"/>
      <c r="Q12" s="339"/>
      <c r="R12" s="339"/>
      <c r="S12" s="498"/>
      <c r="T12" s="338"/>
      <c r="U12" s="339"/>
      <c r="V12" s="339"/>
      <c r="W12" s="340"/>
      <c r="X12" s="839"/>
      <c r="Y12" s="514"/>
      <c r="Z12" s="839"/>
      <c r="AA12" s="514"/>
      <c r="AB12" s="839"/>
      <c r="AC12" s="514"/>
      <c r="AD12" s="839"/>
      <c r="AE12" s="514"/>
      <c r="AG12" s="333" t="e">
        <f t="shared" si="10"/>
        <v>#N/A</v>
      </c>
      <c r="AH12" s="333">
        <f t="shared" si="3"/>
        <v>0</v>
      </c>
      <c r="AI12" s="333">
        <f t="shared" si="4"/>
        <v>0</v>
      </c>
      <c r="AJ12" s="333">
        <f t="shared" si="11"/>
        <v>0</v>
      </c>
      <c r="AK12" s="333">
        <f t="shared" si="5"/>
        <v>0</v>
      </c>
      <c r="AL12" s="333">
        <f t="shared" si="6"/>
        <v>0</v>
      </c>
      <c r="AM12" s="333">
        <f t="shared" si="7"/>
        <v>0</v>
      </c>
      <c r="AN12" s="333">
        <f t="shared" si="8"/>
        <v>0</v>
      </c>
      <c r="AO12" s="333">
        <f t="shared" si="9"/>
        <v>0</v>
      </c>
    </row>
    <row r="13" spans="1:41" x14ac:dyDescent="0.3">
      <c r="A13" s="324">
        <v>1005</v>
      </c>
      <c r="B13" s="325" t="s">
        <v>249</v>
      </c>
      <c r="C13" s="334" t="e">
        <f>INDEX([7]Факт_Ф1!$1:$1048576,MATCH(TEXT($A13,"#"),[7]Факт_Ф1!$A:$A,0),MATCH(TEXT(C$1,"ДД.ММ.ГГГГ"),[7]Факт_Ф1!$2:$2,0))</f>
        <v>#N/A</v>
      </c>
      <c r="D13" s="335" t="e">
        <f>INDEX([7]Факт_Ф1!$1:$1048576,MATCH(TEXT($A13,"#"),[7]Факт_Ф1!$A:$A,0),MATCH(TEXT(D$1,"ДД.ММ.ГГГГ"),[7]Факт_Ф1!$2:$2,0))</f>
        <v>#N/A</v>
      </c>
      <c r="E13" s="336" t="e">
        <f>INDEX([7]Факт_Ф1!$1:$1048576,MATCH(TEXT($A13,"#"),[7]Факт_Ф1!$A:$A,0),MATCH(TEXT(E$1,"ДД.ММ.ГГГГ"),[7]Факт_Ф1!$2:$2,0))</f>
        <v>#N/A</v>
      </c>
      <c r="F13" s="336" t="e">
        <f>INDEX([7]Факт_Ф1!$1:$1048576,MATCH(TEXT($A13,"#"),[7]Факт_Ф1!$A:$A,0),MATCH(TEXT(F$1,"ДД.ММ.ГГГГ"),[7]Факт_Ф1!$2:$2,0))</f>
        <v>#N/A</v>
      </c>
      <c r="G13" s="487" t="e">
        <f>INDEX([7]Факт_Ф1!$1:$1048576,MATCH(TEXT($A13,"#"),[7]Факт_Ф1!$A:$A,0),MATCH(TEXT(G$1,"ДД.ММ.ГГГГ"),[7]Факт_Ф1!$2:$2,0))</f>
        <v>#N/A</v>
      </c>
      <c r="H13" s="338"/>
      <c r="I13" s="339"/>
      <c r="J13" s="339"/>
      <c r="K13" s="498"/>
      <c r="L13" s="338"/>
      <c r="M13" s="339"/>
      <c r="N13" s="339"/>
      <c r="O13" s="498"/>
      <c r="P13" s="338"/>
      <c r="Q13" s="339"/>
      <c r="R13" s="339"/>
      <c r="S13" s="498"/>
      <c r="T13" s="338"/>
      <c r="U13" s="339"/>
      <c r="V13" s="339"/>
      <c r="W13" s="340"/>
      <c r="X13" s="839"/>
      <c r="Y13" s="514"/>
      <c r="Z13" s="839"/>
      <c r="AA13" s="514"/>
      <c r="AB13" s="839"/>
      <c r="AC13" s="514"/>
      <c r="AD13" s="839"/>
      <c r="AE13" s="514"/>
      <c r="AG13" s="333" t="e">
        <f t="shared" si="10"/>
        <v>#N/A</v>
      </c>
      <c r="AH13" s="333">
        <f t="shared" si="3"/>
        <v>0</v>
      </c>
      <c r="AI13" s="333">
        <f t="shared" si="4"/>
        <v>0</v>
      </c>
      <c r="AJ13" s="333">
        <f t="shared" si="11"/>
        <v>0</v>
      </c>
      <c r="AK13" s="333">
        <f t="shared" si="5"/>
        <v>0</v>
      </c>
      <c r="AL13" s="333">
        <f t="shared" si="6"/>
        <v>0</v>
      </c>
      <c r="AM13" s="333">
        <f t="shared" si="7"/>
        <v>0</v>
      </c>
      <c r="AN13" s="333">
        <f t="shared" si="8"/>
        <v>0</v>
      </c>
      <c r="AO13" s="333">
        <f t="shared" si="9"/>
        <v>0</v>
      </c>
    </row>
    <row r="14" spans="1:41" x14ac:dyDescent="0.3">
      <c r="A14" s="324">
        <v>1010</v>
      </c>
      <c r="B14" s="325" t="s">
        <v>250</v>
      </c>
      <c r="C14" s="326" t="e">
        <f t="shared" ref="C14:F14" si="12">C15-ABS(C16)</f>
        <v>#N/A</v>
      </c>
      <c r="D14" s="327" t="e">
        <f t="shared" si="12"/>
        <v>#N/A</v>
      </c>
      <c r="E14" s="328" t="e">
        <f t="shared" si="12"/>
        <v>#N/A</v>
      </c>
      <c r="F14" s="328" t="e">
        <f t="shared" si="12"/>
        <v>#N/A</v>
      </c>
      <c r="G14" s="486" t="e">
        <f>G15-ABS(G16)</f>
        <v>#N/A</v>
      </c>
      <c r="H14" s="329">
        <f t="shared" ref="H14:AA14" si="13">H15-ABS(H16)</f>
        <v>0</v>
      </c>
      <c r="I14" s="330">
        <f t="shared" si="13"/>
        <v>0</v>
      </c>
      <c r="J14" s="330">
        <f t="shared" si="13"/>
        <v>0</v>
      </c>
      <c r="K14" s="497">
        <f t="shared" si="13"/>
        <v>0</v>
      </c>
      <c r="L14" s="329">
        <f t="shared" si="13"/>
        <v>0</v>
      </c>
      <c r="M14" s="330">
        <f t="shared" si="13"/>
        <v>0</v>
      </c>
      <c r="N14" s="330">
        <f t="shared" si="13"/>
        <v>132489.21052631579</v>
      </c>
      <c r="O14" s="497">
        <f t="shared" si="13"/>
        <v>128908.42105263157</v>
      </c>
      <c r="P14" s="329">
        <f t="shared" si="13"/>
        <v>-10742.368421052632</v>
      </c>
      <c r="Q14" s="330">
        <f t="shared" si="13"/>
        <v>-14323.157894736842</v>
      </c>
      <c r="R14" s="330">
        <f t="shared" si="13"/>
        <v>118166.05263157895</v>
      </c>
      <c r="S14" s="497">
        <f t="shared" si="13"/>
        <v>114585.26315789473</v>
      </c>
      <c r="T14" s="329">
        <f t="shared" si="13"/>
        <v>111004.47368421053</v>
      </c>
      <c r="U14" s="330">
        <f t="shared" si="13"/>
        <v>107423.68421052632</v>
      </c>
      <c r="V14" s="330">
        <f t="shared" si="13"/>
        <v>103842.89473684211</v>
      </c>
      <c r="W14" s="331">
        <f t="shared" si="13"/>
        <v>100262.10526315789</v>
      </c>
      <c r="X14" s="838">
        <f t="shared" si="13"/>
        <v>85938.947368421053</v>
      </c>
      <c r="Y14" s="513">
        <f t="shared" si="13"/>
        <v>71615.789473684214</v>
      </c>
      <c r="Z14" s="838">
        <f t="shared" si="13"/>
        <v>57292.631578947374</v>
      </c>
      <c r="AA14" s="513">
        <f t="shared" si="13"/>
        <v>42969.473684210534</v>
      </c>
      <c r="AB14" s="838">
        <f t="shared" ref="AB14:AC14" si="14">AB15-ABS(AB16)</f>
        <v>28646.315789473694</v>
      </c>
      <c r="AC14" s="513">
        <f t="shared" si="14"/>
        <v>14323.157894736854</v>
      </c>
      <c r="AD14" s="838">
        <f>AD15-ABS(AD16)</f>
        <v>0</v>
      </c>
      <c r="AE14" s="513">
        <f>AE15-ABS(AE16)</f>
        <v>-14323.157894736854</v>
      </c>
      <c r="AF14" s="332"/>
      <c r="AG14" s="333" t="e">
        <f t="shared" si="10"/>
        <v>#N/A</v>
      </c>
      <c r="AH14" s="333">
        <f>K14/$AH$3</f>
        <v>0</v>
      </c>
      <c r="AI14" s="333">
        <f t="shared" si="4"/>
        <v>128908.42105263157</v>
      </c>
      <c r="AJ14" s="333">
        <f t="shared" si="11"/>
        <v>114585.26315789473</v>
      </c>
      <c r="AK14" s="333">
        <f t="shared" si="5"/>
        <v>100262.10526315789</v>
      </c>
      <c r="AL14" s="333">
        <f t="shared" si="6"/>
        <v>85938.947368421053</v>
      </c>
      <c r="AM14" s="333">
        <f t="shared" si="7"/>
        <v>71615.789473684214</v>
      </c>
      <c r="AN14" s="333">
        <f t="shared" si="8"/>
        <v>57292.631578947374</v>
      </c>
      <c r="AO14" s="333">
        <f t="shared" si="9"/>
        <v>42969.473684210534</v>
      </c>
    </row>
    <row r="15" spans="1:41" ht="19.2" customHeight="1" x14ac:dyDescent="0.3">
      <c r="A15" s="324">
        <v>1011</v>
      </c>
      <c r="B15" s="325" t="s">
        <v>251</v>
      </c>
      <c r="C15" s="334" t="e">
        <f>INDEX([7]Факт_Ф1!$1:$1048576,MATCH(TEXT($A15,"#"),[7]Факт_Ф1!$A:$A,0),MATCH(TEXT(C$1,"ДД.ММ.ГГГГ"),[7]Факт_Ф1!$2:$2,0))</f>
        <v>#N/A</v>
      </c>
      <c r="D15" s="335" t="e">
        <f>INDEX([7]Факт_Ф1!$1:$1048576,MATCH(TEXT($A15,"#"),[7]Факт_Ф1!$A:$A,0),MATCH(TEXT(D$1,"ДД.ММ.ГГГГ"),[7]Факт_Ф1!$2:$2,0))</f>
        <v>#N/A</v>
      </c>
      <c r="E15" s="336" t="e">
        <f>INDEX([7]Факт_Ф1!$1:$1048576,MATCH(TEXT($A15,"#"),[7]Факт_Ф1!$A:$A,0),MATCH(TEXT(E$1,"ДД.ММ.ГГГГ"),[7]Факт_Ф1!$2:$2,0))</f>
        <v>#N/A</v>
      </c>
      <c r="F15" s="336" t="e">
        <f>INDEX([7]Факт_Ф1!$1:$1048576,MATCH(TEXT($A15,"#"),[7]Факт_Ф1!$A:$A,0),MATCH(TEXT(F$1,"ДД.ММ.ГГГГ"),[7]Факт_Ф1!$2:$2,0))</f>
        <v>#N/A</v>
      </c>
      <c r="G15" s="487" t="e">
        <f>INDEX([7]Факт_Ф1!$1:$1048576,MATCH(TEXT($A15,"#"),[7]Факт_Ф1!$A:$A,0),MATCH(TEXT(G$1,"ДД.ММ.ГГГГ"),[7]Факт_Ф1!$2:$2,0))</f>
        <v>#N/A</v>
      </c>
      <c r="H15" s="338">
        <f>IF('P&amp;L'!C20+'P&amp;L'!D20+'P&amp;L'!E20&lt;0,(Спецификация!$D$31-Спецификация!$F$31)*Спецификация!$D$56/1000,0)</f>
        <v>0</v>
      </c>
      <c r="I15" s="339">
        <f>IF('P&amp;L'!F20+'P&amp;L'!G20+'P&amp;L'!H20&lt;0,(Спецификация!$D$31-Спецификация!$F$31)*Спецификация!$D$56/1000,0)</f>
        <v>0</v>
      </c>
      <c r="J15" s="339">
        <f>IF('P&amp;L'!I20+'P&amp;L'!J20+'P&amp;L'!K20&lt;0,(Спецификация!$D$31-Спецификация!$F$31)*Спецификация!$D$56/1000,0)</f>
        <v>0</v>
      </c>
      <c r="K15" s="498">
        <f>IF('P&amp;L'!L20+'P&amp;L'!M20+'P&amp;L'!N20&lt;0,(Спецификация!$D$31-Спецификация!$F$31)*Спецификация!$D$56/1000,0)</f>
        <v>0</v>
      </c>
      <c r="L15" s="338">
        <f>IF('P&amp;L'!O20+'P&amp;L'!P20+'P&amp;L'!Q20&lt;0,(Спецификация!$D$31-Спецификация!$F$31)*Спецификация!$D$56/1000,0)</f>
        <v>0</v>
      </c>
      <c r="M15" s="339">
        <f>IF('P&amp;L'!R20+'P&amp;L'!S20+'P&amp;L'!T20&lt;0,(Спецификация!$D$31-Спецификация!$F$31)*Спецификация!$D$56/1000,0)</f>
        <v>0</v>
      </c>
      <c r="N15" s="339">
        <f>IF('P&amp;L'!U20+'P&amp;L'!V20+'P&amp;L'!W20&lt;0,(Спецификация!$D$31-Спецификация!$F$31)*Спецификация!$D$56/1000,0)</f>
        <v>136070</v>
      </c>
      <c r="O15" s="498">
        <f>IF('P&amp;L'!X20+'P&amp;L'!Y20+'P&amp;L'!Z20&lt;0,(Спецификация!$D$31-Спецификация!$F$31)*Спецификация!$D$56/1000,0)</f>
        <v>136070</v>
      </c>
      <c r="P15" s="338">
        <f>IF('P&amp;L'!Q20+'P&amp;L'!R20+'P&amp;L'!S20&lt;0,(Спецификация!$D$31-Спецификация!$F$31)*Спецификация!$D$56/1000,0)</f>
        <v>0</v>
      </c>
      <c r="Q15" s="339">
        <f>IF('P&amp;L'!R20+'P&amp;L'!S20+'P&amp;L'!T20&lt;0,(Спецификация!$D$31-Спецификация!$F$31)*Спецификация!$D$56/1000,0)</f>
        <v>0</v>
      </c>
      <c r="R15" s="339">
        <f>IF('P&amp;L'!S20+'P&amp;L'!T20+'P&amp;L'!U20&lt;0,(Спецификация!$D$31-Спецификация!$F$31)*Спецификация!$D$56/1000,0)</f>
        <v>136070</v>
      </c>
      <c r="S15" s="498">
        <f>IF('P&amp;L'!T20+'P&amp;L'!U20+'P&amp;L'!V20&lt;0,(Спецификация!$D$31-Спецификация!$F$31)*Спецификация!$D$56/1000,0)</f>
        <v>136070</v>
      </c>
      <c r="T15" s="338">
        <f>IF('P&amp;L'!U20+'P&amp;L'!V20+'P&amp;L'!W20&lt;0,(Спецификация!$D$31-Спецификация!$F$31)*Спецификация!$D$56/1000,0)</f>
        <v>136070</v>
      </c>
      <c r="U15" s="339">
        <f>IF('P&amp;L'!V20+'P&amp;L'!W20+'P&amp;L'!X20&lt;0,(Спецификация!$D$31-Спецификация!$F$31)*Спецификация!$D$56/1000,0)</f>
        <v>136070</v>
      </c>
      <c r="V15" s="339">
        <f>IF('P&amp;L'!W20+'P&amp;L'!X20+'P&amp;L'!Y20&lt;0,(Спецификация!$D$31-Спецификация!$F$31)*Спецификация!$D$56/1000,0)</f>
        <v>136070</v>
      </c>
      <c r="W15" s="340">
        <f>IF('P&amp;L'!X20+'P&amp;L'!Y20+'P&amp;L'!Z20&lt;0,(Спецификация!$D$31-Спецификация!$F$31)*Спецификация!$D$56/1000,0)</f>
        <v>136070</v>
      </c>
      <c r="X15" s="839">
        <f>IF('P&amp;L'!Y20+'P&amp;L'!Z20+'P&amp;L'!AA20&lt;0,(Спецификация!$D$31-Спецификация!$F$31)*Спецификация!$D$56/1000,0)</f>
        <v>136070</v>
      </c>
      <c r="Y15" s="514">
        <f>IF('P&amp;L'!Z20+'P&amp;L'!AA20+'P&amp;L'!AB20&lt;0,(Спецификация!$D$31-Спецификация!$F$31)*Спецификация!$D$56/1000,0)</f>
        <v>136070</v>
      </c>
      <c r="Z15" s="839">
        <f>IF('P&amp;L'!AA20+'P&amp;L'!AB20+'P&amp;L'!AC20&lt;0,(Спецификация!$D$31-Спецификация!$F$31)*Спецификация!$D$56/1000,0)</f>
        <v>136070</v>
      </c>
      <c r="AA15" s="514">
        <f>IF('P&amp;L'!AB20+'P&amp;L'!AC20+'P&amp;L'!AD20&lt;0,(Спецификация!$D$31-Спецификация!$F$31)*Спецификация!$D$56/1000,0)</f>
        <v>136070</v>
      </c>
      <c r="AB15" s="839">
        <f>IF('P&amp;L'!AC20+'P&amp;L'!AD20+'P&amp;L'!AE20&lt;0,(Спецификация!$D$31-Спецификация!$F$31)*Спецификация!$D$56/1000,0)</f>
        <v>136070</v>
      </c>
      <c r="AC15" s="514">
        <f>IF('P&amp;L'!AD20+'P&amp;L'!AE20+'P&amp;L'!AF20&lt;0,(Спецификация!$D$31-Спецификация!$F$31)*Спецификация!$D$56/1000,0)</f>
        <v>136070</v>
      </c>
      <c r="AD15" s="839">
        <f>IF('P&amp;L'!AE20+'P&amp;L'!AF20+'P&amp;L'!AG20&lt;0,(Спецификация!$D$31-Спецификация!$F$31)*Спецификация!$D$56/1000,0)</f>
        <v>136070</v>
      </c>
      <c r="AE15" s="514">
        <f>IF('P&amp;L'!AF20+'P&amp;L'!AG20+'P&amp;L'!AH20&lt;0,(Спецификация!$D$31-Спецификация!$F$31)*Спецификация!$D$56/1000,0)</f>
        <v>136070</v>
      </c>
      <c r="AG15" s="333" t="e">
        <f t="shared" si="10"/>
        <v>#N/A</v>
      </c>
      <c r="AH15" s="333">
        <f t="shared" si="3"/>
        <v>0</v>
      </c>
      <c r="AI15" s="333">
        <f t="shared" si="4"/>
        <v>136070</v>
      </c>
      <c r="AJ15" s="333">
        <f t="shared" si="11"/>
        <v>136070</v>
      </c>
      <c r="AK15" s="333">
        <f t="shared" si="5"/>
        <v>136070</v>
      </c>
      <c r="AL15" s="333">
        <f t="shared" si="6"/>
        <v>136070</v>
      </c>
      <c r="AM15" s="333">
        <f t="shared" si="7"/>
        <v>136070</v>
      </c>
      <c r="AN15" s="333">
        <f t="shared" si="8"/>
        <v>136070</v>
      </c>
      <c r="AO15" s="333">
        <f t="shared" si="9"/>
        <v>136070</v>
      </c>
    </row>
    <row r="16" spans="1:41" x14ac:dyDescent="0.3">
      <c r="A16" s="324">
        <v>1012</v>
      </c>
      <c r="B16" s="325" t="s">
        <v>252</v>
      </c>
      <c r="C16" s="334" t="e">
        <f>INDEX([7]Факт_Ф1!$1:$1048576,MATCH(TEXT($A16,"#"),[7]Факт_Ф1!$A:$A,0),MATCH(TEXT(C$1,"ДД.ММ.ГГГГ"),[7]Факт_Ф1!$2:$2,0))</f>
        <v>#N/A</v>
      </c>
      <c r="D16" s="335" t="e">
        <f>INDEX([7]Факт_Ф1!$1:$1048576,MATCH(TEXT($A16,"#"),[7]Факт_Ф1!$A:$A,0),MATCH(TEXT(D$1,"ДД.ММ.ГГГГ"),[7]Факт_Ф1!$2:$2,0))</f>
        <v>#N/A</v>
      </c>
      <c r="E16" s="336" t="e">
        <f>INDEX([7]Факт_Ф1!$1:$1048576,MATCH(TEXT($A16,"#"),[7]Факт_Ф1!$A:$A,0),MATCH(TEXT(E$1,"ДД.ММ.ГГГГ"),[7]Факт_Ф1!$2:$2,0))</f>
        <v>#N/A</v>
      </c>
      <c r="F16" s="336" t="e">
        <f>INDEX([7]Факт_Ф1!$1:$1048576,MATCH(TEXT($A16,"#"),[7]Факт_Ф1!$A:$A,0),MATCH(TEXT(F$1,"ДД.ММ.ГГГГ"),[7]Факт_Ф1!$2:$2,0))</f>
        <v>#N/A</v>
      </c>
      <c r="G16" s="487" t="e">
        <f>INDEX([7]Факт_Ф1!$1:$1048576,MATCH(TEXT($A16,"#"),[7]Факт_Ф1!$A:$A,0),MATCH(TEXT(G$1,"ДД.ММ.ГГГГ"),[7]Факт_Ф1!$2:$2,0))</f>
        <v>#N/A</v>
      </c>
      <c r="H16" s="338">
        <f>('P&amp;L'!C20+'P&amp;L'!D20+'P&amp;L'!E20)*Спецификация!$D$56/1000</f>
        <v>0</v>
      </c>
      <c r="I16" s="339">
        <f>H16+('P&amp;L'!F20+'P&amp;L'!G20+'P&amp;L'!H20)*Спецификация!$D$56/1000</f>
        <v>0</v>
      </c>
      <c r="J16" s="339">
        <f>I16+('P&amp;L'!I20+'P&amp;L'!J20+'P&amp;L'!K20)*Спецификация!$D$56/1000</f>
        <v>0</v>
      </c>
      <c r="K16" s="498">
        <f>J16+('P&amp;L'!L20+'P&amp;L'!M20+'P&amp;L'!N20)*Спецификация!$D$56/1000</f>
        <v>0</v>
      </c>
      <c r="L16" s="338">
        <f>K16+('P&amp;L'!O20+'P&amp;L'!P20+'P&amp;L'!Q20)*Спецификация!D56/1000</f>
        <v>0</v>
      </c>
      <c r="M16" s="339">
        <f>L16+('P&amp;L'!R20+'P&amp;L'!S20+'P&amp;L'!T20)*Спецификация!D56/1000</f>
        <v>0</v>
      </c>
      <c r="N16" s="339">
        <f>M16+('P&amp;L'!U20+'P&amp;L'!V20+'P&amp;L'!W20)*Спецификация!D56/1000</f>
        <v>-3580.7894736842104</v>
      </c>
      <c r="O16" s="498">
        <f>N16+('P&amp;L'!X20+'P&amp;L'!Y20+'P&amp;L'!Z20)*Спецификация!D56/1000</f>
        <v>-7161.5789473684208</v>
      </c>
      <c r="P16" s="338">
        <f>O16+('P&amp;L'!AA20+'P&amp;L'!AB20+'P&amp;L'!AC20)*Спецификация!D56/1000</f>
        <v>-10742.368421052632</v>
      </c>
      <c r="Q16" s="339">
        <f>P16+('P&amp;L'!AD20+'P&amp;L'!AE20+'P&amp;L'!AF20)*Спецификация!D56/1000</f>
        <v>-14323.157894736842</v>
      </c>
      <c r="R16" s="339">
        <f>Q16+('P&amp;L'!AG20+'P&amp;L'!AH20+'P&amp;L'!AI20)*Спецификация!D56/1000</f>
        <v>-17903.947368421053</v>
      </c>
      <c r="S16" s="498">
        <f>R16+('P&amp;L'!AJ20+'P&amp;L'!AK20+'P&amp;L'!AL20)*Спецификация!D56/1000</f>
        <v>-21484.736842105263</v>
      </c>
      <c r="T16" s="338">
        <f>S16+('P&amp;L'!AM20+'P&amp;L'!AN20+'P&amp;L'!AO20)*Спецификация!D56/1000</f>
        <v>-25065.526315789473</v>
      </c>
      <c r="U16" s="339">
        <f>T16+('P&amp;L'!AP20+'P&amp;L'!AQ20+'P&amp;L'!AR20)*Спецификация!D56/1000</f>
        <v>-28646.315789473683</v>
      </c>
      <c r="V16" s="339">
        <f>U16+('P&amp;L'!AS20+'P&amp;L'!AT20+'P&amp;L'!AU20)*Спецификация!D56/1000</f>
        <v>-32227.105263157893</v>
      </c>
      <c r="W16" s="340">
        <f>V16+('P&amp;L'!AV20+'P&amp;L'!AW20+'P&amp;L'!AX20)*Спецификация!D56/1000</f>
        <v>-35807.894736842107</v>
      </c>
      <c r="X16" s="839">
        <f>W16+('P&amp;L'!AY20+'P&amp;L'!AZ20+'P&amp;L'!BA20+'P&amp;L'!BB20+'P&amp;L'!BC20+'P&amp;L'!BD20+'P&amp;L'!BE20+'P&amp;L'!BF20+'P&amp;L'!BG20+'P&amp;L'!BH20+'P&amp;L'!BI20+'P&amp;L'!BJ20)*Спецификация!D56/1000</f>
        <v>-50131.052631578947</v>
      </c>
      <c r="Y16" s="514">
        <f>X16+('P&amp;L'!BK20+'P&amp;L'!BL20+'P&amp;L'!BM20+'P&amp;L'!BN20+'P&amp;L'!BO20+'P&amp;L'!BP20+'P&amp;L'!BQ20+'P&amp;L'!BR20+'P&amp;L'!BS20+'P&amp;L'!BT20+'P&amp;L'!BU20+'P&amp;L'!BV20)*Спецификация!D56/1000</f>
        <v>-64454.210526315786</v>
      </c>
      <c r="Z16" s="839">
        <f>Y16+('P&amp;L'!BW20+'P&amp;L'!BX20+'P&amp;L'!BY20+'P&amp;L'!BZ20+'P&amp;L'!CA20+'P&amp;L'!CB20+'P&amp;L'!CC20+'P&amp;L'!CD20+'P&amp;L'!CE20+'P&amp;L'!CF20+'P&amp;L'!CG20+'P&amp;L'!CH20)*Спецификация!D56/1000</f>
        <v>-78777.368421052626</v>
      </c>
      <c r="AA16" s="514">
        <f>Z16+('P&amp;L'!CI20+'P&amp;L'!CJ20+'P&amp;L'!CK20+'P&amp;L'!CL20+'P&amp;L'!CM20+'P&amp;L'!CN20+'P&amp;L'!CO20+'P&amp;L'!CP20+'P&amp;L'!CQ20+'P&amp;L'!CR20+'P&amp;L'!CS20+'P&amp;L'!CT20)*Спецификация!D56/1000</f>
        <v>-93100.526315789466</v>
      </c>
      <c r="AB16" s="839">
        <f>AA16+('P&amp;L'!CU20+'P&amp;L'!CV20+'P&amp;L'!CW20+'P&amp;L'!CX20+'P&amp;L'!CY20+'P&amp;L'!CZ20+'P&amp;L'!DA20+'P&amp;L'!DB20+'P&amp;L'!DC20+'P&amp;L'!DD20+'P&amp;L'!DE20+'P&amp;L'!DF20)*Спецификация!D56/1000</f>
        <v>-107423.68421052631</v>
      </c>
      <c r="AC16" s="514">
        <f>AB16+('P&amp;L'!DG20+'P&amp;L'!DH20+'P&amp;L'!DI20+'P&amp;L'!DJ20+'P&amp;L'!DK20+'P&amp;L'!DL20+'P&amp;L'!DM20+'P&amp;L'!DN20+'P&amp;L'!DO20+'P&amp;L'!DP20+'P&amp;L'!DQ20+'P&amp;L'!DR20)*Спецификация!D56/1000</f>
        <v>-121746.84210526315</v>
      </c>
      <c r="AD16" s="839">
        <f>AC16+('P&amp;L'!DS20+'P&amp;L'!DT20+'P&amp;L'!DU20+'P&amp;L'!DV20+'P&amp;L'!DW20+'P&amp;L'!DX20+'P&amp;L'!DY20+'P&amp;L'!DZ20+'P&amp;L'!EA20+'P&amp;L'!EB20+'P&amp;L'!EC20+'P&amp;L'!ED20)*Спецификация!D56/1000</f>
        <v>-136070</v>
      </c>
      <c r="AE16" s="514">
        <f>AD16+('P&amp;L'!EE20+'P&amp;L'!EF20+'P&amp;L'!EG20+'P&amp;L'!EH20+'P&amp;L'!EI20+'P&amp;L'!EJ20+'P&amp;L'!EK20+'P&amp;L'!EL20+'P&amp;L'!EM20+'P&amp;L'!EN20+'P&amp;L'!EO20+'P&amp;L'!EP20)*Спецификация!D56/1000</f>
        <v>-150393.15789473685</v>
      </c>
      <c r="AG16" s="333" t="e">
        <f t="shared" si="10"/>
        <v>#N/A</v>
      </c>
      <c r="AH16" s="333">
        <f t="shared" si="3"/>
        <v>0</v>
      </c>
      <c r="AI16" s="333">
        <f t="shared" si="4"/>
        <v>-7161.5789473684208</v>
      </c>
      <c r="AJ16" s="333">
        <f t="shared" si="11"/>
        <v>-21484.736842105263</v>
      </c>
      <c r="AK16" s="333">
        <f t="shared" si="5"/>
        <v>-35807.894736842107</v>
      </c>
      <c r="AL16" s="333">
        <f t="shared" si="6"/>
        <v>-50131.052631578947</v>
      </c>
      <c r="AM16" s="333">
        <f t="shared" si="7"/>
        <v>-64454.210526315786</v>
      </c>
      <c r="AN16" s="333">
        <f t="shared" si="8"/>
        <v>-78777.368421052626</v>
      </c>
      <c r="AO16" s="333">
        <f t="shared" si="9"/>
        <v>-93100.526315789466</v>
      </c>
    </row>
    <row r="17" spans="1:41" x14ac:dyDescent="0.3">
      <c r="A17" s="324">
        <v>1015</v>
      </c>
      <c r="B17" s="325" t="s">
        <v>253</v>
      </c>
      <c r="C17" s="334" t="e">
        <f>INDEX([7]Факт_Ф1!$1:$1048576,MATCH(TEXT($A17,"#"),[7]Факт_Ф1!$A:$A,0),MATCH(TEXT(C$1,"ДД.ММ.ГГГГ"),[7]Факт_Ф1!$2:$2,0))</f>
        <v>#N/A</v>
      </c>
      <c r="D17" s="335" t="e">
        <f>INDEX([7]Факт_Ф1!$1:$1048576,MATCH(TEXT($A17,"#"),[7]Факт_Ф1!$A:$A,0),MATCH(TEXT(D$1,"ДД.ММ.ГГГГ"),[7]Факт_Ф1!$2:$2,0))</f>
        <v>#N/A</v>
      </c>
      <c r="E17" s="336" t="e">
        <f>INDEX([7]Факт_Ф1!$1:$1048576,MATCH(TEXT($A17,"#"),[7]Факт_Ф1!$A:$A,0),MATCH(TEXT(E$1,"ДД.ММ.ГГГГ"),[7]Факт_Ф1!$2:$2,0))</f>
        <v>#N/A</v>
      </c>
      <c r="F17" s="336" t="e">
        <f>INDEX([7]Факт_Ф1!$1:$1048576,MATCH(TEXT($A17,"#"),[7]Факт_Ф1!$A:$A,0),MATCH(TEXT(F$1,"ДД.ММ.ГГГГ"),[7]Факт_Ф1!$2:$2,0))</f>
        <v>#N/A</v>
      </c>
      <c r="G17" s="487" t="e">
        <f>INDEX([7]Факт_Ф1!$1:$1048576,MATCH(TEXT($A17,"#"),[7]Факт_Ф1!$A:$A,0),MATCH(TEXT(G$1,"ДД.ММ.ГГГГ"),[7]Факт_Ф1!$2:$2,0))</f>
        <v>#N/A</v>
      </c>
      <c r="H17" s="338"/>
      <c r="I17" s="339"/>
      <c r="J17" s="339"/>
      <c r="K17" s="498"/>
      <c r="L17" s="338"/>
      <c r="M17" s="339"/>
      <c r="N17" s="339"/>
      <c r="O17" s="498"/>
      <c r="P17" s="338"/>
      <c r="Q17" s="339"/>
      <c r="R17" s="339"/>
      <c r="S17" s="498"/>
      <c r="T17" s="338"/>
      <c r="U17" s="339"/>
      <c r="V17" s="339"/>
      <c r="W17" s="340"/>
      <c r="X17" s="839"/>
      <c r="Y17" s="514"/>
      <c r="Z17" s="839"/>
      <c r="AA17" s="514"/>
      <c r="AB17" s="839"/>
      <c r="AC17" s="514"/>
      <c r="AD17" s="839"/>
      <c r="AE17" s="514"/>
      <c r="AG17" s="333" t="e">
        <f>G17/$AH$3</f>
        <v>#N/A</v>
      </c>
      <c r="AH17" s="333">
        <f>K17/$AH$3</f>
        <v>0</v>
      </c>
      <c r="AI17" s="333">
        <f t="shared" si="4"/>
        <v>0</v>
      </c>
      <c r="AJ17" s="333">
        <f t="shared" si="11"/>
        <v>0</v>
      </c>
      <c r="AK17" s="333">
        <f t="shared" si="5"/>
        <v>0</v>
      </c>
      <c r="AL17" s="333">
        <f t="shared" si="6"/>
        <v>0</v>
      </c>
      <c r="AM17" s="333">
        <f t="shared" si="7"/>
        <v>0</v>
      </c>
      <c r="AN17" s="333">
        <f t="shared" si="8"/>
        <v>0</v>
      </c>
      <c r="AO17" s="333">
        <f t="shared" si="9"/>
        <v>0</v>
      </c>
    </row>
    <row r="18" spans="1:41" ht="15" customHeight="1" x14ac:dyDescent="0.3">
      <c r="A18" s="324">
        <v>1016</v>
      </c>
      <c r="B18" s="325" t="s">
        <v>254</v>
      </c>
      <c r="C18" s="334" t="e">
        <f>INDEX([7]Факт_Ф1!$1:$1048576,MATCH(TEXT($A18,"#"),[7]Факт_Ф1!$A:$A,0),MATCH(TEXT(C$1,"ДД.ММ.ГГГГ"),[7]Факт_Ф1!$2:$2,0))</f>
        <v>#N/A</v>
      </c>
      <c r="D18" s="335" t="e">
        <f>INDEX([7]Факт_Ф1!$1:$1048576,MATCH(TEXT($A18,"#"),[7]Факт_Ф1!$A:$A,0),MATCH(TEXT(D$1,"ДД.ММ.ГГГГ"),[7]Факт_Ф1!$2:$2,0))</f>
        <v>#N/A</v>
      </c>
      <c r="E18" s="336" t="e">
        <f>INDEX([7]Факт_Ф1!$1:$1048576,MATCH(TEXT($A18,"#"),[7]Факт_Ф1!$A:$A,0),MATCH(TEXT(E$1,"ДД.ММ.ГГГГ"),[7]Факт_Ф1!$2:$2,0))</f>
        <v>#N/A</v>
      </c>
      <c r="F18" s="336" t="e">
        <f>INDEX([7]Факт_Ф1!$1:$1048576,MATCH(TEXT($A18,"#"),[7]Факт_Ф1!$A:$A,0),MATCH(TEXT(F$1,"ДД.ММ.ГГГГ"),[7]Факт_Ф1!$2:$2,0))</f>
        <v>#N/A</v>
      </c>
      <c r="G18" s="487" t="e">
        <f>INDEX([7]Факт_Ф1!$1:$1048576,MATCH(TEXT($A18,"#"),[7]Факт_Ф1!$A:$A,0),MATCH(TEXT(G$1,"ДД.ММ.ГГГГ"),[7]Факт_Ф1!$2:$2,0))</f>
        <v>#N/A</v>
      </c>
      <c r="H18" s="338"/>
      <c r="I18" s="339"/>
      <c r="J18" s="339"/>
      <c r="K18" s="498"/>
      <c r="L18" s="338"/>
      <c r="M18" s="339"/>
      <c r="N18" s="339"/>
      <c r="O18" s="498"/>
      <c r="P18" s="338"/>
      <c r="Q18" s="339"/>
      <c r="R18" s="339"/>
      <c r="S18" s="498"/>
      <c r="T18" s="338"/>
      <c r="U18" s="339"/>
      <c r="V18" s="339"/>
      <c r="W18" s="340"/>
      <c r="X18" s="839"/>
      <c r="Y18" s="514"/>
      <c r="Z18" s="839"/>
      <c r="AA18" s="514"/>
      <c r="AB18" s="839"/>
      <c r="AC18" s="514"/>
      <c r="AD18" s="839"/>
      <c r="AE18" s="514"/>
      <c r="AG18" s="333" t="e">
        <f>G18/$AH$3</f>
        <v>#N/A</v>
      </c>
      <c r="AH18" s="333">
        <f>K18/$AH$3</f>
        <v>0</v>
      </c>
      <c r="AI18" s="333">
        <f t="shared" si="4"/>
        <v>0</v>
      </c>
      <c r="AJ18" s="333">
        <f t="shared" si="11"/>
        <v>0</v>
      </c>
      <c r="AK18" s="333">
        <f t="shared" si="5"/>
        <v>0</v>
      </c>
      <c r="AL18" s="333">
        <f t="shared" si="6"/>
        <v>0</v>
      </c>
      <c r="AM18" s="333">
        <f t="shared" si="7"/>
        <v>0</v>
      </c>
      <c r="AN18" s="333">
        <f t="shared" si="8"/>
        <v>0</v>
      </c>
      <c r="AO18" s="333">
        <f t="shared" si="9"/>
        <v>0</v>
      </c>
    </row>
    <row r="19" spans="1:41" x14ac:dyDescent="0.3">
      <c r="A19" s="324">
        <v>1017</v>
      </c>
      <c r="B19" s="325" t="s">
        <v>255</v>
      </c>
      <c r="C19" s="334" t="e">
        <f>INDEX([7]Факт_Ф1!$1:$1048576,MATCH(TEXT($A19,"#"),[7]Факт_Ф1!$A:$A,0),MATCH(TEXT(C$1,"ДД.ММ.ГГГГ"),[7]Факт_Ф1!$2:$2,0))</f>
        <v>#N/A</v>
      </c>
      <c r="D19" s="335" t="e">
        <f>INDEX([7]Факт_Ф1!$1:$1048576,MATCH(TEXT($A19,"#"),[7]Факт_Ф1!$A:$A,0),MATCH(TEXT(D$1,"ДД.ММ.ГГГГ"),[7]Факт_Ф1!$2:$2,0))</f>
        <v>#N/A</v>
      </c>
      <c r="E19" s="336" t="e">
        <f>INDEX([7]Факт_Ф1!$1:$1048576,MATCH(TEXT($A19,"#"),[7]Факт_Ф1!$A:$A,0),MATCH(TEXT(E$1,"ДД.ММ.ГГГГ"),[7]Факт_Ф1!$2:$2,0))</f>
        <v>#N/A</v>
      </c>
      <c r="F19" s="336" t="e">
        <f>INDEX([7]Факт_Ф1!$1:$1048576,MATCH(TEXT($A19,"#"),[7]Факт_Ф1!$A:$A,0),MATCH(TEXT(F$1,"ДД.ММ.ГГГГ"),[7]Факт_Ф1!$2:$2,0))</f>
        <v>#N/A</v>
      </c>
      <c r="G19" s="487" t="e">
        <f>INDEX([7]Факт_Ф1!$1:$1048576,MATCH(TEXT($A19,"#"),[7]Факт_Ф1!$A:$A,0),MATCH(TEXT(G$1,"ДД.ММ.ГГГГ"),[7]Факт_Ф1!$2:$2,0))</f>
        <v>#N/A</v>
      </c>
      <c r="H19" s="338"/>
      <c r="I19" s="339"/>
      <c r="J19" s="339"/>
      <c r="K19" s="498"/>
      <c r="L19" s="338"/>
      <c r="M19" s="339"/>
      <c r="N19" s="339"/>
      <c r="O19" s="498"/>
      <c r="P19" s="338"/>
      <c r="Q19" s="339"/>
      <c r="R19" s="339"/>
      <c r="S19" s="498"/>
      <c r="T19" s="338"/>
      <c r="U19" s="339"/>
      <c r="V19" s="339"/>
      <c r="W19" s="340"/>
      <c r="X19" s="839"/>
      <c r="Y19" s="514"/>
      <c r="Z19" s="839"/>
      <c r="AA19" s="514"/>
      <c r="AB19" s="839"/>
      <c r="AC19" s="514"/>
      <c r="AD19" s="839"/>
      <c r="AE19" s="514"/>
      <c r="AG19" s="333" t="e">
        <f>G19/$AH$3</f>
        <v>#N/A</v>
      </c>
      <c r="AH19" s="333">
        <f>K19/$AH$3</f>
        <v>0</v>
      </c>
      <c r="AI19" s="333">
        <f t="shared" si="4"/>
        <v>0</v>
      </c>
      <c r="AJ19" s="333">
        <f t="shared" si="11"/>
        <v>0</v>
      </c>
      <c r="AK19" s="333">
        <f t="shared" si="5"/>
        <v>0</v>
      </c>
      <c r="AL19" s="333">
        <f t="shared" si="6"/>
        <v>0</v>
      </c>
      <c r="AM19" s="333">
        <f t="shared" si="7"/>
        <v>0</v>
      </c>
      <c r="AN19" s="333">
        <f t="shared" si="8"/>
        <v>0</v>
      </c>
      <c r="AO19" s="333">
        <f t="shared" si="9"/>
        <v>0</v>
      </c>
    </row>
    <row r="20" spans="1:41" x14ac:dyDescent="0.3">
      <c r="A20" s="324">
        <v>1020</v>
      </c>
      <c r="B20" s="325" t="s">
        <v>256</v>
      </c>
      <c r="C20" s="326" t="e">
        <f t="shared" ref="C20:E20" si="15">C21-ABS(C22)</f>
        <v>#N/A</v>
      </c>
      <c r="D20" s="327" t="e">
        <f t="shared" si="15"/>
        <v>#N/A</v>
      </c>
      <c r="E20" s="328" t="e">
        <f t="shared" si="15"/>
        <v>#N/A</v>
      </c>
      <c r="F20" s="328" t="e">
        <f>F21-ABS(F22)</f>
        <v>#N/A</v>
      </c>
      <c r="G20" s="486" t="e">
        <f>G21-ABS(G22)</f>
        <v>#N/A</v>
      </c>
      <c r="H20" s="329">
        <f t="shared" ref="H20:AA20" si="16">H21-ABS(H22)</f>
        <v>0</v>
      </c>
      <c r="I20" s="330">
        <f t="shared" si="16"/>
        <v>0</v>
      </c>
      <c r="J20" s="330">
        <f t="shared" si="16"/>
        <v>0</v>
      </c>
      <c r="K20" s="497">
        <f t="shared" si="16"/>
        <v>0</v>
      </c>
      <c r="L20" s="329">
        <f t="shared" si="16"/>
        <v>0</v>
      </c>
      <c r="M20" s="330">
        <f t="shared" si="16"/>
        <v>0</v>
      </c>
      <c r="N20" s="330">
        <f t="shared" si="16"/>
        <v>0</v>
      </c>
      <c r="O20" s="497">
        <f t="shared" si="16"/>
        <v>0</v>
      </c>
      <c r="P20" s="329">
        <f t="shared" si="16"/>
        <v>0</v>
      </c>
      <c r="Q20" s="330">
        <f t="shared" si="16"/>
        <v>0</v>
      </c>
      <c r="R20" s="330">
        <f t="shared" si="16"/>
        <v>0</v>
      </c>
      <c r="S20" s="497">
        <f t="shared" si="16"/>
        <v>0</v>
      </c>
      <c r="T20" s="329">
        <f t="shared" si="16"/>
        <v>0</v>
      </c>
      <c r="U20" s="330">
        <f t="shared" si="16"/>
        <v>0</v>
      </c>
      <c r="V20" s="330">
        <f t="shared" si="16"/>
        <v>0</v>
      </c>
      <c r="W20" s="331">
        <f t="shared" si="16"/>
        <v>0</v>
      </c>
      <c r="X20" s="838">
        <f t="shared" si="16"/>
        <v>0</v>
      </c>
      <c r="Y20" s="513">
        <f t="shared" si="16"/>
        <v>0</v>
      </c>
      <c r="Z20" s="838">
        <f t="shared" si="16"/>
        <v>0</v>
      </c>
      <c r="AA20" s="513">
        <f t="shared" si="16"/>
        <v>0</v>
      </c>
      <c r="AB20" s="838">
        <f t="shared" ref="AB20:AE20" si="17">AB21-ABS(AB22)</f>
        <v>0</v>
      </c>
      <c r="AC20" s="513">
        <f t="shared" si="17"/>
        <v>0</v>
      </c>
      <c r="AD20" s="838">
        <f t="shared" si="17"/>
        <v>0</v>
      </c>
      <c r="AE20" s="513">
        <f t="shared" si="17"/>
        <v>0</v>
      </c>
      <c r="AF20" s="332"/>
      <c r="AG20" s="333" t="e">
        <f t="shared" si="10"/>
        <v>#N/A</v>
      </c>
      <c r="AH20" s="333">
        <f t="shared" si="3"/>
        <v>0</v>
      </c>
      <c r="AI20" s="333">
        <f t="shared" si="4"/>
        <v>0</v>
      </c>
      <c r="AJ20" s="333">
        <f t="shared" si="11"/>
        <v>0</v>
      </c>
      <c r="AK20" s="333">
        <f t="shared" si="5"/>
        <v>0</v>
      </c>
      <c r="AL20" s="333">
        <f t="shared" si="6"/>
        <v>0</v>
      </c>
      <c r="AM20" s="333">
        <f t="shared" si="7"/>
        <v>0</v>
      </c>
      <c r="AN20" s="333">
        <f t="shared" si="8"/>
        <v>0</v>
      </c>
      <c r="AO20" s="333">
        <f t="shared" si="9"/>
        <v>0</v>
      </c>
    </row>
    <row r="21" spans="1:41" x14ac:dyDescent="0.3">
      <c r="A21" s="324">
        <v>1021</v>
      </c>
      <c r="B21" s="325" t="s">
        <v>257</v>
      </c>
      <c r="C21" s="334" t="e">
        <f>INDEX([7]Факт_Ф1!$1:$1048576,MATCH(TEXT($A21,"#"),[7]Факт_Ф1!$A:$A,0),MATCH(TEXT(C$1,"ДД.ММ.ГГГГ"),[7]Факт_Ф1!$2:$2,0))</f>
        <v>#N/A</v>
      </c>
      <c r="D21" s="335" t="e">
        <f>INDEX([7]Факт_Ф1!$1:$1048576,MATCH(TEXT($A21,"#"),[7]Факт_Ф1!$A:$A,0),MATCH(TEXT(D$1,"ДД.ММ.ГГГГ"),[7]Факт_Ф1!$2:$2,0))</f>
        <v>#N/A</v>
      </c>
      <c r="E21" s="336" t="e">
        <f>INDEX([7]Факт_Ф1!$1:$1048576,MATCH(TEXT($A21,"#"),[7]Факт_Ф1!$A:$A,0),MATCH(TEXT(E$1,"ДД.ММ.ГГГГ"),[7]Факт_Ф1!$2:$2,0))</f>
        <v>#N/A</v>
      </c>
      <c r="F21" s="336" t="e">
        <f>INDEX([7]Факт_Ф1!$1:$1048576,MATCH(TEXT($A21,"#"),[7]Факт_Ф1!$A:$A,0),MATCH(TEXT(F$1,"ДД.ММ.ГГГГ"),[7]Факт_Ф1!$2:$2,0))</f>
        <v>#N/A</v>
      </c>
      <c r="G21" s="487" t="e">
        <f>INDEX([7]Факт_Ф1!$1:$1048576,MATCH(TEXT($A21,"#"),[7]Факт_Ф1!$A:$A,0),MATCH(TEXT(G$1,"ДД.ММ.ГГГГ"),[7]Факт_Ф1!$2:$2,0))</f>
        <v>#N/A</v>
      </c>
      <c r="H21" s="338"/>
      <c r="I21" s="339"/>
      <c r="J21" s="339"/>
      <c r="K21" s="498"/>
      <c r="L21" s="338"/>
      <c r="M21" s="339"/>
      <c r="N21" s="339"/>
      <c r="O21" s="498"/>
      <c r="P21" s="338"/>
      <c r="Q21" s="339"/>
      <c r="R21" s="339"/>
      <c r="S21" s="498"/>
      <c r="T21" s="338"/>
      <c r="U21" s="339"/>
      <c r="V21" s="339"/>
      <c r="W21" s="340"/>
      <c r="X21" s="839"/>
      <c r="Y21" s="514"/>
      <c r="Z21" s="839"/>
      <c r="AA21" s="514"/>
      <c r="AB21" s="839"/>
      <c r="AC21" s="514"/>
      <c r="AD21" s="839"/>
      <c r="AE21" s="514"/>
      <c r="AG21" s="333" t="e">
        <f t="shared" si="10"/>
        <v>#N/A</v>
      </c>
      <c r="AH21" s="333">
        <f t="shared" si="3"/>
        <v>0</v>
      </c>
      <c r="AI21" s="333">
        <f t="shared" si="4"/>
        <v>0</v>
      </c>
      <c r="AJ21" s="333">
        <f t="shared" si="11"/>
        <v>0</v>
      </c>
      <c r="AK21" s="333">
        <f t="shared" si="5"/>
        <v>0</v>
      </c>
      <c r="AL21" s="333">
        <f t="shared" si="6"/>
        <v>0</v>
      </c>
      <c r="AM21" s="333">
        <f t="shared" si="7"/>
        <v>0</v>
      </c>
      <c r="AN21" s="333">
        <f t="shared" si="8"/>
        <v>0</v>
      </c>
      <c r="AO21" s="333">
        <f t="shared" si="9"/>
        <v>0</v>
      </c>
    </row>
    <row r="22" spans="1:41" x14ac:dyDescent="0.3">
      <c r="A22" s="324">
        <v>1022</v>
      </c>
      <c r="B22" s="325" t="s">
        <v>258</v>
      </c>
      <c r="C22" s="334" t="e">
        <f>INDEX([7]Факт_Ф1!$1:$1048576,MATCH(TEXT($A22,"#"),[7]Факт_Ф1!$A:$A,0),MATCH(TEXT(C$1,"ДД.ММ.ГГГГ"),[7]Факт_Ф1!$2:$2,0))</f>
        <v>#N/A</v>
      </c>
      <c r="D22" s="335" t="e">
        <f>INDEX([7]Факт_Ф1!$1:$1048576,MATCH(TEXT($A22,"#"),[7]Факт_Ф1!$A:$A,0),MATCH(TEXT(D$1,"ДД.ММ.ГГГГ"),[7]Факт_Ф1!$2:$2,0))</f>
        <v>#N/A</v>
      </c>
      <c r="E22" s="336" t="e">
        <f>INDEX([7]Факт_Ф1!$1:$1048576,MATCH(TEXT($A22,"#"),[7]Факт_Ф1!$A:$A,0),MATCH(TEXT(E$1,"ДД.ММ.ГГГГ"),[7]Факт_Ф1!$2:$2,0))</f>
        <v>#N/A</v>
      </c>
      <c r="F22" s="336" t="e">
        <f>INDEX([7]Факт_Ф1!$1:$1048576,MATCH(TEXT($A22,"#"),[7]Факт_Ф1!$A:$A,0),MATCH(TEXT(F$1,"ДД.ММ.ГГГГ"),[7]Факт_Ф1!$2:$2,0))</f>
        <v>#N/A</v>
      </c>
      <c r="G22" s="487" t="e">
        <f>INDEX([7]Факт_Ф1!$1:$1048576,MATCH(TEXT($A22,"#"),[7]Факт_Ф1!$A:$A,0),MATCH(TEXT(G$1,"ДД.ММ.ГГГГ"),[7]Факт_Ф1!$2:$2,0))</f>
        <v>#N/A</v>
      </c>
      <c r="H22" s="338"/>
      <c r="I22" s="339"/>
      <c r="J22" s="339"/>
      <c r="K22" s="498"/>
      <c r="L22" s="338"/>
      <c r="M22" s="339"/>
      <c r="N22" s="339"/>
      <c r="O22" s="498"/>
      <c r="P22" s="338"/>
      <c r="Q22" s="339"/>
      <c r="R22" s="339"/>
      <c r="S22" s="498"/>
      <c r="T22" s="338"/>
      <c r="U22" s="339"/>
      <c r="V22" s="339"/>
      <c r="W22" s="340"/>
      <c r="X22" s="839"/>
      <c r="Y22" s="514"/>
      <c r="Z22" s="839"/>
      <c r="AA22" s="514"/>
      <c r="AB22" s="839"/>
      <c r="AC22" s="514"/>
      <c r="AD22" s="839"/>
      <c r="AE22" s="514"/>
      <c r="AG22" s="333" t="e">
        <f t="shared" si="10"/>
        <v>#N/A</v>
      </c>
      <c r="AH22" s="333">
        <f t="shared" si="3"/>
        <v>0</v>
      </c>
      <c r="AI22" s="333">
        <f t="shared" si="4"/>
        <v>0</v>
      </c>
      <c r="AJ22" s="333">
        <f t="shared" si="11"/>
        <v>0</v>
      </c>
      <c r="AK22" s="333">
        <f t="shared" si="5"/>
        <v>0</v>
      </c>
      <c r="AL22" s="333">
        <f t="shared" si="6"/>
        <v>0</v>
      </c>
      <c r="AM22" s="333">
        <f t="shared" si="7"/>
        <v>0</v>
      </c>
      <c r="AN22" s="333">
        <f t="shared" si="8"/>
        <v>0</v>
      </c>
      <c r="AO22" s="333">
        <f t="shared" si="9"/>
        <v>0</v>
      </c>
    </row>
    <row r="23" spans="1:41" ht="25.5" customHeight="1" x14ac:dyDescent="0.3">
      <c r="A23" s="324">
        <v>1030</v>
      </c>
      <c r="B23" s="342" t="s">
        <v>259</v>
      </c>
      <c r="C23" s="334" t="e">
        <f>INDEX([7]Факт_Ф1!$1:$1048576,MATCH(TEXT($A23,"#"),[7]Факт_Ф1!$A:$A,0),MATCH(TEXT(C$1,"ДД.ММ.ГГГГ"),[7]Факт_Ф1!$2:$2,0))</f>
        <v>#N/A</v>
      </c>
      <c r="D23" s="335" t="e">
        <f>INDEX([7]Факт_Ф1!$1:$1048576,MATCH(TEXT($A23,"#"),[7]Факт_Ф1!$A:$A,0),MATCH(TEXT(D$1,"ДД.ММ.ГГГГ"),[7]Факт_Ф1!$2:$2,0))</f>
        <v>#N/A</v>
      </c>
      <c r="E23" s="336" t="e">
        <f>INDEX([7]Факт_Ф1!$1:$1048576,MATCH(TEXT($A23,"#"),[7]Факт_Ф1!$A:$A,0),MATCH(TEXT(E$1,"ДД.ММ.ГГГГ"),[7]Факт_Ф1!$2:$2,0))</f>
        <v>#N/A</v>
      </c>
      <c r="F23" s="336" t="e">
        <f>INDEX([7]Факт_Ф1!$1:$1048576,MATCH(TEXT($A23,"#"),[7]Факт_Ф1!$A:$A,0),MATCH(TEXT(F$1,"ДД.ММ.ГГГГ"),[7]Факт_Ф1!$2:$2,0))</f>
        <v>#N/A</v>
      </c>
      <c r="G23" s="487" t="e">
        <f>INDEX([7]Факт_Ф1!$1:$1048576,MATCH(TEXT($A23,"#"),[7]Факт_Ф1!$A:$A,0),MATCH(TEXT(G$1,"ДД.ММ.ГГГГ"),[7]Факт_Ф1!$2:$2,0))</f>
        <v>#N/A</v>
      </c>
      <c r="H23" s="338"/>
      <c r="I23" s="339"/>
      <c r="J23" s="339"/>
      <c r="K23" s="498"/>
      <c r="L23" s="338"/>
      <c r="M23" s="339"/>
      <c r="N23" s="339"/>
      <c r="O23" s="498"/>
      <c r="P23" s="338"/>
      <c r="Q23" s="339"/>
      <c r="R23" s="339"/>
      <c r="S23" s="498"/>
      <c r="T23" s="338"/>
      <c r="U23" s="339"/>
      <c r="V23" s="339"/>
      <c r="W23" s="340"/>
      <c r="X23" s="839"/>
      <c r="Y23" s="514"/>
      <c r="Z23" s="839"/>
      <c r="AA23" s="514"/>
      <c r="AB23" s="839"/>
      <c r="AC23" s="514"/>
      <c r="AD23" s="839"/>
      <c r="AE23" s="514"/>
      <c r="AG23" s="333" t="e">
        <f t="shared" si="10"/>
        <v>#N/A</v>
      </c>
      <c r="AH23" s="333">
        <f t="shared" si="3"/>
        <v>0</v>
      </c>
      <c r="AI23" s="333">
        <f t="shared" si="4"/>
        <v>0</v>
      </c>
      <c r="AJ23" s="333">
        <f t="shared" si="11"/>
        <v>0</v>
      </c>
      <c r="AK23" s="333">
        <f t="shared" si="5"/>
        <v>0</v>
      </c>
      <c r="AL23" s="333">
        <f t="shared" si="6"/>
        <v>0</v>
      </c>
      <c r="AM23" s="333">
        <f t="shared" si="7"/>
        <v>0</v>
      </c>
      <c r="AN23" s="333">
        <f t="shared" si="8"/>
        <v>0</v>
      </c>
      <c r="AO23" s="333">
        <f t="shared" si="9"/>
        <v>0</v>
      </c>
    </row>
    <row r="24" spans="1:41" x14ac:dyDescent="0.3">
      <c r="A24" s="324">
        <v>1035</v>
      </c>
      <c r="B24" s="325" t="s">
        <v>260</v>
      </c>
      <c r="C24" s="334" t="e">
        <f>INDEX([7]Факт_Ф1!$1:$1048576,MATCH(TEXT($A24,"#"),[7]Факт_Ф1!$A:$A,0),MATCH(TEXT(C$1,"ДД.ММ.ГГГГ"),[7]Факт_Ф1!$2:$2,0))</f>
        <v>#N/A</v>
      </c>
      <c r="D24" s="335" t="e">
        <f>INDEX([7]Факт_Ф1!$1:$1048576,MATCH(TEXT($A24,"#"),[7]Факт_Ф1!$A:$A,0),MATCH(TEXT(D$1,"ДД.ММ.ГГГГ"),[7]Факт_Ф1!$2:$2,0))</f>
        <v>#N/A</v>
      </c>
      <c r="E24" s="336" t="e">
        <f>INDEX([7]Факт_Ф1!$1:$1048576,MATCH(TEXT($A24,"#"),[7]Факт_Ф1!$A:$A,0),MATCH(TEXT(E$1,"ДД.ММ.ГГГГ"),[7]Факт_Ф1!$2:$2,0))</f>
        <v>#N/A</v>
      </c>
      <c r="F24" s="336" t="e">
        <f>INDEX([7]Факт_Ф1!$1:$1048576,MATCH(TEXT($A24,"#"),[7]Факт_Ф1!$A:$A,0),MATCH(TEXT(F$1,"ДД.ММ.ГГГГ"),[7]Факт_Ф1!$2:$2,0))</f>
        <v>#N/A</v>
      </c>
      <c r="G24" s="487" t="e">
        <f>INDEX([7]Факт_Ф1!$1:$1048576,MATCH(TEXT($A24,"#"),[7]Факт_Ф1!$A:$A,0),MATCH(TEXT(G$1,"ДД.ММ.ГГГГ"),[7]Факт_Ф1!$2:$2,0))</f>
        <v>#N/A</v>
      </c>
      <c r="H24" s="338"/>
      <c r="I24" s="339"/>
      <c r="J24" s="339"/>
      <c r="K24" s="498"/>
      <c r="L24" s="338"/>
      <c r="M24" s="339"/>
      <c r="N24" s="339"/>
      <c r="O24" s="498"/>
      <c r="P24" s="338"/>
      <c r="Q24" s="339"/>
      <c r="R24" s="339"/>
      <c r="S24" s="498"/>
      <c r="T24" s="338"/>
      <c r="U24" s="339"/>
      <c r="V24" s="339"/>
      <c r="W24" s="340"/>
      <c r="X24" s="839"/>
      <c r="Y24" s="514"/>
      <c r="Z24" s="839"/>
      <c r="AA24" s="514"/>
      <c r="AB24" s="839"/>
      <c r="AC24" s="514"/>
      <c r="AD24" s="839"/>
      <c r="AE24" s="514"/>
      <c r="AG24" s="333" t="e">
        <f t="shared" si="10"/>
        <v>#N/A</v>
      </c>
      <c r="AH24" s="333">
        <f t="shared" si="3"/>
        <v>0</v>
      </c>
      <c r="AI24" s="333">
        <f t="shared" si="4"/>
        <v>0</v>
      </c>
      <c r="AJ24" s="333">
        <f t="shared" si="11"/>
        <v>0</v>
      </c>
      <c r="AK24" s="333">
        <f t="shared" si="5"/>
        <v>0</v>
      </c>
      <c r="AL24" s="333">
        <f t="shared" si="6"/>
        <v>0</v>
      </c>
      <c r="AM24" s="333">
        <f t="shared" si="7"/>
        <v>0</v>
      </c>
      <c r="AN24" s="333">
        <f t="shared" si="8"/>
        <v>0</v>
      </c>
      <c r="AO24" s="333">
        <f t="shared" si="9"/>
        <v>0</v>
      </c>
    </row>
    <row r="25" spans="1:41" x14ac:dyDescent="0.3">
      <c r="A25" s="324">
        <v>1040</v>
      </c>
      <c r="B25" s="325" t="s">
        <v>261</v>
      </c>
      <c r="C25" s="334" t="e">
        <f>INDEX([7]Факт_Ф1!$1:$1048576,MATCH(TEXT($A25,"#"),[7]Факт_Ф1!$A:$A,0),MATCH(TEXT(C$1,"ДД.ММ.ГГГГ"),[7]Факт_Ф1!$2:$2,0))</f>
        <v>#N/A</v>
      </c>
      <c r="D25" s="335" t="e">
        <f>INDEX([7]Факт_Ф1!$1:$1048576,MATCH(TEXT($A25,"#"),[7]Факт_Ф1!$A:$A,0),MATCH(TEXT(D$1,"ДД.ММ.ГГГГ"),[7]Факт_Ф1!$2:$2,0))</f>
        <v>#N/A</v>
      </c>
      <c r="E25" s="336" t="e">
        <f>INDEX([7]Факт_Ф1!$1:$1048576,MATCH(TEXT($A25,"#"),[7]Факт_Ф1!$A:$A,0),MATCH(TEXT(E$1,"ДД.ММ.ГГГГ"),[7]Факт_Ф1!$2:$2,0))</f>
        <v>#N/A</v>
      </c>
      <c r="F25" s="336" t="e">
        <f>INDEX([7]Факт_Ф1!$1:$1048576,MATCH(TEXT($A25,"#"),[7]Факт_Ф1!$A:$A,0),MATCH(TEXT(F$1,"ДД.ММ.ГГГГ"),[7]Факт_Ф1!$2:$2,0))</f>
        <v>#N/A</v>
      </c>
      <c r="G25" s="487" t="e">
        <f>INDEX([7]Факт_Ф1!$1:$1048576,MATCH(TEXT($A25,"#"),[7]Факт_Ф1!$A:$A,0),MATCH(TEXT(G$1,"ДД.ММ.ГГГГ"),[7]Факт_Ф1!$2:$2,0))</f>
        <v>#N/A</v>
      </c>
      <c r="H25" s="338"/>
      <c r="I25" s="339"/>
      <c r="J25" s="339"/>
      <c r="K25" s="498"/>
      <c r="L25" s="338"/>
      <c r="M25" s="339"/>
      <c r="N25" s="339"/>
      <c r="O25" s="498"/>
      <c r="P25" s="338"/>
      <c r="Q25" s="339"/>
      <c r="R25" s="339"/>
      <c r="S25" s="498"/>
      <c r="T25" s="338"/>
      <c r="U25" s="339"/>
      <c r="V25" s="339"/>
      <c r="W25" s="340"/>
      <c r="X25" s="839"/>
      <c r="Y25" s="514"/>
      <c r="Z25" s="839"/>
      <c r="AA25" s="514"/>
      <c r="AB25" s="839"/>
      <c r="AC25" s="514"/>
      <c r="AD25" s="839"/>
      <c r="AE25" s="514"/>
      <c r="AG25" s="333" t="e">
        <f t="shared" si="10"/>
        <v>#N/A</v>
      </c>
      <c r="AH25" s="333">
        <f t="shared" si="3"/>
        <v>0</v>
      </c>
      <c r="AI25" s="333">
        <f t="shared" si="4"/>
        <v>0</v>
      </c>
      <c r="AJ25" s="333">
        <f t="shared" si="11"/>
        <v>0</v>
      </c>
      <c r="AK25" s="333">
        <f t="shared" si="5"/>
        <v>0</v>
      </c>
      <c r="AL25" s="333">
        <f t="shared" si="6"/>
        <v>0</v>
      </c>
      <c r="AM25" s="333">
        <f t="shared" si="7"/>
        <v>0</v>
      </c>
      <c r="AN25" s="333">
        <f t="shared" si="8"/>
        <v>0</v>
      </c>
      <c r="AO25" s="333">
        <f t="shared" si="9"/>
        <v>0</v>
      </c>
    </row>
    <row r="26" spans="1:41" ht="15" customHeight="1" x14ac:dyDescent="0.3">
      <c r="A26" s="324">
        <v>1045</v>
      </c>
      <c r="B26" s="325" t="s">
        <v>262</v>
      </c>
      <c r="C26" s="334" t="e">
        <f>INDEX([7]Факт_Ф1!$1:$1048576,MATCH(TEXT($A26,"#"),[7]Факт_Ф1!$A:$A,0),MATCH(TEXT(C$1,"ДД.ММ.ГГГГ"),[7]Факт_Ф1!$2:$2,0))</f>
        <v>#N/A</v>
      </c>
      <c r="D26" s="335" t="e">
        <f>INDEX([7]Факт_Ф1!$1:$1048576,MATCH(TEXT($A26,"#"),[7]Факт_Ф1!$A:$A,0),MATCH(TEXT(D$1,"ДД.ММ.ГГГГ"),[7]Факт_Ф1!$2:$2,0))</f>
        <v>#N/A</v>
      </c>
      <c r="E26" s="336" t="e">
        <f>INDEX([7]Факт_Ф1!$1:$1048576,MATCH(TEXT($A26,"#"),[7]Факт_Ф1!$A:$A,0),MATCH(TEXT(E$1,"ДД.ММ.ГГГГ"),[7]Факт_Ф1!$2:$2,0))</f>
        <v>#N/A</v>
      </c>
      <c r="F26" s="336" t="e">
        <f>INDEX([7]Факт_Ф1!$1:$1048576,MATCH(TEXT($A26,"#"),[7]Факт_Ф1!$A:$A,0),MATCH(TEXT(F$1,"ДД.ММ.ГГГГ"),[7]Факт_Ф1!$2:$2,0))</f>
        <v>#N/A</v>
      </c>
      <c r="G26" s="487" t="e">
        <f>INDEX([7]Факт_Ф1!$1:$1048576,MATCH(TEXT($A26,"#"),[7]Факт_Ф1!$A:$A,0),MATCH(TEXT(G$1,"ДД.ММ.ГГГГ"),[7]Факт_Ф1!$2:$2,0))</f>
        <v>#N/A</v>
      </c>
      <c r="H26" s="338"/>
      <c r="I26" s="339"/>
      <c r="J26" s="339"/>
      <c r="K26" s="498"/>
      <c r="L26" s="345"/>
      <c r="M26" s="343"/>
      <c r="N26" s="343"/>
      <c r="O26" s="506"/>
      <c r="P26" s="345"/>
      <c r="Q26" s="343"/>
      <c r="R26" s="343"/>
      <c r="S26" s="506"/>
      <c r="T26" s="345"/>
      <c r="U26" s="343"/>
      <c r="V26" s="343"/>
      <c r="W26" s="344"/>
      <c r="X26" s="840"/>
      <c r="Y26" s="515"/>
      <c r="Z26" s="840"/>
      <c r="AA26" s="515"/>
      <c r="AB26" s="840"/>
      <c r="AC26" s="515"/>
      <c r="AD26" s="840"/>
      <c r="AE26" s="515"/>
      <c r="AG26" s="333" t="e">
        <f t="shared" si="10"/>
        <v>#N/A</v>
      </c>
      <c r="AH26" s="333">
        <f t="shared" si="3"/>
        <v>0</v>
      </c>
      <c r="AI26" s="333">
        <f t="shared" si="4"/>
        <v>0</v>
      </c>
      <c r="AJ26" s="333">
        <f t="shared" si="11"/>
        <v>0</v>
      </c>
      <c r="AK26" s="333">
        <f t="shared" si="5"/>
        <v>0</v>
      </c>
      <c r="AL26" s="333">
        <f t="shared" si="6"/>
        <v>0</v>
      </c>
      <c r="AM26" s="333">
        <f t="shared" si="7"/>
        <v>0</v>
      </c>
      <c r="AN26" s="333">
        <f t="shared" si="8"/>
        <v>0</v>
      </c>
      <c r="AO26" s="333">
        <f t="shared" si="9"/>
        <v>0</v>
      </c>
    </row>
    <row r="27" spans="1:41" x14ac:dyDescent="0.3">
      <c r="A27" s="324">
        <v>1050</v>
      </c>
      <c r="B27" s="325" t="s">
        <v>263</v>
      </c>
      <c r="C27" s="334" t="e">
        <f>INDEX([7]Факт_Ф1!$1:$1048576,MATCH(TEXT($A27,"#"),[7]Факт_Ф1!$A:$A,0),MATCH(TEXT(C$1,"ДД.ММ.ГГГГ"),[7]Факт_Ф1!$2:$2,0))</f>
        <v>#N/A</v>
      </c>
      <c r="D27" s="335" t="e">
        <f>INDEX([7]Факт_Ф1!$1:$1048576,MATCH(TEXT($A27,"#"),[7]Факт_Ф1!$A:$A,0),MATCH(TEXT(D$1,"ДД.ММ.ГГГГ"),[7]Факт_Ф1!$2:$2,0))</f>
        <v>#N/A</v>
      </c>
      <c r="E27" s="336" t="e">
        <f>INDEX([7]Факт_Ф1!$1:$1048576,MATCH(TEXT($A27,"#"),[7]Факт_Ф1!$A:$A,0),MATCH(TEXT(E$1,"ДД.ММ.ГГГГ"),[7]Факт_Ф1!$2:$2,0))</f>
        <v>#N/A</v>
      </c>
      <c r="F27" s="336" t="e">
        <f>INDEX([7]Факт_Ф1!$1:$1048576,MATCH(TEXT($A27,"#"),[7]Факт_Ф1!$A:$A,0),MATCH(TEXT(F$1,"ДД.ММ.ГГГГ"),[7]Факт_Ф1!$2:$2,0))</f>
        <v>#N/A</v>
      </c>
      <c r="G27" s="487" t="e">
        <f>INDEX([7]Факт_Ф1!$1:$1048576,MATCH(TEXT($A27,"#"),[7]Факт_Ф1!$A:$A,0),MATCH(TEXT(G$1,"ДД.ММ.ГГГГ"),[7]Факт_Ф1!$2:$2,0))</f>
        <v>#N/A</v>
      </c>
      <c r="H27" s="338"/>
      <c r="I27" s="339"/>
      <c r="J27" s="339"/>
      <c r="K27" s="498"/>
      <c r="L27" s="345"/>
      <c r="M27" s="343"/>
      <c r="N27" s="343"/>
      <c r="O27" s="506"/>
      <c r="P27" s="345"/>
      <c r="Q27" s="343"/>
      <c r="R27" s="343"/>
      <c r="S27" s="506"/>
      <c r="T27" s="345"/>
      <c r="U27" s="343"/>
      <c r="V27" s="343"/>
      <c r="W27" s="344"/>
      <c r="X27" s="840"/>
      <c r="Y27" s="515"/>
      <c r="Z27" s="840"/>
      <c r="AA27" s="515"/>
      <c r="AB27" s="840"/>
      <c r="AC27" s="515"/>
      <c r="AD27" s="840"/>
      <c r="AE27" s="515"/>
      <c r="AG27" s="333" t="e">
        <f t="shared" si="10"/>
        <v>#N/A</v>
      </c>
      <c r="AH27" s="333">
        <f t="shared" si="3"/>
        <v>0</v>
      </c>
      <c r="AI27" s="333">
        <f t="shared" si="4"/>
        <v>0</v>
      </c>
      <c r="AJ27" s="333">
        <f t="shared" si="11"/>
        <v>0</v>
      </c>
      <c r="AK27" s="333">
        <f t="shared" si="5"/>
        <v>0</v>
      </c>
      <c r="AL27" s="333">
        <f t="shared" si="6"/>
        <v>0</v>
      </c>
      <c r="AM27" s="333">
        <f t="shared" si="7"/>
        <v>0</v>
      </c>
      <c r="AN27" s="333">
        <f t="shared" si="8"/>
        <v>0</v>
      </c>
      <c r="AO27" s="333">
        <f t="shared" si="9"/>
        <v>0</v>
      </c>
    </row>
    <row r="28" spans="1:41" x14ac:dyDescent="0.3">
      <c r="A28" s="324">
        <v>1055</v>
      </c>
      <c r="B28" s="325" t="s">
        <v>264</v>
      </c>
      <c r="C28" s="334" t="e">
        <f>INDEX([7]Факт_Ф1!$1:$1048576,MATCH(TEXT($A28,"#"),[7]Факт_Ф1!$A:$A,0),MATCH(TEXT(C$1,"ДД.ММ.ГГГГ"),[7]Факт_Ф1!$2:$2,0))</f>
        <v>#N/A</v>
      </c>
      <c r="D28" s="335" t="e">
        <f>INDEX([7]Факт_Ф1!$1:$1048576,MATCH(TEXT($A28,"#"),[7]Факт_Ф1!$A:$A,0),MATCH(TEXT(D$1,"ДД.ММ.ГГГГ"),[7]Факт_Ф1!$2:$2,0))</f>
        <v>#N/A</v>
      </c>
      <c r="E28" s="336" t="e">
        <f>INDEX([7]Факт_Ф1!$1:$1048576,MATCH(TEXT($A28,"#"),[7]Факт_Ф1!$A:$A,0),MATCH(TEXT(E$1,"ДД.ММ.ГГГГ"),[7]Факт_Ф1!$2:$2,0))</f>
        <v>#N/A</v>
      </c>
      <c r="F28" s="336" t="e">
        <f>INDEX([7]Факт_Ф1!$1:$1048576,MATCH(TEXT($A28,"#"),[7]Факт_Ф1!$A:$A,0),MATCH(TEXT(F$1,"ДД.ММ.ГГГГ"),[7]Факт_Ф1!$2:$2,0))</f>
        <v>#N/A</v>
      </c>
      <c r="G28" s="487" t="e">
        <f>INDEX([7]Факт_Ф1!$1:$1048576,MATCH(TEXT($A28,"#"),[7]Факт_Ф1!$A:$A,0),MATCH(TEXT(G$1,"ДД.ММ.ГГГГ"),[7]Факт_Ф1!$2:$2,0))</f>
        <v>#N/A</v>
      </c>
      <c r="H28" s="338"/>
      <c r="I28" s="339"/>
      <c r="J28" s="339"/>
      <c r="K28" s="498"/>
      <c r="L28" s="345"/>
      <c r="M28" s="343"/>
      <c r="N28" s="343"/>
      <c r="O28" s="506"/>
      <c r="P28" s="345"/>
      <c r="Q28" s="343"/>
      <c r="R28" s="343"/>
      <c r="S28" s="506"/>
      <c r="T28" s="345"/>
      <c r="U28" s="343"/>
      <c r="V28" s="343"/>
      <c r="W28" s="344"/>
      <c r="X28" s="840"/>
      <c r="Y28" s="515"/>
      <c r="Z28" s="840"/>
      <c r="AA28" s="515"/>
      <c r="AB28" s="840"/>
      <c r="AC28" s="515"/>
      <c r="AD28" s="840"/>
      <c r="AE28" s="515"/>
      <c r="AG28" s="333" t="e">
        <f>G28/$AH$3</f>
        <v>#N/A</v>
      </c>
      <c r="AH28" s="333">
        <f>K28/$AH$3</f>
        <v>0</v>
      </c>
      <c r="AI28" s="333">
        <f t="shared" si="4"/>
        <v>0</v>
      </c>
      <c r="AJ28" s="333">
        <f t="shared" si="11"/>
        <v>0</v>
      </c>
      <c r="AK28" s="333">
        <f t="shared" si="5"/>
        <v>0</v>
      </c>
      <c r="AL28" s="333">
        <f t="shared" si="6"/>
        <v>0</v>
      </c>
      <c r="AM28" s="333">
        <f t="shared" si="7"/>
        <v>0</v>
      </c>
      <c r="AN28" s="333">
        <f t="shared" si="8"/>
        <v>0</v>
      </c>
      <c r="AO28" s="333">
        <f t="shared" si="9"/>
        <v>0</v>
      </c>
    </row>
    <row r="29" spans="1:41" x14ac:dyDescent="0.3">
      <c r="A29" s="324">
        <v>1060</v>
      </c>
      <c r="B29" s="325" t="s">
        <v>265</v>
      </c>
      <c r="C29" s="334" t="e">
        <f>INDEX([7]Факт_Ф1!$1:$1048576,MATCH(TEXT($A29,"#"),[7]Факт_Ф1!$A:$A,0),MATCH(TEXT(C$1,"ДД.ММ.ГГГГ"),[7]Факт_Ф1!$2:$2,0))</f>
        <v>#N/A</v>
      </c>
      <c r="D29" s="335" t="e">
        <f>INDEX([7]Факт_Ф1!$1:$1048576,MATCH(TEXT($A29,"#"),[7]Факт_Ф1!$A:$A,0),MATCH(TEXT(D$1,"ДД.ММ.ГГГГ"),[7]Факт_Ф1!$2:$2,0))</f>
        <v>#N/A</v>
      </c>
      <c r="E29" s="336" t="e">
        <f>INDEX([7]Факт_Ф1!$1:$1048576,MATCH(TEXT($A29,"#"),[7]Факт_Ф1!$A:$A,0),MATCH(TEXT(E$1,"ДД.ММ.ГГГГ"),[7]Факт_Ф1!$2:$2,0))</f>
        <v>#N/A</v>
      </c>
      <c r="F29" s="336" t="e">
        <f>INDEX([7]Факт_Ф1!$1:$1048576,MATCH(TEXT($A29,"#"),[7]Факт_Ф1!$A:$A,0),MATCH(TEXT(F$1,"ДД.ММ.ГГГГ"),[7]Факт_Ф1!$2:$2,0))</f>
        <v>#N/A</v>
      </c>
      <c r="G29" s="487" t="e">
        <f>INDEX([7]Факт_Ф1!$1:$1048576,MATCH(TEXT($A29,"#"),[7]Факт_Ф1!$A:$A,0),MATCH(TEXT(G$1,"ДД.ММ.ГГГГ"),[7]Факт_Ф1!$2:$2,0))</f>
        <v>#N/A</v>
      </c>
      <c r="H29" s="338"/>
      <c r="I29" s="339"/>
      <c r="J29" s="339"/>
      <c r="K29" s="498"/>
      <c r="L29" s="345"/>
      <c r="M29" s="343"/>
      <c r="N29" s="343"/>
      <c r="O29" s="506"/>
      <c r="P29" s="345"/>
      <c r="Q29" s="343"/>
      <c r="R29" s="343"/>
      <c r="S29" s="506"/>
      <c r="T29" s="345"/>
      <c r="U29" s="343"/>
      <c r="V29" s="343"/>
      <c r="W29" s="344"/>
      <c r="X29" s="840"/>
      <c r="Y29" s="515"/>
      <c r="Z29" s="840"/>
      <c r="AA29" s="515"/>
      <c r="AB29" s="840"/>
      <c r="AC29" s="515"/>
      <c r="AD29" s="840"/>
      <c r="AE29" s="515"/>
      <c r="AG29" s="333" t="e">
        <f>G29/$AH$3</f>
        <v>#N/A</v>
      </c>
      <c r="AH29" s="333">
        <f>K29/$AH$3</f>
        <v>0</v>
      </c>
      <c r="AI29" s="333">
        <f t="shared" si="4"/>
        <v>0</v>
      </c>
      <c r="AJ29" s="333">
        <f t="shared" si="11"/>
        <v>0</v>
      </c>
      <c r="AK29" s="333">
        <f t="shared" si="5"/>
        <v>0</v>
      </c>
      <c r="AL29" s="333">
        <f t="shared" si="6"/>
        <v>0</v>
      </c>
      <c r="AM29" s="333">
        <f t="shared" si="7"/>
        <v>0</v>
      </c>
      <c r="AN29" s="333">
        <f t="shared" si="8"/>
        <v>0</v>
      </c>
      <c r="AO29" s="333">
        <f t="shared" si="9"/>
        <v>0</v>
      </c>
    </row>
    <row r="30" spans="1:41" x14ac:dyDescent="0.3">
      <c r="A30" s="324">
        <v>1065</v>
      </c>
      <c r="B30" s="325" t="s">
        <v>266</v>
      </c>
      <c r="C30" s="334" t="e">
        <f>INDEX([7]Факт_Ф1!$1:$1048576,MATCH(TEXT($A30,"#"),[7]Факт_Ф1!$A:$A,0),MATCH(TEXT(C$1,"ДД.ММ.ГГГГ"),[7]Факт_Ф1!$2:$2,0))</f>
        <v>#N/A</v>
      </c>
      <c r="D30" s="335" t="e">
        <f>INDEX([7]Факт_Ф1!$1:$1048576,MATCH(TEXT($A30,"#"),[7]Факт_Ф1!$A:$A,0),MATCH(TEXT(D$1,"ДД.ММ.ГГГГ"),[7]Факт_Ф1!$2:$2,0))</f>
        <v>#N/A</v>
      </c>
      <c r="E30" s="336" t="e">
        <f>INDEX([7]Факт_Ф1!$1:$1048576,MATCH(TEXT($A30,"#"),[7]Факт_Ф1!$A:$A,0),MATCH(TEXT(E$1,"ДД.ММ.ГГГГ"),[7]Факт_Ф1!$2:$2,0))</f>
        <v>#N/A</v>
      </c>
      <c r="F30" s="336" t="e">
        <f>INDEX([7]Факт_Ф1!$1:$1048576,MATCH(TEXT($A30,"#"),[7]Факт_Ф1!$A:$A,0),MATCH(TEXT(F$1,"ДД.ММ.ГГГГ"),[7]Факт_Ф1!$2:$2,0))</f>
        <v>#N/A</v>
      </c>
      <c r="G30" s="487" t="e">
        <f>INDEX([7]Факт_Ф1!$1:$1048576,MATCH(TEXT($A30,"#"),[7]Факт_Ф1!$A:$A,0),MATCH(TEXT(G$1,"ДД.ММ.ГГГГ"),[7]Факт_Ф1!$2:$2,0))</f>
        <v>#N/A</v>
      </c>
      <c r="H30" s="338"/>
      <c r="I30" s="339"/>
      <c r="J30" s="339"/>
      <c r="K30" s="498"/>
      <c r="L30" s="345"/>
      <c r="M30" s="343"/>
      <c r="N30" s="343"/>
      <c r="O30" s="506"/>
      <c r="P30" s="345"/>
      <c r="Q30" s="343"/>
      <c r="R30" s="343"/>
      <c r="S30" s="506"/>
      <c r="T30" s="345"/>
      <c r="U30" s="343"/>
      <c r="V30" s="343"/>
      <c r="W30" s="344"/>
      <c r="X30" s="840"/>
      <c r="Y30" s="515"/>
      <c r="Z30" s="840"/>
      <c r="AA30" s="515"/>
      <c r="AB30" s="840"/>
      <c r="AC30" s="515"/>
      <c r="AD30" s="840"/>
      <c r="AE30" s="515"/>
      <c r="AG30" s="333" t="e">
        <f>G30/$AH$3</f>
        <v>#N/A</v>
      </c>
      <c r="AH30" s="333">
        <f>K30/$AH$3</f>
        <v>0</v>
      </c>
      <c r="AI30" s="333">
        <f t="shared" si="4"/>
        <v>0</v>
      </c>
      <c r="AJ30" s="333">
        <f t="shared" si="11"/>
        <v>0</v>
      </c>
      <c r="AK30" s="333">
        <f t="shared" si="5"/>
        <v>0</v>
      </c>
      <c r="AL30" s="333">
        <f t="shared" si="6"/>
        <v>0</v>
      </c>
      <c r="AM30" s="333">
        <f t="shared" si="7"/>
        <v>0</v>
      </c>
      <c r="AN30" s="333">
        <f t="shared" si="8"/>
        <v>0</v>
      </c>
      <c r="AO30" s="333">
        <f t="shared" si="9"/>
        <v>0</v>
      </c>
    </row>
    <row r="31" spans="1:41" x14ac:dyDescent="0.3">
      <c r="A31" s="324">
        <v>1090</v>
      </c>
      <c r="B31" s="325" t="s">
        <v>267</v>
      </c>
      <c r="C31" s="334" t="e">
        <f>INDEX([7]Факт_Ф1!$1:$1048576,MATCH(TEXT($A31,"#"),[7]Факт_Ф1!$A:$A,0),MATCH(TEXT(C$1,"ДД.ММ.ГГГГ"),[7]Факт_Ф1!$2:$2,0))</f>
        <v>#N/A</v>
      </c>
      <c r="D31" s="335" t="e">
        <f>INDEX([7]Факт_Ф1!$1:$1048576,MATCH(TEXT($A31,"#"),[7]Факт_Ф1!$A:$A,0),MATCH(TEXT(D$1,"ДД.ММ.ГГГГ"),[7]Факт_Ф1!$2:$2,0))</f>
        <v>#N/A</v>
      </c>
      <c r="E31" s="336" t="e">
        <f>INDEX([7]Факт_Ф1!$1:$1048576,MATCH(TEXT($A31,"#"),[7]Факт_Ф1!$A:$A,0),MATCH(TEXT(E$1,"ДД.ММ.ГГГГ"),[7]Факт_Ф1!$2:$2,0))</f>
        <v>#N/A</v>
      </c>
      <c r="F31" s="336" t="e">
        <f>INDEX([7]Факт_Ф1!$1:$1048576,MATCH(TEXT($A31,"#"),[7]Факт_Ф1!$A:$A,0),MATCH(TEXT(F$1,"ДД.ММ.ГГГГ"),[7]Факт_Ф1!$2:$2,0))</f>
        <v>#N/A</v>
      </c>
      <c r="G31" s="487" t="e">
        <f>INDEX([7]Факт_Ф1!$1:$1048576,MATCH(TEXT($A31,"#"),[7]Факт_Ф1!$A:$A,0),MATCH(TEXT(G$1,"ДД.ММ.ГГГГ"),[7]Факт_Ф1!$2:$2,0))</f>
        <v>#N/A</v>
      </c>
      <c r="H31" s="338"/>
      <c r="I31" s="339"/>
      <c r="J31" s="339"/>
      <c r="K31" s="498"/>
      <c r="L31" s="345"/>
      <c r="M31" s="343"/>
      <c r="N31" s="343"/>
      <c r="O31" s="506"/>
      <c r="P31" s="345"/>
      <c r="Q31" s="343"/>
      <c r="R31" s="343"/>
      <c r="S31" s="506"/>
      <c r="T31" s="345"/>
      <c r="U31" s="343"/>
      <c r="V31" s="343"/>
      <c r="W31" s="344"/>
      <c r="X31" s="840"/>
      <c r="Y31" s="515"/>
      <c r="Z31" s="840"/>
      <c r="AA31" s="515"/>
      <c r="AB31" s="840"/>
      <c r="AC31" s="515"/>
      <c r="AD31" s="840"/>
      <c r="AE31" s="515"/>
      <c r="AG31" s="333" t="e">
        <f t="shared" si="10"/>
        <v>#N/A</v>
      </c>
      <c r="AH31" s="333">
        <f t="shared" si="3"/>
        <v>0</v>
      </c>
      <c r="AI31" s="333">
        <f t="shared" si="4"/>
        <v>0</v>
      </c>
      <c r="AJ31" s="333">
        <f t="shared" si="11"/>
        <v>0</v>
      </c>
      <c r="AK31" s="333">
        <f t="shared" si="5"/>
        <v>0</v>
      </c>
      <c r="AL31" s="333">
        <f t="shared" si="6"/>
        <v>0</v>
      </c>
      <c r="AM31" s="333">
        <f t="shared" si="7"/>
        <v>0</v>
      </c>
      <c r="AN31" s="333">
        <f t="shared" si="8"/>
        <v>0</v>
      </c>
      <c r="AO31" s="333">
        <f t="shared" si="9"/>
        <v>0</v>
      </c>
    </row>
    <row r="32" spans="1:41" x14ac:dyDescent="0.3">
      <c r="A32" s="346">
        <v>1095</v>
      </c>
      <c r="B32" s="347" t="s">
        <v>268</v>
      </c>
      <c r="C32" s="348" t="e">
        <f t="shared" ref="C32:AA32" si="18">C10+C13+C14+C17+C20+C23+C24+C25+C26+C27+C28+C29+C30+C31</f>
        <v>#N/A</v>
      </c>
      <c r="D32" s="349" t="e">
        <f t="shared" si="18"/>
        <v>#N/A</v>
      </c>
      <c r="E32" s="350" t="e">
        <f t="shared" si="18"/>
        <v>#N/A</v>
      </c>
      <c r="F32" s="350" t="e">
        <f t="shared" si="18"/>
        <v>#N/A</v>
      </c>
      <c r="G32" s="488" t="e">
        <f t="shared" si="18"/>
        <v>#N/A</v>
      </c>
      <c r="H32" s="414">
        <f>H10+H13+H14+H17+H20+H23+H24+H25+H26+H27+H28+H29+H30+H31</f>
        <v>0</v>
      </c>
      <c r="I32" s="351">
        <f t="shared" si="18"/>
        <v>0</v>
      </c>
      <c r="J32" s="351">
        <f t="shared" si="18"/>
        <v>0</v>
      </c>
      <c r="K32" s="499">
        <f t="shared" si="18"/>
        <v>0</v>
      </c>
      <c r="L32" s="414">
        <f t="shared" si="18"/>
        <v>0</v>
      </c>
      <c r="M32" s="351">
        <f t="shared" si="18"/>
        <v>0</v>
      </c>
      <c r="N32" s="351">
        <f t="shared" si="18"/>
        <v>132489.21052631579</v>
      </c>
      <c r="O32" s="499">
        <f t="shared" si="18"/>
        <v>128908.42105263157</v>
      </c>
      <c r="P32" s="414">
        <f t="shared" si="18"/>
        <v>-10742.368421052632</v>
      </c>
      <c r="Q32" s="351">
        <f t="shared" si="18"/>
        <v>-14323.157894736842</v>
      </c>
      <c r="R32" s="351">
        <f t="shared" si="18"/>
        <v>118166.05263157895</v>
      </c>
      <c r="S32" s="499">
        <f t="shared" si="18"/>
        <v>114585.26315789473</v>
      </c>
      <c r="T32" s="414">
        <f t="shared" si="18"/>
        <v>111004.47368421053</v>
      </c>
      <c r="U32" s="351">
        <f t="shared" si="18"/>
        <v>107423.68421052632</v>
      </c>
      <c r="V32" s="351">
        <f t="shared" si="18"/>
        <v>103842.89473684211</v>
      </c>
      <c r="W32" s="415">
        <f t="shared" si="18"/>
        <v>100262.10526315789</v>
      </c>
      <c r="X32" s="841">
        <f t="shared" si="18"/>
        <v>85938.947368421053</v>
      </c>
      <c r="Y32" s="520">
        <f t="shared" si="18"/>
        <v>71615.789473684214</v>
      </c>
      <c r="Z32" s="841">
        <f t="shared" si="18"/>
        <v>57292.631578947374</v>
      </c>
      <c r="AA32" s="520">
        <f t="shared" si="18"/>
        <v>42969.473684210534</v>
      </c>
      <c r="AB32" s="841">
        <f t="shared" ref="AB32:AE32" si="19">AB10+AB13+AB14+AB17+AB20+AB23+AB24+AB25+AB26+AB27+AB28+AB29+AB30+AB31</f>
        <v>28646.315789473694</v>
      </c>
      <c r="AC32" s="520">
        <f t="shared" si="19"/>
        <v>14323.157894736854</v>
      </c>
      <c r="AD32" s="841">
        <f t="shared" si="19"/>
        <v>0</v>
      </c>
      <c r="AE32" s="520">
        <f t="shared" si="19"/>
        <v>-14323.157894736854</v>
      </c>
      <c r="AG32" s="333" t="e">
        <f t="shared" si="10"/>
        <v>#N/A</v>
      </c>
      <c r="AH32" s="353">
        <f t="shared" si="3"/>
        <v>0</v>
      </c>
      <c r="AI32" s="353">
        <f t="shared" si="4"/>
        <v>128908.42105263157</v>
      </c>
      <c r="AJ32" s="353">
        <f t="shared" si="11"/>
        <v>114585.26315789473</v>
      </c>
      <c r="AK32" s="353">
        <f t="shared" si="5"/>
        <v>100262.10526315789</v>
      </c>
      <c r="AL32" s="353">
        <f t="shared" si="6"/>
        <v>85938.947368421053</v>
      </c>
      <c r="AM32" s="353">
        <f t="shared" si="7"/>
        <v>71615.789473684214</v>
      </c>
      <c r="AN32" s="353">
        <f t="shared" si="8"/>
        <v>57292.631578947374</v>
      </c>
      <c r="AO32" s="353">
        <f t="shared" si="9"/>
        <v>42969.473684210534</v>
      </c>
    </row>
    <row r="33" spans="1:41" s="24" customFormat="1" x14ac:dyDescent="0.3">
      <c r="A33" s="354"/>
      <c r="B33" s="347" t="s">
        <v>269</v>
      </c>
      <c r="C33" s="355"/>
      <c r="D33" s="356"/>
      <c r="E33" s="357"/>
      <c r="F33" s="357"/>
      <c r="G33" s="357"/>
      <c r="H33" s="358"/>
      <c r="I33" s="359"/>
      <c r="J33" s="359"/>
      <c r="K33" s="500"/>
      <c r="L33" s="358"/>
      <c r="M33" s="359"/>
      <c r="N33" s="359"/>
      <c r="O33" s="500"/>
      <c r="P33" s="358"/>
      <c r="Q33" s="359"/>
      <c r="R33" s="359"/>
      <c r="S33" s="500"/>
      <c r="T33" s="358"/>
      <c r="U33" s="359"/>
      <c r="V33" s="359"/>
      <c r="W33" s="360"/>
      <c r="X33" s="418"/>
      <c r="Y33" s="516"/>
      <c r="Z33" s="418"/>
      <c r="AA33" s="516"/>
      <c r="AB33" s="418"/>
      <c r="AC33" s="516"/>
      <c r="AD33" s="418"/>
      <c r="AE33" s="516"/>
      <c r="AG33" s="362"/>
      <c r="AH33" s="362"/>
      <c r="AI33" s="362"/>
      <c r="AJ33" s="362">
        <f t="shared" si="11"/>
        <v>0</v>
      </c>
      <c r="AK33" s="362">
        <f t="shared" si="5"/>
        <v>0</v>
      </c>
      <c r="AL33" s="362">
        <f t="shared" si="6"/>
        <v>0</v>
      </c>
      <c r="AM33" s="362">
        <f t="shared" si="7"/>
        <v>0</v>
      </c>
      <c r="AN33" s="362">
        <f t="shared" si="8"/>
        <v>0</v>
      </c>
      <c r="AO33" s="362">
        <f t="shared" si="9"/>
        <v>0</v>
      </c>
    </row>
    <row r="34" spans="1:41" ht="15" customHeight="1" x14ac:dyDescent="0.3">
      <c r="A34" s="363">
        <v>1100</v>
      </c>
      <c r="B34" s="325" t="s">
        <v>270</v>
      </c>
      <c r="C34" s="364" t="e">
        <f>C35+C36+C37+C38</f>
        <v>#N/A</v>
      </c>
      <c r="D34" s="365" t="e">
        <f>D35+D36+D37+D38</f>
        <v>#N/A</v>
      </c>
      <c r="E34" s="366" t="e">
        <f t="shared" ref="E34:G34" si="20">E35+E36+E37+E38</f>
        <v>#N/A</v>
      </c>
      <c r="F34" s="366" t="e">
        <f t="shared" si="20"/>
        <v>#N/A</v>
      </c>
      <c r="G34" s="489" t="e">
        <f t="shared" si="20"/>
        <v>#N/A</v>
      </c>
      <c r="H34" s="367">
        <f>H35+H36+H37+H38</f>
        <v>0</v>
      </c>
      <c r="I34" s="368">
        <f t="shared" ref="I34:K34" si="21">I35+I36+I37+I38</f>
        <v>0</v>
      </c>
      <c r="J34" s="368">
        <f t="shared" si="21"/>
        <v>0</v>
      </c>
      <c r="K34" s="501">
        <f t="shared" si="21"/>
        <v>0</v>
      </c>
      <c r="L34" s="367">
        <f>L35+L36+L37+L38</f>
        <v>0</v>
      </c>
      <c r="M34" s="368">
        <f t="shared" ref="M34:O34" si="22">M35+M36+M37+M38</f>
        <v>0</v>
      </c>
      <c r="N34" s="368">
        <f t="shared" si="22"/>
        <v>0</v>
      </c>
      <c r="O34" s="501">
        <f t="shared" si="22"/>
        <v>0</v>
      </c>
      <c r="P34" s="367">
        <f>P35+P36+P37+P38</f>
        <v>0</v>
      </c>
      <c r="Q34" s="368">
        <f t="shared" ref="Q34:S34" si="23">Q35+Q36+Q37+Q38</f>
        <v>0</v>
      </c>
      <c r="R34" s="368">
        <f t="shared" si="23"/>
        <v>0</v>
      </c>
      <c r="S34" s="501">
        <f t="shared" si="23"/>
        <v>0</v>
      </c>
      <c r="T34" s="367">
        <f>T35+T36+T37+T38</f>
        <v>0</v>
      </c>
      <c r="U34" s="368">
        <f t="shared" ref="U34:AA34" si="24">U35+U36+U37+U38</f>
        <v>0</v>
      </c>
      <c r="V34" s="368">
        <f t="shared" si="24"/>
        <v>0</v>
      </c>
      <c r="W34" s="369">
        <f t="shared" si="24"/>
        <v>0</v>
      </c>
      <c r="X34" s="842">
        <f t="shared" si="24"/>
        <v>0</v>
      </c>
      <c r="Y34" s="517">
        <f t="shared" si="24"/>
        <v>0</v>
      </c>
      <c r="Z34" s="842">
        <f t="shared" si="24"/>
        <v>0</v>
      </c>
      <c r="AA34" s="517">
        <f t="shared" si="24"/>
        <v>0</v>
      </c>
      <c r="AB34" s="842">
        <f t="shared" ref="AB34:AE34" si="25">AB35+AB36+AB37+AB38</f>
        <v>0</v>
      </c>
      <c r="AC34" s="517">
        <f t="shared" si="25"/>
        <v>0</v>
      </c>
      <c r="AD34" s="842">
        <f t="shared" si="25"/>
        <v>0</v>
      </c>
      <c r="AE34" s="517">
        <f t="shared" si="25"/>
        <v>0</v>
      </c>
      <c r="AG34" s="333" t="e">
        <f>G34/$AH$3</f>
        <v>#N/A</v>
      </c>
      <c r="AH34" s="333">
        <f>K34/$AH$3</f>
        <v>0</v>
      </c>
      <c r="AI34" s="333">
        <f t="shared" ref="AI34:AI39" si="26">O34/$AH$3</f>
        <v>0</v>
      </c>
      <c r="AJ34" s="333">
        <f t="shared" si="11"/>
        <v>0</v>
      </c>
      <c r="AK34" s="333">
        <f t="shared" si="5"/>
        <v>0</v>
      </c>
      <c r="AL34" s="333">
        <f t="shared" si="6"/>
        <v>0</v>
      </c>
      <c r="AM34" s="333">
        <f t="shared" si="7"/>
        <v>0</v>
      </c>
      <c r="AN34" s="333">
        <f t="shared" si="8"/>
        <v>0</v>
      </c>
      <c r="AO34" s="333">
        <f t="shared" si="9"/>
        <v>0</v>
      </c>
    </row>
    <row r="35" spans="1:41" x14ac:dyDescent="0.3">
      <c r="A35" s="370">
        <v>1101</v>
      </c>
      <c r="B35" s="325" t="s">
        <v>271</v>
      </c>
      <c r="C35" s="364" t="e">
        <f>INDEX([7]Факт_Ф1!$1:$1048576,MATCH(TEXT($A35,"#"),[7]Факт_Ф1!$A:$A,0),MATCH(TEXT(C$1,"ДД.ММ.ГГГГ"),[7]Факт_Ф1!$2:$2,0))</f>
        <v>#N/A</v>
      </c>
      <c r="D35" s="371" t="e">
        <f>INDEX([7]Факт_Ф1!$1:$1048576,MATCH(TEXT($A35,"#"),[7]Факт_Ф1!$A:$A,0),MATCH(TEXT(D$1,"ДД.ММ.ГГГГ"),[7]Факт_Ф1!$2:$2,0))</f>
        <v>#N/A</v>
      </c>
      <c r="E35" s="372" t="e">
        <f>INDEX([7]Факт_Ф1!$1:$1048576,MATCH(TEXT($A35,"#"),[7]Факт_Ф1!$A:$A,0),MATCH(TEXT(E$1,"ДД.ММ.ГГГГ"),[7]Факт_Ф1!$2:$2,0))</f>
        <v>#N/A</v>
      </c>
      <c r="F35" s="372" t="e">
        <f>INDEX([7]Факт_Ф1!$1:$1048576,MATCH(TEXT($A35,"#"),[7]Факт_Ф1!$A:$A,0),MATCH(TEXT(F$1,"ДД.ММ.ГГГГ"),[7]Факт_Ф1!$2:$2,0))</f>
        <v>#N/A</v>
      </c>
      <c r="G35" s="487" t="e">
        <f>INDEX([7]Факт_Ф1!$1:$1048576,MATCH(TEXT($A35,"#"),[7]Факт_Ф1!$A:$A,0),MATCH(TEXT(G$1,"ДД.ММ.ГГГГ"),[7]Факт_Ф1!$2:$2,0))</f>
        <v>#N/A</v>
      </c>
      <c r="H35" s="338"/>
      <c r="I35" s="339"/>
      <c r="J35" s="339"/>
      <c r="K35" s="498"/>
      <c r="L35" s="338"/>
      <c r="M35" s="339"/>
      <c r="N35" s="339"/>
      <c r="O35" s="498"/>
      <c r="P35" s="338"/>
      <c r="Q35" s="339"/>
      <c r="R35" s="339"/>
      <c r="S35" s="498"/>
      <c r="T35" s="338"/>
      <c r="U35" s="339"/>
      <c r="V35" s="339"/>
      <c r="W35" s="340"/>
      <c r="X35" s="839"/>
      <c r="Y35" s="514"/>
      <c r="Z35" s="839"/>
      <c r="AA35" s="514"/>
      <c r="AB35" s="839"/>
      <c r="AC35" s="514"/>
      <c r="AD35" s="839"/>
      <c r="AE35" s="514"/>
      <c r="AG35" s="333" t="e">
        <f t="shared" si="10"/>
        <v>#N/A</v>
      </c>
      <c r="AH35" s="333">
        <f t="shared" ref="AH35:AH55" si="27">K35/$AH$3</f>
        <v>0</v>
      </c>
      <c r="AI35" s="333">
        <f t="shared" si="26"/>
        <v>0</v>
      </c>
      <c r="AJ35" s="333">
        <f t="shared" si="11"/>
        <v>0</v>
      </c>
      <c r="AK35" s="333">
        <f t="shared" si="5"/>
        <v>0</v>
      </c>
      <c r="AL35" s="333">
        <f t="shared" si="6"/>
        <v>0</v>
      </c>
      <c r="AM35" s="333">
        <f t="shared" si="7"/>
        <v>0</v>
      </c>
      <c r="AN35" s="333">
        <f t="shared" si="8"/>
        <v>0</v>
      </c>
      <c r="AO35" s="333">
        <f t="shared" si="9"/>
        <v>0</v>
      </c>
    </row>
    <row r="36" spans="1:41" x14ac:dyDescent="0.3">
      <c r="A36" s="370">
        <v>1102</v>
      </c>
      <c r="B36" s="325" t="s">
        <v>272</v>
      </c>
      <c r="C36" s="334" t="e">
        <f>INDEX([7]Факт_Ф1!$1:$1048576,MATCH(TEXT($A36,"#"),[7]Факт_Ф1!$A:$A,0),MATCH(TEXT(C$1,"ДД.ММ.ГГГГ"),[7]Факт_Ф1!$2:$2,0))</f>
        <v>#N/A</v>
      </c>
      <c r="D36" s="335" t="e">
        <f>INDEX([7]Факт_Ф1!$1:$1048576,MATCH(TEXT($A36,"#"),[7]Факт_Ф1!$A:$A,0),MATCH(TEXT(D$1,"ДД.ММ.ГГГГ"),[7]Факт_Ф1!$2:$2,0))</f>
        <v>#N/A</v>
      </c>
      <c r="E36" s="336" t="e">
        <f>INDEX([7]Факт_Ф1!$1:$1048576,MATCH(TEXT($A36,"#"),[7]Факт_Ф1!$A:$A,0),MATCH(TEXT(E$1,"ДД.ММ.ГГГГ"),[7]Факт_Ф1!$2:$2,0))</f>
        <v>#N/A</v>
      </c>
      <c r="F36" s="336" t="e">
        <f>INDEX([7]Факт_Ф1!$1:$1048576,MATCH(TEXT($A36,"#"),[7]Факт_Ф1!$A:$A,0),MATCH(TEXT(F$1,"ДД.ММ.ГГГГ"),[7]Факт_Ф1!$2:$2,0))</f>
        <v>#N/A</v>
      </c>
      <c r="G36" s="487" t="e">
        <f>INDEX([7]Факт_Ф1!$1:$1048576,MATCH(TEXT($A36,"#"),[7]Факт_Ф1!$A:$A,0),MATCH(TEXT(G$1,"ДД.ММ.ГГГГ"),[7]Факт_Ф1!$2:$2,0))</f>
        <v>#N/A</v>
      </c>
      <c r="H36" s="338"/>
      <c r="I36" s="339"/>
      <c r="J36" s="339"/>
      <c r="K36" s="498"/>
      <c r="L36" s="338"/>
      <c r="M36" s="339"/>
      <c r="N36" s="339"/>
      <c r="O36" s="498"/>
      <c r="P36" s="338"/>
      <c r="Q36" s="339"/>
      <c r="R36" s="339"/>
      <c r="S36" s="498"/>
      <c r="T36" s="338"/>
      <c r="U36" s="339"/>
      <c r="V36" s="339"/>
      <c r="W36" s="340"/>
      <c r="X36" s="839"/>
      <c r="Y36" s="514"/>
      <c r="Z36" s="839"/>
      <c r="AA36" s="514"/>
      <c r="AB36" s="839"/>
      <c r="AC36" s="514"/>
      <c r="AD36" s="839"/>
      <c r="AE36" s="514"/>
      <c r="AG36" s="333" t="e">
        <f t="shared" si="10"/>
        <v>#N/A</v>
      </c>
      <c r="AH36" s="333">
        <f t="shared" si="27"/>
        <v>0</v>
      </c>
      <c r="AI36" s="333">
        <f t="shared" si="26"/>
        <v>0</v>
      </c>
      <c r="AJ36" s="333">
        <f t="shared" si="11"/>
        <v>0</v>
      </c>
      <c r="AK36" s="333">
        <f t="shared" si="5"/>
        <v>0</v>
      </c>
      <c r="AL36" s="333">
        <f t="shared" si="6"/>
        <v>0</v>
      </c>
      <c r="AM36" s="333">
        <f t="shared" si="7"/>
        <v>0</v>
      </c>
      <c r="AN36" s="333">
        <f t="shared" si="8"/>
        <v>0</v>
      </c>
      <c r="AO36" s="333">
        <f t="shared" si="9"/>
        <v>0</v>
      </c>
    </row>
    <row r="37" spans="1:41" x14ac:dyDescent="0.3">
      <c r="A37" s="370">
        <v>1103</v>
      </c>
      <c r="B37" s="325" t="s">
        <v>273</v>
      </c>
      <c r="C37" s="334" t="e">
        <f>INDEX([7]Факт_Ф1!$1:$1048576,MATCH(TEXT($A37,"#"),[7]Факт_Ф1!$A:$A,0),MATCH(TEXT(C$1,"ДД.ММ.ГГГГ"),[7]Факт_Ф1!$2:$2,0))</f>
        <v>#N/A</v>
      </c>
      <c r="D37" s="335" t="e">
        <f>INDEX([7]Факт_Ф1!$1:$1048576,MATCH(TEXT($A37,"#"),[7]Факт_Ф1!$A:$A,0),MATCH(TEXT(D$1,"ДД.ММ.ГГГГ"),[7]Факт_Ф1!$2:$2,0))</f>
        <v>#N/A</v>
      </c>
      <c r="E37" s="336" t="e">
        <f>INDEX([7]Факт_Ф1!$1:$1048576,MATCH(TEXT($A37,"#"),[7]Факт_Ф1!$A:$A,0),MATCH(TEXT(E$1,"ДД.ММ.ГГГГ"),[7]Факт_Ф1!$2:$2,0))</f>
        <v>#N/A</v>
      </c>
      <c r="F37" s="336" t="e">
        <f>INDEX([7]Факт_Ф1!$1:$1048576,MATCH(TEXT($A37,"#"),[7]Факт_Ф1!$A:$A,0),MATCH(TEXT(F$1,"ДД.ММ.ГГГГ"),[7]Факт_Ф1!$2:$2,0))</f>
        <v>#N/A</v>
      </c>
      <c r="G37" s="487" t="e">
        <f>INDEX([7]Факт_Ф1!$1:$1048576,MATCH(TEXT($A37,"#"),[7]Факт_Ф1!$A:$A,0),MATCH(TEXT(G$1,"ДД.ММ.ГГГГ"),[7]Факт_Ф1!$2:$2,0))</f>
        <v>#N/A</v>
      </c>
      <c r="H37" s="338"/>
      <c r="I37" s="339"/>
      <c r="J37" s="339"/>
      <c r="K37" s="498"/>
      <c r="L37" s="338"/>
      <c r="M37" s="339"/>
      <c r="N37" s="339"/>
      <c r="O37" s="498"/>
      <c r="P37" s="338"/>
      <c r="Q37" s="339"/>
      <c r="R37" s="339"/>
      <c r="S37" s="498"/>
      <c r="T37" s="338"/>
      <c r="U37" s="339"/>
      <c r="V37" s="339"/>
      <c r="W37" s="340"/>
      <c r="X37" s="839"/>
      <c r="Y37" s="514"/>
      <c r="Z37" s="839"/>
      <c r="AA37" s="514"/>
      <c r="AB37" s="839"/>
      <c r="AC37" s="514"/>
      <c r="AD37" s="839"/>
      <c r="AE37" s="514"/>
      <c r="AG37" s="333" t="e">
        <f t="shared" si="10"/>
        <v>#N/A</v>
      </c>
      <c r="AH37" s="333">
        <f t="shared" si="27"/>
        <v>0</v>
      </c>
      <c r="AI37" s="333">
        <f t="shared" si="26"/>
        <v>0</v>
      </c>
      <c r="AJ37" s="333">
        <f t="shared" si="11"/>
        <v>0</v>
      </c>
      <c r="AK37" s="333">
        <f t="shared" si="5"/>
        <v>0</v>
      </c>
      <c r="AL37" s="333">
        <f t="shared" si="6"/>
        <v>0</v>
      </c>
      <c r="AM37" s="333">
        <f t="shared" si="7"/>
        <v>0</v>
      </c>
      <c r="AN37" s="333">
        <f t="shared" si="8"/>
        <v>0</v>
      </c>
      <c r="AO37" s="333">
        <f t="shared" si="9"/>
        <v>0</v>
      </c>
    </row>
    <row r="38" spans="1:41" x14ac:dyDescent="0.3">
      <c r="A38" s="370">
        <v>1104</v>
      </c>
      <c r="B38" s="325" t="s">
        <v>274</v>
      </c>
      <c r="C38" s="334" t="e">
        <f>INDEX([7]Факт_Ф1!$1:$1048576,MATCH(TEXT($A38,"#"),[7]Факт_Ф1!$A:$A,0),MATCH(TEXT(C$1,"ДД.ММ.ГГГГ"),[7]Факт_Ф1!$2:$2,0))</f>
        <v>#N/A</v>
      </c>
      <c r="D38" s="335" t="e">
        <f>INDEX([7]Факт_Ф1!$1:$1048576,MATCH(TEXT($A38,"#"),[7]Факт_Ф1!$A:$A,0),MATCH(TEXT(D$1,"ДД.ММ.ГГГГ"),[7]Факт_Ф1!$2:$2,0))</f>
        <v>#N/A</v>
      </c>
      <c r="E38" s="336" t="e">
        <f>INDEX([7]Факт_Ф1!$1:$1048576,MATCH(TEXT($A38,"#"),[7]Факт_Ф1!$A:$A,0),MATCH(TEXT(E$1,"ДД.ММ.ГГГГ"),[7]Факт_Ф1!$2:$2,0))</f>
        <v>#N/A</v>
      </c>
      <c r="F38" s="336" t="e">
        <f>INDEX([7]Факт_Ф1!$1:$1048576,MATCH(TEXT($A38,"#"),[7]Факт_Ф1!$A:$A,0),MATCH(TEXT(F$1,"ДД.ММ.ГГГГ"),[7]Факт_Ф1!$2:$2,0))</f>
        <v>#N/A</v>
      </c>
      <c r="G38" s="487" t="e">
        <f>INDEX([7]Факт_Ф1!$1:$1048576,MATCH(TEXT($A38,"#"),[7]Факт_Ф1!$A:$A,0),MATCH(TEXT(G$1,"ДД.ММ.ГГГГ"),[7]Факт_Ф1!$2:$2,0))</f>
        <v>#N/A</v>
      </c>
      <c r="H38" s="338"/>
      <c r="I38" s="339"/>
      <c r="J38" s="339"/>
      <c r="K38" s="498"/>
      <c r="L38" s="338"/>
      <c r="M38" s="339"/>
      <c r="N38" s="339"/>
      <c r="O38" s="498"/>
      <c r="P38" s="338"/>
      <c r="Q38" s="339"/>
      <c r="R38" s="339"/>
      <c r="S38" s="498"/>
      <c r="T38" s="338"/>
      <c r="U38" s="339"/>
      <c r="V38" s="339"/>
      <c r="W38" s="340"/>
      <c r="X38" s="839"/>
      <c r="Y38" s="514"/>
      <c r="Z38" s="839"/>
      <c r="AA38" s="514"/>
      <c r="AB38" s="839"/>
      <c r="AC38" s="514"/>
      <c r="AD38" s="839"/>
      <c r="AE38" s="514"/>
      <c r="AG38" s="333" t="e">
        <f t="shared" si="10"/>
        <v>#N/A</v>
      </c>
      <c r="AH38" s="333">
        <f t="shared" si="27"/>
        <v>0</v>
      </c>
      <c r="AI38" s="333">
        <f t="shared" si="26"/>
        <v>0</v>
      </c>
      <c r="AJ38" s="333">
        <f t="shared" si="11"/>
        <v>0</v>
      </c>
      <c r="AK38" s="333">
        <f t="shared" si="5"/>
        <v>0</v>
      </c>
      <c r="AL38" s="333">
        <f t="shared" si="6"/>
        <v>0</v>
      </c>
      <c r="AM38" s="333">
        <f t="shared" si="7"/>
        <v>0</v>
      </c>
      <c r="AN38" s="333">
        <f t="shared" si="8"/>
        <v>0</v>
      </c>
      <c r="AO38" s="333">
        <f t="shared" si="9"/>
        <v>0</v>
      </c>
    </row>
    <row r="39" spans="1:41" x14ac:dyDescent="0.3">
      <c r="A39" s="324">
        <v>1110</v>
      </c>
      <c r="B39" s="325" t="s">
        <v>275</v>
      </c>
      <c r="C39" s="334" t="e">
        <f>INDEX([7]Факт_Ф1!$1:$1048576,MATCH(TEXT($A39,"#"),[7]Факт_Ф1!$A:$A,0),MATCH(TEXT(C$1,"ДД.ММ.ГГГГ"),[7]Факт_Ф1!$2:$2,0))</f>
        <v>#N/A</v>
      </c>
      <c r="D39" s="335" t="e">
        <f>INDEX([7]Факт_Ф1!$1:$1048576,MATCH(TEXT($A39,"#"),[7]Факт_Ф1!$A:$A,0),MATCH(TEXT(D$1,"ДД.ММ.ГГГГ"),[7]Факт_Ф1!$2:$2,0))</f>
        <v>#N/A</v>
      </c>
      <c r="E39" s="336" t="e">
        <f>INDEX([7]Факт_Ф1!$1:$1048576,MATCH(TEXT($A39,"#"),[7]Факт_Ф1!$A:$A,0),MATCH(TEXT(E$1,"ДД.ММ.ГГГГ"),[7]Факт_Ф1!$2:$2,0))</f>
        <v>#N/A</v>
      </c>
      <c r="F39" s="336" t="e">
        <f>INDEX([7]Факт_Ф1!$1:$1048576,MATCH(TEXT($A39,"#"),[7]Факт_Ф1!$A:$A,0),MATCH(TEXT(F$1,"ДД.ММ.ГГГГ"),[7]Факт_Ф1!$2:$2,0))</f>
        <v>#N/A</v>
      </c>
      <c r="G39" s="487" t="e">
        <f>INDEX([7]Факт_Ф1!$1:$1048576,MATCH(TEXT($A39,"#"),[7]Факт_Ф1!$A:$A,0),MATCH(TEXT(G$1,"ДД.ММ.ГГГГ"),[7]Факт_Ф1!$2:$2,0))</f>
        <v>#N/A</v>
      </c>
      <c r="H39" s="338"/>
      <c r="I39" s="339"/>
      <c r="J39" s="339"/>
      <c r="K39" s="498"/>
      <c r="L39" s="338"/>
      <c r="M39" s="339"/>
      <c r="N39" s="339"/>
      <c r="O39" s="498"/>
      <c r="P39" s="338"/>
      <c r="Q39" s="339"/>
      <c r="R39" s="339"/>
      <c r="S39" s="498"/>
      <c r="T39" s="338"/>
      <c r="U39" s="339"/>
      <c r="V39" s="339"/>
      <c r="W39" s="340"/>
      <c r="X39" s="839"/>
      <c r="Y39" s="514"/>
      <c r="Z39" s="839"/>
      <c r="AA39" s="514"/>
      <c r="AB39" s="839"/>
      <c r="AC39" s="514"/>
      <c r="AD39" s="839"/>
      <c r="AE39" s="514"/>
      <c r="AG39" s="333" t="e">
        <f>G39/$AH$3</f>
        <v>#N/A</v>
      </c>
      <c r="AH39" s="333">
        <f>K39/$AH$3</f>
        <v>0</v>
      </c>
      <c r="AI39" s="333">
        <f t="shared" si="26"/>
        <v>0</v>
      </c>
      <c r="AJ39" s="333">
        <f t="shared" si="11"/>
        <v>0</v>
      </c>
      <c r="AK39" s="333">
        <f t="shared" si="5"/>
        <v>0</v>
      </c>
      <c r="AL39" s="333">
        <f t="shared" si="6"/>
        <v>0</v>
      </c>
      <c r="AM39" s="333">
        <f t="shared" si="7"/>
        <v>0</v>
      </c>
      <c r="AN39" s="333">
        <f t="shared" si="8"/>
        <v>0</v>
      </c>
      <c r="AO39" s="333">
        <f t="shared" si="9"/>
        <v>0</v>
      </c>
    </row>
    <row r="40" spans="1:41" x14ac:dyDescent="0.3">
      <c r="A40" s="370">
        <v>1115</v>
      </c>
      <c r="B40" s="325" t="s">
        <v>276</v>
      </c>
      <c r="C40" s="334" t="e">
        <f>INDEX([7]Факт_Ф1!$1:$1048576,MATCH(TEXT($A40,"#"),[7]Факт_Ф1!$A:$A,0),MATCH(TEXT(C$1,"ДД.ММ.ГГГГ"),[7]Факт_Ф1!$2:$2,0))</f>
        <v>#N/A</v>
      </c>
      <c r="D40" s="335" t="e">
        <f>INDEX([7]Факт_Ф1!$1:$1048576,MATCH(TEXT($A40,"#"),[7]Факт_Ф1!$A:$A,0),MATCH(TEXT(D$1,"ДД.ММ.ГГГГ"),[7]Факт_Ф1!$2:$2,0))</f>
        <v>#N/A</v>
      </c>
      <c r="E40" s="336" t="e">
        <f>INDEX([7]Факт_Ф1!$1:$1048576,MATCH(TEXT($A40,"#"),[7]Факт_Ф1!$A:$A,0),MATCH(TEXT(E$1,"ДД.ММ.ГГГГ"),[7]Факт_Ф1!$2:$2,0))</f>
        <v>#N/A</v>
      </c>
      <c r="F40" s="336" t="e">
        <f>INDEX([7]Факт_Ф1!$1:$1048576,MATCH(TEXT($A40,"#"),[7]Факт_Ф1!$A:$A,0),MATCH(TEXT(F$1,"ДД.ММ.ГГГГ"),[7]Факт_Ф1!$2:$2,0))</f>
        <v>#N/A</v>
      </c>
      <c r="G40" s="487" t="e">
        <f>INDEX([7]Факт_Ф1!$1:$1048576,MATCH(TEXT($A40,"#"),[7]Факт_Ф1!$A:$A,0),MATCH(TEXT(G$1,"ДД.ММ.ГГГГ"),[7]Факт_Ф1!$2:$2,0))</f>
        <v>#N/A</v>
      </c>
      <c r="H40" s="338"/>
      <c r="I40" s="339"/>
      <c r="J40" s="339"/>
      <c r="K40" s="498"/>
      <c r="L40" s="338"/>
      <c r="M40" s="339"/>
      <c r="N40" s="339"/>
      <c r="O40" s="498"/>
      <c r="P40" s="338"/>
      <c r="Q40" s="339"/>
      <c r="R40" s="339"/>
      <c r="S40" s="498"/>
      <c r="T40" s="338"/>
      <c r="U40" s="339"/>
      <c r="V40" s="339"/>
      <c r="W40" s="340"/>
      <c r="X40" s="839"/>
      <c r="Y40" s="514"/>
      <c r="Z40" s="839"/>
      <c r="AA40" s="514"/>
      <c r="AB40" s="839"/>
      <c r="AC40" s="514"/>
      <c r="AD40" s="839"/>
      <c r="AE40" s="514"/>
      <c r="AG40" s="333"/>
      <c r="AH40" s="333"/>
      <c r="AI40" s="333"/>
      <c r="AJ40" s="333">
        <f t="shared" si="11"/>
        <v>0</v>
      </c>
      <c r="AK40" s="333">
        <f t="shared" si="5"/>
        <v>0</v>
      </c>
      <c r="AL40" s="333">
        <f t="shared" si="6"/>
        <v>0</v>
      </c>
      <c r="AM40" s="333">
        <f t="shared" si="7"/>
        <v>0</v>
      </c>
      <c r="AN40" s="333">
        <f t="shared" si="8"/>
        <v>0</v>
      </c>
      <c r="AO40" s="333">
        <f t="shared" si="9"/>
        <v>0</v>
      </c>
    </row>
    <row r="41" spans="1:41" x14ac:dyDescent="0.3">
      <c r="A41" s="370">
        <v>1120</v>
      </c>
      <c r="B41" s="325" t="s">
        <v>277</v>
      </c>
      <c r="C41" s="334" t="e">
        <f>INDEX([7]Факт_Ф1!$1:$1048576,MATCH(TEXT($A41,"#"),[7]Факт_Ф1!$A:$A,0),MATCH(TEXT(C$1,"ДД.ММ.ГГГГ"),[7]Факт_Ф1!$2:$2,0))</f>
        <v>#N/A</v>
      </c>
      <c r="D41" s="335" t="e">
        <f>INDEX([7]Факт_Ф1!$1:$1048576,MATCH(TEXT($A41,"#"),[7]Факт_Ф1!$A:$A,0),MATCH(TEXT(D$1,"ДД.ММ.ГГГГ"),[7]Факт_Ф1!$2:$2,0))</f>
        <v>#N/A</v>
      </c>
      <c r="E41" s="336" t="e">
        <f>INDEX([7]Факт_Ф1!$1:$1048576,MATCH(TEXT($A41,"#"),[7]Факт_Ф1!$A:$A,0),MATCH(TEXT(E$1,"ДД.ММ.ГГГГ"),[7]Факт_Ф1!$2:$2,0))</f>
        <v>#N/A</v>
      </c>
      <c r="F41" s="336" t="e">
        <f>INDEX([7]Факт_Ф1!$1:$1048576,MATCH(TEXT($A41,"#"),[7]Факт_Ф1!$A:$A,0),MATCH(TEXT(F$1,"ДД.ММ.ГГГГ"),[7]Факт_Ф1!$2:$2,0))</f>
        <v>#N/A</v>
      </c>
      <c r="G41" s="487" t="e">
        <f>INDEX([7]Факт_Ф1!$1:$1048576,MATCH(TEXT($A41,"#"),[7]Факт_Ф1!$A:$A,0),MATCH(TEXT(G$1,"ДД.ММ.ГГГГ"),[7]Факт_Ф1!$2:$2,0))</f>
        <v>#N/A</v>
      </c>
      <c r="H41" s="338"/>
      <c r="I41" s="339"/>
      <c r="J41" s="339"/>
      <c r="K41" s="498"/>
      <c r="L41" s="338"/>
      <c r="M41" s="339"/>
      <c r="N41" s="339"/>
      <c r="O41" s="498"/>
      <c r="P41" s="338"/>
      <c r="Q41" s="339"/>
      <c r="R41" s="339"/>
      <c r="S41" s="498"/>
      <c r="T41" s="338"/>
      <c r="U41" s="339"/>
      <c r="V41" s="339"/>
      <c r="W41" s="340"/>
      <c r="X41" s="839"/>
      <c r="Y41" s="514"/>
      <c r="Z41" s="839"/>
      <c r="AA41" s="514"/>
      <c r="AB41" s="839"/>
      <c r="AC41" s="514"/>
      <c r="AD41" s="839"/>
      <c r="AE41" s="514"/>
      <c r="AG41" s="333" t="e">
        <f t="shared" si="10"/>
        <v>#N/A</v>
      </c>
      <c r="AH41" s="333">
        <f t="shared" si="27"/>
        <v>0</v>
      </c>
      <c r="AI41" s="333">
        <f t="shared" ref="AI41:AI57" si="28">O41/$AH$3</f>
        <v>0</v>
      </c>
      <c r="AJ41" s="333">
        <f t="shared" si="11"/>
        <v>0</v>
      </c>
      <c r="AK41" s="333">
        <f t="shared" si="5"/>
        <v>0</v>
      </c>
      <c r="AL41" s="333">
        <f t="shared" si="6"/>
        <v>0</v>
      </c>
      <c r="AM41" s="333">
        <f t="shared" si="7"/>
        <v>0</v>
      </c>
      <c r="AN41" s="333">
        <f t="shared" si="8"/>
        <v>0</v>
      </c>
      <c r="AO41" s="333">
        <f t="shared" si="9"/>
        <v>0</v>
      </c>
    </row>
    <row r="42" spans="1:41" ht="22.8" x14ac:dyDescent="0.3">
      <c r="A42" s="373">
        <v>1125</v>
      </c>
      <c r="B42" s="342" t="s">
        <v>278</v>
      </c>
      <c r="C42" s="334" t="e">
        <f>INDEX([7]Факт_Ф1!$1:$1048576,MATCH(TEXT($A42,"#"),[7]Факт_Ф1!$A:$A,0),MATCH(TEXT(C$1,"ДД.ММ.ГГГГ"),[7]Факт_Ф1!$2:$2,0))</f>
        <v>#N/A</v>
      </c>
      <c r="D42" s="335" t="e">
        <f>INDEX([7]Факт_Ф1!$1:$1048576,MATCH(TEXT($A42,"#"),[7]Факт_Ф1!$A:$A,0),MATCH(TEXT(D$1,"ДД.ММ.ГГГГ"),[7]Факт_Ф1!$2:$2,0))</f>
        <v>#N/A</v>
      </c>
      <c r="E42" s="336" t="e">
        <f>INDEX([7]Факт_Ф1!$1:$1048576,MATCH(TEXT($A42,"#"),[7]Факт_Ф1!$A:$A,0),MATCH(TEXT(E$1,"ДД.ММ.ГГГГ"),[7]Факт_Ф1!$2:$2,0))</f>
        <v>#N/A</v>
      </c>
      <c r="F42" s="336" t="e">
        <f>INDEX([7]Факт_Ф1!$1:$1048576,MATCH(TEXT($A42,"#"),[7]Факт_Ф1!$A:$A,0),MATCH(TEXT(F$1,"ДД.ММ.ГГГГ"),[7]Факт_Ф1!$2:$2,0))</f>
        <v>#N/A</v>
      </c>
      <c r="G42" s="487" t="e">
        <f>INDEX([7]Факт_Ф1!$1:$1048576,MATCH(TEXT($A42,"#"),[7]Факт_Ф1!$A:$A,0),MATCH(TEXT(G$1,"ДД.ММ.ГГГГ"),[7]Факт_Ф1!$2:$2,0))</f>
        <v>#N/A</v>
      </c>
      <c r="H42" s="338"/>
      <c r="I42" s="339"/>
      <c r="J42" s="339"/>
      <c r="K42" s="498"/>
      <c r="L42" s="338"/>
      <c r="M42" s="339"/>
      <c r="N42" s="339"/>
      <c r="O42" s="498"/>
      <c r="P42" s="338"/>
      <c r="Q42" s="339"/>
      <c r="R42" s="339"/>
      <c r="S42" s="498"/>
      <c r="T42" s="338"/>
      <c r="U42" s="339"/>
      <c r="V42" s="339"/>
      <c r="W42" s="340"/>
      <c r="X42" s="839"/>
      <c r="Y42" s="514"/>
      <c r="Z42" s="839"/>
      <c r="AA42" s="514"/>
      <c r="AB42" s="839"/>
      <c r="AC42" s="514"/>
      <c r="AD42" s="839"/>
      <c r="AE42" s="514"/>
      <c r="AG42" s="333" t="e">
        <f t="shared" si="10"/>
        <v>#N/A</v>
      </c>
      <c r="AH42" s="333">
        <f t="shared" si="27"/>
        <v>0</v>
      </c>
      <c r="AI42" s="333">
        <f t="shared" si="28"/>
        <v>0</v>
      </c>
      <c r="AJ42" s="333">
        <f t="shared" si="11"/>
        <v>0</v>
      </c>
      <c r="AK42" s="333">
        <f t="shared" si="5"/>
        <v>0</v>
      </c>
      <c r="AL42" s="333">
        <f t="shared" si="6"/>
        <v>0</v>
      </c>
      <c r="AM42" s="333">
        <f t="shared" si="7"/>
        <v>0</v>
      </c>
      <c r="AN42" s="333">
        <f t="shared" si="8"/>
        <v>0</v>
      </c>
      <c r="AO42" s="333">
        <f t="shared" si="9"/>
        <v>0</v>
      </c>
    </row>
    <row r="43" spans="1:41" x14ac:dyDescent="0.3">
      <c r="A43" s="324">
        <v>1130</v>
      </c>
      <c r="B43" s="342" t="s">
        <v>279</v>
      </c>
      <c r="C43" s="334" t="e">
        <f>INDEX([7]Факт_Ф1!$1:$1048576,MATCH(TEXT($A43,"#"),[7]Факт_Ф1!$A:$A,0),MATCH(TEXT(C$1,"ДД.ММ.ГГГГ"),[7]Факт_Ф1!$2:$2,0))</f>
        <v>#N/A</v>
      </c>
      <c r="D43" s="335" t="e">
        <f>INDEX([7]Факт_Ф1!$1:$1048576,MATCH(TEXT($A43,"#"),[7]Факт_Ф1!$A:$A,0),MATCH(TEXT(D$1,"ДД.ММ.ГГГГ"),[7]Факт_Ф1!$2:$2,0))</f>
        <v>#N/A</v>
      </c>
      <c r="E43" s="336" t="e">
        <f>INDEX([7]Факт_Ф1!$1:$1048576,MATCH(TEXT($A43,"#"),[7]Факт_Ф1!$A:$A,0),MATCH(TEXT(E$1,"ДД.ММ.ГГГГ"),[7]Факт_Ф1!$2:$2,0))</f>
        <v>#N/A</v>
      </c>
      <c r="F43" s="336" t="e">
        <f>INDEX([7]Факт_Ф1!$1:$1048576,MATCH(TEXT($A43,"#"),[7]Факт_Ф1!$A:$A,0),MATCH(TEXT(F$1,"ДД.ММ.ГГГГ"),[7]Факт_Ф1!$2:$2,0))</f>
        <v>#N/A</v>
      </c>
      <c r="G43" s="487" t="e">
        <f>INDEX([7]Факт_Ф1!$1:$1048576,MATCH(TEXT($A43,"#"),[7]Факт_Ф1!$A:$A,0),MATCH(TEXT(G$1,"ДД.ММ.ГГГГ"),[7]Факт_Ф1!$2:$2,0))</f>
        <v>#N/A</v>
      </c>
      <c r="H43" s="338"/>
      <c r="I43" s="339"/>
      <c r="J43" s="339"/>
      <c r="K43" s="498"/>
      <c r="L43" s="338"/>
      <c r="M43" s="339"/>
      <c r="N43" s="339"/>
      <c r="O43" s="498"/>
      <c r="P43" s="338"/>
      <c r="Q43" s="339"/>
      <c r="R43" s="339"/>
      <c r="S43" s="498"/>
      <c r="T43" s="338"/>
      <c r="U43" s="339"/>
      <c r="V43" s="339"/>
      <c r="W43" s="340"/>
      <c r="X43" s="839"/>
      <c r="Y43" s="514"/>
      <c r="Z43" s="839"/>
      <c r="AA43" s="514"/>
      <c r="AB43" s="839"/>
      <c r="AC43" s="514"/>
      <c r="AD43" s="839"/>
      <c r="AE43" s="514"/>
      <c r="AG43" s="333" t="e">
        <f>G43/$AH$3</f>
        <v>#N/A</v>
      </c>
      <c r="AH43" s="333">
        <f>K43/$AH$3</f>
        <v>0</v>
      </c>
      <c r="AI43" s="333">
        <f t="shared" si="28"/>
        <v>0</v>
      </c>
      <c r="AJ43" s="333">
        <f t="shared" si="11"/>
        <v>0</v>
      </c>
      <c r="AK43" s="333">
        <f t="shared" si="5"/>
        <v>0</v>
      </c>
      <c r="AL43" s="333">
        <f t="shared" si="6"/>
        <v>0</v>
      </c>
      <c r="AM43" s="333">
        <f t="shared" si="7"/>
        <v>0</v>
      </c>
      <c r="AN43" s="333">
        <f t="shared" si="8"/>
        <v>0</v>
      </c>
      <c r="AO43" s="333">
        <f t="shared" si="9"/>
        <v>0</v>
      </c>
    </row>
    <row r="44" spans="1:41" x14ac:dyDescent="0.3">
      <c r="A44" s="324">
        <v>1135</v>
      </c>
      <c r="B44" s="342" t="s">
        <v>280</v>
      </c>
      <c r="C44" s="334" t="e">
        <f>INDEX([7]Факт_Ф1!$1:$1048576,MATCH(TEXT($A44,"#"),[7]Факт_Ф1!$A:$A,0),MATCH(TEXT(C$1,"ДД.ММ.ГГГГ"),[7]Факт_Ф1!$2:$2,0))</f>
        <v>#N/A</v>
      </c>
      <c r="D44" s="335" t="e">
        <f>INDEX([7]Факт_Ф1!$1:$1048576,MATCH(TEXT($A44,"#"),[7]Факт_Ф1!$A:$A,0),MATCH(TEXT(D$1,"ДД.ММ.ГГГГ"),[7]Факт_Ф1!$2:$2,0))</f>
        <v>#N/A</v>
      </c>
      <c r="E44" s="336" t="e">
        <f>INDEX([7]Факт_Ф1!$1:$1048576,MATCH(TEXT($A44,"#"),[7]Факт_Ф1!$A:$A,0),MATCH(TEXT(E$1,"ДД.ММ.ГГГГ"),[7]Факт_Ф1!$2:$2,0))</f>
        <v>#N/A</v>
      </c>
      <c r="F44" s="336" t="e">
        <f>INDEX([7]Факт_Ф1!$1:$1048576,MATCH(TEXT($A44,"#"),[7]Факт_Ф1!$A:$A,0),MATCH(TEXT(F$1,"ДД.ММ.ГГГГ"),[7]Факт_Ф1!$2:$2,0))</f>
        <v>#N/A</v>
      </c>
      <c r="G44" s="487" t="e">
        <f>INDEX([7]Факт_Ф1!$1:$1048576,MATCH(TEXT($A44,"#"),[7]Факт_Ф1!$A:$A,0),MATCH(TEXT(G$1,"ДД.ММ.ГГГГ"),[7]Факт_Ф1!$2:$2,0))</f>
        <v>#N/A</v>
      </c>
      <c r="H44" s="338">
        <f>IF('Налоговый учётfiscal accounting'!E16&lt;0,0,'Налоговый учётfiscal accounting'!E16*Спецификация!$D$56/1000)</f>
        <v>0</v>
      </c>
      <c r="I44" s="339">
        <f>IF('Налоговый учётfiscal accounting'!H16&lt;0,0,'Налоговый учётfiscal accounting'!H16*Спецификация!$D$56/1000)</f>
        <v>0</v>
      </c>
      <c r="J44" s="339">
        <f>IF('Налоговый учётfiscal accounting'!K16&lt;0,0,'Налоговый учётfiscal accounting'!K16*Спецификация!$D$56/1000)</f>
        <v>0</v>
      </c>
      <c r="K44" s="498">
        <f>IF('Налоговый учётfiscal accounting'!N16&lt;0,0,'Налоговый учётfiscal accounting'!N16*Спецификация!$D$56/1000)</f>
        <v>0.55000000000000004</v>
      </c>
      <c r="L44" s="338">
        <f>IF('Налоговый учётfiscal accounting'!Q16&lt;0,0,'Налоговый учётfiscal accounting'!Q16*Спецификация!$D$56/1000)</f>
        <v>2.2000000000000002</v>
      </c>
      <c r="M44" s="339">
        <f>IF('Налоговый учётfiscal accounting'!T16&lt;0,0,'Налоговый учётfiscal accounting'!T16*Спецификация!$D$56/1000)</f>
        <v>3.8500000000000005</v>
      </c>
      <c r="N44" s="339">
        <f>IF('Налоговый учётfiscal accounting'!W16&lt;0,0,'Налоговый учётfiscal accounting'!W16*Спецификация!$D$56/1000)</f>
        <v>24719.316380000011</v>
      </c>
      <c r="O44" s="498">
        <f>IF('Налоговый учётfiscal accounting'!Z16&lt;0,0,'Налоговый учётfiscal accounting'!Z16*Спецификация!$D$56/1000)</f>
        <v>23751.533630000013</v>
      </c>
      <c r="P44" s="338">
        <f>IF('Налоговый учётfiscal accounting'!AC16&lt;0,0,'Налоговый учётfiscal accounting'!AC16*Спецификация!$D$56/1000)</f>
        <v>22529.555510000013</v>
      </c>
      <c r="Q44" s="339">
        <f>IF('Налоговый учётfiscal accounting'!AF16&lt;0,0,'Налоговый учётfiscal accounting'!AF16*Спецификация!$D$56/1000)</f>
        <v>19978.556840000016</v>
      </c>
      <c r="R44" s="339">
        <f>IF('Налоговый учётfiscal accounting'!AI16&lt;0,0,'Налоговый учётfiscal accounting'!AI16*Спецификация!$D$56/1000)</f>
        <v>17530.026892400016</v>
      </c>
      <c r="S44" s="498">
        <f>IF('Налоговый учётfiscal accounting'!AL16&lt;0,0,'Налоговый учётfiscal accounting'!AL16*Спецификация!$D$56/1000)</f>
        <v>16581.63279740002</v>
      </c>
      <c r="T44" s="338">
        <f>IF('Налоговый учётfiscal accounting'!AO16&lt;0,0,'Налоговый учётfiscal accounting'!AO16*Спецификация!$D$56/1000)</f>
        <v>15384.127239800018</v>
      </c>
      <c r="U44" s="339">
        <f>IF('Налоговый учётfiscal accounting'!AR16&lt;0,0,'Налоговый учётfiscal accounting'!AR16*Спецификация!$D$56/1000)</f>
        <v>12884.181543200018</v>
      </c>
      <c r="V44" s="339">
        <f>IF('Налоговый учётfiscal accounting'!AU16&lt;0,0,'Налоговый учётfiscal accounting'!AU16*Спецификация!$D$56/1000)</f>
        <v>10449.402605510018</v>
      </c>
      <c r="W44" s="340">
        <f>IF('Налоговый учётfiscal accounting'!AX16&lt;0,0,'Налоговый учётfiscal accounting'!AX16*Спецификация!$D$56/1000)</f>
        <v>9506.3403906350177</v>
      </c>
      <c r="X44" s="839">
        <f>IF('Налоговый учётfiscal accounting'!BJ16&lt;0,0,'Налоговый учётfiscal accounting'!BJ16*Спецификация!$D$56/1000)</f>
        <v>2470.9003962500192</v>
      </c>
      <c r="Y44" s="514">
        <f>IF('Налоговый учётfiscal accounting'!BV16&lt;0,0,'Налоговый учётfiscal accounting'!BV16*Спецификация!$D$56/1000)</f>
        <v>0</v>
      </c>
      <c r="Z44" s="839">
        <f>IF('Налоговый учётfiscal accounting'!CH16&lt;0,0,'Налоговый учётfiscal accounting'!CH16*Спецификация!$D$56/1000)</f>
        <v>0</v>
      </c>
      <c r="AA44" s="514">
        <f>IF('Налоговый учётfiscal accounting'!CU16&lt;0,0,'Налоговый учётfiscal accounting'!CU16*Спецификация!$D$56/1000)</f>
        <v>0</v>
      </c>
      <c r="AB44" s="839">
        <f>IF('Налоговый учётfiscal accounting'!DF16&lt;0,0,'Налоговый учётfiscal accounting'!DF16*Спецификация!$D$56/1000)</f>
        <v>0</v>
      </c>
      <c r="AC44" s="514">
        <f>IF('Налоговый учётfiscal accounting'!DR16&lt;0,0,'Налоговый учётfiscal accounting'!DR16*Спецификация!$D$56/1000)</f>
        <v>0</v>
      </c>
      <c r="AD44" s="839">
        <f>IF('Налоговый учётfiscal accounting'!ED16&lt;0,0,'Налоговый учётfiscal accounting'!ED16*Спецификация!$D$56/1000)</f>
        <v>0</v>
      </c>
      <c r="AE44" s="514">
        <f>IF('Налоговый учётfiscal accounting'!EP16&lt;0,0,'Налоговый учётfiscal accounting'!EP16*Спецификация!$D$56/1000)</f>
        <v>0</v>
      </c>
      <c r="AG44" s="333" t="e">
        <f t="shared" si="10"/>
        <v>#N/A</v>
      </c>
      <c r="AH44" s="333">
        <f t="shared" si="27"/>
        <v>0.55000000000000004</v>
      </c>
      <c r="AI44" s="333">
        <f t="shared" si="28"/>
        <v>23751.533630000013</v>
      </c>
      <c r="AJ44" s="333">
        <f t="shared" si="11"/>
        <v>16581.63279740002</v>
      </c>
      <c r="AK44" s="333">
        <f t="shared" si="5"/>
        <v>9506.3403906350177</v>
      </c>
      <c r="AL44" s="333">
        <f t="shared" si="6"/>
        <v>2470.9003962500192</v>
      </c>
      <c r="AM44" s="333">
        <f t="shared" si="7"/>
        <v>0</v>
      </c>
      <c r="AN44" s="333">
        <f t="shared" si="8"/>
        <v>0</v>
      </c>
      <c r="AO44" s="333">
        <f t="shared" si="9"/>
        <v>0</v>
      </c>
    </row>
    <row r="45" spans="1:41" x14ac:dyDescent="0.3">
      <c r="A45" s="370">
        <v>1140</v>
      </c>
      <c r="B45" s="342" t="s">
        <v>281</v>
      </c>
      <c r="C45" s="334" t="e">
        <f>INDEX([7]Факт_Ф1!$1:$1048576,MATCH(TEXT($A45,"#"),[7]Факт_Ф1!$A:$A,0),MATCH(TEXT(C$1,"ДД.ММ.ГГГГ"),[7]Факт_Ф1!$2:$2,0))</f>
        <v>#N/A</v>
      </c>
      <c r="D45" s="335" t="e">
        <f>INDEX([7]Факт_Ф1!$1:$1048576,MATCH(TEXT($A45,"#"),[7]Факт_Ф1!$A:$A,0),MATCH(TEXT(D$1,"ДД.ММ.ГГГГ"),[7]Факт_Ф1!$2:$2,0))</f>
        <v>#N/A</v>
      </c>
      <c r="E45" s="336" t="e">
        <f>INDEX([7]Факт_Ф1!$1:$1048576,MATCH(TEXT($A45,"#"),[7]Факт_Ф1!$A:$A,0),MATCH(TEXT(E$1,"ДД.ММ.ГГГГ"),[7]Факт_Ф1!$2:$2,0))</f>
        <v>#N/A</v>
      </c>
      <c r="F45" s="336" t="e">
        <f>INDEX([7]Факт_Ф1!$1:$1048576,MATCH(TEXT($A45,"#"),[7]Факт_Ф1!$A:$A,0),MATCH(TEXT(F$1,"ДД.ММ.ГГГГ"),[7]Факт_Ф1!$2:$2,0))</f>
        <v>#N/A</v>
      </c>
      <c r="G45" s="487" t="e">
        <f>INDEX([7]Факт_Ф1!$1:$1048576,MATCH(TEXT($A45,"#"),[7]Факт_Ф1!$A:$A,0),MATCH(TEXT(G$1,"ДД.ММ.ГГГГ"),[7]Факт_Ф1!$2:$2,0))</f>
        <v>#N/A</v>
      </c>
      <c r="H45" s="338"/>
      <c r="I45" s="339"/>
      <c r="J45" s="339"/>
      <c r="K45" s="498"/>
      <c r="L45" s="338"/>
      <c r="M45" s="339"/>
      <c r="N45" s="339"/>
      <c r="O45" s="498"/>
      <c r="P45" s="338"/>
      <c r="Q45" s="339"/>
      <c r="R45" s="339"/>
      <c r="S45" s="498"/>
      <c r="T45" s="338"/>
      <c r="U45" s="339"/>
      <c r="V45" s="339"/>
      <c r="W45" s="340"/>
      <c r="X45" s="839"/>
      <c r="Y45" s="514"/>
      <c r="Z45" s="839"/>
      <c r="AA45" s="514"/>
      <c r="AB45" s="839"/>
      <c r="AC45" s="514"/>
      <c r="AD45" s="839"/>
      <c r="AE45" s="514"/>
      <c r="AG45" s="333" t="e">
        <f>G45/$AH$3</f>
        <v>#N/A</v>
      </c>
      <c r="AH45" s="333">
        <f>K45/$AH$3</f>
        <v>0</v>
      </c>
      <c r="AI45" s="333">
        <f t="shared" si="28"/>
        <v>0</v>
      </c>
      <c r="AJ45" s="333">
        <f t="shared" si="11"/>
        <v>0</v>
      </c>
      <c r="AK45" s="333">
        <f t="shared" si="5"/>
        <v>0</v>
      </c>
      <c r="AL45" s="333">
        <f t="shared" si="6"/>
        <v>0</v>
      </c>
      <c r="AM45" s="333">
        <f t="shared" si="7"/>
        <v>0</v>
      </c>
      <c r="AN45" s="333">
        <f t="shared" si="8"/>
        <v>0</v>
      </c>
      <c r="AO45" s="333">
        <f t="shared" si="9"/>
        <v>0</v>
      </c>
    </row>
    <row r="46" spans="1:41" x14ac:dyDescent="0.3">
      <c r="A46" s="370">
        <v>1145</v>
      </c>
      <c r="B46" s="342" t="s">
        <v>282</v>
      </c>
      <c r="C46" s="334" t="e">
        <f>INDEX([7]Факт_Ф1!$1:$1048576,MATCH(TEXT($A46,"#"),[7]Факт_Ф1!$A:$A,0),MATCH(TEXT(C$1,"ДД.ММ.ГГГГ"),[7]Факт_Ф1!$2:$2,0))</f>
        <v>#N/A</v>
      </c>
      <c r="D46" s="335" t="e">
        <f>INDEX([7]Факт_Ф1!$1:$1048576,MATCH(TEXT($A46,"#"),[7]Факт_Ф1!$A:$A,0),MATCH(TEXT(D$1,"ДД.ММ.ГГГГ"),[7]Факт_Ф1!$2:$2,0))</f>
        <v>#N/A</v>
      </c>
      <c r="E46" s="336" t="e">
        <f>INDEX([7]Факт_Ф1!$1:$1048576,MATCH(TEXT($A46,"#"),[7]Факт_Ф1!$A:$A,0),MATCH(TEXT(E$1,"ДД.ММ.ГГГГ"),[7]Факт_Ф1!$2:$2,0))</f>
        <v>#N/A</v>
      </c>
      <c r="F46" s="336" t="e">
        <f>INDEX([7]Факт_Ф1!$1:$1048576,MATCH(TEXT($A46,"#"),[7]Факт_Ф1!$A:$A,0),MATCH(TEXT(F$1,"ДД.ММ.ГГГГ"),[7]Факт_Ф1!$2:$2,0))</f>
        <v>#N/A</v>
      </c>
      <c r="G46" s="487" t="e">
        <f>INDEX([7]Факт_Ф1!$1:$1048576,MATCH(TEXT($A46,"#"),[7]Факт_Ф1!$A:$A,0),MATCH(TEXT(G$1,"ДД.ММ.ГГГГ"),[7]Факт_Ф1!$2:$2,0))</f>
        <v>#N/A</v>
      </c>
      <c r="H46" s="338"/>
      <c r="I46" s="339"/>
      <c r="J46" s="339"/>
      <c r="K46" s="498"/>
      <c r="L46" s="338"/>
      <c r="M46" s="339"/>
      <c r="N46" s="339"/>
      <c r="O46" s="498"/>
      <c r="P46" s="338"/>
      <c r="Q46" s="339"/>
      <c r="R46" s="339"/>
      <c r="S46" s="498"/>
      <c r="T46" s="338"/>
      <c r="U46" s="339"/>
      <c r="V46" s="339"/>
      <c r="W46" s="340"/>
      <c r="X46" s="839"/>
      <c r="Y46" s="514"/>
      <c r="Z46" s="839"/>
      <c r="AA46" s="514"/>
      <c r="AB46" s="839"/>
      <c r="AC46" s="514"/>
      <c r="AD46" s="839"/>
      <c r="AE46" s="514"/>
      <c r="AG46" s="333" t="e">
        <f t="shared" si="10"/>
        <v>#N/A</v>
      </c>
      <c r="AH46" s="333">
        <f t="shared" si="27"/>
        <v>0</v>
      </c>
      <c r="AI46" s="333">
        <f t="shared" si="28"/>
        <v>0</v>
      </c>
      <c r="AJ46" s="333">
        <f t="shared" si="11"/>
        <v>0</v>
      </c>
      <c r="AK46" s="333">
        <f t="shared" si="5"/>
        <v>0</v>
      </c>
      <c r="AL46" s="333">
        <f t="shared" si="6"/>
        <v>0</v>
      </c>
      <c r="AM46" s="333">
        <f t="shared" si="7"/>
        <v>0</v>
      </c>
      <c r="AN46" s="333">
        <f t="shared" si="8"/>
        <v>0</v>
      </c>
      <c r="AO46" s="333">
        <f t="shared" si="9"/>
        <v>0</v>
      </c>
    </row>
    <row r="47" spans="1:41" x14ac:dyDescent="0.3">
      <c r="A47" s="373">
        <v>1155</v>
      </c>
      <c r="B47" s="325" t="s">
        <v>283</v>
      </c>
      <c r="C47" s="334" t="e">
        <f>INDEX([7]Факт_Ф1!$1:$1048576,MATCH(TEXT($A47,"#"),[7]Факт_Ф1!$A:$A,0),MATCH(TEXT(C$1,"ДД.ММ.ГГГГ"),[7]Факт_Ф1!$2:$2,0))</f>
        <v>#N/A</v>
      </c>
      <c r="D47" s="335" t="e">
        <f>INDEX([7]Факт_Ф1!$1:$1048576,MATCH(TEXT($A47,"#"),[7]Факт_Ф1!$A:$A,0),MATCH(TEXT(D$1,"ДД.ММ.ГГГГ"),[7]Факт_Ф1!$2:$2,0))</f>
        <v>#N/A</v>
      </c>
      <c r="E47" s="336" t="e">
        <f>INDEX([7]Факт_Ф1!$1:$1048576,MATCH(TEXT($A47,"#"),[7]Факт_Ф1!$A:$A,0),MATCH(TEXT(E$1,"ДД.ММ.ГГГГ"),[7]Факт_Ф1!$2:$2,0))</f>
        <v>#N/A</v>
      </c>
      <c r="F47" s="336" t="e">
        <f>INDEX([7]Факт_Ф1!$1:$1048576,MATCH(TEXT($A47,"#"),[7]Факт_Ф1!$A:$A,0),MATCH(TEXT(F$1,"ДД.ММ.ГГГГ"),[7]Факт_Ф1!$2:$2,0))</f>
        <v>#N/A</v>
      </c>
      <c r="G47" s="487" t="e">
        <f>INDEX([7]Факт_Ф1!$1:$1048576,MATCH(TEXT($A47,"#"),[7]Факт_Ф1!$A:$A,0),MATCH(TEXT(G$1,"ДД.ММ.ГГГГ"),[7]Факт_Ф1!$2:$2,0))</f>
        <v>#N/A</v>
      </c>
      <c r="H47" s="338">
        <f>IF(H15&gt;0,0,-('Cash-flow'!C27+'Cash-flow'!D27+'Cash-flow'!E27)*Спецификация!$D$56/1000)</f>
        <v>0</v>
      </c>
      <c r="I47" s="339">
        <f>IF(I15&gt;0,0,-('Cash-flow'!F27+'Cash-flow'!G27+'Cash-flow'!H27)*Спецификация!$D$56/1000+H47)</f>
        <v>0</v>
      </c>
      <c r="J47" s="339">
        <f>IF(J15&gt;0,0,-('Cash-flow'!I27+'Cash-flow'!J27+'Cash-flow'!K27)*Спецификация!$D$56/1000+I47)</f>
        <v>48985.2</v>
      </c>
      <c r="K47" s="498">
        <f>IF(K15&gt;0,0,-('Cash-flow'!L27+'Cash-flow'!M27+'Cash-flow'!N27)*Спецификация!$D$56/1000+J47)</f>
        <v>128898</v>
      </c>
      <c r="L47" s="338">
        <f>IF(L15&gt;0,0,-('Cash-flow'!O27+'Cash-flow'!P27+'Cash-flow'!Q27)*Спецификация!$D$56/1000+K47)</f>
        <v>135557.4</v>
      </c>
      <c r="M47" s="339">
        <f>IF(M15&gt;0,0,-('Cash-flow'!R27+'Cash-flow'!S27+'Cash-flow'!T27)*Спецификация!$D$56/1000+L47)</f>
        <v>142216.79999999999</v>
      </c>
      <c r="N47" s="339">
        <f>IF(N15&gt;0,0,-('Cash-flow'!U27+'Cash-flow'!V27+'Cash-flow'!W27)*Спецификация!$D$56/1000+M47)</f>
        <v>0</v>
      </c>
      <c r="O47" s="498">
        <f>IF(O15&gt;0,0,-('Cash-flow'!X27+'Cash-flow'!Y27+'Cash-flow'!Z27)*Спецификация!$D$56/1000+N47)</f>
        <v>0</v>
      </c>
      <c r="P47" s="338">
        <f>IF(P15&gt;0,0,-('Cash-flow'!AA27+'Cash-flow'!AB27+'Cash-flow'!AC27)*Спецификация!$D$56/1000+O47)</f>
        <v>0</v>
      </c>
      <c r="Q47" s="339">
        <f>IF(Q15&gt;0,0,-('Cash-flow'!AD27+'Cash-flow'!AE27+'Cash-flow'!AF27)*Спецификация!$D$56/1000+P47)</f>
        <v>0</v>
      </c>
      <c r="R47" s="339">
        <f>IF(R15&gt;0,0,-('Cash-flow'!AG27+'Cash-flow'!AH27+'Cash-flow'!AI27)*Спецификация!$D$56/1000+Q47)</f>
        <v>0</v>
      </c>
      <c r="S47" s="498">
        <f>IF(S15&gt;0,0,-('Cash-flow'!AJ27+'Cash-flow'!AK27+'Cash-flow'!AL27)*Спецификация!$D$56/1000+R47)</f>
        <v>0</v>
      </c>
      <c r="T47" s="338">
        <f>IF(T15&gt;0,0,-('Cash-flow'!AM27+'Cash-flow'!AN27+'Cash-flow'!AO27)*Спецификация!$D$56/1000+S47)</f>
        <v>0</v>
      </c>
      <c r="U47" s="339">
        <f>IF(U15&gt;0,0,-('Cash-flow'!AP27+'Cash-flow'!AQ27+'Cash-flow'!AR27)*Спецификация!$D$56/1000+T47)</f>
        <v>0</v>
      </c>
      <c r="V47" s="339">
        <f>IF(V15&gt;0,0,-('Cash-flow'!AS27+'Cash-flow'!AT27+'Cash-flow'!AU27)*Спецификация!$D$56/1000+U47)</f>
        <v>0</v>
      </c>
      <c r="W47" s="340">
        <f>IF(W15&gt;0,0,-('Cash-flow'!AV27+'Cash-flow'!AW27+'Cash-flow'!AX27)*Спецификация!$D$56/1000+V47)</f>
        <v>0</v>
      </c>
      <c r="X47" s="839">
        <f>IF(X15&gt;0,0,-('Cash-flow'!AY27+'Cash-flow'!AZ27+'Cash-flow'!BA27+'Cash-flow'!BB27+'Cash-flow'!BC27+'Cash-flow'!BD27+'Cash-flow'!BE27+'Cash-flow'!BF27+'Cash-flow'!BG27+'Cash-flow'!BH27+'Cash-flow'!BI27+'Cash-flow'!BJ27)*Спецификация!$D$56/1000+W47)</f>
        <v>0</v>
      </c>
      <c r="Y47" s="514">
        <f>IF(Y15&gt;0,0,-('Cash-flow'!BK27+'Cash-flow'!BL27+'Cash-flow'!BM27+'Cash-flow'!BN27+'Cash-flow'!BO27+'Cash-flow'!BP27+'Cash-flow'!BQ27+'Cash-flow'!BR27+'Cash-flow'!BS27+'Cash-flow'!BT27+'Cash-flow'!BU27+'Cash-flow'!BV27)*Спецификация!$D$56/1000+X47)</f>
        <v>0</v>
      </c>
      <c r="Z47" s="839">
        <f>IF(Z15&gt;0,0,-('Cash-flow'!BW27+'Cash-flow'!BX27+'Cash-flow'!BY27+'Cash-flow'!BZ27+'Cash-flow'!CA27+'Cash-flow'!CB27+'Cash-flow'!CC27+'Cash-flow'!CD27+'Cash-flow'!CE27+'Cash-flow'!CF27+'Cash-flow'!CG27+'Cash-flow'!CH27)*Спецификация!$D$56/1000+Y47)</f>
        <v>0</v>
      </c>
      <c r="AA47" s="514">
        <f>IF(AA15&gt;0,0,-('Cash-flow'!CI27+'Cash-flow'!CJ27+'Cash-flow'!CK27+'Cash-flow'!CL27+'Cash-flow'!CM27+'Cash-flow'!CN27+'Cash-flow'!CO27+'Cash-flow'!CP27+'Cash-flow'!CQ27+'Cash-flow'!CR27+'Cash-flow'!CS27+'Cash-flow'!CT27)*Спецификация!$D$56/1000+Z47)</f>
        <v>0</v>
      </c>
      <c r="AB47" s="839">
        <f>IF(AB15&gt;0,0,-('Cash-flow'!CU27+'Cash-flow'!CV27+'Cash-flow'!CW27+'Cash-flow'!CX27+'Cash-flow'!CY27+'Cash-flow'!CZ27+'Cash-flow'!DA27+'Cash-flow'!DB27+'Cash-flow'!DC27+'Cash-flow'!DD27+'Cash-flow'!DE27+'Cash-flow'!DF27)*Спецификация!$D$56/1000+AA47)</f>
        <v>0</v>
      </c>
      <c r="AC47" s="514">
        <f>IF(AC15&gt;0,0,-('Cash-flow'!DG27+'Cash-flow'!DH27+'Cash-flow'!DI27+'Cash-flow'!DJ27+'Cash-flow'!DK27+'Cash-flow'!DL27+'Cash-flow'!DM27+'Cash-flow'!DN27+'Cash-flow'!DO27+'Cash-flow'!DP27+'Cash-flow'!DQ27+'Cash-flow'!DR27)*Спецификация!$D$56/1000+AB47)</f>
        <v>0</v>
      </c>
      <c r="AD47" s="839">
        <f>IF(AD15&gt;0,0,-('Cash-flow'!DS27+'Cash-flow'!DT27+'Cash-flow'!DU27+'Cash-flow'!DV27+'Cash-flow'!DW27+'Cash-flow'!DX27+'Cash-flow'!DY27+'Cash-flow'!DZ27+'Cash-flow'!EA27+'Cash-flow'!EB27+'Cash-flow'!EC27+'Cash-flow'!ED27)*Спецификация!$D$56/1000+AC47)</f>
        <v>0</v>
      </c>
      <c r="AE47" s="514">
        <f>IF(AE15&gt;0,0,-('Cash-flow'!EE27+'Cash-flow'!EF27+'Cash-flow'!EG27+'Cash-flow'!EH27+'Cash-flow'!EI27+'Cash-flow'!EJ27+'Cash-flow'!EK27+'Cash-flow'!EL27+'Cash-flow'!EM27+'Cash-flow'!EN27+'Cash-flow'!EO27+'Cash-flow'!EP27)*Спецификация!$D$56/1000+AD47)</f>
        <v>0</v>
      </c>
      <c r="AG47" s="333" t="e">
        <f t="shared" si="10"/>
        <v>#N/A</v>
      </c>
      <c r="AH47" s="333">
        <f t="shared" si="27"/>
        <v>128898</v>
      </c>
      <c r="AI47" s="333">
        <f t="shared" si="28"/>
        <v>0</v>
      </c>
      <c r="AJ47" s="333">
        <f t="shared" si="11"/>
        <v>0</v>
      </c>
      <c r="AK47" s="333">
        <f t="shared" si="5"/>
        <v>0</v>
      </c>
      <c r="AL47" s="333">
        <f t="shared" si="6"/>
        <v>0</v>
      </c>
      <c r="AM47" s="333">
        <f t="shared" si="7"/>
        <v>0</v>
      </c>
      <c r="AN47" s="333">
        <f t="shared" si="8"/>
        <v>0</v>
      </c>
      <c r="AO47" s="333">
        <f t="shared" si="9"/>
        <v>0</v>
      </c>
    </row>
    <row r="48" spans="1:41" x14ac:dyDescent="0.3">
      <c r="A48" s="373">
        <v>1160</v>
      </c>
      <c r="B48" s="325" t="s">
        <v>284</v>
      </c>
      <c r="C48" s="334" t="e">
        <f>INDEX([7]Факт_Ф1!$1:$1048576,MATCH(TEXT($A48,"#"),[7]Факт_Ф1!$A:$A,0),MATCH(TEXT(C$1,"ДД.ММ.ГГГГ"),[7]Факт_Ф1!$2:$2,0))</f>
        <v>#N/A</v>
      </c>
      <c r="D48" s="335" t="e">
        <f>INDEX([7]Факт_Ф1!$1:$1048576,MATCH(TEXT($A48,"#"),[7]Факт_Ф1!$A:$A,0),MATCH(TEXT(D$1,"ДД.ММ.ГГГГ"),[7]Факт_Ф1!$2:$2,0))</f>
        <v>#N/A</v>
      </c>
      <c r="E48" s="336" t="e">
        <f>INDEX([7]Факт_Ф1!$1:$1048576,MATCH(TEXT($A48,"#"),[7]Факт_Ф1!$A:$A,0),MATCH(TEXT(E$1,"ДД.ММ.ГГГГ"),[7]Факт_Ф1!$2:$2,0))</f>
        <v>#N/A</v>
      </c>
      <c r="F48" s="336" t="e">
        <f>INDEX([7]Факт_Ф1!$1:$1048576,MATCH(TEXT($A48,"#"),[7]Факт_Ф1!$A:$A,0),MATCH(TEXT(F$1,"ДД.ММ.ГГГГ"),[7]Факт_Ф1!$2:$2,0))</f>
        <v>#N/A</v>
      </c>
      <c r="G48" s="487" t="e">
        <f>INDEX([7]Факт_Ф1!$1:$1048576,MATCH(TEXT($A48,"#"),[7]Факт_Ф1!$A:$A,0),MATCH(TEXT(G$1,"ДД.ММ.ГГГГ"),[7]Факт_Ф1!$2:$2,0))</f>
        <v>#N/A</v>
      </c>
      <c r="H48" s="338"/>
      <c r="I48" s="339"/>
      <c r="J48" s="339"/>
      <c r="K48" s="498"/>
      <c r="L48" s="338"/>
      <c r="M48" s="339"/>
      <c r="N48" s="339"/>
      <c r="O48" s="498"/>
      <c r="P48" s="338"/>
      <c r="Q48" s="339"/>
      <c r="R48" s="339"/>
      <c r="S48" s="498"/>
      <c r="T48" s="338"/>
      <c r="U48" s="339"/>
      <c r="V48" s="339"/>
      <c r="W48" s="340"/>
      <c r="X48" s="839"/>
      <c r="Y48" s="514"/>
      <c r="Z48" s="839"/>
      <c r="AA48" s="514"/>
      <c r="AB48" s="839"/>
      <c r="AC48" s="514"/>
      <c r="AD48" s="839"/>
      <c r="AE48" s="514"/>
      <c r="AG48" s="333" t="e">
        <f t="shared" si="10"/>
        <v>#N/A</v>
      </c>
      <c r="AH48" s="333">
        <f t="shared" si="27"/>
        <v>0</v>
      </c>
      <c r="AI48" s="333">
        <f t="shared" si="28"/>
        <v>0</v>
      </c>
      <c r="AJ48" s="333">
        <f t="shared" si="11"/>
        <v>0</v>
      </c>
      <c r="AK48" s="333">
        <f t="shared" si="5"/>
        <v>0</v>
      </c>
      <c r="AL48" s="333">
        <f t="shared" si="6"/>
        <v>0</v>
      </c>
      <c r="AM48" s="333">
        <f t="shared" si="7"/>
        <v>0</v>
      </c>
      <c r="AN48" s="333">
        <f t="shared" si="8"/>
        <v>0</v>
      </c>
      <c r="AO48" s="333">
        <f t="shared" si="9"/>
        <v>0</v>
      </c>
    </row>
    <row r="49" spans="1:41" ht="14.25" customHeight="1" x14ac:dyDescent="0.3">
      <c r="A49" s="373">
        <v>1165</v>
      </c>
      <c r="B49" s="325" t="s">
        <v>285</v>
      </c>
      <c r="C49" s="334" t="e">
        <f>INDEX([7]Факт_Ф1!$1:$1048576,MATCH(TEXT($A49,"#"),[7]Факт_Ф1!$A:$A,0),MATCH(TEXT(C$1,"ДД.ММ.ГГГГ"),[7]Факт_Ф1!$2:$2,0))</f>
        <v>#N/A</v>
      </c>
      <c r="D49" s="335" t="e">
        <f>INDEX([7]Факт_Ф1!$1:$1048576,MATCH(TEXT($A49,"#"),[7]Факт_Ф1!$A:$A,0),MATCH(TEXT(D$1,"ДД.ММ.ГГГГ"),[7]Факт_Ф1!$2:$2,0))</f>
        <v>#N/A</v>
      </c>
      <c r="E49" s="336" t="e">
        <f>INDEX([7]Факт_Ф1!$1:$1048576,MATCH(TEXT($A49,"#"),[7]Факт_Ф1!$A:$A,0),MATCH(TEXT(E$1,"ДД.ММ.ГГГГ"),[7]Факт_Ф1!$2:$2,0))</f>
        <v>#N/A</v>
      </c>
      <c r="F49" s="336" t="e">
        <f>INDEX([7]Факт_Ф1!$1:$1048576,MATCH(TEXT($A49,"#"),[7]Факт_Ф1!$A:$A,0),MATCH(TEXT(F$1,"ДД.ММ.ГГГГ"),[7]Факт_Ф1!$2:$2,0))</f>
        <v>#N/A</v>
      </c>
      <c r="G49" s="487" t="e">
        <f>INDEX([7]Факт_Ф1!$1:$1048576,MATCH(TEXT($A49,"#"),[7]Факт_Ф1!$A:$A,0),MATCH(TEXT(G$1,"ДД.ММ.ГГГГ"),[7]Факт_Ф1!$2:$2,0))</f>
        <v>#N/A</v>
      </c>
      <c r="H49" s="329">
        <f>H50+H51</f>
        <v>0</v>
      </c>
      <c r="I49" s="330">
        <f>I50+I51</f>
        <v>0</v>
      </c>
      <c r="J49" s="330">
        <f t="shared" ref="J49:K49" si="29">J50+J51</f>
        <v>-8915.973</v>
      </c>
      <c r="K49" s="497">
        <f t="shared" si="29"/>
        <v>-8697.8430000000008</v>
      </c>
      <c r="L49" s="329">
        <f>L50+L51</f>
        <v>-8720.4150000000009</v>
      </c>
      <c r="M49" s="330">
        <f t="shared" ref="M49:O49" si="30">M50+M51</f>
        <v>-13147.002</v>
      </c>
      <c r="N49" s="330">
        <f t="shared" si="30"/>
        <v>5.6493672631581431</v>
      </c>
      <c r="O49" s="497">
        <f t="shared" si="30"/>
        <v>5104.49838568421</v>
      </c>
      <c r="P49" s="329">
        <f>P50+P51</f>
        <v>11691.791094789472</v>
      </c>
      <c r="Q49" s="330">
        <f t="shared" ref="Q49:S49" si="31">Q50+Q51</f>
        <v>24961.064957052629</v>
      </c>
      <c r="R49" s="330">
        <f t="shared" si="31"/>
        <v>37707.748335075783</v>
      </c>
      <c r="S49" s="497">
        <f t="shared" si="31"/>
        <v>42699.894104096828</v>
      </c>
      <c r="T49" s="329">
        <f>T50+T51</f>
        <v>49170.19785386209</v>
      </c>
      <c r="U49" s="330">
        <f t="shared" ref="U49:AA49" si="32">U50+U51</f>
        <v>62179.101551785243</v>
      </c>
      <c r="V49" s="330">
        <f t="shared" si="32"/>
        <v>74855.654779267395</v>
      </c>
      <c r="W49" s="331">
        <f t="shared" si="32"/>
        <v>79818.457154703457</v>
      </c>
      <c r="X49" s="838">
        <f t="shared" si="32"/>
        <v>116733.77290217209</v>
      </c>
      <c r="Y49" s="513">
        <f t="shared" si="32"/>
        <v>148921.15416074777</v>
      </c>
      <c r="Z49" s="838">
        <f t="shared" si="32"/>
        <v>178474.2401323154</v>
      </c>
      <c r="AA49" s="513">
        <f t="shared" si="32"/>
        <v>207863.93121312503</v>
      </c>
      <c r="AB49" s="838">
        <f t="shared" ref="AB49:AE49" si="33">AB50+AB51</f>
        <v>237090.22740317666</v>
      </c>
      <c r="AC49" s="513">
        <f t="shared" si="33"/>
        <v>266153.12870247028</v>
      </c>
      <c r="AD49" s="838">
        <f t="shared" si="33"/>
        <v>295052.63511100592</v>
      </c>
      <c r="AE49" s="513">
        <f t="shared" si="33"/>
        <v>323788.74662878359</v>
      </c>
      <c r="AG49" s="333" t="e">
        <f t="shared" si="10"/>
        <v>#N/A</v>
      </c>
      <c r="AH49" s="333">
        <f t="shared" si="27"/>
        <v>-8697.8430000000008</v>
      </c>
      <c r="AI49" s="333">
        <f t="shared" si="28"/>
        <v>5104.49838568421</v>
      </c>
      <c r="AJ49" s="333">
        <f t="shared" si="11"/>
        <v>42699.894104096828</v>
      </c>
      <c r="AK49" s="333">
        <f t="shared" si="5"/>
        <v>79818.457154703457</v>
      </c>
      <c r="AL49" s="333">
        <f t="shared" si="6"/>
        <v>116733.77290217209</v>
      </c>
      <c r="AM49" s="333">
        <f t="shared" si="7"/>
        <v>148921.15416074777</v>
      </c>
      <c r="AN49" s="333">
        <f t="shared" si="8"/>
        <v>178474.2401323154</v>
      </c>
      <c r="AO49" s="333">
        <f t="shared" si="9"/>
        <v>207863.93121312503</v>
      </c>
    </row>
    <row r="50" spans="1:41" ht="15" customHeight="1" x14ac:dyDescent="0.3">
      <c r="A50" s="370">
        <v>1166</v>
      </c>
      <c r="B50" s="325" t="s">
        <v>286</v>
      </c>
      <c r="C50" s="334" t="e">
        <f>INDEX([7]Факт_Ф1!$1:$1048576,MATCH(TEXT($A50,"#"),[7]Факт_Ф1!$A:$A,0),MATCH(TEXT(C$1,"ДД.ММ.ГГГГ"),[7]Факт_Ф1!$2:$2,0))</f>
        <v>#N/A</v>
      </c>
      <c r="D50" s="335" t="e">
        <f>INDEX([7]Факт_Ф1!$1:$1048576,MATCH(TEXT($A50,"#"),[7]Факт_Ф1!$A:$A,0),MATCH(TEXT(D$1,"ДД.ММ.ГГГГ"),[7]Факт_Ф1!$2:$2,0))</f>
        <v>#N/A</v>
      </c>
      <c r="E50" s="336" t="e">
        <f>INDEX([7]Факт_Ф1!$1:$1048576,MATCH(TEXT($A50,"#"),[7]Факт_Ф1!$A:$A,0),MATCH(TEXT(E$1,"ДД.ММ.ГГГГ"),[7]Факт_Ф1!$2:$2,0))</f>
        <v>#N/A</v>
      </c>
      <c r="F50" s="336" t="e">
        <f>INDEX([7]Факт_Ф1!$1:$1048576,MATCH(TEXT($A50,"#"),[7]Факт_Ф1!$A:$A,0),MATCH(TEXT(F$1,"ДД.ММ.ГГГГ"),[7]Факт_Ф1!$2:$2,0))</f>
        <v>#N/A</v>
      </c>
      <c r="G50" s="487" t="e">
        <f>INDEX([7]Факт_Ф1!$1:$1048576,MATCH(TEXT($A50,"#"),[7]Факт_Ф1!$A:$A,0),MATCH(TEXT(G$1,"ДД.ММ.ГГГГ"),[7]Факт_Ф1!$2:$2,0))</f>
        <v>#N/A</v>
      </c>
      <c r="H50" s="338"/>
      <c r="I50" s="339"/>
      <c r="J50" s="339"/>
      <c r="K50" s="498"/>
      <c r="L50" s="338"/>
      <c r="M50" s="339"/>
      <c r="N50" s="339"/>
      <c r="O50" s="498"/>
      <c r="P50" s="338"/>
      <c r="Q50" s="339"/>
      <c r="R50" s="339"/>
      <c r="S50" s="498"/>
      <c r="T50" s="338"/>
      <c r="U50" s="339"/>
      <c r="V50" s="339"/>
      <c r="W50" s="340"/>
      <c r="X50" s="839"/>
      <c r="Y50" s="514"/>
      <c r="Z50" s="839"/>
      <c r="AA50" s="514"/>
      <c r="AB50" s="839"/>
      <c r="AC50" s="514"/>
      <c r="AD50" s="839"/>
      <c r="AE50" s="514"/>
      <c r="AG50" s="333" t="e">
        <f t="shared" si="10"/>
        <v>#N/A</v>
      </c>
      <c r="AH50" s="333">
        <f t="shared" si="27"/>
        <v>0</v>
      </c>
      <c r="AI50" s="333">
        <f t="shared" si="28"/>
        <v>0</v>
      </c>
      <c r="AJ50" s="333">
        <f t="shared" si="11"/>
        <v>0</v>
      </c>
      <c r="AK50" s="333">
        <f t="shared" si="5"/>
        <v>0</v>
      </c>
      <c r="AL50" s="333">
        <f t="shared" si="6"/>
        <v>0</v>
      </c>
      <c r="AM50" s="333">
        <f t="shared" si="7"/>
        <v>0</v>
      </c>
      <c r="AN50" s="333">
        <f t="shared" si="8"/>
        <v>0</v>
      </c>
      <c r="AO50" s="333">
        <f t="shared" si="9"/>
        <v>0</v>
      </c>
    </row>
    <row r="51" spans="1:41" x14ac:dyDescent="0.3">
      <c r="A51" s="370">
        <v>1167</v>
      </c>
      <c r="B51" s="325" t="s">
        <v>287</v>
      </c>
      <c r="C51" s="334" t="e">
        <f>INDEX([7]Факт_Ф1!$1:$1048576,MATCH(TEXT($A51,"#"),[7]Факт_Ф1!$A:$A,0),MATCH(TEXT(C$1,"ДД.ММ.ГГГГ"),[7]Факт_Ф1!$2:$2,0))</f>
        <v>#N/A</v>
      </c>
      <c r="D51" s="335" t="e">
        <f>INDEX([7]Факт_Ф1!$1:$1048576,MATCH(TEXT($A51,"#"),[7]Факт_Ф1!$A:$A,0),MATCH(TEXT(D$1,"ДД.ММ.ГГГГ"),[7]Факт_Ф1!$2:$2,0))</f>
        <v>#N/A</v>
      </c>
      <c r="E51" s="336" t="e">
        <f>INDEX([7]Факт_Ф1!$1:$1048576,MATCH(TEXT($A51,"#"),[7]Факт_Ф1!$A:$A,0),MATCH(TEXT(E$1,"ДД.ММ.ГГГГ"),[7]Факт_Ф1!$2:$2,0))</f>
        <v>#N/A</v>
      </c>
      <c r="F51" s="336" t="e">
        <f>INDEX([7]Факт_Ф1!$1:$1048576,MATCH(TEXT($A51,"#"),[7]Факт_Ф1!$A:$A,0),MATCH(TEXT(F$1,"ДД.ММ.ГГГГ"),[7]Факт_Ф1!$2:$2,0))</f>
        <v>#N/A</v>
      </c>
      <c r="G51" s="487" t="e">
        <f>INDEX([7]Факт_Ф1!$1:$1048576,MATCH(TEXT($A51,"#"),[7]Факт_Ф1!$A:$A,0),MATCH(TEXT(G$1,"ДД.ММ.ГГГГ"),[7]Факт_Ф1!$2:$2,0))</f>
        <v>#N/A</v>
      </c>
      <c r="H51" s="338">
        <f>'Cash-flow'!E41*Спецификация!$D$56/1000</f>
        <v>0</v>
      </c>
      <c r="I51" s="339">
        <f>'Cash-flow'!H41*Спецификация!$D$56/1000</f>
        <v>0</v>
      </c>
      <c r="J51" s="339">
        <f>'Cash-flow'!K41*Спецификация!$D$56/1000</f>
        <v>-8915.973</v>
      </c>
      <c r="K51" s="498">
        <f>'Cash-flow'!N41*Спецификация!$D$56/1000</f>
        <v>-8697.8430000000008</v>
      </c>
      <c r="L51" s="338">
        <f>'Cash-flow'!Q41*Спецификация!$D$56/1000</f>
        <v>-8720.4150000000009</v>
      </c>
      <c r="M51" s="339">
        <f>'Cash-flow'!T41*Спецификация!$D$56/1000</f>
        <v>-13147.002</v>
      </c>
      <c r="N51" s="339">
        <f>'Cash-flow'!W41*Спецификация!$D$56/1000</f>
        <v>5.6493672631581431</v>
      </c>
      <c r="O51" s="498">
        <f>'Cash-flow'!Z41*Спецификация!$D$56/1000</f>
        <v>5104.49838568421</v>
      </c>
      <c r="P51" s="338">
        <f>'Cash-flow'!AC41*Спецификация!$D$56/1000</f>
        <v>11691.791094789472</v>
      </c>
      <c r="Q51" s="339">
        <f>'Cash-flow'!AF41*Спецификация!$D$56/1000</f>
        <v>24961.064957052629</v>
      </c>
      <c r="R51" s="339">
        <f>'Cash-flow'!AI41*Спецификация!$D$56/1000</f>
        <v>37707.748335075783</v>
      </c>
      <c r="S51" s="498">
        <f>'Cash-flow'!AL41*Спецификация!D56/1000</f>
        <v>42699.894104096828</v>
      </c>
      <c r="T51" s="338">
        <f>'Cash-flow'!AO41*Спецификация!$D$56/1000</f>
        <v>49170.19785386209</v>
      </c>
      <c r="U51" s="339">
        <f>'Cash-flow'!AR41*Спецификация!$D$56/1000</f>
        <v>62179.101551785243</v>
      </c>
      <c r="V51" s="339">
        <f>'Cash-flow'!AU41*Спецификация!$D$56/1000</f>
        <v>74855.654779267395</v>
      </c>
      <c r="W51" s="340">
        <f>'Cash-flow'!AX41*Спецификация!$D$56/1000</f>
        <v>79818.457154703457</v>
      </c>
      <c r="X51" s="839">
        <f>'Cash-flow'!BJ41*Спецификация!$D$56/1000</f>
        <v>116733.77290217209</v>
      </c>
      <c r="Y51" s="514">
        <f>'Cash-flow'!BV41*Спецификация!$D$56/1000</f>
        <v>148921.15416074777</v>
      </c>
      <c r="Z51" s="839">
        <f>'Cash-flow'!CH41*Спецификация!$D$56/1000</f>
        <v>178474.2401323154</v>
      </c>
      <c r="AA51" s="514">
        <f>'Cash-flow'!CT41*Спецификация!$D$56/1000</f>
        <v>207863.93121312503</v>
      </c>
      <c r="AB51" s="839">
        <f>'Cash-flow'!DF41*Спецификация!$D$56/1000</f>
        <v>237090.22740317666</v>
      </c>
      <c r="AC51" s="514">
        <f>'Cash-flow'!DR41*Спецификация!$D$56/1000</f>
        <v>266153.12870247028</v>
      </c>
      <c r="AD51" s="839">
        <f>'Cash-flow'!ED41*Спецификация!$D$56/1000</f>
        <v>295052.63511100592</v>
      </c>
      <c r="AE51" s="514">
        <f>'Cash-flow'!EP41*Спецификация!$D$56/1000</f>
        <v>323788.74662878359</v>
      </c>
      <c r="AG51" s="333" t="e">
        <f t="shared" si="10"/>
        <v>#N/A</v>
      </c>
      <c r="AH51" s="333">
        <f t="shared" si="27"/>
        <v>-8697.8430000000008</v>
      </c>
      <c r="AI51" s="333">
        <f t="shared" si="28"/>
        <v>5104.49838568421</v>
      </c>
      <c r="AJ51" s="333">
        <f t="shared" si="11"/>
        <v>42699.894104096828</v>
      </c>
      <c r="AK51" s="333">
        <f t="shared" si="5"/>
        <v>79818.457154703457</v>
      </c>
      <c r="AL51" s="333">
        <f t="shared" si="6"/>
        <v>116733.77290217209</v>
      </c>
      <c r="AM51" s="333">
        <f t="shared" si="7"/>
        <v>148921.15416074777</v>
      </c>
      <c r="AN51" s="333">
        <f t="shared" si="8"/>
        <v>178474.2401323154</v>
      </c>
      <c r="AO51" s="333">
        <f t="shared" si="9"/>
        <v>207863.93121312503</v>
      </c>
    </row>
    <row r="52" spans="1:41" x14ac:dyDescent="0.3">
      <c r="A52" s="324">
        <v>1170</v>
      </c>
      <c r="B52" s="325" t="s">
        <v>288</v>
      </c>
      <c r="C52" s="334" t="e">
        <f>INDEX([7]Факт_Ф1!$1:$1048576,MATCH(TEXT($A52,"#"),[7]Факт_Ф1!$A:$A,0),MATCH(TEXT(C$1,"ДД.ММ.ГГГГ"),[7]Факт_Ф1!$2:$2,0))</f>
        <v>#N/A</v>
      </c>
      <c r="D52" s="335" t="e">
        <f>INDEX([7]Факт_Ф1!$1:$1048576,MATCH(TEXT($A52,"#"),[7]Факт_Ф1!$A:$A,0),MATCH(TEXT(D$1,"ДД.ММ.ГГГГ"),[7]Факт_Ф1!$2:$2,0))</f>
        <v>#N/A</v>
      </c>
      <c r="E52" s="336" t="e">
        <f>INDEX([7]Факт_Ф1!$1:$1048576,MATCH(TEXT($A52,"#"),[7]Факт_Ф1!$A:$A,0),MATCH(TEXT(E$1,"ДД.ММ.ГГГГ"),[7]Факт_Ф1!$2:$2,0))</f>
        <v>#N/A</v>
      </c>
      <c r="F52" s="336" t="e">
        <f>INDEX([7]Факт_Ф1!$1:$1048576,MATCH(TEXT($A52,"#"),[7]Факт_Ф1!$A:$A,0),MATCH(TEXT(F$1,"ДД.ММ.ГГГГ"),[7]Факт_Ф1!$2:$2,0))</f>
        <v>#N/A</v>
      </c>
      <c r="G52" s="487" t="e">
        <f>INDEX([7]Факт_Ф1!$1:$1048576,MATCH(TEXT($A52,"#"),[7]Факт_Ф1!$A:$A,0),MATCH(TEXT(G$1,"ДД.ММ.ГГГГ"),[7]Факт_Ф1!$2:$2,0))</f>
        <v>#N/A</v>
      </c>
      <c r="H52" s="338"/>
      <c r="I52" s="339"/>
      <c r="J52" s="339"/>
      <c r="K52" s="498"/>
      <c r="L52" s="338"/>
      <c r="M52" s="339"/>
      <c r="N52" s="339"/>
      <c r="O52" s="498"/>
      <c r="P52" s="338"/>
      <c r="Q52" s="339"/>
      <c r="R52" s="339"/>
      <c r="S52" s="498"/>
      <c r="T52" s="338"/>
      <c r="U52" s="339"/>
      <c r="V52" s="339"/>
      <c r="W52" s="340"/>
      <c r="X52" s="839"/>
      <c r="Y52" s="514"/>
      <c r="Z52" s="839"/>
      <c r="AA52" s="514"/>
      <c r="AB52" s="839"/>
      <c r="AC52" s="514"/>
      <c r="AD52" s="839"/>
      <c r="AE52" s="514"/>
      <c r="AG52" s="333" t="e">
        <f t="shared" si="10"/>
        <v>#N/A</v>
      </c>
      <c r="AH52" s="333">
        <f t="shared" si="27"/>
        <v>0</v>
      </c>
      <c r="AI52" s="333">
        <f t="shared" si="28"/>
        <v>0</v>
      </c>
      <c r="AJ52" s="333">
        <f t="shared" si="11"/>
        <v>0</v>
      </c>
      <c r="AK52" s="333">
        <f t="shared" si="5"/>
        <v>0</v>
      </c>
      <c r="AL52" s="333">
        <f t="shared" si="6"/>
        <v>0</v>
      </c>
      <c r="AM52" s="333">
        <f t="shared" si="7"/>
        <v>0</v>
      </c>
      <c r="AN52" s="333">
        <f t="shared" si="8"/>
        <v>0</v>
      </c>
      <c r="AO52" s="333">
        <f t="shared" si="9"/>
        <v>0</v>
      </c>
    </row>
    <row r="53" spans="1:41" x14ac:dyDescent="0.3">
      <c r="A53" s="370">
        <v>1180</v>
      </c>
      <c r="B53" s="325" t="s">
        <v>289</v>
      </c>
      <c r="C53" s="334" t="e">
        <f>INDEX([7]Факт_Ф1!$1:$1048576,MATCH(TEXT($A53,"#"),[7]Факт_Ф1!$A:$A,0),MATCH(TEXT(C$1,"ДД.ММ.ГГГГ"),[7]Факт_Ф1!$2:$2,0))</f>
        <v>#N/A</v>
      </c>
      <c r="D53" s="335" t="e">
        <f>INDEX([7]Факт_Ф1!$1:$1048576,MATCH(TEXT($A53,"#"),[7]Факт_Ф1!$A:$A,0),MATCH(TEXT(D$1,"ДД.ММ.ГГГГ"),[7]Факт_Ф1!$2:$2,0))</f>
        <v>#N/A</v>
      </c>
      <c r="E53" s="336" t="e">
        <f>INDEX([7]Факт_Ф1!$1:$1048576,MATCH(TEXT($A53,"#"),[7]Факт_Ф1!$A:$A,0),MATCH(TEXT(E$1,"ДД.ММ.ГГГГ"),[7]Факт_Ф1!$2:$2,0))</f>
        <v>#N/A</v>
      </c>
      <c r="F53" s="336" t="e">
        <f>INDEX([7]Факт_Ф1!$1:$1048576,MATCH(TEXT($A53,"#"),[7]Факт_Ф1!$A:$A,0),MATCH(TEXT(F$1,"ДД.ММ.ГГГГ"),[7]Факт_Ф1!$2:$2,0))</f>
        <v>#N/A</v>
      </c>
      <c r="G53" s="487" t="e">
        <f>INDEX([7]Факт_Ф1!$1:$1048576,MATCH(TEXT($A53,"#"),[7]Факт_Ф1!$A:$A,0),MATCH(TEXT(G$1,"ДД.ММ.ГГГГ"),[7]Факт_Ф1!$2:$2,0))</f>
        <v>#N/A</v>
      </c>
      <c r="H53" s="338"/>
      <c r="I53" s="339"/>
      <c r="J53" s="339"/>
      <c r="K53" s="498"/>
      <c r="L53" s="338"/>
      <c r="M53" s="339"/>
      <c r="N53" s="339"/>
      <c r="O53" s="498"/>
      <c r="P53" s="338"/>
      <c r="Q53" s="339"/>
      <c r="R53" s="339"/>
      <c r="S53" s="498"/>
      <c r="T53" s="338"/>
      <c r="U53" s="339"/>
      <c r="V53" s="339"/>
      <c r="W53" s="340"/>
      <c r="X53" s="839"/>
      <c r="Y53" s="514"/>
      <c r="Z53" s="839"/>
      <c r="AA53" s="514"/>
      <c r="AB53" s="839"/>
      <c r="AC53" s="514"/>
      <c r="AD53" s="839"/>
      <c r="AE53" s="514"/>
      <c r="AG53" s="333" t="e">
        <f t="shared" si="10"/>
        <v>#N/A</v>
      </c>
      <c r="AH53" s="333">
        <f t="shared" si="27"/>
        <v>0</v>
      </c>
      <c r="AI53" s="333">
        <f t="shared" si="28"/>
        <v>0</v>
      </c>
      <c r="AJ53" s="333">
        <f t="shared" si="11"/>
        <v>0</v>
      </c>
      <c r="AK53" s="333">
        <f t="shared" si="5"/>
        <v>0</v>
      </c>
      <c r="AL53" s="333">
        <f t="shared" si="6"/>
        <v>0</v>
      </c>
      <c r="AM53" s="333">
        <f t="shared" si="7"/>
        <v>0</v>
      </c>
      <c r="AN53" s="333">
        <f t="shared" si="8"/>
        <v>0</v>
      </c>
      <c r="AO53" s="333">
        <f t="shared" si="9"/>
        <v>0</v>
      </c>
    </row>
    <row r="54" spans="1:41" x14ac:dyDescent="0.3">
      <c r="A54" s="324">
        <v>1190</v>
      </c>
      <c r="B54" s="325" t="s">
        <v>290</v>
      </c>
      <c r="C54" s="334" t="e">
        <f>INDEX([7]Факт_Ф1!$1:$1048576,MATCH(TEXT($A54,"#"),[7]Факт_Ф1!$A:$A,0),MATCH(TEXT(C$1,"ДД.ММ.ГГГГ"),[7]Факт_Ф1!$2:$2,0))</f>
        <v>#N/A</v>
      </c>
      <c r="D54" s="335" t="e">
        <f>INDEX([7]Факт_Ф1!$1:$1048576,MATCH(TEXT($A54,"#"),[7]Факт_Ф1!$A:$A,0),MATCH(TEXT(D$1,"ДД.ММ.ГГГГ"),[7]Факт_Ф1!$2:$2,0))</f>
        <v>#N/A</v>
      </c>
      <c r="E54" s="336" t="e">
        <f>INDEX([7]Факт_Ф1!$1:$1048576,MATCH(TEXT($A54,"#"),[7]Факт_Ф1!$A:$A,0),MATCH(TEXT(E$1,"ДД.ММ.ГГГГ"),[7]Факт_Ф1!$2:$2,0))</f>
        <v>#N/A</v>
      </c>
      <c r="F54" s="336" t="e">
        <f>INDEX([7]Факт_Ф1!$1:$1048576,MATCH(TEXT($A54,"#"),[7]Факт_Ф1!$A:$A,0),MATCH(TEXT(F$1,"ДД.ММ.ГГГГ"),[7]Факт_Ф1!$2:$2,0))</f>
        <v>#N/A</v>
      </c>
      <c r="G54" s="487" t="e">
        <f>INDEX([7]Факт_Ф1!$1:$1048576,MATCH(TEXT($A54,"#"),[7]Факт_Ф1!$A:$A,0),MATCH(TEXT(G$1,"ДД.ММ.ГГГГ"),[7]Факт_Ф1!$2:$2,0))</f>
        <v>#N/A</v>
      </c>
      <c r="H54" s="338"/>
      <c r="I54" s="339"/>
      <c r="J54" s="339"/>
      <c r="K54" s="498"/>
      <c r="L54" s="338"/>
      <c r="M54" s="339"/>
      <c r="N54" s="339"/>
      <c r="O54" s="498"/>
      <c r="P54" s="338"/>
      <c r="Q54" s="339"/>
      <c r="R54" s="339"/>
      <c r="S54" s="498"/>
      <c r="T54" s="338"/>
      <c r="U54" s="339"/>
      <c r="V54" s="339"/>
      <c r="W54" s="340"/>
      <c r="X54" s="839"/>
      <c r="Y54" s="514"/>
      <c r="Z54" s="839"/>
      <c r="AA54" s="514"/>
      <c r="AB54" s="839"/>
      <c r="AC54" s="514"/>
      <c r="AD54" s="839"/>
      <c r="AE54" s="514"/>
      <c r="AG54" s="333" t="e">
        <f t="shared" si="10"/>
        <v>#N/A</v>
      </c>
      <c r="AH54" s="333">
        <f t="shared" si="27"/>
        <v>0</v>
      </c>
      <c r="AI54" s="333">
        <f t="shared" si="28"/>
        <v>0</v>
      </c>
      <c r="AJ54" s="333">
        <f t="shared" si="11"/>
        <v>0</v>
      </c>
      <c r="AK54" s="333">
        <f t="shared" si="5"/>
        <v>0</v>
      </c>
      <c r="AL54" s="333">
        <f t="shared" si="6"/>
        <v>0</v>
      </c>
      <c r="AM54" s="333">
        <f t="shared" si="7"/>
        <v>0</v>
      </c>
      <c r="AN54" s="333">
        <f t="shared" si="8"/>
        <v>0</v>
      </c>
      <c r="AO54" s="333">
        <f t="shared" si="9"/>
        <v>0</v>
      </c>
    </row>
    <row r="55" spans="1:41" x14ac:dyDescent="0.3">
      <c r="A55" s="346">
        <v>1195</v>
      </c>
      <c r="B55" s="347" t="s">
        <v>291</v>
      </c>
      <c r="C55" s="374" t="e">
        <f t="shared" ref="C55:AA55" si="34">C34+C39+C40+C41+C42+C43+C44+C45+C46+C47+C48+C49+C52+C53+C54</f>
        <v>#N/A</v>
      </c>
      <c r="D55" s="375" t="e">
        <f t="shared" si="34"/>
        <v>#N/A</v>
      </c>
      <c r="E55" s="376" t="e">
        <f t="shared" si="34"/>
        <v>#N/A</v>
      </c>
      <c r="F55" s="376" t="e">
        <f t="shared" si="34"/>
        <v>#N/A</v>
      </c>
      <c r="G55" s="488" t="e">
        <f t="shared" si="34"/>
        <v>#N/A</v>
      </c>
      <c r="H55" s="377">
        <f>H34+H39+H40+H41+H42+H43+H44+H45+H46+H47+H48+H49+H52+H53+H54</f>
        <v>0</v>
      </c>
      <c r="I55" s="428">
        <f t="shared" si="34"/>
        <v>0</v>
      </c>
      <c r="J55" s="428">
        <f t="shared" si="34"/>
        <v>40069.226999999999</v>
      </c>
      <c r="K55" s="502">
        <f t="shared" si="34"/>
        <v>120200.70699999999</v>
      </c>
      <c r="L55" s="377">
        <f t="shared" si="34"/>
        <v>126839.185</v>
      </c>
      <c r="M55" s="428">
        <f t="shared" si="34"/>
        <v>129073.64799999999</v>
      </c>
      <c r="N55" s="428">
        <f t="shared" si="34"/>
        <v>24724.96574726317</v>
      </c>
      <c r="O55" s="502">
        <f t="shared" si="34"/>
        <v>28856.032015684221</v>
      </c>
      <c r="P55" s="377">
        <f t="shared" si="34"/>
        <v>34221.346604789484</v>
      </c>
      <c r="Q55" s="428">
        <f t="shared" si="34"/>
        <v>44939.621797052649</v>
      </c>
      <c r="R55" s="428">
        <f t="shared" si="34"/>
        <v>55237.775227475795</v>
      </c>
      <c r="S55" s="502">
        <f t="shared" si="34"/>
        <v>59281.526901496851</v>
      </c>
      <c r="T55" s="377">
        <f t="shared" si="34"/>
        <v>64554.325093662104</v>
      </c>
      <c r="U55" s="428">
        <f t="shared" si="34"/>
        <v>75063.283094985265</v>
      </c>
      <c r="V55" s="428">
        <f t="shared" si="34"/>
        <v>85305.057384777407</v>
      </c>
      <c r="W55" s="495">
        <f t="shared" si="34"/>
        <v>89324.797545338472</v>
      </c>
      <c r="X55" s="427">
        <f t="shared" si="34"/>
        <v>119204.6732984221</v>
      </c>
      <c r="Y55" s="378">
        <f t="shared" si="34"/>
        <v>148921.15416074777</v>
      </c>
      <c r="Z55" s="427">
        <f t="shared" si="34"/>
        <v>178474.2401323154</v>
      </c>
      <c r="AA55" s="378">
        <f t="shared" si="34"/>
        <v>207863.93121312503</v>
      </c>
      <c r="AB55" s="427">
        <f t="shared" ref="AB55:AE55" si="35">AB34+AB39+AB40+AB41+AB42+AB43+AB44+AB45+AB46+AB47+AB48+AB49+AB52+AB53+AB54</f>
        <v>237090.22740317666</v>
      </c>
      <c r="AC55" s="378">
        <f t="shared" si="35"/>
        <v>266153.12870247028</v>
      </c>
      <c r="AD55" s="427">
        <f t="shared" si="35"/>
        <v>295052.63511100592</v>
      </c>
      <c r="AE55" s="378">
        <f t="shared" si="35"/>
        <v>323788.74662878359</v>
      </c>
      <c r="AG55" s="353" t="e">
        <f t="shared" si="10"/>
        <v>#N/A</v>
      </c>
      <c r="AH55" s="353">
        <f t="shared" si="27"/>
        <v>120200.70699999999</v>
      </c>
      <c r="AI55" s="353">
        <f t="shared" si="28"/>
        <v>28856.032015684221</v>
      </c>
      <c r="AJ55" s="353">
        <f t="shared" si="11"/>
        <v>59281.526901496851</v>
      </c>
      <c r="AK55" s="353">
        <f t="shared" si="5"/>
        <v>89324.797545338472</v>
      </c>
      <c r="AL55" s="353">
        <f t="shared" si="6"/>
        <v>119204.6732984221</v>
      </c>
      <c r="AM55" s="353">
        <f t="shared" si="7"/>
        <v>148921.15416074777</v>
      </c>
      <c r="AN55" s="353">
        <f t="shared" si="8"/>
        <v>178474.2401323154</v>
      </c>
      <c r="AO55" s="353">
        <f t="shared" si="9"/>
        <v>207863.93121312503</v>
      </c>
    </row>
    <row r="56" spans="1:41" ht="15" thickBot="1" x14ac:dyDescent="0.35">
      <c r="A56" s="346">
        <v>1200</v>
      </c>
      <c r="B56" s="347" t="s">
        <v>292</v>
      </c>
      <c r="C56" s="334" t="e">
        <f>INDEX([7]Факт_Ф1!$1:$1048576,MATCH(TEXT($A56,"#"),[7]Факт_Ф1!$A:$A,0),MATCH(TEXT(C$1,"ДД.ММ.ГГГГ"),[7]Факт_Ф1!$2:$2,0))</f>
        <v>#N/A</v>
      </c>
      <c r="D56" s="335" t="e">
        <f>INDEX([7]Факт_Ф1!$1:$1048576,MATCH(TEXT($A56,"#"),[7]Факт_Ф1!$A:$A,0),MATCH(TEXT(D$1,"ДД.ММ.ГГГГ"),[7]Факт_Ф1!$2:$2,0))</f>
        <v>#N/A</v>
      </c>
      <c r="E56" s="336" t="e">
        <f>INDEX([7]Факт_Ф1!$1:$1048576,MATCH(TEXT($A56,"#"),[7]Факт_Ф1!$A:$A,0),MATCH(TEXT(E$1,"ДД.ММ.ГГГГ"),[7]Факт_Ф1!$2:$2,0))</f>
        <v>#N/A</v>
      </c>
      <c r="F56" s="336" t="e">
        <f>INDEX([7]Факт_Ф1!$1:$1048576,MATCH(TEXT($A56,"#"),[7]Факт_Ф1!$A:$A,0),MATCH(TEXT(F$1,"ДД.ММ.ГГГГ"),[7]Факт_Ф1!$2:$2,0))</f>
        <v>#N/A</v>
      </c>
      <c r="G56" s="487" t="e">
        <f>INDEX([7]Факт_Ф1!$1:$1048576,MATCH(TEXT($A56,"#"),[7]Факт_Ф1!$A:$A,0),MATCH(TEXT(G$1,"ДД.ММ.ГГГГ"),[7]Факт_Ф1!$2:$2,0))</f>
        <v>#N/A</v>
      </c>
      <c r="H56" s="483"/>
      <c r="I56" s="484"/>
      <c r="J56" s="484"/>
      <c r="K56" s="503"/>
      <c r="L56" s="483"/>
      <c r="M56" s="484"/>
      <c r="N56" s="484"/>
      <c r="O56" s="503"/>
      <c r="P56" s="483"/>
      <c r="Q56" s="484"/>
      <c r="R56" s="484"/>
      <c r="S56" s="503"/>
      <c r="T56" s="483"/>
      <c r="U56" s="484"/>
      <c r="V56" s="484"/>
      <c r="W56" s="485"/>
      <c r="X56" s="843"/>
      <c r="Y56" s="518"/>
      <c r="Z56" s="843"/>
      <c r="AA56" s="518"/>
      <c r="AB56" s="843"/>
      <c r="AC56" s="518"/>
      <c r="AD56" s="843"/>
      <c r="AE56" s="518"/>
      <c r="AG56" s="384" t="e">
        <f>G56/$AH$3</f>
        <v>#N/A</v>
      </c>
      <c r="AH56" s="384">
        <f>K56/$AH$3</f>
        <v>0</v>
      </c>
      <c r="AI56" s="384">
        <f t="shared" si="28"/>
        <v>0</v>
      </c>
      <c r="AJ56" s="384">
        <f t="shared" si="11"/>
        <v>0</v>
      </c>
      <c r="AK56" s="384">
        <f t="shared" si="5"/>
        <v>0</v>
      </c>
      <c r="AL56" s="384">
        <f t="shared" si="6"/>
        <v>0</v>
      </c>
      <c r="AM56" s="384">
        <f t="shared" si="7"/>
        <v>0</v>
      </c>
      <c r="AN56" s="384">
        <f t="shared" si="8"/>
        <v>0</v>
      </c>
      <c r="AO56" s="384">
        <f t="shared" si="9"/>
        <v>0</v>
      </c>
    </row>
    <row r="57" spans="1:41" s="392" customFormat="1" ht="15" thickBot="1" x14ac:dyDescent="0.35">
      <c r="A57" s="385">
        <v>1300</v>
      </c>
      <c r="B57" s="523" t="s">
        <v>293</v>
      </c>
      <c r="C57" s="386" t="e">
        <f t="shared" ref="C57:AA57" si="36">C32+C55+C56</f>
        <v>#N/A</v>
      </c>
      <c r="D57" s="386" t="e">
        <f t="shared" si="36"/>
        <v>#N/A</v>
      </c>
      <c r="E57" s="387" t="e">
        <f t="shared" si="36"/>
        <v>#N/A</v>
      </c>
      <c r="F57" s="387" t="e">
        <f t="shared" si="36"/>
        <v>#N/A</v>
      </c>
      <c r="G57" s="388" t="e">
        <f t="shared" si="36"/>
        <v>#N/A</v>
      </c>
      <c r="H57" s="763">
        <f t="shared" si="36"/>
        <v>0</v>
      </c>
      <c r="I57" s="763">
        <f t="shared" si="36"/>
        <v>0</v>
      </c>
      <c r="J57" s="763">
        <f t="shared" si="36"/>
        <v>40069.226999999999</v>
      </c>
      <c r="K57" s="764">
        <f t="shared" si="36"/>
        <v>120200.70699999999</v>
      </c>
      <c r="L57" s="505">
        <f t="shared" si="36"/>
        <v>126839.185</v>
      </c>
      <c r="M57" s="493">
        <f t="shared" si="36"/>
        <v>129073.64799999999</v>
      </c>
      <c r="N57" s="493">
        <f t="shared" si="36"/>
        <v>157214.17627357895</v>
      </c>
      <c r="O57" s="493">
        <f t="shared" si="36"/>
        <v>157764.45306831581</v>
      </c>
      <c r="P57" s="493">
        <f t="shared" si="36"/>
        <v>23478.97818373685</v>
      </c>
      <c r="Q57" s="493">
        <f t="shared" si="36"/>
        <v>30616.463902315809</v>
      </c>
      <c r="R57" s="493">
        <f t="shared" si="36"/>
        <v>173403.82785905473</v>
      </c>
      <c r="S57" s="493">
        <f t="shared" si="36"/>
        <v>173866.79005939158</v>
      </c>
      <c r="T57" s="493">
        <f t="shared" si="36"/>
        <v>175558.79877787264</v>
      </c>
      <c r="U57" s="493">
        <f t="shared" si="36"/>
        <v>182486.96730551159</v>
      </c>
      <c r="V57" s="493">
        <f t="shared" si="36"/>
        <v>189147.95212161951</v>
      </c>
      <c r="W57" s="493">
        <f t="shared" si="36"/>
        <v>189586.90280849638</v>
      </c>
      <c r="X57" s="510">
        <f t="shared" si="36"/>
        <v>205143.62066684314</v>
      </c>
      <c r="Y57" s="390">
        <f t="shared" si="36"/>
        <v>220536.94363443198</v>
      </c>
      <c r="Z57" s="845">
        <f t="shared" si="36"/>
        <v>235766.87171126279</v>
      </c>
      <c r="AA57" s="390">
        <f t="shared" si="36"/>
        <v>250833.40489733557</v>
      </c>
      <c r="AB57" s="845">
        <f t="shared" ref="AB57:AE57" si="37">AB32+AB55+AB56</f>
        <v>265736.54319265037</v>
      </c>
      <c r="AC57" s="390">
        <f t="shared" si="37"/>
        <v>280476.28659720713</v>
      </c>
      <c r="AD57" s="845">
        <f t="shared" si="37"/>
        <v>295052.63511100592</v>
      </c>
      <c r="AE57" s="390">
        <f t="shared" si="37"/>
        <v>309465.58873404673</v>
      </c>
      <c r="AG57" s="393" t="e">
        <f t="shared" si="10"/>
        <v>#N/A</v>
      </c>
      <c r="AH57" s="393">
        <f>K57/$AH$3</f>
        <v>120200.70699999999</v>
      </c>
      <c r="AI57" s="393">
        <f t="shared" si="28"/>
        <v>157764.45306831581</v>
      </c>
      <c r="AJ57" s="393">
        <f t="shared" si="11"/>
        <v>173866.79005939158</v>
      </c>
      <c r="AK57" s="393">
        <f t="shared" si="5"/>
        <v>189586.90280849638</v>
      </c>
      <c r="AL57" s="393">
        <f t="shared" si="6"/>
        <v>205143.62066684314</v>
      </c>
      <c r="AM57" s="393">
        <f t="shared" si="7"/>
        <v>220536.94363443198</v>
      </c>
      <c r="AN57" s="393">
        <f t="shared" si="8"/>
        <v>235766.87171126279</v>
      </c>
      <c r="AO57" s="393">
        <f t="shared" si="9"/>
        <v>250833.40489733557</v>
      </c>
    </row>
    <row r="58" spans="1:41" s="86" customFormat="1" ht="15.75" customHeight="1" thickBot="1" x14ac:dyDescent="0.35">
      <c r="A58" s="521"/>
      <c r="B58" s="522" t="s">
        <v>294</v>
      </c>
      <c r="C58" s="394"/>
      <c r="D58" s="395" t="s">
        <v>295</v>
      </c>
      <c r="E58" s="395" t="s">
        <v>295</v>
      </c>
      <c r="F58" s="396"/>
      <c r="G58" s="399"/>
      <c r="H58" s="765"/>
      <c r="I58" s="766"/>
      <c r="J58" s="766"/>
      <c r="K58" s="767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8"/>
      <c r="AC58" s="399"/>
      <c r="AD58" s="399"/>
      <c r="AE58" s="397"/>
      <c r="AG58" s="400"/>
      <c r="AH58" s="400"/>
      <c r="AI58" s="400"/>
      <c r="AJ58" s="400"/>
      <c r="AK58" s="400"/>
      <c r="AL58" s="400"/>
      <c r="AM58" s="400"/>
      <c r="AN58" s="400"/>
      <c r="AO58" s="400"/>
    </row>
    <row r="59" spans="1:41" ht="28.2" thickBot="1" x14ac:dyDescent="0.35">
      <c r="A59" s="401" t="s">
        <v>228</v>
      </c>
      <c r="B59" s="402"/>
      <c r="C59" s="403">
        <f>C6</f>
        <v>2017</v>
      </c>
      <c r="D59" s="404" t="s">
        <v>239</v>
      </c>
      <c r="E59" s="405" t="s">
        <v>240</v>
      </c>
      <c r="F59" s="405" t="s">
        <v>241</v>
      </c>
      <c r="G59" s="761" t="s">
        <v>242</v>
      </c>
      <c r="H59" s="409" t="s">
        <v>239</v>
      </c>
      <c r="I59" s="407" t="s">
        <v>240</v>
      </c>
      <c r="J59" s="407" t="s">
        <v>241</v>
      </c>
      <c r="K59" s="408" t="s">
        <v>242</v>
      </c>
      <c r="L59" s="406" t="s">
        <v>239</v>
      </c>
      <c r="M59" s="407" t="s">
        <v>240</v>
      </c>
      <c r="N59" s="407" t="s">
        <v>241</v>
      </c>
      <c r="O59" s="408" t="s">
        <v>242</v>
      </c>
      <c r="P59" s="409" t="s">
        <v>239</v>
      </c>
      <c r="Q59" s="407" t="s">
        <v>240</v>
      </c>
      <c r="R59" s="407" t="s">
        <v>241</v>
      </c>
      <c r="S59" s="408" t="s">
        <v>242</v>
      </c>
      <c r="T59" s="409" t="s">
        <v>239</v>
      </c>
      <c r="U59" s="407" t="s">
        <v>240</v>
      </c>
      <c r="V59" s="407" t="s">
        <v>241</v>
      </c>
      <c r="W59" s="408" t="s">
        <v>242</v>
      </c>
      <c r="X59" s="408" t="str">
        <f>X6</f>
        <v xml:space="preserve">2022 рік </v>
      </c>
      <c r="Y59" s="408" t="str">
        <f t="shared" ref="Y59:AA59" si="38">Y6</f>
        <v>2023 рік</v>
      </c>
      <c r="Z59" s="408" t="str">
        <f t="shared" si="38"/>
        <v>2024 рік</v>
      </c>
      <c r="AA59" s="511" t="str">
        <f t="shared" si="38"/>
        <v>2025 рік</v>
      </c>
      <c r="AB59" s="519" t="str">
        <f>AB6</f>
        <v xml:space="preserve">2026 рік </v>
      </c>
      <c r="AC59" s="408" t="str">
        <f t="shared" ref="AC59:AE59" si="39">AC6</f>
        <v>2027 рік</v>
      </c>
      <c r="AD59" s="846" t="str">
        <f t="shared" si="39"/>
        <v>2028 рік</v>
      </c>
      <c r="AE59" s="846" t="str">
        <f t="shared" si="39"/>
        <v>2029 рік</v>
      </c>
      <c r="AG59" s="410">
        <f>AG7</f>
        <v>2018</v>
      </c>
      <c r="AH59" s="410" t="str">
        <f t="shared" ref="AH59:AO59" si="40">AH7</f>
        <v>2018 рік</v>
      </c>
      <c r="AI59" s="410" t="str">
        <f t="shared" si="40"/>
        <v>2019 рік</v>
      </c>
      <c r="AJ59" s="410" t="str">
        <f t="shared" si="40"/>
        <v>2020 рік</v>
      </c>
      <c r="AK59" s="410" t="str">
        <f t="shared" si="40"/>
        <v>2021 рік</v>
      </c>
      <c r="AL59" s="410" t="str">
        <f t="shared" si="40"/>
        <v xml:space="preserve">2022 рік </v>
      </c>
      <c r="AM59" s="410" t="str">
        <f t="shared" si="40"/>
        <v>2023 рік</v>
      </c>
      <c r="AN59" s="410" t="str">
        <f t="shared" si="40"/>
        <v>2024 рік</v>
      </c>
      <c r="AO59" s="410" t="str">
        <f t="shared" si="40"/>
        <v>2025 рік</v>
      </c>
    </row>
    <row r="60" spans="1:41" x14ac:dyDescent="0.3">
      <c r="A60" s="411"/>
      <c r="B60" s="412"/>
      <c r="C60" s="413"/>
      <c r="D60" s="414" t="s">
        <v>244</v>
      </c>
      <c r="E60" s="351" t="s">
        <v>244</v>
      </c>
      <c r="F60" s="351" t="s">
        <v>244</v>
      </c>
      <c r="G60" s="499" t="s">
        <v>244</v>
      </c>
      <c r="H60" s="414" t="s">
        <v>244</v>
      </c>
      <c r="I60" s="351" t="s">
        <v>244</v>
      </c>
      <c r="J60" s="351" t="s">
        <v>244</v>
      </c>
      <c r="K60" s="415" t="s">
        <v>244</v>
      </c>
      <c r="L60" s="352" t="s">
        <v>244</v>
      </c>
      <c r="M60" s="351" t="s">
        <v>244</v>
      </c>
      <c r="N60" s="351" t="s">
        <v>244</v>
      </c>
      <c r="O60" s="415" t="s">
        <v>244</v>
      </c>
      <c r="P60" s="414" t="s">
        <v>244</v>
      </c>
      <c r="Q60" s="351" t="s">
        <v>244</v>
      </c>
      <c r="R60" s="351" t="s">
        <v>244</v>
      </c>
      <c r="S60" s="415" t="s">
        <v>244</v>
      </c>
      <c r="T60" s="414" t="s">
        <v>244</v>
      </c>
      <c r="U60" s="351" t="s">
        <v>244</v>
      </c>
      <c r="V60" s="351" t="s">
        <v>244</v>
      </c>
      <c r="W60" s="415" t="s">
        <v>244</v>
      </c>
      <c r="X60" s="415" t="s">
        <v>244</v>
      </c>
      <c r="Y60" s="415" t="s">
        <v>244</v>
      </c>
      <c r="Z60" s="415" t="s">
        <v>244</v>
      </c>
      <c r="AA60" s="499" t="s">
        <v>244</v>
      </c>
      <c r="AB60" s="520" t="s">
        <v>244</v>
      </c>
      <c r="AC60" s="415" t="s">
        <v>244</v>
      </c>
      <c r="AD60" s="520" t="s">
        <v>244</v>
      </c>
      <c r="AE60" s="520" t="s">
        <v>244</v>
      </c>
      <c r="AG60" s="333"/>
      <c r="AH60" s="333"/>
      <c r="AI60" s="333"/>
      <c r="AJ60" s="333"/>
      <c r="AK60" s="333"/>
      <c r="AL60" s="333"/>
      <c r="AM60" s="333"/>
      <c r="AN60" s="333"/>
      <c r="AO60" s="333"/>
    </row>
    <row r="61" spans="1:41" s="24" customFormat="1" x14ac:dyDescent="0.3">
      <c r="A61" s="354"/>
      <c r="B61" s="347" t="s">
        <v>296</v>
      </c>
      <c r="C61" s="416"/>
      <c r="D61" s="417"/>
      <c r="E61" s="418"/>
      <c r="F61" s="418"/>
      <c r="G61" s="418"/>
      <c r="H61" s="358"/>
      <c r="I61" s="359"/>
      <c r="J61" s="359"/>
      <c r="K61" s="360"/>
      <c r="L61" s="361"/>
      <c r="M61" s="359"/>
      <c r="N61" s="359"/>
      <c r="O61" s="360"/>
      <c r="P61" s="358"/>
      <c r="Q61" s="359"/>
      <c r="R61" s="359"/>
      <c r="S61" s="360"/>
      <c r="T61" s="358"/>
      <c r="U61" s="359"/>
      <c r="V61" s="359"/>
      <c r="W61" s="360"/>
      <c r="X61" s="360"/>
      <c r="Y61" s="360"/>
      <c r="Z61" s="360"/>
      <c r="AA61" s="500"/>
      <c r="AB61" s="516"/>
      <c r="AC61" s="360"/>
      <c r="AD61" s="516"/>
      <c r="AE61" s="516"/>
      <c r="AG61" s="362"/>
      <c r="AH61" s="362"/>
      <c r="AI61" s="362"/>
      <c r="AJ61" s="362"/>
      <c r="AK61" s="362"/>
      <c r="AL61" s="362"/>
      <c r="AM61" s="362"/>
      <c r="AN61" s="362"/>
      <c r="AO61" s="362"/>
    </row>
    <row r="62" spans="1:41" x14ac:dyDescent="0.3">
      <c r="A62" s="324">
        <v>1400</v>
      </c>
      <c r="B62" s="325" t="s">
        <v>297</v>
      </c>
      <c r="C62" s="419" t="e">
        <f>INDEX([7]Факт_Ф1!$1:$1048576,MATCH(TEXT($A62,"#"),[7]Факт_Ф1!$A:$A,0),MATCH(TEXT(C$1,"ДД.ММ.ГГГГ"),[7]Факт_Ф1!$2:$2,0))</f>
        <v>#N/A</v>
      </c>
      <c r="D62" s="335" t="e">
        <f>INDEX([7]Факт_Ф1!$1:$1048576,MATCH(TEXT($A62,"#"),[7]Факт_Ф1!$A:$A,0),MATCH(TEXT(D$1,"ДД.ММ.ГГГГ"),[7]Факт_Ф1!$2:$2,0))</f>
        <v>#N/A</v>
      </c>
      <c r="E62" s="336" t="e">
        <f>INDEX([7]Факт_Ф1!$1:$1048576,MATCH(TEXT($A62,"#"),[7]Факт_Ф1!$A:$A,0),MATCH(TEXT(E$1,"ДД.ММ.ГГГГ"),[7]Факт_Ф1!$2:$2,0))</f>
        <v>#N/A</v>
      </c>
      <c r="F62" s="336" t="e">
        <f>INDEX([7]Факт_Ф1!$1:$1048576,MATCH(TEXT($A62,"#"),[7]Факт_Ф1!$A:$A,0),MATCH(TEXT(F$1,"ДД.ММ.ГГГГ"),[7]Факт_Ф1!$2:$2,0))</f>
        <v>#N/A</v>
      </c>
      <c r="G62" s="487" t="e">
        <f>INDEX([7]Факт_Ф1!$1:$1048576,MATCH(TEXT($A62,"#"),[7]Факт_Ф1!$A:$A,0),MATCH(TEXT(G$1,"ДД.ММ.ГГГГ"),[7]Факт_Ф1!$2:$2,0))</f>
        <v>#N/A</v>
      </c>
      <c r="H62" s="338"/>
      <c r="I62" s="339"/>
      <c r="J62" s="339"/>
      <c r="K62" s="340"/>
      <c r="L62" s="341"/>
      <c r="M62" s="339"/>
      <c r="N62" s="339"/>
      <c r="O62" s="340"/>
      <c r="P62" s="338"/>
      <c r="Q62" s="339"/>
      <c r="R62" s="339"/>
      <c r="S62" s="340"/>
      <c r="T62" s="338"/>
      <c r="U62" s="339"/>
      <c r="V62" s="339"/>
      <c r="W62" s="340"/>
      <c r="X62" s="340"/>
      <c r="Y62" s="340"/>
      <c r="Z62" s="340"/>
      <c r="AA62" s="498"/>
      <c r="AB62" s="514"/>
      <c r="AC62" s="340"/>
      <c r="AD62" s="514"/>
      <c r="AE62" s="514"/>
      <c r="AG62" s="333" t="e">
        <f t="shared" si="10"/>
        <v>#N/A</v>
      </c>
      <c r="AH62" s="333">
        <f t="shared" ref="AH62:AH71" si="41">K62/$AH$3</f>
        <v>0</v>
      </c>
      <c r="AI62" s="333">
        <f t="shared" ref="AI62:AI71" si="42">O62/$AH$3</f>
        <v>0</v>
      </c>
      <c r="AJ62" s="333">
        <f>S62/$AH$3</f>
        <v>0</v>
      </c>
      <c r="AK62" s="333">
        <f>W62/$AH$3</f>
        <v>0</v>
      </c>
      <c r="AL62" s="333">
        <f t="shared" ref="AL62:AO77" si="43">X62/$AH$3</f>
        <v>0</v>
      </c>
      <c r="AM62" s="333">
        <f t="shared" si="43"/>
        <v>0</v>
      </c>
      <c r="AN62" s="333">
        <f t="shared" si="43"/>
        <v>0</v>
      </c>
      <c r="AO62" s="333">
        <f t="shared" si="43"/>
        <v>0</v>
      </c>
    </row>
    <row r="63" spans="1:41" x14ac:dyDescent="0.3">
      <c r="A63" s="324">
        <v>1405</v>
      </c>
      <c r="B63" s="325" t="s">
        <v>298</v>
      </c>
      <c r="C63" s="419" t="e">
        <f>INDEX([7]Факт_Ф1!$1:$1048576,MATCH(TEXT($A63,"#"),[7]Факт_Ф1!$A:$A,0),MATCH(TEXT(C$1,"ДД.ММ.ГГГГ"),[7]Факт_Ф1!$2:$2,0))</f>
        <v>#N/A</v>
      </c>
      <c r="D63" s="335" t="e">
        <f>INDEX([7]Факт_Ф1!$1:$1048576,MATCH(TEXT($A63,"#"),[7]Факт_Ф1!$A:$A,0),MATCH(TEXT(D$1,"ДД.ММ.ГГГГ"),[7]Факт_Ф1!$2:$2,0))</f>
        <v>#N/A</v>
      </c>
      <c r="E63" s="336" t="e">
        <f>INDEX([7]Факт_Ф1!$1:$1048576,MATCH(TEXT($A63,"#"),[7]Факт_Ф1!$A:$A,0),MATCH(TEXT(E$1,"ДД.ММ.ГГГГ"),[7]Факт_Ф1!$2:$2,0))</f>
        <v>#N/A</v>
      </c>
      <c r="F63" s="336" t="e">
        <f>INDEX([7]Факт_Ф1!$1:$1048576,MATCH(TEXT($A63,"#"),[7]Факт_Ф1!$A:$A,0),MATCH(TEXT(F$1,"ДД.ММ.ГГГГ"),[7]Факт_Ф1!$2:$2,0))</f>
        <v>#N/A</v>
      </c>
      <c r="G63" s="487" t="e">
        <f>INDEX([7]Факт_Ф1!$1:$1048576,MATCH(TEXT($A63,"#"),[7]Факт_Ф1!$A:$A,0),MATCH(TEXT(G$1,"ДД.ММ.ГГГГ"),[7]Факт_Ф1!$2:$2,0))</f>
        <v>#N/A</v>
      </c>
      <c r="H63" s="338"/>
      <c r="I63" s="339"/>
      <c r="J63" s="339"/>
      <c r="K63" s="340"/>
      <c r="L63" s="341"/>
      <c r="M63" s="339"/>
      <c r="N63" s="339"/>
      <c r="O63" s="340"/>
      <c r="P63" s="338"/>
      <c r="Q63" s="339"/>
      <c r="R63" s="339"/>
      <c r="S63" s="340"/>
      <c r="T63" s="338"/>
      <c r="U63" s="339"/>
      <c r="V63" s="339"/>
      <c r="W63" s="340"/>
      <c r="X63" s="340"/>
      <c r="Y63" s="340"/>
      <c r="Z63" s="340"/>
      <c r="AA63" s="498"/>
      <c r="AB63" s="514"/>
      <c r="AC63" s="340"/>
      <c r="AD63" s="514"/>
      <c r="AE63" s="514"/>
      <c r="AG63" s="333" t="e">
        <f t="shared" si="10"/>
        <v>#N/A</v>
      </c>
      <c r="AH63" s="333">
        <f t="shared" si="41"/>
        <v>0</v>
      </c>
      <c r="AI63" s="333">
        <f t="shared" si="42"/>
        <v>0</v>
      </c>
      <c r="AJ63" s="333">
        <f t="shared" ref="AJ63:AJ103" si="44">S63/$AH$3</f>
        <v>0</v>
      </c>
      <c r="AK63" s="333">
        <f t="shared" ref="AK63:AO103" si="45">W63/$AH$3</f>
        <v>0</v>
      </c>
      <c r="AL63" s="333">
        <f t="shared" si="43"/>
        <v>0</v>
      </c>
      <c r="AM63" s="333">
        <f t="shared" si="43"/>
        <v>0</v>
      </c>
      <c r="AN63" s="333">
        <f t="shared" si="43"/>
        <v>0</v>
      </c>
      <c r="AO63" s="333">
        <f t="shared" si="43"/>
        <v>0</v>
      </c>
    </row>
    <row r="64" spans="1:41" x14ac:dyDescent="0.3">
      <c r="A64" s="324">
        <v>1410</v>
      </c>
      <c r="B64" s="325" t="s">
        <v>299</v>
      </c>
      <c r="C64" s="419" t="e">
        <f>INDEX([7]Факт_Ф1!$1:$1048576,MATCH(TEXT($A64,"#"),[7]Факт_Ф1!$A:$A,0),MATCH(TEXT(C$1,"ДД.ММ.ГГГГ"),[7]Факт_Ф1!$2:$2,0))</f>
        <v>#N/A</v>
      </c>
      <c r="D64" s="335" t="e">
        <f>INDEX([7]Факт_Ф1!$1:$1048576,MATCH(TEXT($A64,"#"),[7]Факт_Ф1!$A:$A,0),MATCH(TEXT(D$1,"ДД.ММ.ГГГГ"),[7]Факт_Ф1!$2:$2,0))</f>
        <v>#N/A</v>
      </c>
      <c r="E64" s="336" t="e">
        <f>INDEX([7]Факт_Ф1!$1:$1048576,MATCH(TEXT($A64,"#"),[7]Факт_Ф1!$A:$A,0),MATCH(TEXT(E$1,"ДД.ММ.ГГГГ"),[7]Факт_Ф1!$2:$2,0))</f>
        <v>#N/A</v>
      </c>
      <c r="F64" s="336" t="e">
        <f>INDEX([7]Факт_Ф1!$1:$1048576,MATCH(TEXT($A64,"#"),[7]Факт_Ф1!$A:$A,0),MATCH(TEXT(F$1,"ДД.ММ.ГГГГ"),[7]Факт_Ф1!$2:$2,0))</f>
        <v>#N/A</v>
      </c>
      <c r="G64" s="487" t="e">
        <f>INDEX([7]Факт_Ф1!$1:$1048576,MATCH(TEXT($A64,"#"),[7]Факт_Ф1!$A:$A,0),MATCH(TEXT(G$1,"ДД.ММ.ГГГГ"),[7]Факт_Ф1!$2:$2,0))</f>
        <v>#N/A</v>
      </c>
      <c r="H64" s="338"/>
      <c r="I64" s="339"/>
      <c r="J64" s="339"/>
      <c r="K64" s="340"/>
      <c r="L64" s="341"/>
      <c r="M64" s="339"/>
      <c r="N64" s="339"/>
      <c r="O64" s="340"/>
      <c r="P64" s="338"/>
      <c r="Q64" s="339"/>
      <c r="R64" s="339"/>
      <c r="S64" s="340"/>
      <c r="T64" s="338"/>
      <c r="U64" s="339"/>
      <c r="V64" s="339"/>
      <c r="W64" s="340"/>
      <c r="X64" s="340"/>
      <c r="Y64" s="340"/>
      <c r="Z64" s="340"/>
      <c r="AA64" s="498"/>
      <c r="AB64" s="514"/>
      <c r="AC64" s="340"/>
      <c r="AD64" s="514"/>
      <c r="AE64" s="514"/>
      <c r="AG64" s="333" t="e">
        <f t="shared" si="10"/>
        <v>#N/A</v>
      </c>
      <c r="AH64" s="333">
        <f t="shared" si="41"/>
        <v>0</v>
      </c>
      <c r="AI64" s="333">
        <f t="shared" si="42"/>
        <v>0</v>
      </c>
      <c r="AJ64" s="333">
        <f t="shared" si="44"/>
        <v>0</v>
      </c>
      <c r="AK64" s="333">
        <f t="shared" si="45"/>
        <v>0</v>
      </c>
      <c r="AL64" s="333">
        <f t="shared" si="43"/>
        <v>0</v>
      </c>
      <c r="AM64" s="333">
        <f t="shared" si="43"/>
        <v>0</v>
      </c>
      <c r="AN64" s="333">
        <f t="shared" si="43"/>
        <v>0</v>
      </c>
      <c r="AO64" s="333">
        <f t="shared" si="43"/>
        <v>0</v>
      </c>
    </row>
    <row r="65" spans="1:41" x14ac:dyDescent="0.3">
      <c r="A65" s="324">
        <v>1415</v>
      </c>
      <c r="B65" s="325" t="s">
        <v>300</v>
      </c>
      <c r="C65" s="419" t="e">
        <f>INDEX([7]Факт_Ф1!$1:$1048576,MATCH(TEXT($A65,"#"),[7]Факт_Ф1!$A:$A,0),MATCH(TEXT(C$1,"ДД.ММ.ГГГГ"),[7]Факт_Ф1!$2:$2,0))</f>
        <v>#N/A</v>
      </c>
      <c r="D65" s="335" t="e">
        <f>INDEX([7]Факт_Ф1!$1:$1048576,MATCH(TEXT($A65,"#"),[7]Факт_Ф1!$A:$A,0),MATCH(TEXT(D$1,"ДД.ММ.ГГГГ"),[7]Факт_Ф1!$2:$2,0))</f>
        <v>#N/A</v>
      </c>
      <c r="E65" s="336" t="e">
        <f>INDEX([7]Факт_Ф1!$1:$1048576,MATCH(TEXT($A65,"#"),[7]Факт_Ф1!$A:$A,0),MATCH(TEXT(E$1,"ДД.ММ.ГГГГ"),[7]Факт_Ф1!$2:$2,0))</f>
        <v>#N/A</v>
      </c>
      <c r="F65" s="336" t="e">
        <f>INDEX([7]Факт_Ф1!$1:$1048576,MATCH(TEXT($A65,"#"),[7]Факт_Ф1!$A:$A,0),MATCH(TEXT(F$1,"ДД.ММ.ГГГГ"),[7]Факт_Ф1!$2:$2,0))</f>
        <v>#N/A</v>
      </c>
      <c r="G65" s="487" t="e">
        <f>INDEX([7]Факт_Ф1!$1:$1048576,MATCH(TEXT($A65,"#"),[7]Факт_Ф1!$A:$A,0),MATCH(TEXT(G$1,"ДД.ММ.ГГГГ"),[7]Факт_Ф1!$2:$2,0))</f>
        <v>#N/A</v>
      </c>
      <c r="H65" s="338"/>
      <c r="I65" s="339"/>
      <c r="J65" s="339"/>
      <c r="K65" s="340"/>
      <c r="L65" s="341"/>
      <c r="M65" s="339"/>
      <c r="N65" s="339"/>
      <c r="O65" s="340"/>
      <c r="P65" s="338"/>
      <c r="Q65" s="339"/>
      <c r="R65" s="339"/>
      <c r="S65" s="340"/>
      <c r="T65" s="338"/>
      <c r="U65" s="339"/>
      <c r="V65" s="339"/>
      <c r="W65" s="340"/>
      <c r="X65" s="340"/>
      <c r="Y65" s="340"/>
      <c r="Z65" s="340"/>
      <c r="AA65" s="498"/>
      <c r="AB65" s="514"/>
      <c r="AC65" s="340"/>
      <c r="AD65" s="514"/>
      <c r="AE65" s="514"/>
      <c r="AG65" s="333" t="e">
        <f>G65/$AH$3</f>
        <v>#N/A</v>
      </c>
      <c r="AH65" s="333">
        <f>K65/$AH$3</f>
        <v>0</v>
      </c>
      <c r="AI65" s="333">
        <f t="shared" si="42"/>
        <v>0</v>
      </c>
      <c r="AJ65" s="333">
        <f t="shared" si="44"/>
        <v>0</v>
      </c>
      <c r="AK65" s="333">
        <f t="shared" si="45"/>
        <v>0</v>
      </c>
      <c r="AL65" s="333">
        <f t="shared" si="43"/>
        <v>0</v>
      </c>
      <c r="AM65" s="333">
        <f t="shared" si="43"/>
        <v>0</v>
      </c>
      <c r="AN65" s="333">
        <f t="shared" si="43"/>
        <v>0</v>
      </c>
      <c r="AO65" s="333">
        <f t="shared" si="43"/>
        <v>0</v>
      </c>
    </row>
    <row r="66" spans="1:41" ht="15" customHeight="1" x14ac:dyDescent="0.3">
      <c r="A66" s="324">
        <v>1420</v>
      </c>
      <c r="B66" s="325" t="s">
        <v>301</v>
      </c>
      <c r="C66" s="419" t="e">
        <f>INDEX([7]Факт_Ф1!$1:$1048576,MATCH(TEXT($A66,"#"),[7]Факт_Ф1!$A:$A,0),MATCH(TEXT(C$1,"ДД.ММ.ГГГГ"),[7]Факт_Ф1!$2:$2,0))</f>
        <v>#N/A</v>
      </c>
      <c r="D66" s="335" t="e">
        <f>INDEX([7]Факт_Ф1!$1:$1048576,MATCH(TEXT($A66,"#"),[7]Факт_Ф1!$A:$A,0),MATCH(TEXT(D$1,"ДД.ММ.ГГГГ"),[7]Факт_Ф1!$2:$2,0))</f>
        <v>#N/A</v>
      </c>
      <c r="E66" s="336" t="e">
        <f>INDEX([7]Факт_Ф1!$1:$1048576,MATCH(TEXT($A66,"#"),[7]Факт_Ф1!$A:$A,0),MATCH(TEXT(E$1,"ДД.ММ.ГГГГ"),[7]Факт_Ф1!$2:$2,0))</f>
        <v>#N/A</v>
      </c>
      <c r="F66" s="336" t="e">
        <f>INDEX([7]Факт_Ф1!$1:$1048576,MATCH(TEXT($A66,"#"),[7]Факт_Ф1!$A:$A,0),MATCH(TEXT(F$1,"ДД.ММ.ГГГГ"),[7]Факт_Ф1!$2:$2,0))</f>
        <v>#N/A</v>
      </c>
      <c r="G66" s="487" t="e">
        <f>INDEX([7]Факт_Ф1!$1:$1048576,MATCH(TEXT($A66,"#"),[7]Факт_Ф1!$A:$A,0),MATCH(TEXT(G$1,"ДД.ММ.ГГГГ"),[7]Факт_Ф1!$2:$2,0))</f>
        <v>#N/A</v>
      </c>
      <c r="H66" s="338">
        <f>Форма2!I39</f>
        <v>0</v>
      </c>
      <c r="I66" s="339">
        <f>Форма2!J39+H66</f>
        <v>0</v>
      </c>
      <c r="J66" s="339">
        <f>Форма2!K39+I66</f>
        <v>0</v>
      </c>
      <c r="K66" s="340">
        <f>Форма2!L39+J66</f>
        <v>-119.801</v>
      </c>
      <c r="L66" s="478">
        <f>Форма2!N39+Прогнозна!K66</f>
        <v>-479.20399999999995</v>
      </c>
      <c r="M66" s="340">
        <f>Форма2!O39+Прогнозна!L66</f>
        <v>-838.60699999999997</v>
      </c>
      <c r="N66" s="340">
        <f>Форма2!P39+Прогнозна!M66</f>
        <v>6234.7212735789453</v>
      </c>
      <c r="O66" s="340">
        <f>Форма2!Q39+Прогнозна!N66</f>
        <v>6784.9980683157874</v>
      </c>
      <c r="P66" s="340">
        <f>Форма2!S39+Прогнозна!O66</f>
        <v>8569.523183736841</v>
      </c>
      <c r="Q66" s="340">
        <f>Форма2!T39+Прогнозна!P66</f>
        <v>15707.008902315787</v>
      </c>
      <c r="R66" s="340">
        <f>Форма2!U39+Прогнозна!Q66</f>
        <v>22424.372859054736</v>
      </c>
      <c r="S66" s="340">
        <f>Форма2!V39+Прогнозна!R66</f>
        <v>22887.335059391578</v>
      </c>
      <c r="T66" s="340">
        <f>Форма2!X39+S66</f>
        <v>24579.343777872629</v>
      </c>
      <c r="U66" s="340">
        <f>Форма2!Y39+T66</f>
        <v>31507.512305511576</v>
      </c>
      <c r="V66" s="340">
        <f>Форма2!Z39+U66</f>
        <v>38168.497121619526</v>
      </c>
      <c r="W66" s="340">
        <f>Форма2!AA39+V66</f>
        <v>38607.44780849637</v>
      </c>
      <c r="X66" s="340">
        <f>Форма2!AC39+W66</f>
        <v>54164.165666843153</v>
      </c>
      <c r="Y66" s="340">
        <f>Форма2!AD39+X66</f>
        <v>69557.488634431953</v>
      </c>
      <c r="Z66" s="340">
        <f>Форма2!AE39+Y66</f>
        <v>84787.416711262747</v>
      </c>
      <c r="AA66" s="340">
        <f>Форма2!AF39+Z66</f>
        <v>99853.949897335551</v>
      </c>
      <c r="AB66" s="340">
        <f>Форма2!AG39+AA66</f>
        <v>114757.08819265034</v>
      </c>
      <c r="AC66" s="340">
        <f>Форма2!AH39+AB66</f>
        <v>129496.83159720713</v>
      </c>
      <c r="AD66" s="514">
        <f>Форма2!AI39+AC66</f>
        <v>144073.18011100593</v>
      </c>
      <c r="AE66" s="514">
        <f>Форма2!AJ39+AD66</f>
        <v>158486.13373404671</v>
      </c>
      <c r="AG66" s="333" t="e">
        <f t="shared" si="10"/>
        <v>#N/A</v>
      </c>
      <c r="AH66" s="333">
        <f t="shared" si="41"/>
        <v>-119.801</v>
      </c>
      <c r="AI66" s="333">
        <f t="shared" si="42"/>
        <v>6784.9980683157874</v>
      </c>
      <c r="AJ66" s="333">
        <f t="shared" si="44"/>
        <v>22887.335059391578</v>
      </c>
      <c r="AK66" s="333">
        <f t="shared" si="45"/>
        <v>38607.44780849637</v>
      </c>
      <c r="AL66" s="333">
        <f t="shared" si="43"/>
        <v>54164.165666843153</v>
      </c>
      <c r="AM66" s="333">
        <f t="shared" si="43"/>
        <v>69557.488634431953</v>
      </c>
      <c r="AN66" s="333">
        <f t="shared" si="43"/>
        <v>84787.416711262747</v>
      </c>
      <c r="AO66" s="333">
        <f t="shared" si="43"/>
        <v>99853.949897335551</v>
      </c>
    </row>
    <row r="67" spans="1:41" x14ac:dyDescent="0.3">
      <c r="A67" s="324">
        <v>1425</v>
      </c>
      <c r="B67" s="325" t="s">
        <v>302</v>
      </c>
      <c r="C67" s="419" t="e">
        <f>INDEX([7]Факт_Ф1!$1:$1048576,MATCH(TEXT($A67,"#"),[7]Факт_Ф1!$A:$A,0),MATCH(TEXT(C$1,"ДД.ММ.ГГГГ"),[7]Факт_Ф1!$2:$2,0))</f>
        <v>#N/A</v>
      </c>
      <c r="D67" s="335" t="e">
        <f>INDEX([7]Факт_Ф1!$1:$1048576,MATCH(TEXT($A67,"#"),[7]Факт_Ф1!$A:$A,0),MATCH(TEXT(D$1,"ДД.ММ.ГГГГ"),[7]Факт_Ф1!$2:$2,0))</f>
        <v>#N/A</v>
      </c>
      <c r="E67" s="336" t="e">
        <f>INDEX([7]Факт_Ф1!$1:$1048576,MATCH(TEXT($A67,"#"),[7]Факт_Ф1!$A:$A,0),MATCH(TEXT(E$1,"ДД.ММ.ГГГГ"),[7]Факт_Ф1!$2:$2,0))</f>
        <v>#N/A</v>
      </c>
      <c r="F67" s="336" t="e">
        <f>INDEX([7]Факт_Ф1!$1:$1048576,MATCH(TEXT($A67,"#"),[7]Факт_Ф1!$A:$A,0),MATCH(TEXT(F$1,"ДД.ММ.ГГГГ"),[7]Факт_Ф1!$2:$2,0))</f>
        <v>#N/A</v>
      </c>
      <c r="G67" s="487" t="e">
        <f>INDEX([7]Факт_Ф1!$1:$1048576,MATCH(TEXT($A67,"#"),[7]Факт_Ф1!$A:$A,0),MATCH(TEXT(G$1,"ДД.ММ.ГГГГ"),[7]Факт_Ф1!$2:$2,0))</f>
        <v>#N/A</v>
      </c>
      <c r="H67" s="338"/>
      <c r="I67" s="339"/>
      <c r="J67" s="339"/>
      <c r="K67" s="340"/>
      <c r="L67" s="341"/>
      <c r="M67" s="339"/>
      <c r="N67" s="339"/>
      <c r="O67" s="340"/>
      <c r="P67" s="338"/>
      <c r="Q67" s="339"/>
      <c r="R67" s="339"/>
      <c r="S67" s="340"/>
      <c r="T67" s="338"/>
      <c r="U67" s="339"/>
      <c r="V67" s="339"/>
      <c r="W67" s="340"/>
      <c r="X67" s="340"/>
      <c r="Y67" s="340"/>
      <c r="Z67" s="340"/>
      <c r="AA67" s="498"/>
      <c r="AB67" s="514"/>
      <c r="AC67" s="340"/>
      <c r="AD67" s="514"/>
      <c r="AE67" s="514"/>
      <c r="AG67" s="333" t="e">
        <f t="shared" si="10"/>
        <v>#N/A</v>
      </c>
      <c r="AH67" s="333">
        <f t="shared" si="41"/>
        <v>0</v>
      </c>
      <c r="AI67" s="333">
        <f t="shared" si="42"/>
        <v>0</v>
      </c>
      <c r="AJ67" s="333">
        <f t="shared" si="44"/>
        <v>0</v>
      </c>
      <c r="AK67" s="333">
        <f t="shared" si="45"/>
        <v>0</v>
      </c>
      <c r="AL67" s="333">
        <f t="shared" si="43"/>
        <v>0</v>
      </c>
      <c r="AM67" s="333">
        <f t="shared" si="43"/>
        <v>0</v>
      </c>
      <c r="AN67" s="333">
        <f t="shared" si="43"/>
        <v>0</v>
      </c>
      <c r="AO67" s="333">
        <f t="shared" si="43"/>
        <v>0</v>
      </c>
    </row>
    <row r="68" spans="1:41" x14ac:dyDescent="0.3">
      <c r="A68" s="324">
        <v>1430</v>
      </c>
      <c r="B68" s="325" t="s">
        <v>303</v>
      </c>
      <c r="C68" s="419" t="e">
        <f>INDEX([7]Факт_Ф1!$1:$1048576,MATCH(TEXT($A68,"#"),[7]Факт_Ф1!$A:$A,0),MATCH(TEXT(C$1,"ДД.ММ.ГГГГ"),[7]Факт_Ф1!$2:$2,0))</f>
        <v>#N/A</v>
      </c>
      <c r="D68" s="335" t="e">
        <f>INDEX([7]Факт_Ф1!$1:$1048576,MATCH(TEXT($A68,"#"),[7]Факт_Ф1!$A:$A,0),MATCH(TEXT(D$1,"ДД.ММ.ГГГГ"),[7]Факт_Ф1!$2:$2,0))</f>
        <v>#N/A</v>
      </c>
      <c r="E68" s="336" t="e">
        <f>INDEX([7]Факт_Ф1!$1:$1048576,MATCH(TEXT($A68,"#"),[7]Факт_Ф1!$A:$A,0),MATCH(TEXT(E$1,"ДД.ММ.ГГГГ"),[7]Факт_Ф1!$2:$2,0))</f>
        <v>#N/A</v>
      </c>
      <c r="F68" s="336" t="e">
        <f>INDEX([7]Факт_Ф1!$1:$1048576,MATCH(TEXT($A68,"#"),[7]Факт_Ф1!$A:$A,0),MATCH(TEXT(F$1,"ДД.ММ.ГГГГ"),[7]Факт_Ф1!$2:$2,0))</f>
        <v>#N/A</v>
      </c>
      <c r="G68" s="487" t="e">
        <f>INDEX([7]Факт_Ф1!$1:$1048576,MATCH(TEXT($A68,"#"),[7]Факт_Ф1!$A:$A,0),MATCH(TEXT(G$1,"ДД.ММ.ГГГГ"),[7]Факт_Ф1!$2:$2,0))</f>
        <v>#N/A</v>
      </c>
      <c r="H68" s="338"/>
      <c r="I68" s="339"/>
      <c r="J68" s="339"/>
      <c r="K68" s="340"/>
      <c r="L68" s="341"/>
      <c r="M68" s="339"/>
      <c r="N68" s="339"/>
      <c r="O68" s="340"/>
      <c r="P68" s="338"/>
      <c r="Q68" s="339"/>
      <c r="R68" s="339"/>
      <c r="S68" s="340"/>
      <c r="T68" s="338"/>
      <c r="U68" s="339"/>
      <c r="V68" s="339"/>
      <c r="W68" s="340"/>
      <c r="X68" s="340"/>
      <c r="Y68" s="340"/>
      <c r="Z68" s="340"/>
      <c r="AA68" s="498"/>
      <c r="AB68" s="514"/>
      <c r="AC68" s="340"/>
      <c r="AD68" s="514"/>
      <c r="AE68" s="514"/>
      <c r="AG68" s="333" t="e">
        <f t="shared" si="10"/>
        <v>#N/A</v>
      </c>
      <c r="AH68" s="333">
        <f t="shared" si="41"/>
        <v>0</v>
      </c>
      <c r="AI68" s="333">
        <f t="shared" si="42"/>
        <v>0</v>
      </c>
      <c r="AJ68" s="333">
        <f t="shared" si="44"/>
        <v>0</v>
      </c>
      <c r="AK68" s="333">
        <f t="shared" si="45"/>
        <v>0</v>
      </c>
      <c r="AL68" s="333">
        <f t="shared" si="43"/>
        <v>0</v>
      </c>
      <c r="AM68" s="333">
        <f t="shared" si="43"/>
        <v>0</v>
      </c>
      <c r="AN68" s="333">
        <f t="shared" si="43"/>
        <v>0</v>
      </c>
      <c r="AO68" s="333">
        <f t="shared" si="43"/>
        <v>0</v>
      </c>
    </row>
    <row r="69" spans="1:41" x14ac:dyDescent="0.3">
      <c r="A69" s="370">
        <v>1435</v>
      </c>
      <c r="B69" s="325" t="s">
        <v>304</v>
      </c>
      <c r="C69" s="419" t="e">
        <f>INDEX([7]Факт_Ф1!$1:$1048576,MATCH(TEXT($A69,"#"),[7]Факт_Ф1!$A:$A,0),MATCH(TEXT(C$1,"ДД.ММ.ГГГГ"),[7]Факт_Ф1!$2:$2,0))</f>
        <v>#N/A</v>
      </c>
      <c r="D69" s="335" t="e">
        <f>INDEX([7]Факт_Ф1!$1:$1048576,MATCH(TEXT($A69,"#"),[7]Факт_Ф1!$A:$A,0),MATCH(TEXT(D$1,"ДД.ММ.ГГГГ"),[7]Факт_Ф1!$2:$2,0))</f>
        <v>#N/A</v>
      </c>
      <c r="E69" s="336" t="e">
        <f>INDEX([7]Факт_Ф1!$1:$1048576,MATCH(TEXT($A69,"#"),[7]Факт_Ф1!$A:$A,0),MATCH(TEXT(E$1,"ДД.ММ.ГГГГ"),[7]Факт_Ф1!$2:$2,0))</f>
        <v>#N/A</v>
      </c>
      <c r="F69" s="336" t="e">
        <f>INDEX([7]Факт_Ф1!$1:$1048576,MATCH(TEXT($A69,"#"),[7]Факт_Ф1!$A:$A,0),MATCH(TEXT(F$1,"ДД.ММ.ГГГГ"),[7]Факт_Ф1!$2:$2,0))</f>
        <v>#N/A</v>
      </c>
      <c r="G69" s="487" t="e">
        <f>INDEX([7]Факт_Ф1!$1:$1048576,MATCH(TEXT($A69,"#"),[7]Факт_Ф1!$A:$A,0),MATCH(TEXT(G$1,"ДД.ММ.ГГГГ"),[7]Факт_Ф1!$2:$2,0))</f>
        <v>#N/A</v>
      </c>
      <c r="H69" s="338"/>
      <c r="I69" s="339"/>
      <c r="J69" s="339"/>
      <c r="K69" s="340"/>
      <c r="L69" s="341"/>
      <c r="M69" s="339"/>
      <c r="N69" s="339"/>
      <c r="O69" s="340"/>
      <c r="P69" s="338"/>
      <c r="Q69" s="339"/>
      <c r="R69" s="339"/>
      <c r="S69" s="340"/>
      <c r="T69" s="338"/>
      <c r="U69" s="339"/>
      <c r="V69" s="339"/>
      <c r="W69" s="340"/>
      <c r="X69" s="340"/>
      <c r="Y69" s="340"/>
      <c r="Z69" s="340"/>
      <c r="AA69" s="498"/>
      <c r="AB69" s="514"/>
      <c r="AC69" s="340"/>
      <c r="AD69" s="514"/>
      <c r="AE69" s="514"/>
      <c r="AG69" s="333" t="e">
        <f>G69/$AH$3</f>
        <v>#N/A</v>
      </c>
      <c r="AH69" s="333">
        <f>K69/$AH$3</f>
        <v>0</v>
      </c>
      <c r="AI69" s="333">
        <f t="shared" si="42"/>
        <v>0</v>
      </c>
      <c r="AJ69" s="333">
        <f t="shared" si="44"/>
        <v>0</v>
      </c>
      <c r="AK69" s="333">
        <f t="shared" si="45"/>
        <v>0</v>
      </c>
      <c r="AL69" s="333">
        <f t="shared" si="43"/>
        <v>0</v>
      </c>
      <c r="AM69" s="333">
        <f t="shared" si="43"/>
        <v>0</v>
      </c>
      <c r="AN69" s="333">
        <f t="shared" si="43"/>
        <v>0</v>
      </c>
      <c r="AO69" s="333">
        <f t="shared" si="43"/>
        <v>0</v>
      </c>
    </row>
    <row r="70" spans="1:41" x14ac:dyDescent="0.3">
      <c r="A70" s="420">
        <v>1490</v>
      </c>
      <c r="B70" s="325" t="s">
        <v>305</v>
      </c>
      <c r="C70" s="419" t="e">
        <f>INDEX([7]Факт_Ф1!$1:$1048576,MATCH(TEXT($A70,"#"),[7]Факт_Ф1!$A:$A,0),MATCH(TEXT(C$1,"ДД.ММ.ГГГГ"),[7]Факт_Ф1!$2:$2,0))</f>
        <v>#N/A</v>
      </c>
      <c r="D70" s="335" t="e">
        <f>INDEX([7]Факт_Ф1!$1:$1048576,MATCH(TEXT($A70,"#"),[7]Факт_Ф1!$A:$A,0),MATCH(TEXT(D$1,"ДД.ММ.ГГГГ"),[7]Факт_Ф1!$2:$2,0))</f>
        <v>#N/A</v>
      </c>
      <c r="E70" s="336" t="e">
        <f>INDEX([7]Факт_Ф1!$1:$1048576,MATCH(TEXT($A70,"#"),[7]Факт_Ф1!$A:$A,0),MATCH(TEXT(E$1,"ДД.ММ.ГГГГ"),[7]Факт_Ф1!$2:$2,0))</f>
        <v>#N/A</v>
      </c>
      <c r="F70" s="336" t="e">
        <f>INDEX([7]Факт_Ф1!$1:$1048576,MATCH(TEXT($A70,"#"),[7]Факт_Ф1!$A:$A,0),MATCH(TEXT(F$1,"ДД.ММ.ГГГГ"),[7]Факт_Ф1!$2:$2,0))</f>
        <v>#N/A</v>
      </c>
      <c r="G70" s="487" t="e">
        <f>INDEX([7]Факт_Ф1!$1:$1048576,MATCH(TEXT($A70,"#"),[7]Факт_Ф1!$A:$A,0),MATCH(TEXT(G$1,"ДД.ММ.ГГГГ"),[7]Факт_Ф1!$2:$2,0))</f>
        <v>#N/A</v>
      </c>
      <c r="H70" s="338"/>
      <c r="I70" s="339"/>
      <c r="J70" s="339"/>
      <c r="K70" s="340"/>
      <c r="L70" s="341"/>
      <c r="M70" s="339"/>
      <c r="N70" s="339"/>
      <c r="O70" s="340"/>
      <c r="P70" s="338"/>
      <c r="Q70" s="339"/>
      <c r="R70" s="339"/>
      <c r="S70" s="340"/>
      <c r="T70" s="338"/>
      <c r="U70" s="339"/>
      <c r="V70" s="339"/>
      <c r="W70" s="340"/>
      <c r="X70" s="340"/>
      <c r="Y70" s="340"/>
      <c r="Z70" s="340"/>
      <c r="AA70" s="498"/>
      <c r="AB70" s="514"/>
      <c r="AC70" s="340"/>
      <c r="AD70" s="514"/>
      <c r="AE70" s="514"/>
      <c r="AG70" s="333" t="e">
        <f>G70/$AH$3</f>
        <v>#N/A</v>
      </c>
      <c r="AH70" s="333">
        <f>K70/$AH$3</f>
        <v>0</v>
      </c>
      <c r="AI70" s="333">
        <f t="shared" si="42"/>
        <v>0</v>
      </c>
      <c r="AJ70" s="333">
        <f t="shared" si="44"/>
        <v>0</v>
      </c>
      <c r="AK70" s="333">
        <f t="shared" si="45"/>
        <v>0</v>
      </c>
      <c r="AL70" s="333">
        <f t="shared" si="43"/>
        <v>0</v>
      </c>
      <c r="AM70" s="333">
        <f t="shared" si="43"/>
        <v>0</v>
      </c>
      <c r="AN70" s="333">
        <f t="shared" si="43"/>
        <v>0</v>
      </c>
      <c r="AO70" s="333">
        <f t="shared" si="43"/>
        <v>0</v>
      </c>
    </row>
    <row r="71" spans="1:41" x14ac:dyDescent="0.3">
      <c r="A71" s="421" t="s">
        <v>306</v>
      </c>
      <c r="B71" s="347" t="s">
        <v>268</v>
      </c>
      <c r="C71" s="422" t="e">
        <f t="shared" ref="C71:AA71" si="46">C62+C63+C64+C65+C66+C67+C68+C69+C70</f>
        <v>#N/A</v>
      </c>
      <c r="D71" s="375" t="e">
        <f t="shared" si="46"/>
        <v>#N/A</v>
      </c>
      <c r="E71" s="376" t="e">
        <f t="shared" si="46"/>
        <v>#N/A</v>
      </c>
      <c r="F71" s="376" t="e">
        <f t="shared" si="46"/>
        <v>#N/A</v>
      </c>
      <c r="G71" s="488" t="e">
        <f t="shared" si="46"/>
        <v>#N/A</v>
      </c>
      <c r="H71" s="377">
        <f t="shared" si="46"/>
        <v>0</v>
      </c>
      <c r="I71" s="428">
        <f t="shared" si="46"/>
        <v>0</v>
      </c>
      <c r="J71" s="428">
        <f t="shared" si="46"/>
        <v>0</v>
      </c>
      <c r="K71" s="495">
        <f t="shared" si="46"/>
        <v>-119.801</v>
      </c>
      <c r="L71" s="379">
        <f t="shared" si="46"/>
        <v>-479.20399999999995</v>
      </c>
      <c r="M71" s="377">
        <f t="shared" si="46"/>
        <v>-838.60699999999997</v>
      </c>
      <c r="N71" s="377">
        <f t="shared" si="46"/>
        <v>6234.7212735789453</v>
      </c>
      <c r="O71" s="377">
        <f t="shared" si="46"/>
        <v>6784.9980683157874</v>
      </c>
      <c r="P71" s="377">
        <f t="shared" si="46"/>
        <v>8569.523183736841</v>
      </c>
      <c r="Q71" s="377">
        <f t="shared" si="46"/>
        <v>15707.008902315787</v>
      </c>
      <c r="R71" s="377">
        <f t="shared" si="46"/>
        <v>22424.372859054736</v>
      </c>
      <c r="S71" s="377">
        <f t="shared" si="46"/>
        <v>22887.335059391578</v>
      </c>
      <c r="T71" s="377">
        <f t="shared" si="46"/>
        <v>24579.343777872629</v>
      </c>
      <c r="U71" s="377">
        <f t="shared" si="46"/>
        <v>31507.512305511576</v>
      </c>
      <c r="V71" s="377">
        <f t="shared" si="46"/>
        <v>38168.497121619526</v>
      </c>
      <c r="W71" s="377">
        <f t="shared" si="46"/>
        <v>38607.44780849637</v>
      </c>
      <c r="X71" s="377">
        <f t="shared" si="46"/>
        <v>54164.165666843153</v>
      </c>
      <c r="Y71" s="377">
        <f t="shared" si="46"/>
        <v>69557.488634431953</v>
      </c>
      <c r="Z71" s="377">
        <f t="shared" si="46"/>
        <v>84787.416711262747</v>
      </c>
      <c r="AA71" s="482">
        <f t="shared" si="46"/>
        <v>99853.949897335551</v>
      </c>
      <c r="AB71" s="377">
        <f t="shared" ref="AB71:AE71" si="47">AB62+AB63+AB64+AB65+AB66+AB67+AB68+AB69+AB70</f>
        <v>114757.08819265034</v>
      </c>
      <c r="AC71" s="377">
        <f t="shared" si="47"/>
        <v>129496.83159720713</v>
      </c>
      <c r="AD71" s="378">
        <f t="shared" si="47"/>
        <v>144073.18011100593</v>
      </c>
      <c r="AE71" s="378">
        <f t="shared" si="47"/>
        <v>158486.13373404671</v>
      </c>
      <c r="AG71" s="353" t="e">
        <f t="shared" si="10"/>
        <v>#N/A</v>
      </c>
      <c r="AH71" s="353">
        <f t="shared" si="41"/>
        <v>-119.801</v>
      </c>
      <c r="AI71" s="353">
        <f t="shared" si="42"/>
        <v>6784.9980683157874</v>
      </c>
      <c r="AJ71" s="353">
        <f t="shared" si="44"/>
        <v>22887.335059391578</v>
      </c>
      <c r="AK71" s="353">
        <f t="shared" si="45"/>
        <v>38607.44780849637</v>
      </c>
      <c r="AL71" s="353">
        <f t="shared" si="43"/>
        <v>54164.165666843153</v>
      </c>
      <c r="AM71" s="353">
        <f t="shared" si="43"/>
        <v>69557.488634431953</v>
      </c>
      <c r="AN71" s="353">
        <f t="shared" si="43"/>
        <v>84787.416711262747</v>
      </c>
      <c r="AO71" s="353">
        <f t="shared" si="43"/>
        <v>99853.949897335551</v>
      </c>
    </row>
    <row r="72" spans="1:41" s="24" customFormat="1" ht="18" customHeight="1" x14ac:dyDescent="0.3">
      <c r="A72" s="354"/>
      <c r="B72" s="347" t="s">
        <v>307</v>
      </c>
      <c r="C72" s="423"/>
      <c r="D72" s="424"/>
      <c r="E72" s="425"/>
      <c r="F72" s="425"/>
      <c r="G72" s="425"/>
      <c r="H72" s="358"/>
      <c r="I72" s="359"/>
      <c r="J72" s="359"/>
      <c r="K72" s="360"/>
      <c r="L72" s="361"/>
      <c r="M72" s="359"/>
      <c r="N72" s="359"/>
      <c r="O72" s="360"/>
      <c r="P72" s="358"/>
      <c r="Q72" s="359"/>
      <c r="R72" s="359"/>
      <c r="S72" s="360"/>
      <c r="T72" s="358"/>
      <c r="U72" s="359"/>
      <c r="V72" s="359"/>
      <c r="W72" s="360"/>
      <c r="X72" s="360"/>
      <c r="Y72" s="360"/>
      <c r="Z72" s="360"/>
      <c r="AA72" s="500"/>
      <c r="AB72" s="516"/>
      <c r="AC72" s="360"/>
      <c r="AD72" s="516"/>
      <c r="AE72" s="516"/>
      <c r="AG72" s="362"/>
      <c r="AH72" s="362"/>
      <c r="AI72" s="362"/>
      <c r="AJ72" s="362">
        <f t="shared" si="44"/>
        <v>0</v>
      </c>
      <c r="AK72" s="362">
        <f t="shared" si="45"/>
        <v>0</v>
      </c>
      <c r="AL72" s="362">
        <f t="shared" si="43"/>
        <v>0</v>
      </c>
      <c r="AM72" s="362">
        <f t="shared" si="43"/>
        <v>0</v>
      </c>
      <c r="AN72" s="362">
        <f t="shared" si="43"/>
        <v>0</v>
      </c>
      <c r="AO72" s="362">
        <f t="shared" si="43"/>
        <v>0</v>
      </c>
    </row>
    <row r="73" spans="1:41" x14ac:dyDescent="0.3">
      <c r="A73" s="324">
        <v>1500</v>
      </c>
      <c r="B73" s="325" t="s">
        <v>308</v>
      </c>
      <c r="C73" s="419" t="e">
        <f>INDEX([7]Факт_Ф1!$1:$1048576,MATCH(TEXT($A73,"#"),[7]Факт_Ф1!$A:$A,0),MATCH(TEXT(C$1,"ДД.ММ.ГГГГ"),[7]Факт_Ф1!$2:$2,0))</f>
        <v>#N/A</v>
      </c>
      <c r="D73" s="335" t="e">
        <f>INDEX([7]Факт_Ф1!$1:$1048576,MATCH(TEXT($A73,"#"),[7]Факт_Ф1!$A:$A,0),MATCH(TEXT(D$1,"ДД.ММ.ГГГГ"),[7]Факт_Ф1!$2:$2,0))</f>
        <v>#N/A</v>
      </c>
      <c r="E73" s="336" t="e">
        <f>INDEX([7]Факт_Ф1!$1:$1048576,MATCH(TEXT($A73,"#"),[7]Факт_Ф1!$A:$A,0),MATCH(TEXT(E$1,"ДД.ММ.ГГГГ"),[7]Факт_Ф1!$2:$2,0))</f>
        <v>#N/A</v>
      </c>
      <c r="F73" s="336" t="e">
        <f>INDEX([7]Факт_Ф1!$1:$1048576,MATCH(TEXT($A73,"#"),[7]Факт_Ф1!$A:$A,0),MATCH(TEXT(F$1,"ДД.ММ.ГГГГ"),[7]Факт_Ф1!$2:$2,0))</f>
        <v>#N/A</v>
      </c>
      <c r="G73" s="487" t="e">
        <f>INDEX([7]Факт_Ф1!$1:$1048576,MATCH(TEXT($A73,"#"),[7]Факт_Ф1!$A:$A,0),MATCH(TEXT(G$1,"ДД.ММ.ГГГГ"),[7]Факт_Ф1!$2:$2,0))</f>
        <v>#N/A</v>
      </c>
      <c r="H73" s="338"/>
      <c r="I73" s="339"/>
      <c r="J73" s="339"/>
      <c r="K73" s="340"/>
      <c r="L73" s="341"/>
      <c r="M73" s="339"/>
      <c r="N73" s="339"/>
      <c r="O73" s="340"/>
      <c r="P73" s="338"/>
      <c r="Q73" s="339"/>
      <c r="R73" s="339"/>
      <c r="S73" s="340"/>
      <c r="T73" s="338"/>
      <c r="U73" s="339"/>
      <c r="V73" s="339"/>
      <c r="W73" s="340"/>
      <c r="X73" s="340"/>
      <c r="Y73" s="340"/>
      <c r="Z73" s="340"/>
      <c r="AA73" s="498"/>
      <c r="AB73" s="514"/>
      <c r="AC73" s="340"/>
      <c r="AD73" s="514"/>
      <c r="AE73" s="514"/>
      <c r="AG73" s="333" t="e">
        <f t="shared" ref="AG73:AG82" si="48">G73/$AH$3</f>
        <v>#N/A</v>
      </c>
      <c r="AH73" s="333">
        <f t="shared" ref="AH73:AH82" si="49">K73/$AH$3</f>
        <v>0</v>
      </c>
      <c r="AI73" s="333">
        <f t="shared" ref="AI73:AI82" si="50">O73/$AH$3</f>
        <v>0</v>
      </c>
      <c r="AJ73" s="333">
        <f t="shared" si="44"/>
        <v>0</v>
      </c>
      <c r="AK73" s="333">
        <f t="shared" si="45"/>
        <v>0</v>
      </c>
      <c r="AL73" s="333">
        <f t="shared" si="43"/>
        <v>0</v>
      </c>
      <c r="AM73" s="333">
        <f t="shared" si="43"/>
        <v>0</v>
      </c>
      <c r="AN73" s="333">
        <f t="shared" si="43"/>
        <v>0</v>
      </c>
      <c r="AO73" s="333">
        <f t="shared" si="43"/>
        <v>0</v>
      </c>
    </row>
    <row r="74" spans="1:41" ht="15" customHeight="1" x14ac:dyDescent="0.3">
      <c r="A74" s="370">
        <v>1505</v>
      </c>
      <c r="B74" s="325" t="s">
        <v>309</v>
      </c>
      <c r="C74" s="419" t="e">
        <f>INDEX([7]Факт_Ф1!$1:$1048576,MATCH(TEXT($A74,"#"),[7]Факт_Ф1!$A:$A,0),MATCH(TEXT(C$1,"ДД.ММ.ГГГГ"),[7]Факт_Ф1!$2:$2,0))</f>
        <v>#N/A</v>
      </c>
      <c r="D74" s="335" t="e">
        <f>INDEX([7]Факт_Ф1!$1:$1048576,MATCH(TEXT($A74,"#"),[7]Факт_Ф1!$A:$A,0),MATCH(TEXT(D$1,"ДД.ММ.ГГГГ"),[7]Факт_Ф1!$2:$2,0))</f>
        <v>#N/A</v>
      </c>
      <c r="E74" s="336" t="e">
        <f>INDEX([7]Факт_Ф1!$1:$1048576,MATCH(TEXT($A74,"#"),[7]Факт_Ф1!$A:$A,0),MATCH(TEXT(E$1,"ДД.ММ.ГГГГ"),[7]Факт_Ф1!$2:$2,0))</f>
        <v>#N/A</v>
      </c>
      <c r="F74" s="336" t="e">
        <f>INDEX([7]Факт_Ф1!$1:$1048576,MATCH(TEXT($A74,"#"),[7]Факт_Ф1!$A:$A,0),MATCH(TEXT(F$1,"ДД.ММ.ГГГГ"),[7]Факт_Ф1!$2:$2,0))</f>
        <v>#N/A</v>
      </c>
      <c r="G74" s="487" t="e">
        <f>INDEX([7]Факт_Ф1!$1:$1048576,MATCH(TEXT($A74,"#"),[7]Факт_Ф1!$A:$A,0),MATCH(TEXT(G$1,"ДД.ММ.ГГГГ"),[7]Факт_Ф1!$2:$2,0))</f>
        <v>#N/A</v>
      </c>
      <c r="H74" s="338"/>
      <c r="I74" s="339"/>
      <c r="J74" s="339"/>
      <c r="K74" s="340"/>
      <c r="L74" s="341"/>
      <c r="M74" s="339"/>
      <c r="N74" s="339"/>
      <c r="O74" s="340"/>
      <c r="P74" s="338"/>
      <c r="Q74" s="339"/>
      <c r="R74" s="339"/>
      <c r="S74" s="340"/>
      <c r="T74" s="338"/>
      <c r="U74" s="339"/>
      <c r="V74" s="339"/>
      <c r="W74" s="340"/>
      <c r="X74" s="340"/>
      <c r="Y74" s="340"/>
      <c r="Z74" s="340"/>
      <c r="AA74" s="498"/>
      <c r="AB74" s="514"/>
      <c r="AC74" s="340"/>
      <c r="AD74" s="514"/>
      <c r="AE74" s="514"/>
      <c r="AG74" s="333" t="e">
        <f t="shared" si="48"/>
        <v>#N/A</v>
      </c>
      <c r="AH74" s="333">
        <f t="shared" si="49"/>
        <v>0</v>
      </c>
      <c r="AI74" s="333">
        <f t="shared" si="50"/>
        <v>0</v>
      </c>
      <c r="AJ74" s="333">
        <f t="shared" si="44"/>
        <v>0</v>
      </c>
      <c r="AK74" s="333">
        <f t="shared" si="45"/>
        <v>0</v>
      </c>
      <c r="AL74" s="333">
        <f t="shared" si="43"/>
        <v>0</v>
      </c>
      <c r="AM74" s="333">
        <f t="shared" si="43"/>
        <v>0</v>
      </c>
      <c r="AN74" s="333">
        <f t="shared" si="43"/>
        <v>0</v>
      </c>
      <c r="AO74" s="333">
        <f t="shared" si="43"/>
        <v>0</v>
      </c>
    </row>
    <row r="75" spans="1:41" x14ac:dyDescent="0.3">
      <c r="A75" s="324">
        <v>1510</v>
      </c>
      <c r="B75" s="325" t="s">
        <v>310</v>
      </c>
      <c r="C75" s="419" t="e">
        <f>INDEX([7]Факт_Ф1!$1:$1048576,MATCH(TEXT($A75,"#"),[7]Факт_Ф1!$A:$A,0),MATCH(TEXT(C$1,"ДД.ММ.ГГГГ"),[7]Факт_Ф1!$2:$2,0))</f>
        <v>#N/A</v>
      </c>
      <c r="D75" s="335" t="e">
        <f>INDEX([7]Факт_Ф1!$1:$1048576,MATCH(TEXT($A75,"#"),[7]Факт_Ф1!$A:$A,0),MATCH(TEXT(D$1,"ДД.ММ.ГГГГ"),[7]Факт_Ф1!$2:$2,0))</f>
        <v>#N/A</v>
      </c>
      <c r="E75" s="336" t="e">
        <f>INDEX([7]Факт_Ф1!$1:$1048576,MATCH(TEXT($A75,"#"),[7]Факт_Ф1!$A:$A,0),MATCH(TEXT(E$1,"ДД.ММ.ГГГГ"),[7]Факт_Ф1!$2:$2,0))</f>
        <v>#N/A</v>
      </c>
      <c r="F75" s="336" t="e">
        <f>INDEX([7]Факт_Ф1!$1:$1048576,MATCH(TEXT($A75,"#"),[7]Факт_Ф1!$A:$A,0),MATCH(TEXT(F$1,"ДД.ММ.ГГГГ"),[7]Факт_Ф1!$2:$2,0))</f>
        <v>#N/A</v>
      </c>
      <c r="G75" s="487" t="e">
        <f>INDEX([7]Факт_Ф1!$1:$1048576,MATCH(TEXT($A75,"#"),[7]Факт_Ф1!$A:$A,0),MATCH(TEXT(G$1,"ДД.ММ.ГГГГ"),[7]Факт_Ф1!$2:$2,0))</f>
        <v>#N/A</v>
      </c>
      <c r="H75" s="338">
        <f>('Cash-flow'!C35+'Cash-flow'!D35+'Cash-flow'!E35+'Cash-flow'!C37+'Cash-flow'!D37+'Cash-flow'!E37)*Спецификация!$D$56/1000</f>
        <v>0</v>
      </c>
      <c r="I75" s="339">
        <f>('Cash-flow'!F35+'Cash-flow'!G35+'Cash-flow'!H35+'Cash-flow'!F37+'Cash-flow'!G37+'Cash-flow'!H37)*Спецификация!$D$56/1000+H75</f>
        <v>0</v>
      </c>
      <c r="J75" s="339">
        <f>('Cash-flow'!I35+'Cash-flow'!J35+'Cash-flow'!K35+'Cash-flow'!I37+'Cash-flow'!J37+'Cash-flow'!K37)*Спецификация!$D$56/1000+I75</f>
        <v>0</v>
      </c>
      <c r="K75" s="340">
        <f>('Cash-flow'!L35+'Cash-flow'!M35+'Cash-flow'!N35+'Cash-flow'!L37+'Cash-flow'!M37+'Cash-flow'!N37)*Спецификация!$D$56/1000+J75</f>
        <v>0</v>
      </c>
      <c r="L75" s="341">
        <f>('Cash-flow'!O35+'Cash-flow'!P35+'Cash-flow'!Q35+'Cash-flow'!O37+'Cash-flow'!P37+'Cash-flow'!Q37)*Спецификация!$D$56/1000+K75</f>
        <v>0</v>
      </c>
      <c r="M75" s="338">
        <f>('Cash-flow'!R35+'Cash-flow'!S35+'Cash-flow'!T35+'Cash-flow'!R37+'Cash-flow'!S37+'Cash-flow'!T37)*Спецификация!$D$56/1000+L75</f>
        <v>0</v>
      </c>
      <c r="N75" s="338">
        <f>('Cash-flow'!U35+'Cash-flow'!V35+'Cash-flow'!W35+'Cash-flow'!U37+'Cash-flow'!V37+'Cash-flow'!W37)*Спецификация!$D$56/1000+M75</f>
        <v>0</v>
      </c>
      <c r="O75" s="338">
        <f>('Cash-flow'!X35+'Cash-flow'!Y35+'Cash-flow'!Z35+'Cash-flow'!X37+'Cash-flow'!Y37+'Cash-flow'!Z37)*Спецификация!$D$56/1000+N75</f>
        <v>0</v>
      </c>
      <c r="P75" s="338">
        <f>('Cash-flow'!AA35+'Cash-flow'!AB35+'Cash-flow'!AC35+'Cash-flow'!AA37+'Cash-flow'!AB37+'Cash-flow'!AC37)*Спецификация!$D$56/1000+O75</f>
        <v>0</v>
      </c>
      <c r="Q75" s="338">
        <f>('Cash-flow'!AD35+'Cash-flow'!AE35+'Cash-flow'!AF35+'Cash-flow'!AD37+'Cash-flow'!AE37+'Cash-flow'!AF37)*Спецификация!$D$56/1000+P75</f>
        <v>0</v>
      </c>
      <c r="R75" s="338">
        <f>('Cash-flow'!AG35+'Cash-flow'!AH35+'Cash-flow'!AI35+'Cash-flow'!AG37+'Cash-flow'!AH37+'Cash-flow'!AI37)*Спецификация!$D$56/1000+Q75</f>
        <v>0</v>
      </c>
      <c r="S75" s="338">
        <f>('Cash-flow'!AJ35+'Cash-flow'!AK35+'Cash-flow'!AL35+'Cash-flow'!AL37+'Cash-flow'!AK37+'Cash-flow'!AJ37)*Спецификация!$D$56/1000+R75</f>
        <v>0</v>
      </c>
      <c r="T75" s="338">
        <f>('Cash-flow'!AM35+'Cash-flow'!AN35+'Cash-flow'!AO35+'Cash-flow'!AO37+'Cash-flow'!AN37+'Cash-flow'!AM37)*Спецификация!$D$56/1000+S75</f>
        <v>0</v>
      </c>
      <c r="U75" s="338">
        <f>('Cash-flow'!AP35+'Cash-flow'!AQ35+'Cash-flow'!AR35+'Cash-flow'!AP37+'Cash-flow'!AQ37+'Cash-flow'!AR37)*Спецификация!$D$56/1000+T75</f>
        <v>0</v>
      </c>
      <c r="V75" s="338">
        <f>('Cash-flow'!AS35+'Cash-flow'!AT35+'Cash-flow'!AU35+'Cash-flow'!AS37+'Cash-flow'!AT37+'Cash-flow'!AU37)*Спецификация!$D$56/1000+U75</f>
        <v>0</v>
      </c>
      <c r="W75" s="338">
        <f>('Cash-flow'!AV35+'Cash-flow'!AW35+'Cash-flow'!AX35+'Cash-flow'!AV37+'Cash-flow'!AW37+'Cash-flow'!AX37)*Спецификация!$D$56/1000+V75</f>
        <v>0</v>
      </c>
      <c r="X75" s="338">
        <f>('Cash-flow'!AY35+'Cash-flow'!AY37+'Cash-flow'!AZ35+'Cash-flow'!AZ37+'Cash-flow'!BA35+'Cash-flow'!BA37+'Cash-flow'!BB35+'Cash-flow'!BB37+'Cash-flow'!BC35+'Cash-flow'!BC37+'Cash-flow'!BD35+'Cash-flow'!BD37+'Cash-flow'!BE35+'Cash-flow'!BE37+'Cash-flow'!BF35+'Cash-flow'!BF37+'Cash-flow'!BG35+'Cash-flow'!BG37+'Cash-flow'!BH35+'Cash-flow'!BH37+'Cash-flow'!BI35+'Cash-flow'!BI37+'Cash-flow'!BJ35+'Cash-flow'!BJ37)*Спецификация!$D$56/1000+W75</f>
        <v>0</v>
      </c>
      <c r="Y75" s="338">
        <f>('Cash-flow'!BK35+'Cash-flow'!BK37+'Cash-flow'!BL35+'Cash-flow'!BL37+'Cash-flow'!BM35+'Cash-flow'!BM37+'Cash-flow'!BN35+'Cash-flow'!BN37+'Cash-flow'!BO35+'Cash-flow'!BO37+'Cash-flow'!BP35+'Cash-flow'!BP37+'Cash-flow'!BQ35+'Cash-flow'!BQ37+'Cash-flow'!BR35+'Cash-flow'!BR37+'Cash-flow'!BS35+'Cash-flow'!BS37+'Cash-flow'!BT35+'Cash-flow'!BT37+'Cash-flow'!BU35+'Cash-flow'!BU37+'Cash-flow'!BV35+'Cash-flow'!BV37)*Спецификация!$D$56/1000+X75</f>
        <v>0</v>
      </c>
      <c r="Z75" s="338">
        <f>('Cash-flow'!BW35+'Cash-flow'!BW37+'Cash-flow'!BX35+'Cash-flow'!BX37+'Cash-flow'!BY35+'Cash-flow'!BY37+'Cash-flow'!BZ35+'Cash-flow'!BZ37+'Cash-flow'!CA35+'Cash-flow'!CA37+'Cash-flow'!CB35+'Cash-flow'!CB37+'Cash-flow'!CC35+'Cash-flow'!CC37+'Cash-flow'!CD35+'Cash-flow'!CD37+'Cash-flow'!CE35+'Cash-flow'!CE37+'Cash-flow'!CF35+'Cash-flow'!CF37+'Cash-flow'!CG35+'Cash-flow'!CG37+'Cash-flow'!CH35+'Cash-flow'!CH37)*Спецификация!$D$56/1000+Y75</f>
        <v>0</v>
      </c>
      <c r="AA75" s="338">
        <f>('Cash-flow'!CI35+'Cash-flow'!CI37+'Cash-flow'!CJ35+'Cash-flow'!CJ37+'Cash-flow'!CK35+'Cash-flow'!CK37+'Cash-flow'!CL35+'Cash-flow'!CL37+'Cash-flow'!CM35+'Cash-flow'!CM37+'Cash-flow'!CN35+'Cash-flow'!CN37+'Cash-flow'!CO35+'Cash-flow'!CO37+'Cash-flow'!CP35+'Cash-flow'!CP37+'Cash-flow'!CQ35+'Cash-flow'!CQ37+'Cash-flow'!CR35+'Cash-flow'!CR37+'Cash-flow'!CS35+'Cash-flow'!CS37+'Cash-flow'!CT35+'Cash-flow'!CT37)*Спецификация!$D$56/1000+Z75</f>
        <v>0</v>
      </c>
      <c r="AB75" s="338">
        <f>('Cash-flow'!CU35+'Cash-flow'!CU37+'Cash-flow'!CV35+'Cash-flow'!CV37+'Cash-flow'!CW35+'Cash-flow'!CW37+'Cash-flow'!CX35+'Cash-flow'!CX37+'Cash-flow'!CY35+'Cash-flow'!CY37+'Cash-flow'!CZ35+'Cash-flow'!CZ37+'Cash-flow'!DA35+'Cash-flow'!DA37+'Cash-flow'!DB35+'Cash-flow'!DB37+'Cash-flow'!DC35+'Cash-flow'!DC37+'Cash-flow'!DD35+'Cash-flow'!DD37+'Cash-flow'!DE35+'Cash-flow'!DE37+'Cash-flow'!DF35+'Cash-flow'!DF37)*Спецификация!$D$56/1000+AA75</f>
        <v>0</v>
      </c>
      <c r="AC75" s="338">
        <f>('Cash-flow'!DG35+'Cash-flow'!DG37+'Cash-flow'!DH35+'Cash-flow'!DH37+'Cash-flow'!DI35+'Cash-flow'!DI37+'Cash-flow'!DJ35+'Cash-flow'!DJ37+'Cash-flow'!DK35+'Cash-flow'!DK37+'Cash-flow'!DL35+'Cash-flow'!DL37+'Cash-flow'!DM35+'Cash-flow'!DM37+'Cash-flow'!DN35+'Cash-flow'!DN37+'Cash-flow'!DO35+'Cash-flow'!DO37+'Cash-flow'!DP35+'Cash-flow'!DP37+'Cash-flow'!DQ35+'Cash-flow'!DQ37+'Cash-flow'!DR35+'Cash-flow'!DR37)*Спецификация!$D$56/1000+AB75</f>
        <v>0</v>
      </c>
      <c r="AD75" s="514">
        <f>('Cash-flow'!DS35+'Cash-flow'!DS37+'Cash-flow'!DT35+'Cash-flow'!DT37+'Cash-flow'!DU35+'Cash-flow'!DU37+'Cash-flow'!DV35+'Cash-flow'!DV37+'Cash-flow'!DW35+'Cash-flow'!DW37+'Cash-flow'!DX35+'Cash-flow'!DX37+'Cash-flow'!DY35+'Cash-flow'!DY37+'Cash-flow'!DZ35+'Cash-flow'!DZ37+'Cash-flow'!EA35+'Cash-flow'!EA37+'Cash-flow'!EB35+'Cash-flow'!EB37+'Cash-flow'!EC35+'Cash-flow'!EC37+'Cash-flow'!ED35+'Cash-flow'!ED37)*Спецификация!$D$56/1000+AC75</f>
        <v>0</v>
      </c>
      <c r="AE75" s="514">
        <f>('Cash-flow'!EE35+'Cash-flow'!EE37+'Cash-flow'!EF35+'Cash-flow'!EF37+'Cash-flow'!EG35+'Cash-flow'!EG37+'Cash-flow'!EH35+'Cash-flow'!EH37+'Cash-flow'!EI35+'Cash-flow'!EI37+'Cash-flow'!EJ35+'Cash-flow'!EJ37+'Cash-flow'!EK35+'Cash-flow'!EK37+'Cash-flow'!EL35+'Cash-flow'!EL37+'Cash-flow'!EM35+'Cash-flow'!EM37+'Cash-flow'!EN35+'Cash-flow'!EN37+'Cash-flow'!EO35+'Cash-flow'!EO37+'Cash-flow'!EP35+'Cash-flow'!EP37)*Спецификация!$D$56/1000+AD75</f>
        <v>0</v>
      </c>
      <c r="AG75" s="333" t="e">
        <f t="shared" si="48"/>
        <v>#N/A</v>
      </c>
      <c r="AH75" s="333">
        <f t="shared" si="49"/>
        <v>0</v>
      </c>
      <c r="AI75" s="333">
        <f t="shared" si="50"/>
        <v>0</v>
      </c>
      <c r="AJ75" s="333">
        <f t="shared" si="44"/>
        <v>0</v>
      </c>
      <c r="AK75" s="333">
        <f t="shared" si="45"/>
        <v>0</v>
      </c>
      <c r="AL75" s="333">
        <f t="shared" si="43"/>
        <v>0</v>
      </c>
      <c r="AM75" s="333">
        <f t="shared" si="43"/>
        <v>0</v>
      </c>
      <c r="AN75" s="333">
        <f t="shared" si="43"/>
        <v>0</v>
      </c>
      <c r="AO75" s="333">
        <f t="shared" si="43"/>
        <v>0</v>
      </c>
    </row>
    <row r="76" spans="1:41" x14ac:dyDescent="0.3">
      <c r="A76" s="324">
        <v>1515</v>
      </c>
      <c r="B76" s="325" t="s">
        <v>311</v>
      </c>
      <c r="C76" s="419" t="e">
        <f>INDEX([7]Факт_Ф1!$1:$1048576,MATCH(TEXT($A76,"#"),[7]Факт_Ф1!$A:$A,0),MATCH(TEXT(C$1,"ДД.ММ.ГГГГ"),[7]Факт_Ф1!$2:$2,0))</f>
        <v>#N/A</v>
      </c>
      <c r="D76" s="335" t="e">
        <f>INDEX([7]Факт_Ф1!$1:$1048576,MATCH(TEXT($A76,"#"),[7]Факт_Ф1!$A:$A,0),MATCH(TEXT(D$1,"ДД.ММ.ГГГГ"),[7]Факт_Ф1!$2:$2,0))</f>
        <v>#N/A</v>
      </c>
      <c r="E76" s="336" t="e">
        <f>INDEX([7]Факт_Ф1!$1:$1048576,MATCH(TEXT($A76,"#"),[7]Факт_Ф1!$A:$A,0),MATCH(TEXT(E$1,"ДД.ММ.ГГГГ"),[7]Факт_Ф1!$2:$2,0))</f>
        <v>#N/A</v>
      </c>
      <c r="F76" s="336" t="e">
        <f>INDEX([7]Факт_Ф1!$1:$1048576,MATCH(TEXT($A76,"#"),[7]Факт_Ф1!$A:$A,0),MATCH(TEXT(F$1,"ДД.ММ.ГГГГ"),[7]Факт_Ф1!$2:$2,0))</f>
        <v>#N/A</v>
      </c>
      <c r="G76" s="487" t="e">
        <f>INDEX([7]Факт_Ф1!$1:$1048576,MATCH(TEXT($A76,"#"),[7]Факт_Ф1!$A:$A,0),MATCH(TEXT(G$1,"ДД.ММ.ГГГГ"),[7]Факт_Ф1!$2:$2,0))</f>
        <v>#N/A</v>
      </c>
      <c r="H76" s="338"/>
      <c r="I76" s="339"/>
      <c r="J76" s="339"/>
      <c r="K76" s="340"/>
      <c r="L76" s="341"/>
      <c r="M76" s="339"/>
      <c r="N76" s="339"/>
      <c r="O76" s="340"/>
      <c r="P76" s="338"/>
      <c r="Q76" s="339"/>
      <c r="R76" s="339"/>
      <c r="S76" s="340"/>
      <c r="T76" s="338"/>
      <c r="U76" s="339"/>
      <c r="V76" s="339"/>
      <c r="W76" s="340"/>
      <c r="X76" s="340"/>
      <c r="Y76" s="340"/>
      <c r="Z76" s="340"/>
      <c r="AA76" s="498"/>
      <c r="AB76" s="514"/>
      <c r="AC76" s="340"/>
      <c r="AD76" s="514"/>
      <c r="AE76" s="514"/>
      <c r="AG76" s="333" t="e">
        <f t="shared" si="48"/>
        <v>#N/A</v>
      </c>
      <c r="AH76" s="333">
        <f t="shared" si="49"/>
        <v>0</v>
      </c>
      <c r="AI76" s="333">
        <f t="shared" si="50"/>
        <v>0</v>
      </c>
      <c r="AJ76" s="333">
        <f t="shared" si="44"/>
        <v>0</v>
      </c>
      <c r="AK76" s="333">
        <f t="shared" si="45"/>
        <v>0</v>
      </c>
      <c r="AL76" s="333">
        <f t="shared" si="43"/>
        <v>0</v>
      </c>
      <c r="AM76" s="333">
        <f t="shared" si="43"/>
        <v>0</v>
      </c>
      <c r="AN76" s="333">
        <f t="shared" si="43"/>
        <v>0</v>
      </c>
      <c r="AO76" s="333">
        <f t="shared" si="43"/>
        <v>0</v>
      </c>
    </row>
    <row r="77" spans="1:41" x14ac:dyDescent="0.3">
      <c r="A77" s="324">
        <v>1520</v>
      </c>
      <c r="B77" s="325" t="s">
        <v>312</v>
      </c>
      <c r="C77" s="419" t="e">
        <f>INDEX([7]Факт_Ф1!$1:$1048576,MATCH(TEXT($A77,"#"),[7]Факт_Ф1!$A:$A,0),MATCH(TEXT(C$1,"ДД.ММ.ГГГГ"),[7]Факт_Ф1!$2:$2,0))</f>
        <v>#N/A</v>
      </c>
      <c r="D77" s="335" t="e">
        <f>INDEX([7]Факт_Ф1!$1:$1048576,MATCH(TEXT($A77,"#"),[7]Факт_Ф1!$A:$A,0),MATCH(TEXT(D$1,"ДД.ММ.ГГГГ"),[7]Факт_Ф1!$2:$2,0))</f>
        <v>#N/A</v>
      </c>
      <c r="E77" s="336" t="e">
        <f>INDEX([7]Факт_Ф1!$1:$1048576,MATCH(TEXT($A77,"#"),[7]Факт_Ф1!$A:$A,0),MATCH(TEXT(E$1,"ДД.ММ.ГГГГ"),[7]Факт_Ф1!$2:$2,0))</f>
        <v>#N/A</v>
      </c>
      <c r="F77" s="336" t="e">
        <f>INDEX([7]Факт_Ф1!$1:$1048576,MATCH(TEXT($A77,"#"),[7]Факт_Ф1!$A:$A,0),MATCH(TEXT(F$1,"ДД.ММ.ГГГГ"),[7]Факт_Ф1!$2:$2,0))</f>
        <v>#N/A</v>
      </c>
      <c r="G77" s="487" t="e">
        <f>INDEX([7]Факт_Ф1!$1:$1048576,MATCH(TEXT($A77,"#"),[7]Факт_Ф1!$A:$A,0),MATCH(TEXT(G$1,"ДД.ММ.ГГГГ"),[7]Факт_Ф1!$2:$2,0))</f>
        <v>#N/A</v>
      </c>
      <c r="H77" s="338"/>
      <c r="I77" s="339"/>
      <c r="J77" s="339"/>
      <c r="K77" s="340"/>
      <c r="L77" s="341"/>
      <c r="M77" s="339"/>
      <c r="N77" s="339"/>
      <c r="O77" s="340"/>
      <c r="P77" s="338"/>
      <c r="Q77" s="339"/>
      <c r="R77" s="339"/>
      <c r="S77" s="340"/>
      <c r="T77" s="338"/>
      <c r="U77" s="339"/>
      <c r="V77" s="339"/>
      <c r="W77" s="340"/>
      <c r="X77" s="340"/>
      <c r="Y77" s="340"/>
      <c r="Z77" s="340"/>
      <c r="AA77" s="498"/>
      <c r="AB77" s="514"/>
      <c r="AC77" s="340"/>
      <c r="AD77" s="514"/>
      <c r="AE77" s="514"/>
      <c r="AG77" s="333" t="e">
        <f t="shared" si="48"/>
        <v>#N/A</v>
      </c>
      <c r="AH77" s="333">
        <f t="shared" si="49"/>
        <v>0</v>
      </c>
      <c r="AI77" s="333">
        <f t="shared" si="50"/>
        <v>0</v>
      </c>
      <c r="AJ77" s="333">
        <f t="shared" si="44"/>
        <v>0</v>
      </c>
      <c r="AK77" s="333">
        <f t="shared" si="45"/>
        <v>0</v>
      </c>
      <c r="AL77" s="333">
        <f t="shared" si="43"/>
        <v>0</v>
      </c>
      <c r="AM77" s="333">
        <f t="shared" si="43"/>
        <v>0</v>
      </c>
      <c r="AN77" s="333">
        <f t="shared" si="43"/>
        <v>0</v>
      </c>
      <c r="AO77" s="333">
        <f t="shared" si="43"/>
        <v>0</v>
      </c>
    </row>
    <row r="78" spans="1:41" x14ac:dyDescent="0.3">
      <c r="A78" s="324">
        <v>1525</v>
      </c>
      <c r="B78" s="325" t="s">
        <v>313</v>
      </c>
      <c r="C78" s="419" t="e">
        <f>INDEX([7]Факт_Ф1!$1:$1048576,MATCH(TEXT($A78,"#"),[7]Факт_Ф1!$A:$A,0),MATCH(TEXT(C$1,"ДД.ММ.ГГГГ"),[7]Факт_Ф1!$2:$2,0))</f>
        <v>#N/A</v>
      </c>
      <c r="D78" s="335" t="e">
        <f>INDEX([7]Факт_Ф1!$1:$1048576,MATCH(TEXT($A78,"#"),[7]Факт_Ф1!$A:$A,0),MATCH(TEXT(D$1,"ДД.ММ.ГГГГ"),[7]Факт_Ф1!$2:$2,0))</f>
        <v>#N/A</v>
      </c>
      <c r="E78" s="336" t="e">
        <f>INDEX([7]Факт_Ф1!$1:$1048576,MATCH(TEXT($A78,"#"),[7]Факт_Ф1!$A:$A,0),MATCH(TEXT(E$1,"ДД.ММ.ГГГГ"),[7]Факт_Ф1!$2:$2,0))</f>
        <v>#N/A</v>
      </c>
      <c r="F78" s="336" t="e">
        <f>INDEX([7]Факт_Ф1!$1:$1048576,MATCH(TEXT($A78,"#"),[7]Факт_Ф1!$A:$A,0),MATCH(TEXT(F$1,"ДД.ММ.ГГГГ"),[7]Факт_Ф1!$2:$2,0))</f>
        <v>#N/A</v>
      </c>
      <c r="G78" s="487" t="e">
        <f>INDEX([7]Факт_Ф1!$1:$1048576,MATCH(TEXT($A78,"#"),[7]Факт_Ф1!$A:$A,0),MATCH(TEXT(G$1,"ДД.ММ.ГГГГ"),[7]Факт_Ф1!$2:$2,0))</f>
        <v>#N/A</v>
      </c>
      <c r="H78" s="338"/>
      <c r="I78" s="339"/>
      <c r="J78" s="339"/>
      <c r="K78" s="340"/>
      <c r="L78" s="341"/>
      <c r="M78" s="339"/>
      <c r="N78" s="339"/>
      <c r="O78" s="340"/>
      <c r="P78" s="338"/>
      <c r="Q78" s="339"/>
      <c r="R78" s="339"/>
      <c r="S78" s="340"/>
      <c r="T78" s="338"/>
      <c r="U78" s="339"/>
      <c r="V78" s="339"/>
      <c r="W78" s="340"/>
      <c r="X78" s="340"/>
      <c r="Y78" s="340"/>
      <c r="Z78" s="340"/>
      <c r="AA78" s="498"/>
      <c r="AB78" s="514"/>
      <c r="AC78" s="340"/>
      <c r="AD78" s="514"/>
      <c r="AE78" s="514"/>
      <c r="AG78" s="333" t="e">
        <f t="shared" si="48"/>
        <v>#N/A</v>
      </c>
      <c r="AH78" s="333">
        <f t="shared" si="49"/>
        <v>0</v>
      </c>
      <c r="AI78" s="333">
        <f t="shared" si="50"/>
        <v>0</v>
      </c>
      <c r="AJ78" s="333">
        <f t="shared" si="44"/>
        <v>0</v>
      </c>
      <c r="AK78" s="333">
        <f t="shared" si="45"/>
        <v>0</v>
      </c>
      <c r="AL78" s="333">
        <f t="shared" si="45"/>
        <v>0</v>
      </c>
      <c r="AM78" s="333">
        <f t="shared" si="45"/>
        <v>0</v>
      </c>
      <c r="AN78" s="333">
        <f t="shared" si="45"/>
        <v>0</v>
      </c>
      <c r="AO78" s="333">
        <f t="shared" si="45"/>
        <v>0</v>
      </c>
    </row>
    <row r="79" spans="1:41" x14ac:dyDescent="0.3">
      <c r="A79" s="370">
        <v>1530</v>
      </c>
      <c r="B79" s="325" t="s">
        <v>314</v>
      </c>
      <c r="C79" s="419" t="e">
        <f>INDEX([7]Факт_Ф1!$1:$1048576,MATCH(TEXT($A79,"#"),[7]Факт_Ф1!$A:$A,0),MATCH(TEXT(C$1,"ДД.ММ.ГГГГ"),[7]Факт_Ф1!$2:$2,0))</f>
        <v>#N/A</v>
      </c>
      <c r="D79" s="335" t="e">
        <f>INDEX([7]Факт_Ф1!$1:$1048576,MATCH(TEXT($A79,"#"),[7]Факт_Ф1!$A:$A,0),MATCH(TEXT(D$1,"ДД.ММ.ГГГГ"),[7]Факт_Ф1!$2:$2,0))</f>
        <v>#N/A</v>
      </c>
      <c r="E79" s="336" t="e">
        <f>INDEX([7]Факт_Ф1!$1:$1048576,MATCH(TEXT($A79,"#"),[7]Факт_Ф1!$A:$A,0),MATCH(TEXT(E$1,"ДД.ММ.ГГГГ"),[7]Факт_Ф1!$2:$2,0))</f>
        <v>#N/A</v>
      </c>
      <c r="F79" s="336" t="e">
        <f>INDEX([7]Факт_Ф1!$1:$1048576,MATCH(TEXT($A79,"#"),[7]Факт_Ф1!$A:$A,0),MATCH(TEXT(F$1,"ДД.ММ.ГГГГ"),[7]Факт_Ф1!$2:$2,0))</f>
        <v>#N/A</v>
      </c>
      <c r="G79" s="487" t="e">
        <f>INDEX([7]Факт_Ф1!$1:$1048576,MATCH(TEXT($A79,"#"),[7]Факт_Ф1!$A:$A,0),MATCH(TEXT(G$1,"ДД.ММ.ГГГГ"),[7]Факт_Ф1!$2:$2,0))</f>
        <v>#N/A</v>
      </c>
      <c r="H79" s="338"/>
      <c r="I79" s="339"/>
      <c r="J79" s="339"/>
      <c r="K79" s="340"/>
      <c r="L79" s="341"/>
      <c r="M79" s="339"/>
      <c r="N79" s="339"/>
      <c r="O79" s="340"/>
      <c r="P79" s="338"/>
      <c r="Q79" s="339"/>
      <c r="R79" s="339"/>
      <c r="S79" s="340"/>
      <c r="T79" s="338"/>
      <c r="U79" s="339"/>
      <c r="V79" s="339"/>
      <c r="W79" s="340"/>
      <c r="X79" s="340"/>
      <c r="Y79" s="340"/>
      <c r="Z79" s="340"/>
      <c r="AA79" s="498"/>
      <c r="AB79" s="514"/>
      <c r="AC79" s="340"/>
      <c r="AD79" s="514"/>
      <c r="AE79" s="514"/>
      <c r="AG79" s="333" t="e">
        <f t="shared" si="48"/>
        <v>#N/A</v>
      </c>
      <c r="AH79" s="333">
        <f t="shared" si="49"/>
        <v>0</v>
      </c>
      <c r="AI79" s="333">
        <f t="shared" si="50"/>
        <v>0</v>
      </c>
      <c r="AJ79" s="333">
        <f t="shared" si="44"/>
        <v>0</v>
      </c>
      <c r="AK79" s="333">
        <f t="shared" si="45"/>
        <v>0</v>
      </c>
      <c r="AL79" s="333">
        <f t="shared" si="45"/>
        <v>0</v>
      </c>
      <c r="AM79" s="333">
        <f t="shared" si="45"/>
        <v>0</v>
      </c>
      <c r="AN79" s="333">
        <f t="shared" si="45"/>
        <v>0</v>
      </c>
      <c r="AO79" s="333">
        <f t="shared" si="45"/>
        <v>0</v>
      </c>
    </row>
    <row r="80" spans="1:41" x14ac:dyDescent="0.3">
      <c r="A80" s="370">
        <v>1535</v>
      </c>
      <c r="B80" s="325" t="s">
        <v>315</v>
      </c>
      <c r="C80" s="419" t="e">
        <f>INDEX([7]Факт_Ф1!$1:$1048576,MATCH(TEXT($A80,"#"),[7]Факт_Ф1!$A:$A,0),MATCH(TEXT(C$1,"ДД.ММ.ГГГГ"),[7]Факт_Ф1!$2:$2,0))</f>
        <v>#N/A</v>
      </c>
      <c r="D80" s="335" t="e">
        <f>INDEX([7]Факт_Ф1!$1:$1048576,MATCH(TEXT($A80,"#"),[7]Факт_Ф1!$A:$A,0),MATCH(TEXT(D$1,"ДД.ММ.ГГГГ"),[7]Факт_Ф1!$2:$2,0))</f>
        <v>#N/A</v>
      </c>
      <c r="E80" s="336" t="e">
        <f>INDEX([7]Факт_Ф1!$1:$1048576,MATCH(TEXT($A80,"#"),[7]Факт_Ф1!$A:$A,0),MATCH(TEXT(E$1,"ДД.ММ.ГГГГ"),[7]Факт_Ф1!$2:$2,0))</f>
        <v>#N/A</v>
      </c>
      <c r="F80" s="336" t="e">
        <f>INDEX([7]Факт_Ф1!$1:$1048576,MATCH(TEXT($A80,"#"),[7]Факт_Ф1!$A:$A,0),MATCH(TEXT(F$1,"ДД.ММ.ГГГГ"),[7]Факт_Ф1!$2:$2,0))</f>
        <v>#N/A</v>
      </c>
      <c r="G80" s="487" t="e">
        <f>INDEX([7]Факт_Ф1!$1:$1048576,MATCH(TEXT($A80,"#"),[7]Факт_Ф1!$A:$A,0),MATCH(TEXT(G$1,"ДД.ММ.ГГГГ"),[7]Факт_Ф1!$2:$2,0))</f>
        <v>#N/A</v>
      </c>
      <c r="H80" s="338"/>
      <c r="I80" s="339"/>
      <c r="J80" s="339"/>
      <c r="K80" s="340"/>
      <c r="L80" s="341"/>
      <c r="M80" s="339"/>
      <c r="N80" s="339"/>
      <c r="O80" s="340"/>
      <c r="P80" s="338"/>
      <c r="Q80" s="339"/>
      <c r="R80" s="339"/>
      <c r="S80" s="340"/>
      <c r="T80" s="338"/>
      <c r="U80" s="339"/>
      <c r="V80" s="339"/>
      <c r="W80" s="340"/>
      <c r="X80" s="340"/>
      <c r="Y80" s="340"/>
      <c r="Z80" s="340"/>
      <c r="AA80" s="498"/>
      <c r="AB80" s="514"/>
      <c r="AC80" s="340"/>
      <c r="AD80" s="514"/>
      <c r="AE80" s="514"/>
      <c r="AG80" s="333" t="e">
        <f t="shared" si="48"/>
        <v>#N/A</v>
      </c>
      <c r="AH80" s="333">
        <f t="shared" si="49"/>
        <v>0</v>
      </c>
      <c r="AI80" s="333">
        <f t="shared" si="50"/>
        <v>0</v>
      </c>
      <c r="AJ80" s="333">
        <f t="shared" si="44"/>
        <v>0</v>
      </c>
      <c r="AK80" s="333">
        <f t="shared" si="45"/>
        <v>0</v>
      </c>
      <c r="AL80" s="333">
        <f t="shared" si="45"/>
        <v>0</v>
      </c>
      <c r="AM80" s="333">
        <f t="shared" si="45"/>
        <v>0</v>
      </c>
      <c r="AN80" s="333">
        <f t="shared" si="45"/>
        <v>0</v>
      </c>
      <c r="AO80" s="333">
        <f t="shared" si="45"/>
        <v>0</v>
      </c>
    </row>
    <row r="81" spans="1:41" x14ac:dyDescent="0.3">
      <c r="A81" s="370">
        <v>1540</v>
      </c>
      <c r="B81" s="325" t="s">
        <v>316</v>
      </c>
      <c r="C81" s="419" t="e">
        <f>INDEX([7]Факт_Ф1!$1:$1048576,MATCH(TEXT($A81,"#"),[7]Факт_Ф1!$A:$A,0),MATCH(TEXT(C$1,"ДД.ММ.ГГГГ"),[7]Факт_Ф1!$2:$2,0))</f>
        <v>#N/A</v>
      </c>
      <c r="D81" s="335" t="e">
        <f>INDEX([7]Факт_Ф1!$1:$1048576,MATCH(TEXT($A81,"#"),[7]Факт_Ф1!$A:$A,0),MATCH(TEXT(D$1,"ДД.ММ.ГГГГ"),[7]Факт_Ф1!$2:$2,0))</f>
        <v>#N/A</v>
      </c>
      <c r="E81" s="336" t="e">
        <f>INDEX([7]Факт_Ф1!$1:$1048576,MATCH(TEXT($A81,"#"),[7]Факт_Ф1!$A:$A,0),MATCH(TEXT(E$1,"ДД.ММ.ГГГГ"),[7]Факт_Ф1!$2:$2,0))</f>
        <v>#N/A</v>
      </c>
      <c r="F81" s="336" t="e">
        <f>INDEX([7]Факт_Ф1!$1:$1048576,MATCH(TEXT($A81,"#"),[7]Факт_Ф1!$A:$A,0),MATCH(TEXT(F$1,"ДД.ММ.ГГГГ"),[7]Факт_Ф1!$2:$2,0))</f>
        <v>#N/A</v>
      </c>
      <c r="G81" s="487" t="e">
        <f>INDEX([7]Факт_Ф1!$1:$1048576,MATCH(TEXT($A81,"#"),[7]Факт_Ф1!$A:$A,0),MATCH(TEXT(G$1,"ДД.ММ.ГГГГ"),[7]Факт_Ф1!$2:$2,0))</f>
        <v>#N/A</v>
      </c>
      <c r="H81" s="338"/>
      <c r="I81" s="339"/>
      <c r="J81" s="339"/>
      <c r="K81" s="340"/>
      <c r="L81" s="341"/>
      <c r="M81" s="339"/>
      <c r="N81" s="339"/>
      <c r="O81" s="340"/>
      <c r="P81" s="338"/>
      <c r="Q81" s="339"/>
      <c r="R81" s="339"/>
      <c r="S81" s="340"/>
      <c r="T81" s="338"/>
      <c r="U81" s="339"/>
      <c r="V81" s="339"/>
      <c r="W81" s="340"/>
      <c r="X81" s="340"/>
      <c r="Y81" s="340"/>
      <c r="Z81" s="340"/>
      <c r="AA81" s="498"/>
      <c r="AB81" s="514"/>
      <c r="AC81" s="340"/>
      <c r="AD81" s="514"/>
      <c r="AE81" s="514"/>
      <c r="AG81" s="333" t="e">
        <f t="shared" si="48"/>
        <v>#N/A</v>
      </c>
      <c r="AH81" s="333">
        <f t="shared" si="49"/>
        <v>0</v>
      </c>
      <c r="AI81" s="333">
        <f t="shared" si="50"/>
        <v>0</v>
      </c>
      <c r="AJ81" s="333">
        <f t="shared" si="44"/>
        <v>0</v>
      </c>
      <c r="AK81" s="333">
        <f t="shared" si="45"/>
        <v>0</v>
      </c>
      <c r="AL81" s="333">
        <f t="shared" si="45"/>
        <v>0</v>
      </c>
      <c r="AM81" s="333">
        <f t="shared" si="45"/>
        <v>0</v>
      </c>
      <c r="AN81" s="333">
        <f t="shared" si="45"/>
        <v>0</v>
      </c>
      <c r="AO81" s="333">
        <f t="shared" si="45"/>
        <v>0</v>
      </c>
    </row>
    <row r="82" spans="1:41" ht="15" customHeight="1" x14ac:dyDescent="0.3">
      <c r="A82" s="370">
        <v>1545</v>
      </c>
      <c r="B82" s="325" t="s">
        <v>317</v>
      </c>
      <c r="C82" s="419" t="e">
        <f>INDEX([7]Факт_Ф1!$1:$1048576,MATCH(TEXT($A82,"#"),[7]Факт_Ф1!$A:$A,0),MATCH(TEXT(C$1,"ДД.ММ.ГГГГ"),[7]Факт_Ф1!$2:$2,0))</f>
        <v>#N/A</v>
      </c>
      <c r="D82" s="335" t="e">
        <f>INDEX([7]Факт_Ф1!$1:$1048576,MATCH(TEXT($A82,"#"),[7]Факт_Ф1!$A:$A,0),MATCH(TEXT(D$1,"ДД.ММ.ГГГГ"),[7]Факт_Ф1!$2:$2,0))</f>
        <v>#N/A</v>
      </c>
      <c r="E82" s="336" t="e">
        <f>INDEX([7]Факт_Ф1!$1:$1048576,MATCH(TEXT($A82,"#"),[7]Факт_Ф1!$A:$A,0),MATCH(TEXT(E$1,"ДД.ММ.ГГГГ"),[7]Факт_Ф1!$2:$2,0))</f>
        <v>#N/A</v>
      </c>
      <c r="F82" s="336" t="e">
        <f>INDEX([7]Факт_Ф1!$1:$1048576,MATCH(TEXT($A82,"#"),[7]Факт_Ф1!$A:$A,0),MATCH(TEXT(F$1,"ДД.ММ.ГГГГ"),[7]Факт_Ф1!$2:$2,0))</f>
        <v>#N/A</v>
      </c>
      <c r="G82" s="487" t="e">
        <f>INDEX([7]Факт_Ф1!$1:$1048576,MATCH(TEXT($A82,"#"),[7]Факт_Ф1!$A:$A,0),MATCH(TEXT(G$1,"ДД.ММ.ГГГГ"),[7]Факт_Ф1!$2:$2,0))</f>
        <v>#N/A</v>
      </c>
      <c r="H82" s="338"/>
      <c r="I82" s="339"/>
      <c r="J82" s="339"/>
      <c r="K82" s="340"/>
      <c r="L82" s="341"/>
      <c r="M82" s="339"/>
      <c r="N82" s="339"/>
      <c r="O82" s="340"/>
      <c r="P82" s="338"/>
      <c r="Q82" s="339"/>
      <c r="R82" s="339"/>
      <c r="S82" s="340"/>
      <c r="T82" s="338"/>
      <c r="U82" s="339"/>
      <c r="V82" s="339"/>
      <c r="W82" s="340"/>
      <c r="X82" s="340"/>
      <c r="Y82" s="340"/>
      <c r="Z82" s="340"/>
      <c r="AA82" s="498"/>
      <c r="AB82" s="514"/>
      <c r="AC82" s="340"/>
      <c r="AD82" s="514"/>
      <c r="AE82" s="514"/>
      <c r="AG82" s="333" t="e">
        <f t="shared" si="48"/>
        <v>#N/A</v>
      </c>
      <c r="AH82" s="333">
        <f t="shared" si="49"/>
        <v>0</v>
      </c>
      <c r="AI82" s="333">
        <f t="shared" si="50"/>
        <v>0</v>
      </c>
      <c r="AJ82" s="333">
        <f t="shared" si="44"/>
        <v>0</v>
      </c>
      <c r="AK82" s="333">
        <f t="shared" si="45"/>
        <v>0</v>
      </c>
      <c r="AL82" s="333">
        <f t="shared" si="45"/>
        <v>0</v>
      </c>
      <c r="AM82" s="333">
        <f t="shared" si="45"/>
        <v>0</v>
      </c>
      <c r="AN82" s="333">
        <f t="shared" si="45"/>
        <v>0</v>
      </c>
      <c r="AO82" s="333">
        <f t="shared" si="45"/>
        <v>0</v>
      </c>
    </row>
    <row r="83" spans="1:41" x14ac:dyDescent="0.3">
      <c r="A83" s="346">
        <v>1595</v>
      </c>
      <c r="B83" s="426" t="s">
        <v>318</v>
      </c>
      <c r="C83" s="422" t="e">
        <f t="shared" ref="C83:AA83" si="51">C73+C74+C75+C76+C77+C78+C79+C80+C81+C82</f>
        <v>#N/A</v>
      </c>
      <c r="D83" s="375" t="e">
        <f t="shared" si="51"/>
        <v>#N/A</v>
      </c>
      <c r="E83" s="376" t="e">
        <f t="shared" si="51"/>
        <v>#N/A</v>
      </c>
      <c r="F83" s="376" t="e">
        <f t="shared" si="51"/>
        <v>#N/A</v>
      </c>
      <c r="G83" s="488" t="e">
        <f t="shared" si="51"/>
        <v>#N/A</v>
      </c>
      <c r="H83" s="377">
        <f t="shared" si="51"/>
        <v>0</v>
      </c>
      <c r="I83" s="428">
        <f t="shared" si="51"/>
        <v>0</v>
      </c>
      <c r="J83" s="428">
        <f t="shared" si="51"/>
        <v>0</v>
      </c>
      <c r="K83" s="495">
        <f t="shared" si="51"/>
        <v>0</v>
      </c>
      <c r="L83" s="427">
        <f t="shared" si="51"/>
        <v>0</v>
      </c>
      <c r="M83" s="428">
        <f t="shared" si="51"/>
        <v>0</v>
      </c>
      <c r="N83" s="428">
        <f t="shared" si="51"/>
        <v>0</v>
      </c>
      <c r="O83" s="379">
        <f t="shared" si="51"/>
        <v>0</v>
      </c>
      <c r="P83" s="377">
        <f t="shared" si="51"/>
        <v>0</v>
      </c>
      <c r="Q83" s="377">
        <f t="shared" si="51"/>
        <v>0</v>
      </c>
      <c r="R83" s="377">
        <f t="shared" si="51"/>
        <v>0</v>
      </c>
      <c r="S83" s="377">
        <f t="shared" si="51"/>
        <v>0</v>
      </c>
      <c r="T83" s="377">
        <f t="shared" si="51"/>
        <v>0</v>
      </c>
      <c r="U83" s="377">
        <f t="shared" si="51"/>
        <v>0</v>
      </c>
      <c r="V83" s="377">
        <f t="shared" si="51"/>
        <v>0</v>
      </c>
      <c r="W83" s="377">
        <f t="shared" si="51"/>
        <v>0</v>
      </c>
      <c r="X83" s="377">
        <f t="shared" si="51"/>
        <v>0</v>
      </c>
      <c r="Y83" s="377">
        <f t="shared" si="51"/>
        <v>0</v>
      </c>
      <c r="Z83" s="377">
        <f t="shared" si="51"/>
        <v>0</v>
      </c>
      <c r="AA83" s="482">
        <f t="shared" si="51"/>
        <v>0</v>
      </c>
      <c r="AB83" s="377">
        <f t="shared" ref="AB83:AE83" si="52">AB73+AB74+AB75+AB76+AB77+AB78+AB79+AB80+AB81+AB82</f>
        <v>0</v>
      </c>
      <c r="AC83" s="377">
        <f t="shared" si="52"/>
        <v>0</v>
      </c>
      <c r="AD83" s="378">
        <f t="shared" si="52"/>
        <v>0</v>
      </c>
      <c r="AE83" s="378">
        <f t="shared" si="52"/>
        <v>0</v>
      </c>
      <c r="AG83" s="353" t="e">
        <f>G83/$AH$3</f>
        <v>#N/A</v>
      </c>
      <c r="AH83" s="353">
        <f>K83/$AH$3</f>
        <v>0</v>
      </c>
      <c r="AI83" s="353">
        <f>O83/$AH$3</f>
        <v>0</v>
      </c>
      <c r="AJ83" s="353">
        <f t="shared" si="44"/>
        <v>0</v>
      </c>
      <c r="AK83" s="353">
        <f t="shared" si="45"/>
        <v>0</v>
      </c>
      <c r="AL83" s="353">
        <f t="shared" si="45"/>
        <v>0</v>
      </c>
      <c r="AM83" s="353">
        <f t="shared" si="45"/>
        <v>0</v>
      </c>
      <c r="AN83" s="353">
        <f t="shared" si="45"/>
        <v>0</v>
      </c>
      <c r="AO83" s="353">
        <f t="shared" si="45"/>
        <v>0</v>
      </c>
    </row>
    <row r="84" spans="1:41" s="24" customFormat="1" x14ac:dyDescent="0.3">
      <c r="A84" s="354"/>
      <c r="B84" s="347" t="s">
        <v>319</v>
      </c>
      <c r="C84" s="423"/>
      <c r="D84" s="424"/>
      <c r="E84" s="425"/>
      <c r="F84" s="425"/>
      <c r="G84" s="425"/>
      <c r="H84" s="358"/>
      <c r="I84" s="359"/>
      <c r="J84" s="359"/>
      <c r="K84" s="360"/>
      <c r="L84" s="361"/>
      <c r="M84" s="359"/>
      <c r="N84" s="359"/>
      <c r="O84" s="360"/>
      <c r="P84" s="358"/>
      <c r="Q84" s="359"/>
      <c r="R84" s="359"/>
      <c r="S84" s="360"/>
      <c r="T84" s="358"/>
      <c r="U84" s="359"/>
      <c r="V84" s="359"/>
      <c r="W84" s="360"/>
      <c r="X84" s="360"/>
      <c r="Y84" s="360"/>
      <c r="Z84" s="360"/>
      <c r="AA84" s="500"/>
      <c r="AB84" s="516"/>
      <c r="AC84" s="360"/>
      <c r="AD84" s="516"/>
      <c r="AE84" s="516"/>
      <c r="AG84" s="362"/>
      <c r="AH84" s="362"/>
      <c r="AI84" s="362"/>
      <c r="AJ84" s="362">
        <f t="shared" si="44"/>
        <v>0</v>
      </c>
      <c r="AK84" s="362">
        <f t="shared" si="45"/>
        <v>0</v>
      </c>
      <c r="AL84" s="362">
        <f t="shared" si="45"/>
        <v>0</v>
      </c>
      <c r="AM84" s="362">
        <f t="shared" si="45"/>
        <v>0</v>
      </c>
      <c r="AN84" s="362">
        <f t="shared" si="45"/>
        <v>0</v>
      </c>
      <c r="AO84" s="362">
        <f t="shared" si="45"/>
        <v>0</v>
      </c>
    </row>
    <row r="85" spans="1:41" x14ac:dyDescent="0.3">
      <c r="A85" s="324">
        <v>1600</v>
      </c>
      <c r="B85" s="325" t="s">
        <v>320</v>
      </c>
      <c r="C85" s="419" t="e">
        <f>INDEX([7]Факт_Ф1!$1:$1048576,MATCH(TEXT($A85,"#"),[7]Факт_Ф1!$A:$A,0),MATCH(TEXT(C$1,"ДД.ММ.ГГГГ"),[7]Факт_Ф1!$2:$2,0))</f>
        <v>#N/A</v>
      </c>
      <c r="D85" s="335" t="e">
        <f>INDEX([7]Факт_Ф1!$1:$1048576,MATCH(TEXT($A85,"#"),[7]Факт_Ф1!$A:$A,0),MATCH(TEXT(D$1,"ДД.ММ.ГГГГ"),[7]Факт_Ф1!$2:$2,0))</f>
        <v>#N/A</v>
      </c>
      <c r="E85" s="336" t="e">
        <f>INDEX([7]Факт_Ф1!$1:$1048576,MATCH(TEXT($A85,"#"),[7]Факт_Ф1!$A:$A,0),MATCH(TEXT(E$1,"ДД.ММ.ГГГГ"),[7]Факт_Ф1!$2:$2,0))</f>
        <v>#N/A</v>
      </c>
      <c r="F85" s="336" t="e">
        <f>INDEX([7]Факт_Ф1!$1:$1048576,MATCH(TEXT($A85,"#"),[7]Факт_Ф1!$A:$A,0),MATCH(TEXT(F$1,"ДД.ММ.ГГГГ"),[7]Факт_Ф1!$2:$2,0))</f>
        <v>#N/A</v>
      </c>
      <c r="G85" s="487" t="e">
        <f>INDEX([7]Факт_Ф1!$1:$1048576,MATCH(TEXT($A85,"#"),[7]Факт_Ф1!$A:$A,0),MATCH(TEXT(G$1,"ДД.ММ.ГГГГ"),[7]Факт_Ф1!$2:$2,0))</f>
        <v>#N/A</v>
      </c>
      <c r="H85" s="338"/>
      <c r="I85" s="339"/>
      <c r="J85" s="339"/>
      <c r="K85" s="340"/>
      <c r="L85" s="341"/>
      <c r="M85" s="339"/>
      <c r="N85" s="339"/>
      <c r="O85" s="340"/>
      <c r="P85" s="338"/>
      <c r="Q85" s="339"/>
      <c r="R85" s="339"/>
      <c r="S85" s="340"/>
      <c r="T85" s="338"/>
      <c r="U85" s="339"/>
      <c r="V85" s="339"/>
      <c r="W85" s="340"/>
      <c r="X85" s="340"/>
      <c r="Y85" s="340"/>
      <c r="Z85" s="340"/>
      <c r="AA85" s="498"/>
      <c r="AB85" s="514"/>
      <c r="AC85" s="340"/>
      <c r="AD85" s="514"/>
      <c r="AE85" s="514"/>
      <c r="AG85" s="333" t="e">
        <f t="shared" ref="AG85:AG103" si="53">G85/$AH$3</f>
        <v>#N/A</v>
      </c>
      <c r="AH85" s="333">
        <f t="shared" ref="AH85:AH103" si="54">K85/$AH$3</f>
        <v>0</v>
      </c>
      <c r="AI85" s="333">
        <f t="shared" ref="AI85:AI103" si="55">O85/$AH$3</f>
        <v>0</v>
      </c>
      <c r="AJ85" s="333">
        <f t="shared" si="44"/>
        <v>0</v>
      </c>
      <c r="AK85" s="333">
        <f t="shared" si="45"/>
        <v>0</v>
      </c>
      <c r="AL85" s="333">
        <f t="shared" si="45"/>
        <v>0</v>
      </c>
      <c r="AM85" s="333">
        <f t="shared" si="45"/>
        <v>0</v>
      </c>
      <c r="AN85" s="333">
        <f t="shared" si="45"/>
        <v>0</v>
      </c>
      <c r="AO85" s="333">
        <f t="shared" si="45"/>
        <v>0</v>
      </c>
    </row>
    <row r="86" spans="1:41" x14ac:dyDescent="0.3">
      <c r="A86" s="370">
        <v>1605</v>
      </c>
      <c r="B86" s="325" t="s">
        <v>321</v>
      </c>
      <c r="C86" s="419" t="e">
        <f>INDEX([7]Факт_Ф1!$1:$1048576,MATCH(TEXT($A86,"#"),[7]Факт_Ф1!$A:$A,0),MATCH(TEXT(C$1,"ДД.ММ.ГГГГ"),[7]Факт_Ф1!$2:$2,0))</f>
        <v>#N/A</v>
      </c>
      <c r="D86" s="335" t="e">
        <f>INDEX([7]Факт_Ф1!$1:$1048576,MATCH(TEXT($A86,"#"),[7]Факт_Ф1!$A:$A,0),MATCH(TEXT(D$1,"ДД.ММ.ГГГГ"),[7]Факт_Ф1!$2:$2,0))</f>
        <v>#N/A</v>
      </c>
      <c r="E86" s="336" t="e">
        <f>INDEX([7]Факт_Ф1!$1:$1048576,MATCH(TEXT($A86,"#"),[7]Факт_Ф1!$A:$A,0),MATCH(TEXT(E$1,"ДД.ММ.ГГГГ"),[7]Факт_Ф1!$2:$2,0))</f>
        <v>#N/A</v>
      </c>
      <c r="F86" s="336" t="e">
        <f>INDEX([7]Факт_Ф1!$1:$1048576,MATCH(TEXT($A86,"#"),[7]Факт_Ф1!$A:$A,0),MATCH(TEXT(F$1,"ДД.ММ.ГГГГ"),[7]Факт_Ф1!$2:$2,0))</f>
        <v>#N/A</v>
      </c>
      <c r="G86" s="487" t="e">
        <f>INDEX([7]Факт_Ф1!$1:$1048576,MATCH(TEXT($A86,"#"),[7]Факт_Ф1!$A:$A,0),MATCH(TEXT(G$1,"ДД.ММ.ГГГГ"),[7]Факт_Ф1!$2:$2,0))</f>
        <v>#N/A</v>
      </c>
      <c r="H86" s="338"/>
      <c r="I86" s="339"/>
      <c r="J86" s="339"/>
      <c r="K86" s="340"/>
      <c r="L86" s="341"/>
      <c r="M86" s="339"/>
      <c r="N86" s="339"/>
      <c r="O86" s="340"/>
      <c r="P86" s="338"/>
      <c r="Q86" s="339"/>
      <c r="R86" s="339"/>
      <c r="S86" s="340"/>
      <c r="T86" s="338"/>
      <c r="U86" s="339"/>
      <c r="V86" s="339"/>
      <c r="W86" s="340"/>
      <c r="X86" s="340"/>
      <c r="Y86" s="340"/>
      <c r="Z86" s="340"/>
      <c r="AA86" s="498"/>
      <c r="AB86" s="514"/>
      <c r="AC86" s="340"/>
      <c r="AD86" s="514"/>
      <c r="AE86" s="514"/>
      <c r="AG86" s="333" t="e">
        <f t="shared" si="53"/>
        <v>#N/A</v>
      </c>
      <c r="AH86" s="333">
        <f t="shared" si="54"/>
        <v>0</v>
      </c>
      <c r="AI86" s="333">
        <f t="shared" si="55"/>
        <v>0</v>
      </c>
      <c r="AJ86" s="333">
        <f t="shared" si="44"/>
        <v>0</v>
      </c>
      <c r="AK86" s="333">
        <f t="shared" si="45"/>
        <v>0</v>
      </c>
      <c r="AL86" s="333">
        <f t="shared" si="45"/>
        <v>0</v>
      </c>
      <c r="AM86" s="333">
        <f t="shared" si="45"/>
        <v>0</v>
      </c>
      <c r="AN86" s="333">
        <f t="shared" si="45"/>
        <v>0</v>
      </c>
      <c r="AO86" s="333">
        <f t="shared" si="45"/>
        <v>0</v>
      </c>
    </row>
    <row r="87" spans="1:41" x14ac:dyDescent="0.3">
      <c r="A87" s="324">
        <v>1610</v>
      </c>
      <c r="B87" s="325" t="s">
        <v>322</v>
      </c>
      <c r="C87" s="419" t="e">
        <f>INDEX([7]Факт_Ф1!$1:$1048576,MATCH(TEXT($A87,"#"),[7]Факт_Ф1!$A:$A,0),MATCH(TEXT(C$1,"ДД.ММ.ГГГГ"),[7]Факт_Ф1!$2:$2,0))</f>
        <v>#N/A</v>
      </c>
      <c r="D87" s="335" t="e">
        <f>INDEX([7]Факт_Ф1!$1:$1048576,MATCH(TEXT($A87,"#"),[7]Факт_Ф1!$A:$A,0),MATCH(TEXT(D$1,"ДД.ММ.ГГГГ"),[7]Факт_Ф1!$2:$2,0))</f>
        <v>#N/A</v>
      </c>
      <c r="E87" s="336" t="e">
        <f>INDEX([7]Факт_Ф1!$1:$1048576,MATCH(TEXT($A87,"#"),[7]Факт_Ф1!$A:$A,0),MATCH(TEXT(E$1,"ДД.ММ.ГГГГ"),[7]Факт_Ф1!$2:$2,0))</f>
        <v>#N/A</v>
      </c>
      <c r="F87" s="336" t="e">
        <f>INDEX([7]Факт_Ф1!$1:$1048576,MATCH(TEXT($A87,"#"),[7]Факт_Ф1!$A:$A,0),MATCH(TEXT(F$1,"ДД.ММ.ГГГГ"),[7]Факт_Ф1!$2:$2,0))</f>
        <v>#N/A</v>
      </c>
      <c r="G87" s="487" t="e">
        <f>INDEX([7]Факт_Ф1!$1:$1048576,MATCH(TEXT($A87,"#"),[7]Факт_Ф1!$A:$A,0),MATCH(TEXT(G$1,"ДД.ММ.ГГГГ"),[7]Факт_Ф1!$2:$2,0))</f>
        <v>#N/A</v>
      </c>
      <c r="H87" s="338"/>
      <c r="I87" s="339"/>
      <c r="J87" s="339"/>
      <c r="K87" s="340"/>
      <c r="L87" s="341"/>
      <c r="M87" s="339"/>
      <c r="N87" s="339"/>
      <c r="O87" s="340"/>
      <c r="P87" s="338"/>
      <c r="Q87" s="339"/>
      <c r="R87" s="339"/>
      <c r="S87" s="340"/>
      <c r="T87" s="338"/>
      <c r="U87" s="339"/>
      <c r="V87" s="339"/>
      <c r="W87" s="340"/>
      <c r="X87" s="340"/>
      <c r="Y87" s="340"/>
      <c r="Z87" s="340"/>
      <c r="AA87" s="498"/>
      <c r="AB87" s="514"/>
      <c r="AC87" s="340"/>
      <c r="AD87" s="514"/>
      <c r="AE87" s="514"/>
      <c r="AG87" s="333" t="e">
        <f t="shared" si="53"/>
        <v>#N/A</v>
      </c>
      <c r="AH87" s="333">
        <f t="shared" si="54"/>
        <v>0</v>
      </c>
      <c r="AI87" s="333">
        <f t="shared" si="55"/>
        <v>0</v>
      </c>
      <c r="AJ87" s="333">
        <f t="shared" si="44"/>
        <v>0</v>
      </c>
      <c r="AK87" s="333">
        <f t="shared" si="45"/>
        <v>0</v>
      </c>
      <c r="AL87" s="333">
        <f t="shared" si="45"/>
        <v>0</v>
      </c>
      <c r="AM87" s="333">
        <f t="shared" si="45"/>
        <v>0</v>
      </c>
      <c r="AN87" s="333">
        <f t="shared" si="45"/>
        <v>0</v>
      </c>
      <c r="AO87" s="333">
        <f t="shared" si="45"/>
        <v>0</v>
      </c>
    </row>
    <row r="88" spans="1:41" x14ac:dyDescent="0.3">
      <c r="A88" s="324">
        <v>1615</v>
      </c>
      <c r="B88" s="325" t="s">
        <v>323</v>
      </c>
      <c r="C88" s="419" t="e">
        <f>INDEX([7]Факт_Ф1!$1:$1048576,MATCH(TEXT($A88,"#"),[7]Факт_Ф1!$A:$A,0),MATCH(TEXT(C$1,"ДД.ММ.ГГГГ"),[7]Факт_Ф1!$2:$2,0))</f>
        <v>#N/A</v>
      </c>
      <c r="D88" s="335" t="e">
        <f>INDEX([7]Факт_Ф1!$1:$1048576,MATCH(TEXT($A88,"#"),[7]Факт_Ф1!$A:$A,0),MATCH(TEXT(D$1,"ДД.ММ.ГГГГ"),[7]Факт_Ф1!$2:$2,0))</f>
        <v>#N/A</v>
      </c>
      <c r="E88" s="336" t="e">
        <f>INDEX([7]Факт_Ф1!$1:$1048576,MATCH(TEXT($A88,"#"),[7]Факт_Ф1!$A:$A,0),MATCH(TEXT(E$1,"ДД.ММ.ГГГГ"),[7]Факт_Ф1!$2:$2,0))</f>
        <v>#N/A</v>
      </c>
      <c r="F88" s="336" t="e">
        <f>INDEX([7]Факт_Ф1!$1:$1048576,MATCH(TEXT($A88,"#"),[7]Факт_Ф1!$A:$A,0),MATCH(TEXT(F$1,"ДД.ММ.ГГГГ"),[7]Факт_Ф1!$2:$2,0))</f>
        <v>#N/A</v>
      </c>
      <c r="G88" s="487" t="e">
        <f>INDEX([7]Факт_Ф1!$1:$1048576,MATCH(TEXT($A88,"#"),[7]Факт_Ф1!$A:$A,0),MATCH(TEXT(G$1,"ДД.ММ.ГГГГ"),[7]Факт_Ф1!$2:$2,0))</f>
        <v>#N/A</v>
      </c>
      <c r="H88" s="338"/>
      <c r="I88" s="339"/>
      <c r="J88" s="339"/>
      <c r="K88" s="340"/>
      <c r="L88" s="341"/>
      <c r="M88" s="339"/>
      <c r="N88" s="339"/>
      <c r="O88" s="340"/>
      <c r="P88" s="338"/>
      <c r="Q88" s="339"/>
      <c r="R88" s="339"/>
      <c r="S88" s="340"/>
      <c r="T88" s="338"/>
      <c r="U88" s="339"/>
      <c r="V88" s="339"/>
      <c r="W88" s="340"/>
      <c r="X88" s="340"/>
      <c r="Y88" s="340"/>
      <c r="Z88" s="340"/>
      <c r="AA88" s="498"/>
      <c r="AB88" s="514"/>
      <c r="AC88" s="340"/>
      <c r="AD88" s="514"/>
      <c r="AE88" s="514"/>
      <c r="AG88" s="333" t="e">
        <f t="shared" si="53"/>
        <v>#N/A</v>
      </c>
      <c r="AH88" s="333">
        <f t="shared" si="54"/>
        <v>0</v>
      </c>
      <c r="AI88" s="333">
        <f t="shared" si="55"/>
        <v>0</v>
      </c>
      <c r="AJ88" s="333">
        <f t="shared" si="44"/>
        <v>0</v>
      </c>
      <c r="AK88" s="333">
        <f t="shared" si="45"/>
        <v>0</v>
      </c>
      <c r="AL88" s="333">
        <f t="shared" si="45"/>
        <v>0</v>
      </c>
      <c r="AM88" s="333">
        <f t="shared" si="45"/>
        <v>0</v>
      </c>
      <c r="AN88" s="333">
        <f t="shared" si="45"/>
        <v>0</v>
      </c>
      <c r="AO88" s="333">
        <f t="shared" si="45"/>
        <v>0</v>
      </c>
    </row>
    <row r="89" spans="1:41" ht="16.5" customHeight="1" x14ac:dyDescent="0.3">
      <c r="A89" s="324">
        <v>1620</v>
      </c>
      <c r="B89" s="325" t="s">
        <v>324</v>
      </c>
      <c r="C89" s="419" t="e">
        <f>INDEX([7]Факт_Ф1!$1:$1048576,MATCH(TEXT($A89,"#"),[7]Факт_Ф1!$A:$A,0),MATCH(TEXT(C$1,"ДД.ММ.ГГГГ"),[7]Факт_Ф1!$2:$2,0))</f>
        <v>#N/A</v>
      </c>
      <c r="D89" s="335" t="e">
        <f>INDEX([7]Факт_Ф1!$1:$1048576,MATCH(TEXT($A89,"#"),[7]Факт_Ф1!$A:$A,0),MATCH(TEXT(D$1,"ДД.ММ.ГГГГ"),[7]Факт_Ф1!$2:$2,0))</f>
        <v>#N/A</v>
      </c>
      <c r="E89" s="336" t="e">
        <f>INDEX([7]Факт_Ф1!$1:$1048576,MATCH(TEXT($A89,"#"),[7]Факт_Ф1!$A:$A,0),MATCH(TEXT(E$1,"ДД.ММ.ГГГГ"),[7]Факт_Ф1!$2:$2,0))</f>
        <v>#N/A</v>
      </c>
      <c r="F89" s="336" t="e">
        <f>INDEX([7]Факт_Ф1!$1:$1048576,MATCH(TEXT($A89,"#"),[7]Факт_Ф1!$A:$A,0),MATCH(TEXT(F$1,"ДД.ММ.ГГГГ"),[7]Факт_Ф1!$2:$2,0))</f>
        <v>#N/A</v>
      </c>
      <c r="G89" s="487" t="e">
        <f>INDEX([7]Факт_Ф1!$1:$1048576,MATCH(TEXT($A89,"#"),[7]Факт_Ф1!$A:$A,0),MATCH(TEXT(G$1,"ДД.ММ.ГГГГ"),[7]Факт_Ф1!$2:$2,0))</f>
        <v>#N/A</v>
      </c>
      <c r="H89" s="338"/>
      <c r="I89" s="339"/>
      <c r="J89" s="339"/>
      <c r="K89" s="340"/>
      <c r="L89" s="341"/>
      <c r="M89" s="339"/>
      <c r="N89" s="339"/>
      <c r="O89" s="340"/>
      <c r="P89" s="338"/>
      <c r="Q89" s="339"/>
      <c r="R89" s="339"/>
      <c r="S89" s="340"/>
      <c r="T89" s="338"/>
      <c r="U89" s="339"/>
      <c r="V89" s="339"/>
      <c r="W89" s="340"/>
      <c r="X89" s="340"/>
      <c r="Y89" s="340"/>
      <c r="Z89" s="340"/>
      <c r="AA89" s="498"/>
      <c r="AB89" s="514"/>
      <c r="AC89" s="340"/>
      <c r="AD89" s="514"/>
      <c r="AE89" s="514"/>
      <c r="AG89" s="333" t="e">
        <f t="shared" si="53"/>
        <v>#N/A</v>
      </c>
      <c r="AH89" s="333">
        <f t="shared" si="54"/>
        <v>0</v>
      </c>
      <c r="AI89" s="333">
        <f t="shared" si="55"/>
        <v>0</v>
      </c>
      <c r="AJ89" s="333">
        <f t="shared" si="44"/>
        <v>0</v>
      </c>
      <c r="AK89" s="333">
        <f t="shared" si="45"/>
        <v>0</v>
      </c>
      <c r="AL89" s="333">
        <f t="shared" si="45"/>
        <v>0</v>
      </c>
      <c r="AM89" s="333">
        <f t="shared" si="45"/>
        <v>0</v>
      </c>
      <c r="AN89" s="333">
        <f t="shared" si="45"/>
        <v>0</v>
      </c>
      <c r="AO89" s="333">
        <f t="shared" si="45"/>
        <v>0</v>
      </c>
    </row>
    <row r="90" spans="1:41" x14ac:dyDescent="0.3">
      <c r="A90" s="324">
        <v>1625</v>
      </c>
      <c r="B90" s="325" t="s">
        <v>325</v>
      </c>
      <c r="C90" s="419" t="e">
        <f>INDEX([7]Факт_Ф1!$1:$1048576,MATCH(TEXT($A90,"#"),[7]Факт_Ф1!$A:$A,0),MATCH(TEXT(C$1,"ДД.ММ.ГГГГ"),[7]Факт_Ф1!$2:$2,0))</f>
        <v>#N/A</v>
      </c>
      <c r="D90" s="335" t="e">
        <f>INDEX([7]Факт_Ф1!$1:$1048576,MATCH(TEXT($A90,"#"),[7]Факт_Ф1!$A:$A,0),MATCH(TEXT(D$1,"ДД.ММ.ГГГГ"),[7]Факт_Ф1!$2:$2,0))</f>
        <v>#N/A</v>
      </c>
      <c r="E90" s="336" t="e">
        <f>INDEX([7]Факт_Ф1!$1:$1048576,MATCH(TEXT($A90,"#"),[7]Факт_Ф1!$A:$A,0),MATCH(TEXT(E$1,"ДД.ММ.ГГГГ"),[7]Факт_Ф1!$2:$2,0))</f>
        <v>#N/A</v>
      </c>
      <c r="F90" s="336" t="e">
        <f>INDEX([7]Факт_Ф1!$1:$1048576,MATCH(TEXT($A90,"#"),[7]Факт_Ф1!$A:$A,0),MATCH(TEXT(F$1,"ДД.ММ.ГГГГ"),[7]Факт_Ф1!$2:$2,0))</f>
        <v>#N/A</v>
      </c>
      <c r="G90" s="487" t="e">
        <f>INDEX([7]Факт_Ф1!$1:$1048576,MATCH(TEXT($A90,"#"),[7]Факт_Ф1!$A:$A,0),MATCH(TEXT(G$1,"ДД.ММ.ГГГГ"),[7]Факт_Ф1!$2:$2,0))</f>
        <v>#N/A</v>
      </c>
      <c r="H90" s="338"/>
      <c r="I90" s="339"/>
      <c r="J90" s="339"/>
      <c r="K90" s="340"/>
      <c r="L90" s="341"/>
      <c r="M90" s="339"/>
      <c r="N90" s="339"/>
      <c r="O90" s="340"/>
      <c r="P90" s="338"/>
      <c r="Q90" s="339"/>
      <c r="R90" s="339"/>
      <c r="S90" s="340"/>
      <c r="T90" s="338"/>
      <c r="U90" s="339"/>
      <c r="V90" s="339"/>
      <c r="W90" s="340"/>
      <c r="X90" s="340"/>
      <c r="Y90" s="340"/>
      <c r="Z90" s="340"/>
      <c r="AA90" s="498"/>
      <c r="AB90" s="514"/>
      <c r="AC90" s="340"/>
      <c r="AD90" s="514"/>
      <c r="AE90" s="514"/>
      <c r="AG90" s="333" t="e">
        <f t="shared" si="53"/>
        <v>#N/A</v>
      </c>
      <c r="AH90" s="333">
        <f t="shared" si="54"/>
        <v>0</v>
      </c>
      <c r="AI90" s="333">
        <f t="shared" si="55"/>
        <v>0</v>
      </c>
      <c r="AJ90" s="333">
        <f t="shared" si="44"/>
        <v>0</v>
      </c>
      <c r="AK90" s="333">
        <f t="shared" si="45"/>
        <v>0</v>
      </c>
      <c r="AL90" s="333">
        <f t="shared" si="45"/>
        <v>0</v>
      </c>
      <c r="AM90" s="333">
        <f t="shared" si="45"/>
        <v>0</v>
      </c>
      <c r="AN90" s="333">
        <f t="shared" si="45"/>
        <v>0</v>
      </c>
      <c r="AO90" s="333">
        <f t="shared" si="45"/>
        <v>0</v>
      </c>
    </row>
    <row r="91" spans="1:41" x14ac:dyDescent="0.3">
      <c r="A91" s="324">
        <v>1630</v>
      </c>
      <c r="B91" s="325" t="s">
        <v>326</v>
      </c>
      <c r="C91" s="419" t="e">
        <f>INDEX([7]Факт_Ф1!$1:$1048576,MATCH(TEXT($A91,"#"),[7]Факт_Ф1!$A:$A,0),MATCH(TEXT(C$1,"ДД.ММ.ГГГГ"),[7]Факт_Ф1!$2:$2,0))</f>
        <v>#N/A</v>
      </c>
      <c r="D91" s="335" t="e">
        <f>INDEX([7]Факт_Ф1!$1:$1048576,MATCH(TEXT($A91,"#"),[7]Факт_Ф1!$A:$A,0),MATCH(TEXT(D$1,"ДД.ММ.ГГГГ"),[7]Факт_Ф1!$2:$2,0))</f>
        <v>#N/A</v>
      </c>
      <c r="E91" s="336" t="e">
        <f>INDEX([7]Факт_Ф1!$1:$1048576,MATCH(TEXT($A91,"#"),[7]Факт_Ф1!$A:$A,0),MATCH(TEXT(E$1,"ДД.ММ.ГГГГ"),[7]Факт_Ф1!$2:$2,0))</f>
        <v>#N/A</v>
      </c>
      <c r="F91" s="336" t="e">
        <f>INDEX([7]Факт_Ф1!$1:$1048576,MATCH(TEXT($A91,"#"),[7]Факт_Ф1!$A:$A,0),MATCH(TEXT(F$1,"ДД.ММ.ГГГГ"),[7]Факт_Ф1!$2:$2,0))</f>
        <v>#N/A</v>
      </c>
      <c r="G91" s="487" t="e">
        <f>INDEX([7]Факт_Ф1!$1:$1048576,MATCH(TEXT($A91,"#"),[7]Факт_Ф1!$A:$A,0),MATCH(TEXT(G$1,"ДД.ММ.ГГГГ"),[7]Факт_Ф1!$2:$2,0))</f>
        <v>#N/A</v>
      </c>
      <c r="H91" s="338"/>
      <c r="I91" s="339"/>
      <c r="J91" s="339"/>
      <c r="K91" s="340"/>
      <c r="L91" s="341"/>
      <c r="M91" s="339"/>
      <c r="N91" s="339"/>
      <c r="O91" s="340"/>
      <c r="P91" s="338"/>
      <c r="Q91" s="339"/>
      <c r="R91" s="339"/>
      <c r="S91" s="340"/>
      <c r="T91" s="338"/>
      <c r="U91" s="339"/>
      <c r="V91" s="339"/>
      <c r="W91" s="340"/>
      <c r="X91" s="340"/>
      <c r="Y91" s="340"/>
      <c r="Z91" s="340"/>
      <c r="AA91" s="498"/>
      <c r="AB91" s="514"/>
      <c r="AC91" s="340"/>
      <c r="AD91" s="514"/>
      <c r="AE91" s="514"/>
      <c r="AG91" s="333" t="e">
        <f t="shared" si="53"/>
        <v>#N/A</v>
      </c>
      <c r="AH91" s="333">
        <f t="shared" si="54"/>
        <v>0</v>
      </c>
      <c r="AI91" s="333">
        <f t="shared" si="55"/>
        <v>0</v>
      </c>
      <c r="AJ91" s="333">
        <f t="shared" si="44"/>
        <v>0</v>
      </c>
      <c r="AK91" s="333">
        <f t="shared" si="45"/>
        <v>0</v>
      </c>
      <c r="AL91" s="333">
        <f t="shared" si="45"/>
        <v>0</v>
      </c>
      <c r="AM91" s="333">
        <f t="shared" si="45"/>
        <v>0</v>
      </c>
      <c r="AN91" s="333">
        <f t="shared" si="45"/>
        <v>0</v>
      </c>
      <c r="AO91" s="333">
        <f t="shared" si="45"/>
        <v>0</v>
      </c>
    </row>
    <row r="92" spans="1:41" x14ac:dyDescent="0.3">
      <c r="A92" s="370">
        <v>1635</v>
      </c>
      <c r="B92" s="325" t="s">
        <v>327</v>
      </c>
      <c r="C92" s="419" t="e">
        <f>INDEX([7]Факт_Ф1!$1:$1048576,MATCH(TEXT($A92,"#"),[7]Факт_Ф1!$A:$A,0),MATCH(TEXT(C$1,"ДД.ММ.ГГГГ"),[7]Факт_Ф1!$2:$2,0))</f>
        <v>#N/A</v>
      </c>
      <c r="D92" s="335" t="e">
        <f>INDEX([7]Факт_Ф1!$1:$1048576,MATCH(TEXT($A92,"#"),[7]Факт_Ф1!$A:$A,0),MATCH(TEXT(D$1,"ДД.ММ.ГГГГ"),[7]Факт_Ф1!$2:$2,0))</f>
        <v>#N/A</v>
      </c>
      <c r="E92" s="336" t="e">
        <f>INDEX([7]Факт_Ф1!$1:$1048576,MATCH(TEXT($A92,"#"),[7]Факт_Ф1!$A:$A,0),MATCH(TEXT(E$1,"ДД.ММ.ГГГГ"),[7]Факт_Ф1!$2:$2,0))</f>
        <v>#N/A</v>
      </c>
      <c r="F92" s="336" t="e">
        <f>INDEX([7]Факт_Ф1!$1:$1048576,MATCH(TEXT($A92,"#"),[7]Факт_Ф1!$A:$A,0),MATCH(TEXT(F$1,"ДД.ММ.ГГГГ"),[7]Факт_Ф1!$2:$2,0))</f>
        <v>#N/A</v>
      </c>
      <c r="G92" s="487" t="e">
        <f>INDEX([7]Факт_Ф1!$1:$1048576,MATCH(TEXT($A92,"#"),[7]Факт_Ф1!$A:$A,0),MATCH(TEXT(G$1,"ДД.ММ.ГГГГ"),[7]Факт_Ф1!$2:$2,0))</f>
        <v>#N/A</v>
      </c>
      <c r="H92" s="338"/>
      <c r="I92" s="339"/>
      <c r="J92" s="339"/>
      <c r="K92" s="340"/>
      <c r="L92" s="341"/>
      <c r="M92" s="339"/>
      <c r="N92" s="339"/>
      <c r="O92" s="340"/>
      <c r="P92" s="338"/>
      <c r="Q92" s="339"/>
      <c r="R92" s="339"/>
      <c r="S92" s="340"/>
      <c r="T92" s="338"/>
      <c r="U92" s="339"/>
      <c r="V92" s="339"/>
      <c r="W92" s="340"/>
      <c r="X92" s="340"/>
      <c r="Y92" s="340"/>
      <c r="Z92" s="340"/>
      <c r="AA92" s="498"/>
      <c r="AB92" s="514"/>
      <c r="AC92" s="340"/>
      <c r="AD92" s="514"/>
      <c r="AE92" s="514"/>
      <c r="AG92" s="333" t="e">
        <f t="shared" si="53"/>
        <v>#N/A</v>
      </c>
      <c r="AH92" s="333">
        <f t="shared" si="54"/>
        <v>0</v>
      </c>
      <c r="AI92" s="333">
        <f t="shared" si="55"/>
        <v>0</v>
      </c>
      <c r="AJ92" s="333">
        <f t="shared" si="44"/>
        <v>0</v>
      </c>
      <c r="AK92" s="333">
        <f t="shared" si="45"/>
        <v>0</v>
      </c>
      <c r="AL92" s="333">
        <f t="shared" si="45"/>
        <v>0</v>
      </c>
      <c r="AM92" s="333">
        <f t="shared" si="45"/>
        <v>0</v>
      </c>
      <c r="AN92" s="333">
        <f t="shared" si="45"/>
        <v>0</v>
      </c>
      <c r="AO92" s="333">
        <f t="shared" si="45"/>
        <v>0</v>
      </c>
    </row>
    <row r="93" spans="1:41" x14ac:dyDescent="0.3">
      <c r="A93" s="370">
        <v>1640</v>
      </c>
      <c r="B93" s="325" t="s">
        <v>328</v>
      </c>
      <c r="C93" s="419" t="e">
        <f>INDEX([7]Факт_Ф1!$1:$1048576,MATCH(TEXT($A93,"#"),[7]Факт_Ф1!$A:$A,0),MATCH(TEXT(C$1,"ДД.ММ.ГГГГ"),[7]Факт_Ф1!$2:$2,0))</f>
        <v>#N/A</v>
      </c>
      <c r="D93" s="335" t="e">
        <f>INDEX([7]Факт_Ф1!$1:$1048576,MATCH(TEXT($A93,"#"),[7]Факт_Ф1!$A:$A,0),MATCH(TEXT(D$1,"ДД.ММ.ГГГГ"),[7]Факт_Ф1!$2:$2,0))</f>
        <v>#N/A</v>
      </c>
      <c r="E93" s="336" t="e">
        <f>INDEX([7]Факт_Ф1!$1:$1048576,MATCH(TEXT($A93,"#"),[7]Факт_Ф1!$A:$A,0),MATCH(TEXT(E$1,"ДД.ММ.ГГГГ"),[7]Факт_Ф1!$2:$2,0))</f>
        <v>#N/A</v>
      </c>
      <c r="F93" s="336" t="e">
        <f>INDEX([7]Факт_Ф1!$1:$1048576,MATCH(TEXT($A93,"#"),[7]Факт_Ф1!$A:$A,0),MATCH(TEXT(F$1,"ДД.ММ.ГГГГ"),[7]Факт_Ф1!$2:$2,0))</f>
        <v>#N/A</v>
      </c>
      <c r="G93" s="487" t="e">
        <f>INDEX([7]Факт_Ф1!$1:$1048576,MATCH(TEXT($A93,"#"),[7]Факт_Ф1!$A:$A,0),MATCH(TEXT(G$1,"ДД.ММ.ГГГГ"),[7]Факт_Ф1!$2:$2,0))</f>
        <v>#N/A</v>
      </c>
      <c r="H93" s="338"/>
      <c r="I93" s="339"/>
      <c r="J93" s="339"/>
      <c r="K93" s="340"/>
      <c r="L93" s="341"/>
      <c r="M93" s="339"/>
      <c r="N93" s="339"/>
      <c r="O93" s="340"/>
      <c r="P93" s="338"/>
      <c r="Q93" s="339"/>
      <c r="R93" s="339"/>
      <c r="S93" s="340"/>
      <c r="T93" s="338"/>
      <c r="U93" s="339"/>
      <c r="V93" s="339"/>
      <c r="W93" s="340"/>
      <c r="X93" s="340"/>
      <c r="Y93" s="340"/>
      <c r="Z93" s="340"/>
      <c r="AA93" s="498"/>
      <c r="AB93" s="514"/>
      <c r="AC93" s="340"/>
      <c r="AD93" s="514"/>
      <c r="AE93" s="514"/>
      <c r="AG93" s="333" t="e">
        <f t="shared" si="53"/>
        <v>#N/A</v>
      </c>
      <c r="AH93" s="333">
        <f t="shared" si="54"/>
        <v>0</v>
      </c>
      <c r="AI93" s="333">
        <f t="shared" si="55"/>
        <v>0</v>
      </c>
      <c r="AJ93" s="333">
        <f t="shared" si="44"/>
        <v>0</v>
      </c>
      <c r="AK93" s="333">
        <f t="shared" si="45"/>
        <v>0</v>
      </c>
      <c r="AL93" s="333">
        <f t="shared" si="45"/>
        <v>0</v>
      </c>
      <c r="AM93" s="333">
        <f t="shared" si="45"/>
        <v>0</v>
      </c>
      <c r="AN93" s="333">
        <f t="shared" si="45"/>
        <v>0</v>
      </c>
      <c r="AO93" s="333">
        <f t="shared" si="45"/>
        <v>0</v>
      </c>
    </row>
    <row r="94" spans="1:41" x14ac:dyDescent="0.3">
      <c r="A94" s="370">
        <v>1645</v>
      </c>
      <c r="B94" s="325" t="s">
        <v>329</v>
      </c>
      <c r="C94" s="419" t="e">
        <f>INDEX([7]Факт_Ф1!$1:$1048576,MATCH(TEXT($A94,"#"),[7]Факт_Ф1!$A:$A,0),MATCH(TEXT(C$1,"ДД.ММ.ГГГГ"),[7]Факт_Ф1!$2:$2,0))</f>
        <v>#N/A</v>
      </c>
      <c r="D94" s="335" t="e">
        <f>INDEX([7]Факт_Ф1!$1:$1048576,MATCH(TEXT($A94,"#"),[7]Факт_Ф1!$A:$A,0),MATCH(TEXT(D$1,"ДД.ММ.ГГГГ"),[7]Факт_Ф1!$2:$2,0))</f>
        <v>#N/A</v>
      </c>
      <c r="E94" s="336" t="e">
        <f>INDEX([7]Факт_Ф1!$1:$1048576,MATCH(TEXT($A94,"#"),[7]Факт_Ф1!$A:$A,0),MATCH(TEXT(E$1,"ДД.ММ.ГГГГ"),[7]Факт_Ф1!$2:$2,0))</f>
        <v>#N/A</v>
      </c>
      <c r="F94" s="336" t="e">
        <f>INDEX([7]Факт_Ф1!$1:$1048576,MATCH(TEXT($A94,"#"),[7]Факт_Ф1!$A:$A,0),MATCH(TEXT(F$1,"ДД.ММ.ГГГГ"),[7]Факт_Ф1!$2:$2,0))</f>
        <v>#N/A</v>
      </c>
      <c r="G94" s="487" t="e">
        <f>INDEX([7]Факт_Ф1!$1:$1048576,MATCH(TEXT($A94,"#"),[7]Факт_Ф1!$A:$A,0),MATCH(TEXT(G$1,"ДД.ММ.ГГГГ"),[7]Факт_Ф1!$2:$2,0))</f>
        <v>#N/A</v>
      </c>
      <c r="H94" s="338"/>
      <c r="I94" s="339"/>
      <c r="J94" s="339"/>
      <c r="K94" s="340"/>
      <c r="L94" s="341"/>
      <c r="M94" s="339"/>
      <c r="N94" s="339"/>
      <c r="O94" s="340"/>
      <c r="P94" s="338"/>
      <c r="Q94" s="339"/>
      <c r="R94" s="339"/>
      <c r="S94" s="340"/>
      <c r="T94" s="338"/>
      <c r="U94" s="339"/>
      <c r="V94" s="339"/>
      <c r="W94" s="340"/>
      <c r="X94" s="340"/>
      <c r="Y94" s="340"/>
      <c r="Z94" s="340"/>
      <c r="AA94" s="498"/>
      <c r="AB94" s="514"/>
      <c r="AC94" s="340"/>
      <c r="AD94" s="514"/>
      <c r="AE94" s="514"/>
      <c r="AG94" s="333" t="e">
        <f t="shared" si="53"/>
        <v>#N/A</v>
      </c>
      <c r="AH94" s="333">
        <f t="shared" si="54"/>
        <v>0</v>
      </c>
      <c r="AI94" s="333">
        <f t="shared" si="55"/>
        <v>0</v>
      </c>
      <c r="AJ94" s="333">
        <f t="shared" si="44"/>
        <v>0</v>
      </c>
      <c r="AK94" s="333">
        <f t="shared" si="45"/>
        <v>0</v>
      </c>
      <c r="AL94" s="333">
        <f t="shared" si="45"/>
        <v>0</v>
      </c>
      <c r="AM94" s="333">
        <f t="shared" si="45"/>
        <v>0</v>
      </c>
      <c r="AN94" s="333">
        <f t="shared" si="45"/>
        <v>0</v>
      </c>
      <c r="AO94" s="333">
        <f t="shared" si="45"/>
        <v>0</v>
      </c>
    </row>
    <row r="95" spans="1:41" x14ac:dyDescent="0.3">
      <c r="A95" s="370">
        <v>1650</v>
      </c>
      <c r="B95" s="325" t="s">
        <v>330</v>
      </c>
      <c r="C95" s="419" t="e">
        <f>INDEX([7]Факт_Ф1!$1:$1048576,MATCH(TEXT($A95,"#"),[7]Факт_Ф1!$A:$A,0),MATCH(TEXT(C$1,"ДД.ММ.ГГГГ"),[7]Факт_Ф1!$2:$2,0))</f>
        <v>#N/A</v>
      </c>
      <c r="D95" s="335" t="e">
        <f>INDEX([7]Факт_Ф1!$1:$1048576,MATCH(TEXT($A95,"#"),[7]Факт_Ф1!$A:$A,0),MATCH(TEXT(D$1,"ДД.ММ.ГГГГ"),[7]Факт_Ф1!$2:$2,0))</f>
        <v>#N/A</v>
      </c>
      <c r="E95" s="336" t="e">
        <f>INDEX([7]Факт_Ф1!$1:$1048576,MATCH(TEXT($A95,"#"),[7]Факт_Ф1!$A:$A,0),MATCH(TEXT(E$1,"ДД.ММ.ГГГГ"),[7]Факт_Ф1!$2:$2,0))</f>
        <v>#N/A</v>
      </c>
      <c r="F95" s="336" t="e">
        <f>INDEX([7]Факт_Ф1!$1:$1048576,MATCH(TEXT($A95,"#"),[7]Факт_Ф1!$A:$A,0),MATCH(TEXT(F$1,"ДД.ММ.ГГГГ"),[7]Факт_Ф1!$2:$2,0))</f>
        <v>#N/A</v>
      </c>
      <c r="G95" s="487" t="e">
        <f>INDEX([7]Факт_Ф1!$1:$1048576,MATCH(TEXT($A95,"#"),[7]Факт_Ф1!$A:$A,0),MATCH(TEXT(G$1,"ДД.ММ.ГГГГ"),[7]Факт_Ф1!$2:$2,0))</f>
        <v>#N/A</v>
      </c>
      <c r="H95" s="338">
        <v>0</v>
      </c>
      <c r="I95" s="339">
        <v>0</v>
      </c>
      <c r="J95" s="339">
        <v>0</v>
      </c>
      <c r="K95" s="340">
        <v>0</v>
      </c>
      <c r="L95" s="341">
        <v>0</v>
      </c>
      <c r="M95" s="339">
        <v>0</v>
      </c>
      <c r="N95" s="339">
        <v>0</v>
      </c>
      <c r="O95" s="340">
        <v>0</v>
      </c>
      <c r="P95" s="338">
        <v>0</v>
      </c>
      <c r="Q95" s="339">
        <v>0</v>
      </c>
      <c r="R95" s="339">
        <v>0</v>
      </c>
      <c r="S95" s="340">
        <v>0</v>
      </c>
      <c r="T95" s="338">
        <v>0</v>
      </c>
      <c r="U95" s="339">
        <v>0</v>
      </c>
      <c r="V95" s="339">
        <v>0</v>
      </c>
      <c r="W95" s="340">
        <v>0</v>
      </c>
      <c r="X95" s="340">
        <v>0</v>
      </c>
      <c r="Y95" s="340">
        <v>0</v>
      </c>
      <c r="Z95" s="340">
        <v>0</v>
      </c>
      <c r="AA95" s="498">
        <v>0</v>
      </c>
      <c r="AB95" s="514">
        <v>0</v>
      </c>
      <c r="AC95" s="340">
        <v>0</v>
      </c>
      <c r="AD95" s="514">
        <v>0</v>
      </c>
      <c r="AE95" s="514">
        <v>0</v>
      </c>
      <c r="AG95" s="333" t="e">
        <f t="shared" si="53"/>
        <v>#N/A</v>
      </c>
      <c r="AH95" s="333">
        <f t="shared" si="54"/>
        <v>0</v>
      </c>
      <c r="AI95" s="333">
        <f t="shared" si="55"/>
        <v>0</v>
      </c>
      <c r="AJ95" s="333">
        <f t="shared" si="44"/>
        <v>0</v>
      </c>
      <c r="AK95" s="333">
        <f t="shared" si="45"/>
        <v>0</v>
      </c>
      <c r="AL95" s="333">
        <f t="shared" si="45"/>
        <v>0</v>
      </c>
      <c r="AM95" s="333">
        <f t="shared" si="45"/>
        <v>0</v>
      </c>
      <c r="AN95" s="333">
        <f t="shared" si="45"/>
        <v>0</v>
      </c>
      <c r="AO95" s="333">
        <f t="shared" si="45"/>
        <v>0</v>
      </c>
    </row>
    <row r="96" spans="1:41" x14ac:dyDescent="0.3">
      <c r="A96" s="373">
        <v>1660</v>
      </c>
      <c r="B96" s="325" t="s">
        <v>331</v>
      </c>
      <c r="C96" s="419" t="e">
        <f>INDEX([7]Факт_Ф1!$1:$1048576,MATCH(TEXT($A96,"#"),[7]Факт_Ф1!$A:$A,0),MATCH(TEXT(C$1,"ДД.ММ.ГГГГ"),[7]Факт_Ф1!$2:$2,0))</f>
        <v>#N/A</v>
      </c>
      <c r="D96" s="335" t="e">
        <f>INDEX([7]Факт_Ф1!$1:$1048576,MATCH(TEXT($A96,"#"),[7]Факт_Ф1!$A:$A,0),MATCH(TEXT(D$1,"ДД.ММ.ГГГГ"),[7]Факт_Ф1!$2:$2,0))</f>
        <v>#N/A</v>
      </c>
      <c r="E96" s="336" t="e">
        <f>INDEX([7]Факт_Ф1!$1:$1048576,MATCH(TEXT($A96,"#"),[7]Факт_Ф1!$A:$A,0),MATCH(TEXT(E$1,"ДД.ММ.ГГГГ"),[7]Факт_Ф1!$2:$2,0))</f>
        <v>#N/A</v>
      </c>
      <c r="F96" s="336" t="e">
        <f>INDEX([7]Факт_Ф1!$1:$1048576,MATCH(TEXT($A96,"#"),[7]Факт_Ф1!$A:$A,0),MATCH(TEXT(F$1,"ДД.ММ.ГГГГ"),[7]Факт_Ф1!$2:$2,0))</f>
        <v>#N/A</v>
      </c>
      <c r="G96" s="487" t="e">
        <f>INDEX([7]Факт_Ф1!$1:$1048576,MATCH(TEXT($A96,"#"),[7]Факт_Ф1!$A:$A,0),MATCH(TEXT(G$1,"ДД.ММ.ГГГГ"),[7]Факт_Ф1!$2:$2,0))</f>
        <v>#N/A</v>
      </c>
      <c r="H96" s="338"/>
      <c r="I96" s="339"/>
      <c r="J96" s="339"/>
      <c r="K96" s="340"/>
      <c r="L96" s="341"/>
      <c r="M96" s="339"/>
      <c r="N96" s="339"/>
      <c r="O96" s="340"/>
      <c r="P96" s="338"/>
      <c r="Q96" s="339"/>
      <c r="R96" s="339"/>
      <c r="S96" s="340"/>
      <c r="T96" s="338"/>
      <c r="U96" s="339"/>
      <c r="V96" s="339"/>
      <c r="W96" s="340"/>
      <c r="X96" s="340"/>
      <c r="Y96" s="340"/>
      <c r="Z96" s="340"/>
      <c r="AA96" s="498"/>
      <c r="AB96" s="514"/>
      <c r="AC96" s="340"/>
      <c r="AD96" s="514"/>
      <c r="AE96" s="514"/>
      <c r="AG96" s="333" t="e">
        <f t="shared" si="53"/>
        <v>#N/A</v>
      </c>
      <c r="AH96" s="333">
        <f t="shared" si="54"/>
        <v>0</v>
      </c>
      <c r="AI96" s="333">
        <f>O96/$AH$3</f>
        <v>0</v>
      </c>
      <c r="AJ96" s="333">
        <f t="shared" si="44"/>
        <v>0</v>
      </c>
      <c r="AK96" s="333">
        <f t="shared" si="45"/>
        <v>0</v>
      </c>
      <c r="AL96" s="333">
        <f t="shared" si="45"/>
        <v>0</v>
      </c>
      <c r="AM96" s="333">
        <f t="shared" si="45"/>
        <v>0</v>
      </c>
      <c r="AN96" s="333">
        <f t="shared" si="45"/>
        <v>0</v>
      </c>
      <c r="AO96" s="333">
        <f t="shared" si="45"/>
        <v>0</v>
      </c>
    </row>
    <row r="97" spans="1:41" x14ac:dyDescent="0.3">
      <c r="A97" s="324">
        <v>1665</v>
      </c>
      <c r="B97" s="325" t="s">
        <v>332</v>
      </c>
      <c r="C97" s="419" t="e">
        <f>INDEX([7]Факт_Ф1!$1:$1048576,MATCH(TEXT($A97,"#"),[7]Факт_Ф1!$A:$A,0),MATCH(TEXT(C$1,"ДД.ММ.ГГГГ"),[7]Факт_Ф1!$2:$2,0))</f>
        <v>#N/A</v>
      </c>
      <c r="D97" s="335" t="e">
        <f>INDEX([7]Факт_Ф1!$1:$1048576,MATCH(TEXT($A97,"#"),[7]Факт_Ф1!$A:$A,0),MATCH(TEXT(D$1,"ДД.ММ.ГГГГ"),[7]Факт_Ф1!$2:$2,0))</f>
        <v>#N/A</v>
      </c>
      <c r="E97" s="336" t="e">
        <f>INDEX([7]Факт_Ф1!$1:$1048576,MATCH(TEXT($A97,"#"),[7]Факт_Ф1!$A:$A,0),MATCH(TEXT(E$1,"ДД.ММ.ГГГГ"),[7]Факт_Ф1!$2:$2,0))</f>
        <v>#N/A</v>
      </c>
      <c r="F97" s="336" t="e">
        <f>INDEX([7]Факт_Ф1!$1:$1048576,MATCH(TEXT($A97,"#"),[7]Факт_Ф1!$A:$A,0),MATCH(TEXT(F$1,"ДД.ММ.ГГГГ"),[7]Факт_Ф1!$2:$2,0))</f>
        <v>#N/A</v>
      </c>
      <c r="G97" s="487" t="e">
        <f>INDEX([7]Факт_Ф1!$1:$1048576,MATCH(TEXT($A97,"#"),[7]Факт_Ф1!$A:$A,0),MATCH(TEXT(G$1,"ДД.ММ.ГГГГ"),[7]Факт_Ф1!$2:$2,0))</f>
        <v>#N/A</v>
      </c>
      <c r="H97" s="338"/>
      <c r="I97" s="339"/>
      <c r="J97" s="339"/>
      <c r="K97" s="340"/>
      <c r="L97" s="341"/>
      <c r="M97" s="339"/>
      <c r="N97" s="339"/>
      <c r="O97" s="340"/>
      <c r="P97" s="338"/>
      <c r="Q97" s="339"/>
      <c r="R97" s="339"/>
      <c r="S97" s="340"/>
      <c r="T97" s="338"/>
      <c r="U97" s="339"/>
      <c r="V97" s="339"/>
      <c r="W97" s="340"/>
      <c r="X97" s="340"/>
      <c r="Y97" s="340"/>
      <c r="Z97" s="340"/>
      <c r="AA97" s="498"/>
      <c r="AB97" s="514"/>
      <c r="AC97" s="340"/>
      <c r="AD97" s="514"/>
      <c r="AE97" s="514"/>
      <c r="AG97" s="333" t="e">
        <f t="shared" si="53"/>
        <v>#N/A</v>
      </c>
      <c r="AH97" s="333">
        <f t="shared" si="54"/>
        <v>0</v>
      </c>
      <c r="AI97" s="333">
        <f>O97/$AH$3</f>
        <v>0</v>
      </c>
      <c r="AJ97" s="333">
        <f t="shared" si="44"/>
        <v>0</v>
      </c>
      <c r="AK97" s="333">
        <f t="shared" si="45"/>
        <v>0</v>
      </c>
      <c r="AL97" s="333">
        <f t="shared" si="45"/>
        <v>0</v>
      </c>
      <c r="AM97" s="333">
        <f t="shared" si="45"/>
        <v>0</v>
      </c>
      <c r="AN97" s="333">
        <f t="shared" si="45"/>
        <v>0</v>
      </c>
      <c r="AO97" s="333">
        <f t="shared" si="45"/>
        <v>0</v>
      </c>
    </row>
    <row r="98" spans="1:41" ht="15.75" customHeight="1" x14ac:dyDescent="0.3">
      <c r="A98" s="370">
        <v>1670</v>
      </c>
      <c r="B98" s="325" t="s">
        <v>333</v>
      </c>
      <c r="C98" s="419" t="e">
        <f>INDEX([7]Факт_Ф1!$1:$1048576,MATCH(TEXT($A98,"#"),[7]Факт_Ф1!$A:$A,0),MATCH(TEXT(C$1,"ДД.ММ.ГГГГ"),[7]Факт_Ф1!$2:$2,0))</f>
        <v>#N/A</v>
      </c>
      <c r="D98" s="335" t="e">
        <f>INDEX([7]Факт_Ф1!$1:$1048576,MATCH(TEXT($A98,"#"),[7]Факт_Ф1!$A:$A,0),MATCH(TEXT(D$1,"ДД.ММ.ГГГГ"),[7]Факт_Ф1!$2:$2,0))</f>
        <v>#N/A</v>
      </c>
      <c r="E98" s="336" t="e">
        <f>INDEX([7]Факт_Ф1!$1:$1048576,MATCH(TEXT($A98,"#"),[7]Факт_Ф1!$A:$A,0),MATCH(TEXT(E$1,"ДД.ММ.ГГГГ"),[7]Факт_Ф1!$2:$2,0))</f>
        <v>#N/A</v>
      </c>
      <c r="F98" s="336" t="e">
        <f>INDEX([7]Факт_Ф1!$1:$1048576,MATCH(TEXT($A98,"#"),[7]Факт_Ф1!$A:$A,0),MATCH(TEXT(F$1,"ДД.ММ.ГГГГ"),[7]Факт_Ф1!$2:$2,0))</f>
        <v>#N/A</v>
      </c>
      <c r="G98" s="487" t="e">
        <f>INDEX([7]Факт_Ф1!$1:$1048576,MATCH(TEXT($A98,"#"),[7]Факт_Ф1!$A:$A,0),MATCH(TEXT(G$1,"ДД.ММ.ГГГГ"),[7]Факт_Ф1!$2:$2,0))</f>
        <v>#N/A</v>
      </c>
      <c r="H98" s="338"/>
      <c r="I98" s="339"/>
      <c r="J98" s="339"/>
      <c r="K98" s="340"/>
      <c r="L98" s="341"/>
      <c r="M98" s="339"/>
      <c r="N98" s="339"/>
      <c r="O98" s="340"/>
      <c r="P98" s="338"/>
      <c r="Q98" s="339"/>
      <c r="R98" s="339"/>
      <c r="S98" s="340"/>
      <c r="T98" s="338"/>
      <c r="U98" s="339"/>
      <c r="V98" s="339"/>
      <c r="W98" s="340"/>
      <c r="X98" s="340"/>
      <c r="Y98" s="340"/>
      <c r="Z98" s="340"/>
      <c r="AA98" s="498"/>
      <c r="AB98" s="514"/>
      <c r="AC98" s="340"/>
      <c r="AD98" s="514"/>
      <c r="AE98" s="514"/>
      <c r="AG98" s="333" t="e">
        <f t="shared" si="53"/>
        <v>#N/A</v>
      </c>
      <c r="AH98" s="333">
        <f t="shared" si="54"/>
        <v>0</v>
      </c>
      <c r="AI98" s="333">
        <f>O98/$AH$3</f>
        <v>0</v>
      </c>
      <c r="AJ98" s="333">
        <f t="shared" si="44"/>
        <v>0</v>
      </c>
      <c r="AK98" s="333">
        <f t="shared" si="45"/>
        <v>0</v>
      </c>
      <c r="AL98" s="333">
        <f t="shared" si="45"/>
        <v>0</v>
      </c>
      <c r="AM98" s="333">
        <f t="shared" si="45"/>
        <v>0</v>
      </c>
      <c r="AN98" s="333">
        <f t="shared" si="45"/>
        <v>0</v>
      </c>
      <c r="AO98" s="333">
        <f t="shared" si="45"/>
        <v>0</v>
      </c>
    </row>
    <row r="99" spans="1:41" x14ac:dyDescent="0.3">
      <c r="A99" s="324">
        <v>1690</v>
      </c>
      <c r="B99" s="325" t="s">
        <v>334</v>
      </c>
      <c r="C99" s="419" t="e">
        <f>INDEX([7]Факт_Ф1!$1:$1048576,MATCH(TEXT($A99,"#"),[7]Факт_Ф1!$A:$A,0),MATCH(TEXT(C$1,"ДД.ММ.ГГГГ"),[7]Факт_Ф1!$2:$2,0))</f>
        <v>#N/A</v>
      </c>
      <c r="D99" s="335" t="e">
        <f>INDEX([7]Факт_Ф1!$1:$1048576,MATCH(TEXT($A99,"#"),[7]Факт_Ф1!$A:$A,0),MATCH(TEXT(D$1,"ДД.ММ.ГГГГ"),[7]Факт_Ф1!$2:$2,0))</f>
        <v>#N/A</v>
      </c>
      <c r="E99" s="336" t="e">
        <f>INDEX([7]Факт_Ф1!$1:$1048576,MATCH(TEXT($A99,"#"),[7]Факт_Ф1!$A:$A,0),MATCH(TEXT(E$1,"ДД.ММ.ГГГГ"),[7]Факт_Ф1!$2:$2,0))</f>
        <v>#N/A</v>
      </c>
      <c r="F99" s="336" t="e">
        <f>INDEX([7]Факт_Ф1!$1:$1048576,MATCH(TEXT($A99,"#"),[7]Факт_Ф1!$A:$A,0),MATCH(TEXT(F$1,"ДД.ММ.ГГГГ"),[7]Факт_Ф1!$2:$2,0))</f>
        <v>#N/A</v>
      </c>
      <c r="G99" s="487" t="e">
        <f>INDEX([7]Факт_Ф1!$1:$1048576,MATCH(TEXT($A99,"#"),[7]Факт_Ф1!$A:$A,0),MATCH(TEXT(G$1,"ДД.ММ.ГГГГ"),[7]Факт_Ф1!$2:$2,0))</f>
        <v>#N/A</v>
      </c>
      <c r="H99" s="338">
        <f>('Cash-flow'!C32+'Cash-flow'!D32+'Cash-flow'!E32)*Спецификация!$D$56/1000</f>
        <v>0</v>
      </c>
      <c r="I99" s="339">
        <f>('Cash-flow'!F32+'Cash-flow'!G32+'Cash-flow'!H32)*Спецификация!$D$56/1000+H99</f>
        <v>0</v>
      </c>
      <c r="J99" s="339">
        <f>('Cash-flow'!I32+'Cash-flow'!J32+'Cash-flow'!K32)*Спецификация!$D$56/1000+I99</f>
        <v>40069.226999999999</v>
      </c>
      <c r="K99" s="340">
        <f>('Cash-flow'!L32+'Cash-flow'!M32+'Cash-flow'!N32)*Спецификация!$D$56/1000+J99</f>
        <v>120320.508</v>
      </c>
      <c r="L99" s="341">
        <f>('Cash-flow'!O32+'Cash-flow'!P32+'Cash-flow'!Q32)*Спецификация!$D$56/1000+K99</f>
        <v>127318.389</v>
      </c>
      <c r="M99" s="338">
        <f>('Cash-flow'!R32+'Cash-flow'!S32+'Cash-flow'!T32)*Спецификация!$D$56/1000+L99</f>
        <v>129912.25499999999</v>
      </c>
      <c r="N99" s="338">
        <f>('Cash-flow'!U32+'Cash-flow'!V32+'Cash-flow'!W32)*Спецификация!$D$56/1000+M99</f>
        <v>129912.25499999999</v>
      </c>
      <c r="O99" s="338">
        <f>('Cash-flow'!X32+'Cash-flow'!Y32+'Cash-flow'!Z32)*Спецификация!$D$56/1000+N99</f>
        <v>129912.25499999999</v>
      </c>
      <c r="P99" s="338">
        <f>('Cash-flow'!AA32+'Cash-flow'!AB32+'Cash-flow'!AC32)*Спецификация!$D$56/1000+O99</f>
        <v>129912.25499999999</v>
      </c>
      <c r="Q99" s="338">
        <f>('Cash-flow'!AD32+'Cash-flow'!AE32+'Cash-flow'!AF32)*Спецификация!$D$56/1000+P99</f>
        <v>129912.25499999999</v>
      </c>
      <c r="R99" s="338">
        <f>('Cash-flow'!AG32+'Cash-flow'!AH32+'Cash-flow'!AI32)*Спецификация!$D$56/1000+Q99</f>
        <v>129912.25499999999</v>
      </c>
      <c r="S99" s="338">
        <f>('Cash-flow'!AJ32+'Cash-flow'!AK32+'Cash-flow'!AL32)*Спецификация!$D$56/1000+R99</f>
        <v>129912.25499999999</v>
      </c>
      <c r="T99" s="338">
        <f>('Cash-flow'!AM32+'Cash-flow'!AN32+'Cash-flow'!AO32)*Спецификация!$D$56/1000+S99</f>
        <v>129912.25499999999</v>
      </c>
      <c r="U99" s="338">
        <f>('Cash-flow'!AP32+'Cash-flow'!AQ32+'Cash-flow'!AR32)*Спецификация!$D$56/1000+T99</f>
        <v>129912.25499999999</v>
      </c>
      <c r="V99" s="338">
        <f>('Cash-flow'!AS32+'Cash-flow'!AT32+'Cash-flow'!AU32)*Спецификация!$D$56/1000+U99</f>
        <v>129912.25499999999</v>
      </c>
      <c r="W99" s="338">
        <f>('Cash-flow'!AV32+'Cash-flow'!AW32+'Cash-flow'!AX32)*Спецификация!$D$56/1000+V99</f>
        <v>129912.25499999999</v>
      </c>
      <c r="X99" s="338">
        <f>('Cash-flow'!AY32+'Cash-flow'!AZ32+'Cash-flow'!BA32+'Cash-flow'!BB32+'Cash-flow'!BC32+'Cash-flow'!BD32+'Cash-flow'!BE32+'Cash-flow'!BF32+'Cash-flow'!BG32+'Cash-flow'!BH32+'Cash-flow'!BJ32+'Cash-flow'!BI32)*Спецификация!$D$56/1000+W99</f>
        <v>129912.25499999999</v>
      </c>
      <c r="Y99" s="338">
        <f>('Cash-flow'!CI32+'Cash-flow'!CJ32+'Cash-flow'!CK32+'Cash-flow'!CL32+'Cash-flow'!CM32+'Cash-flow'!CN32+'Cash-flow'!CO32+'Cash-flow'!CP32+'Cash-flow'!CQ32+'Cash-flow'!CR32+'Cash-flow'!CS32+'Cash-flow'!CT32)*Спецификация!$D$56/1000+X99</f>
        <v>129912.25499999999</v>
      </c>
      <c r="Z99" s="338">
        <f>('Cash-flow'!BW32+'Cash-flow'!BX32+'Cash-flow'!BY32+'Cash-flow'!BZ32+'Cash-flow'!CA32+'Cash-flow'!CB32+'Cash-flow'!CC32+'Cash-flow'!CD32+'Cash-flow'!CE32+'Cash-flow'!CF32+'Cash-flow'!CG32+'Cash-flow'!CH32)*Спецификация!$D$56/1000+Y99</f>
        <v>129912.25499999999</v>
      </c>
      <c r="AA99" s="338">
        <f>('Cash-flow'!BX32+'Cash-flow'!BY32+'Cash-flow'!BZ32+'Cash-flow'!CA32+'Cash-flow'!CB32+'Cash-flow'!CC32+'Cash-flow'!CD32+'Cash-flow'!CE32+'Cash-flow'!CF32+'Cash-flow'!CG32+'Cash-flow'!CH32+'Cash-flow'!CI32)*Спецификация!$D$56/1000+Z99</f>
        <v>129912.25499999999</v>
      </c>
      <c r="AB99" s="338">
        <f>('Cash-flow'!CU32+'Cash-flow'!CV32+'Cash-flow'!CW32+'Cash-flow'!CX32+'Cash-flow'!CY32+'Cash-flow'!CZ32+'Cash-flow'!DA32+'Cash-flow'!DB32+'Cash-flow'!DC32+'Cash-flow'!DD32+'Cash-flow'!DE32+'Cash-flow'!DF32)*Спецификация!$D$56/1000+AA99</f>
        <v>129912.25499999999</v>
      </c>
      <c r="AC99" s="338">
        <f>('Cash-flow'!DG32+'Cash-flow'!DH32+'Cash-flow'!DI32+'Cash-flow'!DJ32+'Cash-flow'!DK32+'Cash-flow'!DL32+'Cash-flow'!DM32+'Cash-flow'!DN32+'Cash-flow'!DO32+'Cash-flow'!DP32+'Cash-flow'!DQ32+'Cash-flow'!DR32)*Спецификация!$D$56/1000+AB99</f>
        <v>129912.25499999999</v>
      </c>
      <c r="AD99" s="514">
        <f>('Cash-flow'!DS32+'Cash-flow'!DT32+'Cash-flow'!DU32+'Cash-flow'!DV32+'Cash-flow'!DW32+'Cash-flow'!DX32+'Cash-flow'!DY32+'Cash-flow'!DZ32+'Cash-flow'!EA32+'Cash-flow'!EB32+'Cash-flow'!EC32+'Cash-flow'!ED32)*Спецификация!$D$56/1000+AC99</f>
        <v>129912.25499999999</v>
      </c>
      <c r="AE99" s="514">
        <f>('Cash-flow'!EE32+'Cash-flow'!EF32+'Cash-flow'!EG32+'Cash-flow'!EH32+'Cash-flow'!EI32+'Cash-flow'!EJ32+'Cash-flow'!EK32+'Cash-flow'!EL32+'Cash-flow'!EM32+'Cash-flow'!EN32+'Cash-flow'!EO32+'Cash-flow'!EP32)*Спецификация!$D$56/1000+AD99</f>
        <v>129912.25499999999</v>
      </c>
      <c r="AG99" s="333" t="e">
        <f t="shared" si="53"/>
        <v>#N/A</v>
      </c>
      <c r="AH99" s="333">
        <f t="shared" si="54"/>
        <v>120320.508</v>
      </c>
      <c r="AI99" s="333">
        <f t="shared" si="55"/>
        <v>129912.25499999999</v>
      </c>
      <c r="AJ99" s="333">
        <f t="shared" si="44"/>
        <v>129912.25499999999</v>
      </c>
      <c r="AK99" s="333">
        <f t="shared" si="45"/>
        <v>129912.25499999999</v>
      </c>
      <c r="AL99" s="333">
        <f t="shared" si="45"/>
        <v>129912.25499999999</v>
      </c>
      <c r="AM99" s="333">
        <f t="shared" si="45"/>
        <v>129912.25499999999</v>
      </c>
      <c r="AN99" s="333">
        <f t="shared" si="45"/>
        <v>129912.25499999999</v>
      </c>
      <c r="AO99" s="333">
        <f t="shared" si="45"/>
        <v>129912.25499999999</v>
      </c>
    </row>
    <row r="100" spans="1:41" x14ac:dyDescent="0.3">
      <c r="A100" s="346">
        <v>1695</v>
      </c>
      <c r="B100" s="429" t="s">
        <v>335</v>
      </c>
      <c r="C100" s="422" t="e">
        <f t="shared" ref="C100:AA100" si="56">C85+C86+C87+C88+C89+C90+C91+C92+C93+C94+C95+C96+C97+C98+C99</f>
        <v>#N/A</v>
      </c>
      <c r="D100" s="375" t="e">
        <f t="shared" si="56"/>
        <v>#N/A</v>
      </c>
      <c r="E100" s="376" t="e">
        <f t="shared" si="56"/>
        <v>#N/A</v>
      </c>
      <c r="F100" s="376" t="e">
        <f t="shared" si="56"/>
        <v>#N/A</v>
      </c>
      <c r="G100" s="488" t="e">
        <f t="shared" si="56"/>
        <v>#N/A</v>
      </c>
      <c r="H100" s="377">
        <f t="shared" si="56"/>
        <v>0</v>
      </c>
      <c r="I100" s="428">
        <f t="shared" si="56"/>
        <v>0</v>
      </c>
      <c r="J100" s="428">
        <f t="shared" si="56"/>
        <v>40069.226999999999</v>
      </c>
      <c r="K100" s="495">
        <f t="shared" si="56"/>
        <v>120320.508</v>
      </c>
      <c r="L100" s="427">
        <f t="shared" si="56"/>
        <v>127318.389</v>
      </c>
      <c r="M100" s="428">
        <f t="shared" si="56"/>
        <v>129912.25499999999</v>
      </c>
      <c r="N100" s="428">
        <f t="shared" si="56"/>
        <v>129912.25499999999</v>
      </c>
      <c r="O100" s="379">
        <f t="shared" si="56"/>
        <v>129912.25499999999</v>
      </c>
      <c r="P100" s="377">
        <f t="shared" si="56"/>
        <v>129912.25499999999</v>
      </c>
      <c r="Q100" s="377">
        <f t="shared" si="56"/>
        <v>129912.25499999999</v>
      </c>
      <c r="R100" s="377">
        <f t="shared" si="56"/>
        <v>129912.25499999999</v>
      </c>
      <c r="S100" s="377">
        <f t="shared" si="56"/>
        <v>129912.25499999999</v>
      </c>
      <c r="T100" s="377">
        <f t="shared" si="56"/>
        <v>129912.25499999999</v>
      </c>
      <c r="U100" s="377">
        <f t="shared" si="56"/>
        <v>129912.25499999999</v>
      </c>
      <c r="V100" s="377">
        <f t="shared" si="56"/>
        <v>129912.25499999999</v>
      </c>
      <c r="W100" s="377">
        <f t="shared" si="56"/>
        <v>129912.25499999999</v>
      </c>
      <c r="X100" s="377">
        <f t="shared" si="56"/>
        <v>129912.25499999999</v>
      </c>
      <c r="Y100" s="377">
        <f t="shared" si="56"/>
        <v>129912.25499999999</v>
      </c>
      <c r="Z100" s="377">
        <f t="shared" si="56"/>
        <v>129912.25499999999</v>
      </c>
      <c r="AA100" s="482">
        <f t="shared" si="56"/>
        <v>129912.25499999999</v>
      </c>
      <c r="AB100" s="377">
        <f t="shared" ref="AB100:AE100" si="57">AB85+AB86+AB87+AB88+AB89+AB90+AB91+AB92+AB93+AB94+AB95+AB96+AB97+AB98+AB99</f>
        <v>129912.25499999999</v>
      </c>
      <c r="AC100" s="377">
        <f t="shared" si="57"/>
        <v>129912.25499999999</v>
      </c>
      <c r="AD100" s="378">
        <f t="shared" si="57"/>
        <v>129912.25499999999</v>
      </c>
      <c r="AE100" s="378">
        <f t="shared" si="57"/>
        <v>129912.25499999999</v>
      </c>
      <c r="AG100" s="353" t="e">
        <f t="shared" si="53"/>
        <v>#N/A</v>
      </c>
      <c r="AH100" s="353">
        <f t="shared" si="54"/>
        <v>120320.508</v>
      </c>
      <c r="AI100" s="353">
        <f t="shared" si="55"/>
        <v>129912.25499999999</v>
      </c>
      <c r="AJ100" s="353">
        <f t="shared" si="44"/>
        <v>129912.25499999999</v>
      </c>
      <c r="AK100" s="353">
        <f t="shared" si="45"/>
        <v>129912.25499999999</v>
      </c>
      <c r="AL100" s="353">
        <f t="shared" si="45"/>
        <v>129912.25499999999</v>
      </c>
      <c r="AM100" s="353">
        <f t="shared" si="45"/>
        <v>129912.25499999999</v>
      </c>
      <c r="AN100" s="353">
        <f t="shared" si="45"/>
        <v>129912.25499999999</v>
      </c>
      <c r="AO100" s="353">
        <f t="shared" si="45"/>
        <v>129912.25499999999</v>
      </c>
    </row>
    <row r="101" spans="1:41" ht="27" x14ac:dyDescent="0.3">
      <c r="A101" s="430">
        <v>1700</v>
      </c>
      <c r="B101" s="429" t="s">
        <v>336</v>
      </c>
      <c r="C101" s="419" t="e">
        <f>INDEX([7]Факт_Ф1!$1:$1048576,MATCH(TEXT($A101,"#"),[7]Факт_Ф1!$A:$A,0),MATCH(TEXT(C$1,"ДД.ММ.ГГГГ"),[7]Факт_Ф1!$2:$2,0))</f>
        <v>#N/A</v>
      </c>
      <c r="D101" s="335" t="e">
        <f>INDEX([7]Факт_Ф1!$1:$1048576,MATCH(TEXT($A101,"#"),[7]Факт_Ф1!$A:$A,0),MATCH(TEXT(D$1,"ДД.ММ.ГГГГ"),[7]Факт_Ф1!$2:$2,0))</f>
        <v>#N/A</v>
      </c>
      <c r="E101" s="336" t="e">
        <f>INDEX([7]Факт_Ф1!$1:$1048576,MATCH(TEXT($A101,"#"),[7]Факт_Ф1!$A:$A,0),MATCH(TEXT(E$1,"ДД.ММ.ГГГГ"),[7]Факт_Ф1!$2:$2,0))</f>
        <v>#N/A</v>
      </c>
      <c r="F101" s="336" t="e">
        <f>INDEX([7]Факт_Ф1!$1:$1048576,MATCH(TEXT($A101,"#"),[7]Факт_Ф1!$A:$A,0),MATCH(TEXT(F$1,"ДД.ММ.ГГГГ"),[7]Факт_Ф1!$2:$2,0))</f>
        <v>#N/A</v>
      </c>
      <c r="G101" s="487" t="e">
        <f>INDEX([7]Факт_Ф1!$1:$1048576,MATCH(TEXT($A101,"#"),[7]Факт_Ф1!$A:$A,0),MATCH(TEXT(G$1,"ДД.ММ.ГГГГ"),[7]Факт_Ф1!$2:$2,0))</f>
        <v>#N/A</v>
      </c>
      <c r="H101" s="338"/>
      <c r="I101" s="339"/>
      <c r="J101" s="339"/>
      <c r="K101" s="340"/>
      <c r="L101" s="341"/>
      <c r="M101" s="339"/>
      <c r="N101" s="339"/>
      <c r="O101" s="340"/>
      <c r="P101" s="338"/>
      <c r="Q101" s="339"/>
      <c r="R101" s="339"/>
      <c r="S101" s="340"/>
      <c r="T101" s="338"/>
      <c r="U101" s="339"/>
      <c r="V101" s="339"/>
      <c r="W101" s="340"/>
      <c r="X101" s="340"/>
      <c r="Y101" s="340"/>
      <c r="Z101" s="340"/>
      <c r="AA101" s="498"/>
      <c r="AB101" s="514"/>
      <c r="AC101" s="340"/>
      <c r="AD101" s="514"/>
      <c r="AE101" s="514"/>
      <c r="AG101" s="353" t="e">
        <f t="shared" si="53"/>
        <v>#N/A</v>
      </c>
      <c r="AH101" s="353">
        <f t="shared" si="54"/>
        <v>0</v>
      </c>
      <c r="AI101" s="353">
        <f>O101/$AH$3</f>
        <v>0</v>
      </c>
      <c r="AJ101" s="353">
        <f t="shared" si="44"/>
        <v>0</v>
      </c>
      <c r="AK101" s="353">
        <f t="shared" si="45"/>
        <v>0</v>
      </c>
      <c r="AL101" s="353">
        <f t="shared" si="45"/>
        <v>0</v>
      </c>
      <c r="AM101" s="353">
        <f t="shared" si="45"/>
        <v>0</v>
      </c>
      <c r="AN101" s="353">
        <f t="shared" si="45"/>
        <v>0</v>
      </c>
      <c r="AO101" s="353">
        <f t="shared" si="45"/>
        <v>0</v>
      </c>
    </row>
    <row r="102" spans="1:41" ht="15" thickBot="1" x14ac:dyDescent="0.35">
      <c r="A102" s="431">
        <v>1800</v>
      </c>
      <c r="B102" s="429" t="s">
        <v>337</v>
      </c>
      <c r="C102" s="432" t="e">
        <f>INDEX([7]Факт_Ф1!$1:$1048576,MATCH(TEXT($A102,"#"),[7]Факт_Ф1!$A:$A,0),MATCH(TEXT(C$1,"ДД.ММ.ГГГГ"),[7]Факт_Ф1!$2:$2,0))</f>
        <v>#N/A</v>
      </c>
      <c r="D102" s="433" t="e">
        <f>INDEX([7]Факт_Ф1!$1:$1048576,MATCH(TEXT($A102,"#"),[7]Факт_Ф1!$A:$A,0),MATCH(TEXT(D$1,"ДД.ММ.ГГГГ"),[7]Факт_Ф1!$2:$2,0))</f>
        <v>#N/A</v>
      </c>
      <c r="E102" s="434" t="e">
        <f>INDEX([7]Факт_Ф1!$1:$1048576,MATCH(TEXT($A102,"#"),[7]Факт_Ф1!$A:$A,0),MATCH(TEXT(E$1,"ДД.ММ.ГГГГ"),[7]Факт_Ф1!$2:$2,0))</f>
        <v>#N/A</v>
      </c>
      <c r="F102" s="434" t="e">
        <f>INDEX([7]Факт_Ф1!$1:$1048576,MATCH(TEXT($A102,"#"),[7]Факт_Ф1!$A:$A,0),MATCH(TEXT(F$1,"ДД.ММ.ГГГГ"),[7]Факт_Ф1!$2:$2,0))</f>
        <v>#N/A</v>
      </c>
      <c r="G102" s="762" t="e">
        <f>INDEX([7]Факт_Ф1!$1:$1048576,MATCH(TEXT($A102,"#"),[7]Факт_Ф1!$A:$A,0),MATCH(TEXT(G$1,"ДД.ММ.ГГГГ"),[7]Факт_Ф1!$2:$2,0))</f>
        <v>#N/A</v>
      </c>
      <c r="H102" s="483"/>
      <c r="I102" s="484"/>
      <c r="J102" s="484"/>
      <c r="K102" s="485"/>
      <c r="L102" s="383"/>
      <c r="M102" s="381"/>
      <c r="N102" s="381"/>
      <c r="O102" s="382"/>
      <c r="P102" s="380"/>
      <c r="Q102" s="381"/>
      <c r="R102" s="381"/>
      <c r="S102" s="382"/>
      <c r="T102" s="380"/>
      <c r="U102" s="381"/>
      <c r="V102" s="381"/>
      <c r="W102" s="382"/>
      <c r="X102" s="382"/>
      <c r="Y102" s="382"/>
      <c r="Z102" s="382"/>
      <c r="AA102" s="509"/>
      <c r="AB102" s="518"/>
      <c r="AC102" s="382"/>
      <c r="AD102" s="518"/>
      <c r="AE102" s="518"/>
      <c r="AG102" s="384" t="e">
        <f t="shared" si="53"/>
        <v>#N/A</v>
      </c>
      <c r="AH102" s="384">
        <f t="shared" si="54"/>
        <v>0</v>
      </c>
      <c r="AI102" s="384">
        <f>O102/$AH$3</f>
        <v>0</v>
      </c>
      <c r="AJ102" s="384">
        <f t="shared" si="44"/>
        <v>0</v>
      </c>
      <c r="AK102" s="384">
        <f t="shared" si="45"/>
        <v>0</v>
      </c>
      <c r="AL102" s="384">
        <f t="shared" si="45"/>
        <v>0</v>
      </c>
      <c r="AM102" s="384">
        <f t="shared" si="45"/>
        <v>0</v>
      </c>
      <c r="AN102" s="384">
        <f t="shared" si="45"/>
        <v>0</v>
      </c>
      <c r="AO102" s="384">
        <f t="shared" si="45"/>
        <v>0</v>
      </c>
    </row>
    <row r="103" spans="1:41" s="392" customFormat="1" ht="15" thickBot="1" x14ac:dyDescent="0.35">
      <c r="A103" s="436" t="s">
        <v>338</v>
      </c>
      <c r="B103" s="437" t="s">
        <v>293</v>
      </c>
      <c r="C103" s="438" t="e">
        <f t="shared" ref="C103:AA103" si="58">C71+C83+C100+C101+C102</f>
        <v>#N/A</v>
      </c>
      <c r="D103" s="438" t="e">
        <f t="shared" si="58"/>
        <v>#N/A</v>
      </c>
      <c r="E103" s="439" t="e">
        <f t="shared" si="58"/>
        <v>#N/A</v>
      </c>
      <c r="F103" s="439" t="e">
        <f t="shared" si="58"/>
        <v>#N/A</v>
      </c>
      <c r="G103" s="440" t="e">
        <f t="shared" si="58"/>
        <v>#N/A</v>
      </c>
      <c r="H103" s="505">
        <f t="shared" si="58"/>
        <v>0</v>
      </c>
      <c r="I103" s="493">
        <f t="shared" si="58"/>
        <v>0</v>
      </c>
      <c r="J103" s="493">
        <f t="shared" si="58"/>
        <v>40069.226999999999</v>
      </c>
      <c r="K103" s="494">
        <f t="shared" si="58"/>
        <v>120200.70699999999</v>
      </c>
      <c r="L103" s="391">
        <f t="shared" si="58"/>
        <v>126839.185</v>
      </c>
      <c r="M103" s="389">
        <f t="shared" si="58"/>
        <v>129073.64799999999</v>
      </c>
      <c r="N103" s="389">
        <f t="shared" si="58"/>
        <v>136146.97627357894</v>
      </c>
      <c r="O103" s="389">
        <f t="shared" si="58"/>
        <v>136697.25306831577</v>
      </c>
      <c r="P103" s="389">
        <f t="shared" si="58"/>
        <v>138481.77818373684</v>
      </c>
      <c r="Q103" s="389">
        <f t="shared" si="58"/>
        <v>145619.26390231578</v>
      </c>
      <c r="R103" s="389">
        <f t="shared" si="58"/>
        <v>152336.62785905472</v>
      </c>
      <c r="S103" s="389">
        <f t="shared" si="58"/>
        <v>152799.59005939157</v>
      </c>
      <c r="T103" s="389">
        <f t="shared" si="58"/>
        <v>154491.59877787263</v>
      </c>
      <c r="U103" s="389">
        <f t="shared" si="58"/>
        <v>161419.76730551157</v>
      </c>
      <c r="V103" s="389">
        <f t="shared" si="58"/>
        <v>168080.75212161953</v>
      </c>
      <c r="W103" s="389">
        <f t="shared" si="58"/>
        <v>168519.70280849637</v>
      </c>
      <c r="X103" s="389">
        <f t="shared" si="58"/>
        <v>184076.42066684313</v>
      </c>
      <c r="Y103" s="389">
        <f t="shared" si="58"/>
        <v>199469.74363443194</v>
      </c>
      <c r="Z103" s="389">
        <f t="shared" si="58"/>
        <v>214699.67171126272</v>
      </c>
      <c r="AA103" s="510">
        <f t="shared" si="58"/>
        <v>229766.20489733556</v>
      </c>
      <c r="AB103" s="389">
        <f t="shared" ref="AB103:AE103" si="59">AB71+AB83+AB100+AB101+AB102</f>
        <v>244669.34319265033</v>
      </c>
      <c r="AC103" s="389">
        <f t="shared" si="59"/>
        <v>259409.08659720712</v>
      </c>
      <c r="AD103" s="390">
        <f t="shared" si="59"/>
        <v>273985.43511100591</v>
      </c>
      <c r="AE103" s="390">
        <f t="shared" si="59"/>
        <v>288398.38873404672</v>
      </c>
      <c r="AG103" s="393" t="e">
        <f t="shared" si="53"/>
        <v>#N/A</v>
      </c>
      <c r="AH103" s="393">
        <f t="shared" si="54"/>
        <v>120200.70699999999</v>
      </c>
      <c r="AI103" s="393">
        <f t="shared" si="55"/>
        <v>136697.25306831577</v>
      </c>
      <c r="AJ103" s="393">
        <f t="shared" si="44"/>
        <v>152799.59005939157</v>
      </c>
      <c r="AK103" s="393">
        <f t="shared" si="45"/>
        <v>168519.70280849637</v>
      </c>
      <c r="AL103" s="393">
        <f t="shared" si="45"/>
        <v>184076.42066684313</v>
      </c>
      <c r="AM103" s="393">
        <f t="shared" si="45"/>
        <v>199469.74363443194</v>
      </c>
      <c r="AN103" s="393">
        <f t="shared" si="45"/>
        <v>214699.67171126272</v>
      </c>
      <c r="AO103" s="393">
        <f t="shared" si="45"/>
        <v>229766.20489733556</v>
      </c>
    </row>
    <row r="104" spans="1:41" x14ac:dyDescent="0.3">
      <c r="A104" s="441"/>
      <c r="B104" s="442"/>
      <c r="C104" s="443"/>
      <c r="D104" s="444"/>
      <c r="E104" s="444"/>
      <c r="F104" s="444"/>
      <c r="G104" s="444"/>
      <c r="H104" s="444"/>
      <c r="I104" s="444"/>
      <c r="J104" s="444"/>
      <c r="K104" s="444"/>
      <c r="L104" s="444"/>
      <c r="M104" s="444"/>
      <c r="N104" s="444"/>
      <c r="O104" s="444"/>
      <c r="P104" s="444"/>
      <c r="Q104" s="444"/>
      <c r="R104" s="444"/>
      <c r="S104" s="444"/>
      <c r="T104" s="444"/>
      <c r="U104" s="444"/>
      <c r="V104" s="444"/>
      <c r="W104" s="444"/>
      <c r="X104" s="444"/>
      <c r="Y104" s="444"/>
      <c r="Z104" s="444"/>
      <c r="AA104" s="444"/>
      <c r="AB104" s="444"/>
      <c r="AC104" s="444"/>
      <c r="AD104" s="444"/>
      <c r="AE104" s="444"/>
      <c r="AH104" s="445"/>
      <c r="AI104" s="445"/>
      <c r="AJ104" s="445"/>
      <c r="AK104" s="445"/>
    </row>
    <row r="105" spans="1:41" x14ac:dyDescent="0.3">
      <c r="A105" s="446"/>
      <c r="B105" s="447" t="s">
        <v>339</v>
      </c>
      <c r="C105" s="448" t="e">
        <f t="shared" ref="C105:AA105" si="60">C57-C103</f>
        <v>#N/A</v>
      </c>
      <c r="D105" s="448" t="e">
        <f t="shared" si="60"/>
        <v>#N/A</v>
      </c>
      <c r="E105" s="448" t="e">
        <f t="shared" si="60"/>
        <v>#N/A</v>
      </c>
      <c r="F105" s="448" t="e">
        <f t="shared" si="60"/>
        <v>#N/A</v>
      </c>
      <c r="G105" s="448" t="e">
        <f t="shared" si="60"/>
        <v>#N/A</v>
      </c>
      <c r="H105" s="448">
        <f t="shared" si="60"/>
        <v>0</v>
      </c>
      <c r="I105" s="448">
        <f t="shared" si="60"/>
        <v>0</v>
      </c>
      <c r="J105" s="448">
        <f t="shared" si="60"/>
        <v>0</v>
      </c>
      <c r="K105" s="448">
        <f t="shared" si="60"/>
        <v>0</v>
      </c>
      <c r="L105" s="448">
        <f t="shared" si="60"/>
        <v>0</v>
      </c>
      <c r="M105" s="448">
        <f t="shared" si="60"/>
        <v>0</v>
      </c>
      <c r="N105" s="448">
        <f t="shared" si="60"/>
        <v>21067.200000000012</v>
      </c>
      <c r="O105" s="448">
        <f t="shared" si="60"/>
        <v>21067.200000000041</v>
      </c>
      <c r="P105" s="448">
        <f t="shared" si="60"/>
        <v>-115002.79999999999</v>
      </c>
      <c r="Q105" s="448">
        <f t="shared" si="60"/>
        <v>-115002.79999999997</v>
      </c>
      <c r="R105" s="448">
        <f t="shared" si="60"/>
        <v>21067.200000000012</v>
      </c>
      <c r="S105" s="448">
        <f t="shared" si="60"/>
        <v>21067.200000000012</v>
      </c>
      <c r="T105" s="448">
        <f t="shared" si="60"/>
        <v>21067.200000000012</v>
      </c>
      <c r="U105" s="448">
        <f t="shared" si="60"/>
        <v>21067.200000000012</v>
      </c>
      <c r="V105" s="448">
        <f t="shared" si="60"/>
        <v>21067.199999999983</v>
      </c>
      <c r="W105" s="448">
        <f t="shared" si="60"/>
        <v>21067.200000000012</v>
      </c>
      <c r="X105" s="448">
        <f t="shared" si="60"/>
        <v>21067.200000000012</v>
      </c>
      <c r="Y105" s="448">
        <f t="shared" si="60"/>
        <v>21067.200000000041</v>
      </c>
      <c r="Z105" s="448">
        <f t="shared" si="60"/>
        <v>21067.20000000007</v>
      </c>
      <c r="AA105" s="448">
        <f t="shared" si="60"/>
        <v>21067.200000000012</v>
      </c>
      <c r="AB105" s="448">
        <f t="shared" ref="AB105:AE105" si="61">AB57-AB103</f>
        <v>21067.200000000041</v>
      </c>
      <c r="AC105" s="448">
        <f t="shared" si="61"/>
        <v>21067.200000000012</v>
      </c>
      <c r="AD105" s="448">
        <f t="shared" si="61"/>
        <v>21067.200000000012</v>
      </c>
      <c r="AE105" s="448">
        <f t="shared" si="61"/>
        <v>21067.200000000012</v>
      </c>
      <c r="AH105" s="445"/>
      <c r="AI105" s="445"/>
      <c r="AJ105" s="445"/>
      <c r="AK105" s="445"/>
    </row>
    <row r="106" spans="1:41" ht="19.5" customHeight="1" x14ac:dyDescent="0.3">
      <c r="A106" s="446" t="s">
        <v>340</v>
      </c>
      <c r="B106" s="447" t="s">
        <v>341</v>
      </c>
      <c r="C106" s="449" t="e">
        <f>C105/C103</f>
        <v>#N/A</v>
      </c>
      <c r="D106" s="449" t="e">
        <f t="shared" ref="D106:AA106" si="62">D105/D103</f>
        <v>#N/A</v>
      </c>
      <c r="E106" s="449" t="e">
        <f t="shared" si="62"/>
        <v>#N/A</v>
      </c>
      <c r="F106" s="449" t="e">
        <f t="shared" si="62"/>
        <v>#N/A</v>
      </c>
      <c r="G106" s="449" t="e">
        <f t="shared" si="62"/>
        <v>#N/A</v>
      </c>
      <c r="H106" s="449" t="e">
        <f>H105/H103</f>
        <v>#DIV/0!</v>
      </c>
      <c r="I106" s="449" t="e">
        <f t="shared" si="62"/>
        <v>#DIV/0!</v>
      </c>
      <c r="J106" s="449">
        <f t="shared" si="62"/>
        <v>0</v>
      </c>
      <c r="K106" s="449">
        <f t="shared" si="62"/>
        <v>0</v>
      </c>
      <c r="L106" s="449">
        <f t="shared" si="62"/>
        <v>0</v>
      </c>
      <c r="M106" s="449">
        <f t="shared" si="62"/>
        <v>0</v>
      </c>
      <c r="N106" s="449">
        <f t="shared" si="62"/>
        <v>0.15473865506690926</v>
      </c>
      <c r="O106" s="449">
        <f t="shared" si="62"/>
        <v>0.15411575234413455</v>
      </c>
      <c r="P106" s="449">
        <f t="shared" si="62"/>
        <v>-0.83045438546734229</v>
      </c>
      <c r="Q106" s="449">
        <f t="shared" si="62"/>
        <v>-0.78974990614666252</v>
      </c>
      <c r="R106" s="449">
        <f t="shared" si="62"/>
        <v>0.13829372683430974</v>
      </c>
      <c r="S106" s="449">
        <f t="shared" si="62"/>
        <v>0.13787471544793684</v>
      </c>
      <c r="T106" s="449">
        <f t="shared" si="62"/>
        <v>0.13636469663499531</v>
      </c>
      <c r="U106" s="449">
        <f t="shared" si="62"/>
        <v>0.130511896725307</v>
      </c>
      <c r="V106" s="449">
        <f t="shared" si="62"/>
        <v>0.12533975326785912</v>
      </c>
      <c r="W106" s="449">
        <f t="shared" si="62"/>
        <v>0.125013275296008</v>
      </c>
      <c r="X106" s="449">
        <f t="shared" si="62"/>
        <v>0.11444811846993259</v>
      </c>
      <c r="Y106" s="449">
        <f t="shared" si="62"/>
        <v>0.10561601782879855</v>
      </c>
      <c r="Z106" s="449">
        <f t="shared" si="62"/>
        <v>9.8124043842657285E-2</v>
      </c>
      <c r="AA106" s="449">
        <f t="shared" si="62"/>
        <v>9.1689724384895019E-2</v>
      </c>
      <c r="AB106" s="449">
        <f t="shared" ref="AB106:AE106" si="63">AB105/AB103</f>
        <v>8.6104780129368008E-2</v>
      </c>
      <c r="AC106" s="449">
        <f t="shared" si="63"/>
        <v>8.1212266988595253E-2</v>
      </c>
      <c r="AD106" s="449">
        <f t="shared" si="63"/>
        <v>7.6891678535629393E-2</v>
      </c>
      <c r="AE106" s="449">
        <f t="shared" si="63"/>
        <v>7.3048951807520746E-2</v>
      </c>
      <c r="AH106" s="445"/>
      <c r="AI106" s="445"/>
      <c r="AJ106" s="445"/>
      <c r="AK106" s="445"/>
    </row>
    <row r="107" spans="1:41" ht="15" customHeight="1" x14ac:dyDescent="0.3">
      <c r="A107" s="450"/>
      <c r="B107" s="451"/>
      <c r="C107" s="452"/>
      <c r="D107" s="452"/>
      <c r="E107" s="452"/>
      <c r="F107" s="452"/>
      <c r="G107" s="452"/>
      <c r="H107" s="452"/>
      <c r="I107" s="452"/>
      <c r="J107" s="452"/>
      <c r="K107" s="452"/>
      <c r="L107" s="452"/>
      <c r="M107" s="452"/>
      <c r="N107" s="452"/>
      <c r="O107" s="452"/>
      <c r="P107" s="452"/>
      <c r="Q107" s="452"/>
      <c r="R107" s="452"/>
      <c r="S107" s="452"/>
      <c r="T107" s="452"/>
      <c r="U107" s="452"/>
      <c r="V107" s="452"/>
      <c r="W107" s="452"/>
      <c r="X107" s="452"/>
      <c r="Y107" s="452"/>
      <c r="Z107" s="452"/>
      <c r="AA107" s="452"/>
      <c r="AB107" s="452"/>
      <c r="AC107" s="452"/>
      <c r="AD107" s="452"/>
      <c r="AE107" s="452"/>
      <c r="AH107" s="445"/>
      <c r="AI107" s="445"/>
      <c r="AJ107" s="445"/>
      <c r="AK107" s="445"/>
    </row>
    <row r="108" spans="1:41" ht="15" customHeight="1" x14ac:dyDescent="0.3">
      <c r="A108" s="450"/>
      <c r="B108" s="453" t="s">
        <v>342</v>
      </c>
      <c r="C108" s="453"/>
      <c r="D108" s="453"/>
      <c r="E108" s="453"/>
      <c r="F108" s="453"/>
      <c r="G108" s="453"/>
      <c r="H108" s="453"/>
      <c r="I108" s="453"/>
      <c r="J108" s="454"/>
      <c r="K108" s="454"/>
      <c r="L108" s="454"/>
      <c r="M108" s="455"/>
      <c r="N108" s="452"/>
      <c r="O108" s="452"/>
      <c r="P108" s="452"/>
      <c r="Q108" s="452"/>
      <c r="R108" s="452"/>
      <c r="S108" s="452"/>
      <c r="T108" s="452"/>
      <c r="U108" s="452"/>
      <c r="V108" s="452"/>
      <c r="W108" s="452"/>
      <c r="X108" s="452"/>
      <c r="Y108" s="452"/>
      <c r="Z108" s="452"/>
      <c r="AA108" s="452"/>
      <c r="AB108" s="452"/>
      <c r="AC108" s="452"/>
      <c r="AD108" s="452"/>
      <c r="AE108" s="452"/>
      <c r="AH108" s="445"/>
      <c r="AI108" s="445"/>
      <c r="AJ108" s="445"/>
      <c r="AK108" s="445"/>
    </row>
    <row r="109" spans="1:41" ht="15" customHeight="1" x14ac:dyDescent="0.3">
      <c r="A109" s="450"/>
      <c r="B109" s="900" t="s">
        <v>343</v>
      </c>
      <c r="C109" s="900"/>
      <c r="D109" s="900"/>
      <c r="E109" s="900"/>
      <c r="F109" s="900"/>
      <c r="G109" s="900"/>
      <c r="H109" s="900"/>
      <c r="I109" s="900"/>
      <c r="J109" s="900"/>
      <c r="K109" s="900"/>
      <c r="L109" s="900"/>
      <c r="M109" s="900"/>
      <c r="N109" s="452"/>
      <c r="O109" s="452"/>
      <c r="P109" s="452"/>
      <c r="Q109" s="452"/>
      <c r="R109" s="452"/>
      <c r="S109" s="452"/>
      <c r="T109" s="452"/>
      <c r="U109" s="452"/>
      <c r="V109" s="452"/>
      <c r="W109" s="452"/>
      <c r="X109" s="452"/>
      <c r="Y109" s="452"/>
      <c r="Z109" s="452"/>
      <c r="AA109" s="452"/>
      <c r="AB109" s="452"/>
      <c r="AC109" s="452"/>
      <c r="AD109" s="452"/>
      <c r="AE109" s="452"/>
      <c r="AH109" s="445"/>
      <c r="AI109" s="445"/>
      <c r="AJ109" s="445"/>
      <c r="AK109" s="445"/>
    </row>
    <row r="110" spans="1:41" ht="15" customHeight="1" x14ac:dyDescent="0.3">
      <c r="A110" s="450"/>
      <c r="B110" s="900" t="s">
        <v>344</v>
      </c>
      <c r="C110" s="900"/>
      <c r="D110" s="900"/>
      <c r="E110" s="900"/>
      <c r="F110" s="900"/>
      <c r="G110" s="900"/>
      <c r="H110" s="900"/>
      <c r="I110" s="900"/>
      <c r="J110" s="900"/>
      <c r="K110" s="900"/>
      <c r="L110" s="900"/>
      <c r="M110" s="900"/>
      <c r="N110" s="452"/>
      <c r="O110" s="452"/>
      <c r="P110" s="452"/>
      <c r="Q110" s="452"/>
      <c r="R110" s="452"/>
      <c r="S110" s="452"/>
      <c r="T110" s="452"/>
      <c r="U110" s="452"/>
      <c r="V110" s="452"/>
      <c r="W110" s="452"/>
      <c r="X110" s="452"/>
      <c r="Y110" s="452"/>
      <c r="Z110" s="452"/>
      <c r="AA110" s="452"/>
      <c r="AB110" s="452"/>
      <c r="AC110" s="452"/>
      <c r="AD110" s="452"/>
      <c r="AE110" s="452"/>
      <c r="AH110" s="445"/>
      <c r="AI110" s="445"/>
      <c r="AJ110" s="445"/>
      <c r="AK110" s="445"/>
    </row>
    <row r="111" spans="1:41" ht="15" customHeight="1" x14ac:dyDescent="0.3">
      <c r="A111" s="456" t="s">
        <v>345</v>
      </c>
      <c r="B111" s="297" t="s">
        <v>346</v>
      </c>
      <c r="C111" s="457"/>
      <c r="D111" s="457"/>
      <c r="E111" s="457"/>
      <c r="F111" s="457"/>
      <c r="G111" s="457"/>
      <c r="H111" s="457"/>
      <c r="I111" s="457"/>
      <c r="J111" s="457"/>
      <c r="K111" s="457"/>
      <c r="L111" s="457"/>
      <c r="M111" s="457"/>
      <c r="N111" s="452"/>
      <c r="O111" s="452"/>
      <c r="P111" s="452"/>
      <c r="Q111" s="452"/>
      <c r="R111" s="452"/>
      <c r="S111" s="452"/>
      <c r="T111" s="452"/>
      <c r="U111" s="452"/>
      <c r="V111" s="452"/>
      <c r="W111" s="452"/>
      <c r="X111" s="452"/>
      <c r="Y111" s="452"/>
      <c r="Z111" s="452"/>
      <c r="AA111" s="452"/>
      <c r="AB111" s="452"/>
      <c r="AC111" s="452"/>
      <c r="AD111" s="452"/>
      <c r="AE111" s="452"/>
      <c r="AH111" s="445"/>
      <c r="AI111" s="445"/>
      <c r="AJ111" s="445"/>
      <c r="AK111" s="445"/>
    </row>
    <row r="112" spans="1:41" ht="17.399999999999999" x14ac:dyDescent="0.3">
      <c r="A112" s="458" t="s">
        <v>347</v>
      </c>
      <c r="B112" s="297" t="s">
        <v>348</v>
      </c>
      <c r="C112" s="283"/>
      <c r="D112" s="283"/>
      <c r="E112" s="283"/>
      <c r="F112" s="283"/>
      <c r="G112" s="459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H112" s="445"/>
      <c r="AI112" s="445"/>
      <c r="AJ112" s="445"/>
      <c r="AK112" s="445"/>
    </row>
    <row r="113" spans="1:37" ht="17.399999999999999" x14ac:dyDescent="0.3">
      <c r="A113" s="458" t="s">
        <v>349</v>
      </c>
      <c r="B113" s="297" t="s">
        <v>350</v>
      </c>
      <c r="C113" s="283"/>
      <c r="D113" s="283"/>
      <c r="E113" s="283"/>
      <c r="F113" s="283"/>
      <c r="G113" s="459"/>
      <c r="H113" s="283"/>
      <c r="I113" s="283"/>
      <c r="J113" s="283"/>
      <c r="K113" s="283"/>
      <c r="L113" s="283"/>
      <c r="M113" s="283"/>
      <c r="N113" s="283"/>
      <c r="O113" s="283"/>
      <c r="P113" s="283"/>
      <c r="Q113" s="283"/>
      <c r="R113" s="283"/>
      <c r="S113" s="283"/>
      <c r="T113" s="283"/>
      <c r="U113" s="283"/>
      <c r="V113" s="283"/>
      <c r="W113" s="283"/>
      <c r="X113" s="283"/>
      <c r="Y113" s="283"/>
      <c r="Z113" s="283"/>
      <c r="AA113" s="283"/>
      <c r="AB113" s="283"/>
      <c r="AC113" s="283"/>
      <c r="AD113" s="283"/>
      <c r="AE113" s="283"/>
      <c r="AH113" s="445"/>
      <c r="AI113" s="445"/>
      <c r="AJ113" s="445"/>
      <c r="AK113" s="445"/>
    </row>
    <row r="114" spans="1:37" ht="16.8" x14ac:dyDescent="0.3">
      <c r="A114" s="456"/>
      <c r="B114" s="297"/>
      <c r="C114" s="283"/>
      <c r="D114" s="283"/>
      <c r="E114" s="283"/>
      <c r="F114" s="283"/>
      <c r="G114" s="459"/>
      <c r="H114" s="283"/>
      <c r="I114" s="283"/>
      <c r="J114" s="283"/>
      <c r="K114" s="283"/>
      <c r="L114" s="283"/>
      <c r="M114" s="283"/>
      <c r="N114" s="283"/>
      <c r="O114" s="283"/>
      <c r="P114" s="283"/>
      <c r="Q114" s="283"/>
      <c r="R114" s="283"/>
      <c r="S114" s="283"/>
      <c r="T114" s="283"/>
      <c r="U114" s="28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H114" s="445"/>
      <c r="AI114" s="445"/>
      <c r="AJ114" s="445"/>
      <c r="AK114" s="445"/>
    </row>
    <row r="115" spans="1:37" ht="17.399999999999999" x14ac:dyDescent="0.3">
      <c r="A115" s="458"/>
      <c r="B115" s="460" t="s">
        <v>351</v>
      </c>
      <c r="C115" s="283"/>
      <c r="D115" s="461"/>
      <c r="E115" s="283"/>
      <c r="F115" s="283"/>
      <c r="G115" s="459"/>
      <c r="H115" s="283"/>
      <c r="I115" s="283"/>
      <c r="J115" s="283"/>
      <c r="K115" s="283"/>
      <c r="L115" s="283"/>
      <c r="M115" s="283"/>
      <c r="N115" s="283"/>
      <c r="O115" s="283"/>
      <c r="P115" s="283"/>
      <c r="Q115" s="283"/>
      <c r="R115" s="283"/>
      <c r="S115" s="283"/>
      <c r="T115" s="283"/>
      <c r="U115" s="28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H115" s="445"/>
      <c r="AI115" s="445"/>
      <c r="AJ115" s="445"/>
      <c r="AK115" s="445"/>
    </row>
    <row r="116" spans="1:37" ht="17.399999999999999" x14ac:dyDescent="0.3">
      <c r="A116" s="458"/>
      <c r="B116" s="297"/>
      <c r="C116" s="283"/>
      <c r="D116" s="461"/>
      <c r="E116" s="283"/>
      <c r="F116" s="283"/>
      <c r="G116" s="459"/>
      <c r="H116" s="283"/>
      <c r="I116" s="283"/>
      <c r="J116" s="283"/>
      <c r="K116" s="283"/>
      <c r="L116" s="283"/>
      <c r="M116" s="283"/>
      <c r="N116" s="283"/>
      <c r="O116" s="283"/>
      <c r="P116" s="283"/>
      <c r="Q116" s="283"/>
      <c r="R116" s="283"/>
      <c r="S116" s="283"/>
      <c r="T116" s="283"/>
      <c r="U116" s="28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H116" s="445"/>
      <c r="AI116" s="445"/>
      <c r="AJ116" s="445"/>
      <c r="AK116" s="445"/>
    </row>
    <row r="117" spans="1:37" ht="18" customHeight="1" x14ac:dyDescent="0.3">
      <c r="A117" s="458"/>
      <c r="B117" s="898" t="s">
        <v>352</v>
      </c>
      <c r="C117" s="899">
        <f>C6</f>
        <v>2017</v>
      </c>
      <c r="D117" s="894">
        <f>D6</f>
        <v>2018</v>
      </c>
      <c r="E117" s="895"/>
      <c r="F117" s="895"/>
      <c r="G117" s="895"/>
      <c r="H117" s="894" t="str">
        <f>H6</f>
        <v>2018 рік</v>
      </c>
      <c r="I117" s="895"/>
      <c r="J117" s="895"/>
      <c r="K117" s="895"/>
      <c r="L117" s="894" t="str">
        <f>L6</f>
        <v>2019 рік</v>
      </c>
      <c r="M117" s="895"/>
      <c r="N117" s="895"/>
      <c r="O117" s="895"/>
      <c r="P117" s="894" t="str">
        <f>P6</f>
        <v>2020 рік</v>
      </c>
      <c r="Q117" s="895"/>
      <c r="R117" s="895"/>
      <c r="S117" s="895"/>
      <c r="T117" s="894" t="str">
        <f>T6</f>
        <v>2021 рік</v>
      </c>
      <c r="U117" s="895"/>
      <c r="V117" s="895"/>
      <c r="W117" s="895"/>
      <c r="X117" s="891" t="str">
        <f>X6</f>
        <v xml:space="preserve">2022 рік </v>
      </c>
      <c r="Y117" s="891" t="str">
        <f t="shared" ref="Y117:AA117" si="64">Y6</f>
        <v>2023 рік</v>
      </c>
      <c r="Z117" s="891" t="str">
        <f t="shared" si="64"/>
        <v>2024 рік</v>
      </c>
      <c r="AA117" s="891" t="str">
        <f t="shared" si="64"/>
        <v>2025 рік</v>
      </c>
      <c r="AB117" s="891" t="str">
        <f>AB6</f>
        <v xml:space="preserve">2026 рік </v>
      </c>
      <c r="AC117" s="891" t="str">
        <f t="shared" ref="AC117:AE117" si="65">AC6</f>
        <v>2027 рік</v>
      </c>
      <c r="AD117" s="891" t="str">
        <f t="shared" si="65"/>
        <v>2028 рік</v>
      </c>
      <c r="AE117" s="891" t="str">
        <f t="shared" si="65"/>
        <v>2029 рік</v>
      </c>
      <c r="AF117" s="896" t="s">
        <v>353</v>
      </c>
      <c r="AH117" s="445"/>
      <c r="AI117" s="445"/>
      <c r="AJ117" s="445"/>
      <c r="AK117" s="445"/>
    </row>
    <row r="118" spans="1:37" ht="31.5" customHeight="1" x14ac:dyDescent="0.3">
      <c r="A118" s="458"/>
      <c r="B118" s="898"/>
      <c r="C118" s="897"/>
      <c r="D118" s="305" t="s">
        <v>239</v>
      </c>
      <c r="E118" s="305" t="s">
        <v>240</v>
      </c>
      <c r="F118" s="305" t="s">
        <v>241</v>
      </c>
      <c r="G118" s="305" t="s">
        <v>242</v>
      </c>
      <c r="H118" s="305" t="s">
        <v>239</v>
      </c>
      <c r="I118" s="305" t="s">
        <v>240</v>
      </c>
      <c r="J118" s="305" t="s">
        <v>241</v>
      </c>
      <c r="K118" s="305" t="s">
        <v>242</v>
      </c>
      <c r="L118" s="305" t="s">
        <v>239</v>
      </c>
      <c r="M118" s="305" t="s">
        <v>240</v>
      </c>
      <c r="N118" s="305" t="s">
        <v>241</v>
      </c>
      <c r="O118" s="305" t="s">
        <v>242</v>
      </c>
      <c r="P118" s="305" t="s">
        <v>239</v>
      </c>
      <c r="Q118" s="305" t="s">
        <v>240</v>
      </c>
      <c r="R118" s="305" t="s">
        <v>241</v>
      </c>
      <c r="S118" s="305" t="s">
        <v>242</v>
      </c>
      <c r="T118" s="305" t="s">
        <v>239</v>
      </c>
      <c r="U118" s="305" t="s">
        <v>240</v>
      </c>
      <c r="V118" s="305" t="s">
        <v>241</v>
      </c>
      <c r="W118" s="305" t="s">
        <v>242</v>
      </c>
      <c r="X118" s="891"/>
      <c r="Y118" s="891"/>
      <c r="Z118" s="891"/>
      <c r="AA118" s="891"/>
      <c r="AB118" s="891"/>
      <c r="AC118" s="891"/>
      <c r="AD118" s="891"/>
      <c r="AE118" s="891"/>
      <c r="AF118" s="897"/>
      <c r="AH118" s="445"/>
      <c r="AI118" s="445"/>
      <c r="AJ118" s="445"/>
      <c r="AK118" s="445"/>
    </row>
    <row r="119" spans="1:37" ht="52.5" customHeight="1" x14ac:dyDescent="0.3">
      <c r="B119" s="463" t="s">
        <v>354</v>
      </c>
      <c r="C119" s="464" t="e">
        <f>C55/C100</f>
        <v>#N/A</v>
      </c>
      <c r="D119" s="464" t="e">
        <f t="shared" ref="D119:AA119" si="66">D55/D100</f>
        <v>#N/A</v>
      </c>
      <c r="E119" s="464" t="e">
        <f t="shared" si="66"/>
        <v>#N/A</v>
      </c>
      <c r="F119" s="464" t="e">
        <f t="shared" si="66"/>
        <v>#N/A</v>
      </c>
      <c r="G119" s="464" t="e">
        <f t="shared" si="66"/>
        <v>#N/A</v>
      </c>
      <c r="H119" s="464" t="e">
        <f t="shared" si="66"/>
        <v>#DIV/0!</v>
      </c>
      <c r="I119" s="464" t="e">
        <f>I55/I100</f>
        <v>#DIV/0!</v>
      </c>
      <c r="J119" s="464">
        <f t="shared" si="66"/>
        <v>1</v>
      </c>
      <c r="K119" s="464">
        <f t="shared" si="66"/>
        <v>0.99900431770118514</v>
      </c>
      <c r="L119" s="464">
        <f t="shared" si="66"/>
        <v>0.99623617606408765</v>
      </c>
      <c r="M119" s="464">
        <f t="shared" si="66"/>
        <v>0.99354481992480226</v>
      </c>
      <c r="N119" s="464">
        <f t="shared" si="66"/>
        <v>0.19032050322937719</v>
      </c>
      <c r="O119" s="464">
        <f t="shared" si="66"/>
        <v>0.22211939909506015</v>
      </c>
      <c r="P119" s="464">
        <f t="shared" si="66"/>
        <v>0.26341892537227907</v>
      </c>
      <c r="Q119" s="464">
        <f t="shared" si="66"/>
        <v>0.34592288308021946</v>
      </c>
      <c r="R119" s="464">
        <f t="shared" si="66"/>
        <v>0.42519295217742004</v>
      </c>
      <c r="S119" s="464">
        <f t="shared" si="66"/>
        <v>0.45631974367234912</v>
      </c>
      <c r="T119" s="464">
        <f t="shared" si="66"/>
        <v>0.49690712468705983</v>
      </c>
      <c r="U119" s="464">
        <f t="shared" si="66"/>
        <v>0.57779986264563932</v>
      </c>
      <c r="V119" s="464">
        <f t="shared" si="66"/>
        <v>0.65663595312680401</v>
      </c>
      <c r="W119" s="464">
        <f t="shared" si="66"/>
        <v>0.6875779159197758</v>
      </c>
      <c r="X119" s="464">
        <f t="shared" si="66"/>
        <v>0.91757835547094546</v>
      </c>
      <c r="Y119" s="464">
        <f t="shared" si="66"/>
        <v>1.1463210623258582</v>
      </c>
      <c r="Z119" s="464">
        <f t="shared" si="66"/>
        <v>1.3738060364845135</v>
      </c>
      <c r="AA119" s="464">
        <f t="shared" si="66"/>
        <v>1.6000332779469115</v>
      </c>
      <c r="AB119" s="464">
        <f t="shared" ref="AB119:AE119" si="67">AB55/AB100</f>
        <v>1.8250027867130525</v>
      </c>
      <c r="AC119" s="464">
        <f t="shared" si="67"/>
        <v>2.0487145627829362</v>
      </c>
      <c r="AD119" s="464">
        <f t="shared" si="67"/>
        <v>2.2711686061565626</v>
      </c>
      <c r="AE119" s="464">
        <f t="shared" si="67"/>
        <v>2.4923649168339321</v>
      </c>
      <c r="AF119" s="465" t="s">
        <v>355</v>
      </c>
      <c r="AH119" s="445"/>
      <c r="AI119" s="445"/>
      <c r="AJ119" s="445"/>
      <c r="AK119" s="445"/>
    </row>
    <row r="120" spans="1:37" x14ac:dyDescent="0.3">
      <c r="B120" s="466" t="s">
        <v>356</v>
      </c>
      <c r="C120" s="464" t="e">
        <f>(C41+C42+C48+C49)/C100</f>
        <v>#N/A</v>
      </c>
      <c r="D120" s="464" t="e">
        <f t="shared" ref="D120:AA120" si="68">(D41+D42+D48+D49)/D100</f>
        <v>#N/A</v>
      </c>
      <c r="E120" s="464" t="e">
        <f t="shared" si="68"/>
        <v>#N/A</v>
      </c>
      <c r="F120" s="464" t="e">
        <f t="shared" si="68"/>
        <v>#N/A</v>
      </c>
      <c r="G120" s="464" t="e">
        <f t="shared" si="68"/>
        <v>#N/A</v>
      </c>
      <c r="H120" s="464" t="e">
        <f t="shared" si="68"/>
        <v>#DIV/0!</v>
      </c>
      <c r="I120" s="464" t="e">
        <f t="shared" si="68"/>
        <v>#DIV/0!</v>
      </c>
      <c r="J120" s="464">
        <f t="shared" si="68"/>
        <v>-0.22251422519331357</v>
      </c>
      <c r="K120" s="464">
        <f t="shared" si="68"/>
        <v>-7.2288948447591331E-2</v>
      </c>
      <c r="L120" s="464">
        <f t="shared" si="68"/>
        <v>-6.8492973155668824E-2</v>
      </c>
      <c r="M120" s="464">
        <f t="shared" si="68"/>
        <v>-0.10119909010893546</v>
      </c>
      <c r="N120" s="464">
        <f t="shared" si="68"/>
        <v>4.3486022647810585E-5</v>
      </c>
      <c r="O120" s="464">
        <f t="shared" si="68"/>
        <v>3.9291892713926108E-2</v>
      </c>
      <c r="P120" s="464">
        <f t="shared" si="68"/>
        <v>8.9997599493515629E-2</v>
      </c>
      <c r="Q120" s="464">
        <f t="shared" si="68"/>
        <v>0.19213787765482657</v>
      </c>
      <c r="R120" s="464">
        <f t="shared" si="68"/>
        <v>0.29025551388570531</v>
      </c>
      <c r="S120" s="464">
        <f t="shared" si="68"/>
        <v>0.3286825719721117</v>
      </c>
      <c r="T120" s="464">
        <f t="shared" si="68"/>
        <v>0.37848775586153971</v>
      </c>
      <c r="U120" s="464">
        <f t="shared" si="68"/>
        <v>0.47862383384681645</v>
      </c>
      <c r="V120" s="464">
        <f t="shared" si="68"/>
        <v>0.57620164301872367</v>
      </c>
      <c r="W120" s="464">
        <f t="shared" si="68"/>
        <v>0.6144028302387905</v>
      </c>
      <c r="X120" s="464">
        <f t="shared" si="68"/>
        <v>0.89855859173695429</v>
      </c>
      <c r="Y120" s="464">
        <f t="shared" si="68"/>
        <v>1.1463210623258582</v>
      </c>
      <c r="Z120" s="464">
        <f t="shared" si="68"/>
        <v>1.3738060364845135</v>
      </c>
      <c r="AA120" s="464">
        <f t="shared" si="68"/>
        <v>1.6000332779469115</v>
      </c>
      <c r="AB120" s="464">
        <f t="shared" ref="AB120:AE120" si="69">(AB41+AB42+AB48+AB49)/AB100</f>
        <v>1.8250027867130525</v>
      </c>
      <c r="AC120" s="464">
        <f t="shared" si="69"/>
        <v>2.0487145627829362</v>
      </c>
      <c r="AD120" s="464">
        <f t="shared" si="69"/>
        <v>2.2711686061565626</v>
      </c>
      <c r="AE120" s="464">
        <f t="shared" si="69"/>
        <v>2.4923649168339321</v>
      </c>
      <c r="AF120" s="465" t="s">
        <v>357</v>
      </c>
      <c r="AH120" s="445"/>
      <c r="AI120" s="445"/>
      <c r="AJ120" s="445"/>
      <c r="AK120" s="445"/>
    </row>
    <row r="121" spans="1:37" x14ac:dyDescent="0.3">
      <c r="B121" s="467" t="s">
        <v>358</v>
      </c>
      <c r="C121" s="464" t="e">
        <f>C49/C100</f>
        <v>#N/A</v>
      </c>
      <c r="D121" s="464" t="e">
        <f t="shared" ref="D121:AA121" si="70">D49/D100</f>
        <v>#N/A</v>
      </c>
      <c r="E121" s="464" t="e">
        <f t="shared" si="70"/>
        <v>#N/A</v>
      </c>
      <c r="F121" s="464" t="e">
        <f t="shared" si="70"/>
        <v>#N/A</v>
      </c>
      <c r="G121" s="464" t="e">
        <f t="shared" si="70"/>
        <v>#N/A</v>
      </c>
      <c r="H121" s="464" t="e">
        <f t="shared" si="70"/>
        <v>#DIV/0!</v>
      </c>
      <c r="I121" s="464" t="e">
        <f t="shared" si="70"/>
        <v>#DIV/0!</v>
      </c>
      <c r="J121" s="464">
        <f t="shared" si="70"/>
        <v>-0.22251422519331357</v>
      </c>
      <c r="K121" s="464">
        <f t="shared" si="70"/>
        <v>-7.2288948447591331E-2</v>
      </c>
      <c r="L121" s="464">
        <f t="shared" si="70"/>
        <v>-6.8492973155668824E-2</v>
      </c>
      <c r="M121" s="464">
        <f t="shared" si="70"/>
        <v>-0.10119909010893546</v>
      </c>
      <c r="N121" s="464">
        <f t="shared" si="70"/>
        <v>4.3486022647810585E-5</v>
      </c>
      <c r="O121" s="464">
        <f t="shared" si="70"/>
        <v>3.9291892713926108E-2</v>
      </c>
      <c r="P121" s="464">
        <f t="shared" si="70"/>
        <v>8.9997599493515629E-2</v>
      </c>
      <c r="Q121" s="464">
        <f t="shared" si="70"/>
        <v>0.19213787765482657</v>
      </c>
      <c r="R121" s="464">
        <f t="shared" si="70"/>
        <v>0.29025551388570531</v>
      </c>
      <c r="S121" s="464">
        <f t="shared" si="70"/>
        <v>0.3286825719721117</v>
      </c>
      <c r="T121" s="464">
        <f t="shared" si="70"/>
        <v>0.37848775586153971</v>
      </c>
      <c r="U121" s="464">
        <f t="shared" si="70"/>
        <v>0.47862383384681645</v>
      </c>
      <c r="V121" s="464">
        <f t="shared" si="70"/>
        <v>0.57620164301872367</v>
      </c>
      <c r="W121" s="464">
        <f t="shared" si="70"/>
        <v>0.6144028302387905</v>
      </c>
      <c r="X121" s="464">
        <f t="shared" si="70"/>
        <v>0.89855859173695429</v>
      </c>
      <c r="Y121" s="464">
        <f t="shared" si="70"/>
        <v>1.1463210623258582</v>
      </c>
      <c r="Z121" s="464">
        <f t="shared" si="70"/>
        <v>1.3738060364845135</v>
      </c>
      <c r="AA121" s="464">
        <f t="shared" si="70"/>
        <v>1.6000332779469115</v>
      </c>
      <c r="AB121" s="464">
        <f t="shared" ref="AB121:AE121" si="71">AB49/AB100</f>
        <v>1.8250027867130525</v>
      </c>
      <c r="AC121" s="464">
        <f t="shared" si="71"/>
        <v>2.0487145627829362</v>
      </c>
      <c r="AD121" s="464">
        <f t="shared" si="71"/>
        <v>2.2711686061565626</v>
      </c>
      <c r="AE121" s="464">
        <f t="shared" si="71"/>
        <v>2.4923649168339321</v>
      </c>
      <c r="AF121" s="465" t="s">
        <v>359</v>
      </c>
      <c r="AH121" s="445"/>
      <c r="AI121" s="445"/>
      <c r="AJ121" s="445"/>
      <c r="AK121" s="445"/>
    </row>
    <row r="122" spans="1:37" x14ac:dyDescent="0.3">
      <c r="B122" s="468" t="s">
        <v>360</v>
      </c>
      <c r="C122" s="464" t="e">
        <f>C71/C57</f>
        <v>#N/A</v>
      </c>
      <c r="D122" s="464" t="e">
        <f t="shared" ref="D122:AA122" si="72">D71/D57</f>
        <v>#N/A</v>
      </c>
      <c r="E122" s="464" t="e">
        <f t="shared" si="72"/>
        <v>#N/A</v>
      </c>
      <c r="F122" s="464" t="e">
        <f t="shared" si="72"/>
        <v>#N/A</v>
      </c>
      <c r="G122" s="464" t="e">
        <f t="shared" si="72"/>
        <v>#N/A</v>
      </c>
      <c r="H122" s="464" t="e">
        <f t="shared" si="72"/>
        <v>#DIV/0!</v>
      </c>
      <c r="I122" s="464" t="e">
        <f t="shared" si="72"/>
        <v>#DIV/0!</v>
      </c>
      <c r="J122" s="464">
        <f t="shared" si="72"/>
        <v>0</v>
      </c>
      <c r="K122" s="464">
        <f t="shared" si="72"/>
        <v>-9.9667467014149928E-4</v>
      </c>
      <c r="L122" s="464">
        <f t="shared" si="72"/>
        <v>-3.7780438277019829E-3</v>
      </c>
      <c r="M122" s="464">
        <f t="shared" si="72"/>
        <v>-6.4971201557733928E-3</v>
      </c>
      <c r="N122" s="464">
        <f t="shared" si="72"/>
        <v>3.9657500496198816E-2</v>
      </c>
      <c r="O122" s="464">
        <f t="shared" si="72"/>
        <v>4.3007140939269252E-2</v>
      </c>
      <c r="P122" s="464">
        <f t="shared" si="72"/>
        <v>0.36498705849442292</v>
      </c>
      <c r="Q122" s="464">
        <f t="shared" si="72"/>
        <v>0.51302491863300126</v>
      </c>
      <c r="R122" s="464">
        <f t="shared" si="72"/>
        <v>0.12931878803322386</v>
      </c>
      <c r="S122" s="464">
        <f t="shared" si="72"/>
        <v>0.13163718644356082</v>
      </c>
      <c r="T122" s="464">
        <f t="shared" si="72"/>
        <v>0.1400063337695302</v>
      </c>
      <c r="U122" s="464">
        <f t="shared" si="72"/>
        <v>0.1726562327750403</v>
      </c>
      <c r="V122" s="464">
        <f t="shared" si="72"/>
        <v>0.20179175451541612</v>
      </c>
      <c r="W122" s="464">
        <f t="shared" si="72"/>
        <v>0.20363984661690548</v>
      </c>
      <c r="X122" s="464">
        <f t="shared" si="72"/>
        <v>0.2640304655381252</v>
      </c>
      <c r="Y122" s="464">
        <f t="shared" si="72"/>
        <v>0.31540061945236864</v>
      </c>
      <c r="Z122" s="464">
        <f t="shared" si="72"/>
        <v>0.35962396284029069</v>
      </c>
      <c r="AA122" s="464">
        <f t="shared" si="72"/>
        <v>0.39808872322330874</v>
      </c>
      <c r="AB122" s="464">
        <f t="shared" ref="AB122:AE122" si="73">AB71/AB57</f>
        <v>0.43184534130654051</v>
      </c>
      <c r="AC122" s="464">
        <f t="shared" si="73"/>
        <v>0.46170331605672582</v>
      </c>
      <c r="AD122" s="464">
        <f t="shared" si="73"/>
        <v>0.48829653752050756</v>
      </c>
      <c r="AE122" s="464">
        <f t="shared" si="73"/>
        <v>0.51212845467690737</v>
      </c>
      <c r="AF122" s="465" t="s">
        <v>361</v>
      </c>
      <c r="AH122" s="445"/>
      <c r="AI122" s="445"/>
      <c r="AJ122" s="445"/>
      <c r="AK122" s="445"/>
    </row>
    <row r="123" spans="1:37" ht="52.5" customHeight="1" x14ac:dyDescent="0.3">
      <c r="B123" s="466" t="s">
        <v>362</v>
      </c>
      <c r="C123" s="469" t="e">
        <f t="shared" ref="C123:AA123" si="74">(C75+C85+C87)/C71</f>
        <v>#N/A</v>
      </c>
      <c r="D123" s="469" t="e">
        <f t="shared" si="74"/>
        <v>#N/A</v>
      </c>
      <c r="E123" s="469" t="e">
        <f t="shared" si="74"/>
        <v>#N/A</v>
      </c>
      <c r="F123" s="469" t="e">
        <f t="shared" si="74"/>
        <v>#N/A</v>
      </c>
      <c r="G123" s="469" t="e">
        <f t="shared" si="74"/>
        <v>#N/A</v>
      </c>
      <c r="H123" s="469" t="e">
        <f t="shared" si="74"/>
        <v>#DIV/0!</v>
      </c>
      <c r="I123" s="469" t="e">
        <f>(I75+I85+I87)/I71</f>
        <v>#DIV/0!</v>
      </c>
      <c r="J123" s="469" t="e">
        <f t="shared" si="74"/>
        <v>#DIV/0!</v>
      </c>
      <c r="K123" s="469">
        <f t="shared" si="74"/>
        <v>0</v>
      </c>
      <c r="L123" s="469">
        <f t="shared" si="74"/>
        <v>0</v>
      </c>
      <c r="M123" s="469">
        <f t="shared" si="74"/>
        <v>0</v>
      </c>
      <c r="N123" s="469">
        <f t="shared" si="74"/>
        <v>0</v>
      </c>
      <c r="O123" s="469">
        <f t="shared" si="74"/>
        <v>0</v>
      </c>
      <c r="P123" s="469">
        <f t="shared" si="74"/>
        <v>0</v>
      </c>
      <c r="Q123" s="469">
        <f t="shared" si="74"/>
        <v>0</v>
      </c>
      <c r="R123" s="469">
        <f t="shared" si="74"/>
        <v>0</v>
      </c>
      <c r="S123" s="469">
        <f t="shared" si="74"/>
        <v>0</v>
      </c>
      <c r="T123" s="469">
        <f t="shared" si="74"/>
        <v>0</v>
      </c>
      <c r="U123" s="469">
        <f t="shared" si="74"/>
        <v>0</v>
      </c>
      <c r="V123" s="469">
        <f t="shared" si="74"/>
        <v>0</v>
      </c>
      <c r="W123" s="469">
        <f t="shared" si="74"/>
        <v>0</v>
      </c>
      <c r="X123" s="469">
        <f t="shared" si="74"/>
        <v>0</v>
      </c>
      <c r="Y123" s="469">
        <f t="shared" si="74"/>
        <v>0</v>
      </c>
      <c r="Z123" s="469">
        <f t="shared" si="74"/>
        <v>0</v>
      </c>
      <c r="AA123" s="469">
        <f t="shared" si="74"/>
        <v>0</v>
      </c>
      <c r="AB123" s="469">
        <f t="shared" ref="AB123:AE123" si="75">(AB75+AB85+AB87)/AB71</f>
        <v>0</v>
      </c>
      <c r="AC123" s="469">
        <f t="shared" si="75"/>
        <v>0</v>
      </c>
      <c r="AD123" s="469">
        <f t="shared" si="75"/>
        <v>0</v>
      </c>
      <c r="AE123" s="469">
        <f t="shared" si="75"/>
        <v>0</v>
      </c>
      <c r="AF123" s="470" t="s">
        <v>363</v>
      </c>
      <c r="AH123" s="445"/>
      <c r="AI123" s="445"/>
      <c r="AJ123" s="445"/>
      <c r="AK123" s="445"/>
    </row>
    <row r="124" spans="1:37" ht="55.5" customHeight="1" x14ac:dyDescent="0.3">
      <c r="B124" s="466" t="s">
        <v>364</v>
      </c>
      <c r="C124" s="469" t="e">
        <f>(C75+C85+C87)/('[7]Прогнозна Ф-2 (UKR)'!C36-'[7]Прогнозна Ф-2 (UKR)'!C32+'[7]Прогнозна Ф-2 (UKR)'!C45)</f>
        <v>#N/A</v>
      </c>
      <c r="D124" s="471" t="s">
        <v>365</v>
      </c>
      <c r="E124" s="471" t="s">
        <v>365</v>
      </c>
      <c r="F124" s="471" t="s">
        <v>365</v>
      </c>
      <c r="G124" s="469" t="e">
        <f>(G75+G85+G87)/(('[7]Прогнозна Ф-2 (UKR)'!D36-'[7]Прогнозна Ф-2 (UKR)'!D32+'[7]Прогнозна Ф-2 (UKR)'!D45)+('[7]Прогнозна Ф-2 (UKR)'!E36-'[7]Прогнозна Ф-2 (UKR)'!E32+'[7]Прогнозна Ф-2 (UKR)'!E45)+('[7]Прогнозна Ф-2 (UKR)'!F36-'[7]Прогнозна Ф-2 (UKR)'!F32+'[7]Прогнозна Ф-2 (UKR)'!F45)+('[7]Прогнозна Ф-2 (UKR)'!G36-'[7]Прогнозна Ф-2 (UKR)'!G32+'[7]Прогнозна Ф-2 (UKR)'!G45))</f>
        <v>#N/A</v>
      </c>
      <c r="H124" s="469">
        <f>(H75+H85+H87)/(('[7]Прогнозна Ф-2 (UKR)'!E36-'[7]Прогнозна Ф-2 (UKR)'!E32+'[7]Прогнозна Ф-2 (UKR)'!E45)+('[7]Прогнозна Ф-2 (UKR)'!F36-'[7]Прогнозна Ф-2 (UKR)'!F32+'[7]Прогнозна Ф-2 (UKR)'!F45)+('[7]Прогнозна Ф-2 (UKR)'!G36-'[7]Прогнозна Ф-2 (UKR)'!G32+'[7]Прогнозна Ф-2 (UKR)'!G45)+('[7]Прогнозна Ф-2 (UKR)'!I36-'[7]Прогнозна Ф-2 (UKR)'!I32+'[7]Прогнозна Ф-2 (UKR)'!I45))</f>
        <v>0</v>
      </c>
      <c r="I124" s="469">
        <f>(I75+I85+I87)/(('[7]Прогнозна Ф-2 (UKR)'!F36-'[7]Прогнозна Ф-2 (UKR)'!F32+'[7]Прогнозна Ф-2 (UKR)'!F45)+('[7]Прогнозна Ф-2 (UKR)'!G36-'[7]Прогнозна Ф-2 (UKR)'!G32+'[7]Прогнозна Ф-2 (UKR)'!G45)+('[7]Прогнозна Ф-2 (UKR)'!I36-'[7]Прогнозна Ф-2 (UKR)'!I32+'[7]Прогнозна Ф-2 (UKR)'!I45)+('[7]Прогнозна Ф-2 (UKR)'!J36-'[7]Прогнозна Ф-2 (UKR)'!J32+'[7]Прогнозна Ф-2 (UKR)'!J45))</f>
        <v>0</v>
      </c>
      <c r="J124" s="469">
        <f>(J75+J85+J87)/(('[7]Прогнозна Ф-2 (UKR)'!G36-'[7]Прогнозна Ф-2 (UKR)'!G32+'[7]Прогнозна Ф-2 (UKR)'!G45)+('[7]Прогнозна Ф-2 (UKR)'!I36-'[7]Прогнозна Ф-2 (UKR)'!I32+'[7]Прогнозна Ф-2 (UKR)'!I45)+('[7]Прогнозна Ф-2 (UKR)'!J36-'[7]Прогнозна Ф-2 (UKR)'!J32+'[7]Прогнозна Ф-2 (UKR)'!J45)+('[7]Прогнозна Ф-2 (UKR)'!K36-'[7]Прогнозна Ф-2 (UKR)'!K32+'[7]Прогнозна Ф-2 (UKR)'!K45))</f>
        <v>0</v>
      </c>
      <c r="K124" s="469">
        <f>(K75+K85+K87)/(('[7]Прогнозна Ф-2 (UKR)'!I36-'[7]Прогнозна Ф-2 (UKR)'!I32+'[7]Прогнозна Ф-2 (UKR)'!I45)+('[7]Прогнозна Ф-2 (UKR)'!J36-'[7]Прогнозна Ф-2 (UKR)'!J32+'[7]Прогнозна Ф-2 (UKR)'!J45)+('[7]Прогнозна Ф-2 (UKR)'!K36-'[7]Прогнозна Ф-2 (UKR)'!K32+'[7]Прогнозна Ф-2 (UKR)'!K45)+('[7]Прогнозна Ф-2 (UKR)'!L36-'[7]Прогнозна Ф-2 (UKR)'!L32+'[7]Прогнозна Ф-2 (UKR)'!L45))</f>
        <v>0</v>
      </c>
      <c r="L124" s="469">
        <f>(L75+L85+L87)/(('[7]Прогнозна Ф-2 (UKR)'!J36-'[7]Прогнозна Ф-2 (UKR)'!J32+'[7]Прогнозна Ф-2 (UKR)'!J45)+('[7]Прогнозна Ф-2 (UKR)'!K36-'[7]Прогнозна Ф-2 (UKR)'!K32+'[7]Прогнозна Ф-2 (UKR)'!K45)+('[7]Прогнозна Ф-2 (UKR)'!L36-'[7]Прогнозна Ф-2 (UKR)'!L32+'[7]Прогнозна Ф-2 (UKR)'!L45)+('[7]Прогнозна Ф-2 (UKR)'!N36-'[7]Прогнозна Ф-2 (UKR)'!N32+'[7]Прогнозна Ф-2 (UKR)'!N45))</f>
        <v>0</v>
      </c>
      <c r="M124" s="469">
        <f>(M75+M85+M87)/(('[7]Прогнозна Ф-2 (UKR)'!K36-'[7]Прогнозна Ф-2 (UKR)'!K32+'[7]Прогнозна Ф-2 (UKR)'!K45)+('[7]Прогнозна Ф-2 (UKR)'!L36-'[7]Прогнозна Ф-2 (UKR)'!L32+'[7]Прогнозна Ф-2 (UKR)'!L45)+('[7]Прогнозна Ф-2 (UKR)'!N36-'[7]Прогнозна Ф-2 (UKR)'!N32+'[7]Прогнозна Ф-2 (UKR)'!N45)+('[7]Прогнозна Ф-2 (UKR)'!O36-'[7]Прогнозна Ф-2 (UKR)'!O32+'[7]Прогнозна Ф-2 (UKR)'!O45))</f>
        <v>0</v>
      </c>
      <c r="N124" s="469">
        <f>(N75+N85+N87)/(('[7]Прогнозна Ф-2 (UKR)'!L36-'[7]Прогнозна Ф-2 (UKR)'!L32+'[7]Прогнозна Ф-2 (UKR)'!L45)+('[7]Прогнозна Ф-2 (UKR)'!N36-'[7]Прогнозна Ф-2 (UKR)'!N32+'[7]Прогнозна Ф-2 (UKR)'!N45)+('[7]Прогнозна Ф-2 (UKR)'!O36-'[7]Прогнозна Ф-2 (UKR)'!O32+'[7]Прогнозна Ф-2 (UKR)'!O45)+('[7]Прогнозна Ф-2 (UKR)'!P36-'[7]Прогнозна Ф-2 (UKR)'!P32+'[7]Прогнозна Ф-2 (UKR)'!P45))</f>
        <v>0</v>
      </c>
      <c r="O124" s="469">
        <f>(O75+O85+O87)/(('[7]Прогнозна Ф-2 (UKR)'!N36-'[7]Прогнозна Ф-2 (UKR)'!N32+'[7]Прогнозна Ф-2 (UKR)'!N45)+('[7]Прогнозна Ф-2 (UKR)'!O36-'[7]Прогнозна Ф-2 (UKR)'!O32+'[7]Прогнозна Ф-2 (UKR)'!O45)+('[7]Прогнозна Ф-2 (UKR)'!P36-'[7]Прогнозна Ф-2 (UKR)'!P32+'[7]Прогнозна Ф-2 (UKR)'!P45)+('[7]Прогнозна Ф-2 (UKR)'!Q36-'[7]Прогнозна Ф-2 (UKR)'!Q32+'[7]Прогнозна Ф-2 (UKR)'!Q45))</f>
        <v>0</v>
      </c>
      <c r="P124" s="469">
        <f>(P75+P85+P87)/(('[7]Прогнозна Ф-2 (UKR)'!O36-'[7]Прогнозна Ф-2 (UKR)'!O32+'[7]Прогнозна Ф-2 (UKR)'!O45)+('[7]Прогнозна Ф-2 (UKR)'!P36-'[7]Прогнозна Ф-2 (UKR)'!P32+'[7]Прогнозна Ф-2 (UKR)'!P45)+('[7]Прогнозна Ф-2 (UKR)'!Q36-'[7]Прогнозна Ф-2 (UKR)'!Q32+'[7]Прогнозна Ф-2 (UKR)'!Q45)+('[7]Прогнозна Ф-2 (UKR)'!S36-'[7]Прогнозна Ф-2 (UKR)'!S32+'[7]Прогнозна Ф-2 (UKR)'!S45))</f>
        <v>0</v>
      </c>
      <c r="Q124" s="469">
        <f>(Q75+Q85+Q87)/(('[7]Прогнозна Ф-2 (UKR)'!P36-'[7]Прогнозна Ф-2 (UKR)'!P32+'[7]Прогнозна Ф-2 (UKR)'!P45)+('[7]Прогнозна Ф-2 (UKR)'!Q36-'[7]Прогнозна Ф-2 (UKR)'!Q32+'[7]Прогнозна Ф-2 (UKR)'!Q45)+('[7]Прогнозна Ф-2 (UKR)'!S36-'[7]Прогнозна Ф-2 (UKR)'!S32+'[7]Прогнозна Ф-2 (UKR)'!S45)+('[7]Прогнозна Ф-2 (UKR)'!T36-'[7]Прогнозна Ф-2 (UKR)'!T32+'[7]Прогнозна Ф-2 (UKR)'!T45))</f>
        <v>0</v>
      </c>
      <c r="R124" s="469">
        <f>(R75+R85+R87)/(('[7]Прогнозна Ф-2 (UKR)'!Q36-'[7]Прогнозна Ф-2 (UKR)'!Q32+'[7]Прогнозна Ф-2 (UKR)'!Q45)+('[7]Прогнозна Ф-2 (UKR)'!S36-'[7]Прогнозна Ф-2 (UKR)'!S32+'[7]Прогнозна Ф-2 (UKR)'!S45)+('[7]Прогнозна Ф-2 (UKR)'!T36-'[7]Прогнозна Ф-2 (UKR)'!T32+'[7]Прогнозна Ф-2 (UKR)'!T45)+('[7]Прогнозна Ф-2 (UKR)'!U36-'[7]Прогнозна Ф-2 (UKR)'!U32+'[7]Прогнозна Ф-2 (UKR)'!U45))</f>
        <v>0</v>
      </c>
      <c r="S124" s="469">
        <f>(S75+S85+S87)/(('[7]Прогнозна Ф-2 (UKR)'!S36-'[7]Прогнозна Ф-2 (UKR)'!S32+'[7]Прогнозна Ф-2 (UKR)'!S45)+('[7]Прогнозна Ф-2 (UKR)'!T36-'[7]Прогнозна Ф-2 (UKR)'!T32+'[7]Прогнозна Ф-2 (UKR)'!T45)+('[7]Прогнозна Ф-2 (UKR)'!U36-'[7]Прогнозна Ф-2 (UKR)'!U32+'[7]Прогнозна Ф-2 (UKR)'!U45)+('[7]Прогнозна Ф-2 (UKR)'!V36-'[7]Прогнозна Ф-2 (UKR)'!V32+'[7]Прогнозна Ф-2 (UKR)'!V45))</f>
        <v>0</v>
      </c>
      <c r="T124" s="469">
        <f>(T75+T85+T87)/(('[7]Прогнозна Ф-2 (UKR)'!T36-'[7]Прогнозна Ф-2 (UKR)'!T32+'[7]Прогнозна Ф-2 (UKR)'!T45)+('[7]Прогнозна Ф-2 (UKR)'!U36-'[7]Прогнозна Ф-2 (UKR)'!U32+'[7]Прогнозна Ф-2 (UKR)'!U45)+('[7]Прогнозна Ф-2 (UKR)'!V36-'[7]Прогнозна Ф-2 (UKR)'!V32+'[7]Прогнозна Ф-2 (UKR)'!V45)+('[7]Прогнозна Ф-2 (UKR)'!X36-'[7]Прогнозна Ф-2 (UKR)'!X32+'[7]Прогнозна Ф-2 (UKR)'!X45))</f>
        <v>0</v>
      </c>
      <c r="U124" s="469">
        <f>(U75+U85+U87)/(('[7]Прогнозна Ф-2 (UKR)'!U36-'[7]Прогнозна Ф-2 (UKR)'!U32+'[7]Прогнозна Ф-2 (UKR)'!U45)+('[7]Прогнозна Ф-2 (UKR)'!V36-'[7]Прогнозна Ф-2 (UKR)'!V32+'[7]Прогнозна Ф-2 (UKR)'!V45)+('[7]Прогнозна Ф-2 (UKR)'!X36-'[7]Прогнозна Ф-2 (UKR)'!X32+'[7]Прогнозна Ф-2 (UKR)'!X45)+('[7]Прогнозна Ф-2 (UKR)'!Y36-'[7]Прогнозна Ф-2 (UKR)'!Y32+'[7]Прогнозна Ф-2 (UKR)'!Y45))</f>
        <v>0</v>
      </c>
      <c r="V124" s="469">
        <f>(V75+V85+V87)/(('[7]Прогнозна Ф-2 (UKR)'!V36-'[7]Прогнозна Ф-2 (UKR)'!V32+'[7]Прогнозна Ф-2 (UKR)'!V45)+('[7]Прогнозна Ф-2 (UKR)'!X36-'[7]Прогнозна Ф-2 (UKR)'!X32+'[7]Прогнозна Ф-2 (UKR)'!X45)+('[7]Прогнозна Ф-2 (UKR)'!Y36-'[7]Прогнозна Ф-2 (UKR)'!Y32+'[7]Прогнозна Ф-2 (UKR)'!Y45)+('[7]Прогнозна Ф-2 (UKR)'!Z36-'[7]Прогнозна Ф-2 (UKR)'!Z32+'[7]Прогнозна Ф-2 (UKR)'!Z45))</f>
        <v>0</v>
      </c>
      <c r="W124" s="469">
        <f>(W75+W85+W87)/(('[7]Прогнозна Ф-2 (UKR)'!X36-'[7]Прогнозна Ф-2 (UKR)'!X32+'[7]Прогнозна Ф-2 (UKR)'!X45)+('[7]Прогнозна Ф-2 (UKR)'!Y36-'[7]Прогнозна Ф-2 (UKR)'!Y32+'[7]Прогнозна Ф-2 (UKR)'!Y45)+('[7]Прогнозна Ф-2 (UKR)'!Z36-'[7]Прогнозна Ф-2 (UKR)'!Z32+'[7]Прогнозна Ф-2 (UKR)'!Z45)+('[7]Прогнозна Ф-2 (UKR)'!AA36-'[7]Прогнозна Ф-2 (UKR)'!AA32+'[7]Прогнозна Ф-2 (UKR)'!AA45))</f>
        <v>0</v>
      </c>
      <c r="X124" s="469">
        <f>(X75+X85+X87)/('[7]Прогнозна Ф-2 (UKR)'!AC36-'[7]Прогнозна Ф-2 (UKR)'!AC32+'[7]Прогнозна Ф-2 (UKR)'!AC45)</f>
        <v>0</v>
      </c>
      <c r="Y124" s="469">
        <f>(Y75+Y85+Y87)/('[7]Прогнозна Ф-2 (UKR)'!AD36-'[7]Прогнозна Ф-2 (UKR)'!AD32+'[7]Прогнозна Ф-2 (UKR)'!AD45)</f>
        <v>0</v>
      </c>
      <c r="Z124" s="469">
        <f>(Z75+Z85+Z87)/('[7]Прогнозна Ф-2 (UKR)'!AE36-'[7]Прогнозна Ф-2 (UKR)'!AE32+'[7]Прогнозна Ф-2 (UKR)'!AE45)</f>
        <v>0</v>
      </c>
      <c r="AA124" s="469">
        <f>(AA75+AA85+AA87)/('[7]Прогнозна Ф-2 (UKR)'!AF36-'[7]Прогнозна Ф-2 (UKR)'!AF32+'[7]Прогнозна Ф-2 (UKR)'!AF45)</f>
        <v>0</v>
      </c>
      <c r="AB124" s="469">
        <f>(AB75+AB85+AB87)/('[7]Прогнозна Ф-2 (UKR)'!AG36-'[7]Прогнозна Ф-2 (UKR)'!AG32+'[7]Прогнозна Ф-2 (UKR)'!AG45)</f>
        <v>0</v>
      </c>
      <c r="AC124" s="469" t="e">
        <f>(AC75+AC85+AC87)/('[7]Прогнозна Ф-2 (UKR)'!AH36-'[7]Прогнозна Ф-2 (UKR)'!AH32+'[7]Прогнозна Ф-2 (UKR)'!AH45)</f>
        <v>#DIV/0!</v>
      </c>
      <c r="AD124" s="469">
        <f>(AD75+AD85+AD87)/('[7]Прогнозна Ф-2 (UKR)'!AI36-'[7]Прогнозна Ф-2 (UKR)'!AI32+'[7]Прогнозна Ф-2 (UKR)'!AI45)</f>
        <v>0</v>
      </c>
      <c r="AE124" s="469">
        <f>(AE75+AE85+AE87)/('[7]Прогнозна Ф-2 (UKR)'!AJ36-'[7]Прогнозна Ф-2 (UKR)'!AJ32+'[7]Прогнозна Ф-2 (UKR)'!AJ45)</f>
        <v>0</v>
      </c>
      <c r="AF124" s="470" t="s">
        <v>366</v>
      </c>
      <c r="AH124" s="445"/>
      <c r="AI124" s="445"/>
      <c r="AJ124" s="445"/>
      <c r="AK124" s="445"/>
    </row>
    <row r="125" spans="1:37" ht="12.75" customHeight="1" x14ac:dyDescent="0.3">
      <c r="D125" s="473"/>
      <c r="E125" s="473"/>
      <c r="F125" s="473"/>
      <c r="G125" s="474"/>
      <c r="AH125" s="445"/>
      <c r="AI125" s="445"/>
      <c r="AJ125" s="445"/>
      <c r="AK125" s="445"/>
    </row>
    <row r="126" spans="1:37" x14ac:dyDescent="0.3">
      <c r="AH126" s="445"/>
      <c r="AI126" s="445"/>
      <c r="AJ126" s="445"/>
      <c r="AK126" s="445"/>
    </row>
    <row r="127" spans="1:37" ht="78.75" customHeight="1" x14ac:dyDescent="0.3">
      <c r="B127" s="892" t="s">
        <v>367</v>
      </c>
      <c r="C127" s="893"/>
      <c r="D127" s="893"/>
      <c r="E127" s="893"/>
      <c r="F127" s="475"/>
      <c r="G127" s="475"/>
      <c r="H127" s="475"/>
      <c r="I127" s="475"/>
      <c r="J127" s="475"/>
      <c r="K127" s="475"/>
      <c r="L127" s="475"/>
      <c r="M127" s="475"/>
      <c r="N127" s="475"/>
      <c r="O127" s="475"/>
      <c r="P127" s="475"/>
      <c r="Q127" s="475"/>
      <c r="R127" s="475"/>
      <c r="S127" s="475"/>
      <c r="T127" s="475"/>
      <c r="U127" s="475"/>
      <c r="V127" s="475"/>
      <c r="W127" s="475"/>
      <c r="X127" s="475"/>
      <c r="Y127" s="475"/>
      <c r="Z127" s="475"/>
      <c r="AA127" s="475"/>
      <c r="AB127" s="475"/>
      <c r="AC127" s="475"/>
      <c r="AD127" s="475"/>
      <c r="AE127" s="475"/>
      <c r="AH127" s="445"/>
      <c r="AI127" s="445"/>
      <c r="AJ127" s="445"/>
      <c r="AK127" s="445"/>
    </row>
    <row r="128" spans="1:37" x14ac:dyDescent="0.3">
      <c r="AH128" s="445"/>
      <c r="AI128" s="445"/>
      <c r="AJ128" s="445"/>
      <c r="AK128" s="445"/>
    </row>
    <row r="129" spans="34:37" x14ac:dyDescent="0.3">
      <c r="AH129" s="445"/>
      <c r="AI129" s="445"/>
      <c r="AJ129" s="445"/>
      <c r="AK129" s="445"/>
    </row>
    <row r="130" spans="34:37" x14ac:dyDescent="0.3">
      <c r="AH130" s="445"/>
      <c r="AI130" s="445"/>
      <c r="AJ130" s="445"/>
      <c r="AK130" s="445"/>
    </row>
    <row r="131" spans="34:37" x14ac:dyDescent="0.3">
      <c r="AH131" s="445"/>
      <c r="AI131" s="445"/>
      <c r="AJ131" s="445"/>
      <c r="AK131" s="445"/>
    </row>
    <row r="132" spans="34:37" x14ac:dyDescent="0.3">
      <c r="AH132" s="445"/>
      <c r="AI132" s="445"/>
      <c r="AJ132" s="445"/>
      <c r="AK132" s="445"/>
    </row>
    <row r="133" spans="34:37" x14ac:dyDescent="0.3">
      <c r="AH133" s="445"/>
      <c r="AI133" s="445"/>
      <c r="AJ133" s="445"/>
      <c r="AK133" s="445"/>
    </row>
    <row r="134" spans="34:37" x14ac:dyDescent="0.3">
      <c r="AH134" s="445"/>
      <c r="AI134" s="445"/>
      <c r="AJ134" s="445"/>
      <c r="AK134" s="445"/>
    </row>
    <row r="135" spans="34:37" ht="12.75" customHeight="1" x14ac:dyDescent="0.3">
      <c r="AH135" s="445"/>
      <c r="AI135" s="445"/>
      <c r="AJ135" s="445"/>
      <c r="AK135" s="445"/>
    </row>
    <row r="136" spans="34:37" x14ac:dyDescent="0.3">
      <c r="AH136" s="445"/>
      <c r="AI136" s="445"/>
      <c r="AJ136" s="445"/>
      <c r="AK136" s="445"/>
    </row>
    <row r="137" spans="34:37" x14ac:dyDescent="0.3">
      <c r="AH137" s="445"/>
      <c r="AI137" s="445"/>
      <c r="AJ137" s="445"/>
      <c r="AK137" s="445"/>
    </row>
    <row r="138" spans="34:37" x14ac:dyDescent="0.3">
      <c r="AH138" s="445"/>
      <c r="AI138" s="445"/>
      <c r="AJ138" s="445"/>
      <c r="AK138" s="445"/>
    </row>
    <row r="139" spans="34:37" x14ac:dyDescent="0.3">
      <c r="AH139" s="445"/>
      <c r="AI139" s="445"/>
      <c r="AJ139" s="445"/>
      <c r="AK139" s="445"/>
    </row>
    <row r="140" spans="34:37" x14ac:dyDescent="0.3">
      <c r="AH140" s="445"/>
      <c r="AI140" s="445"/>
      <c r="AJ140" s="445"/>
      <c r="AK140" s="445"/>
    </row>
    <row r="141" spans="34:37" x14ac:dyDescent="0.3">
      <c r="AH141" s="445"/>
      <c r="AI141" s="445"/>
      <c r="AJ141" s="445"/>
      <c r="AK141" s="445"/>
    </row>
    <row r="142" spans="34:37" x14ac:dyDescent="0.3">
      <c r="AH142" s="445"/>
      <c r="AI142" s="445"/>
      <c r="AJ142" s="445"/>
      <c r="AK142" s="445"/>
    </row>
    <row r="143" spans="34:37" ht="12.75" customHeight="1" x14ac:dyDescent="0.3">
      <c r="AH143" s="445"/>
      <c r="AI143" s="445"/>
      <c r="AJ143" s="445"/>
      <c r="AK143" s="445"/>
    </row>
    <row r="144" spans="34:37" x14ac:dyDescent="0.3">
      <c r="AH144" s="445"/>
      <c r="AI144" s="445"/>
      <c r="AJ144" s="445"/>
      <c r="AK144" s="445"/>
    </row>
    <row r="145" spans="34:37" x14ac:dyDescent="0.3">
      <c r="AH145" s="445"/>
      <c r="AI145" s="445"/>
      <c r="AJ145" s="445"/>
      <c r="AK145" s="445"/>
    </row>
    <row r="146" spans="34:37" x14ac:dyDescent="0.3">
      <c r="AH146" s="445"/>
      <c r="AI146" s="445"/>
      <c r="AJ146" s="445"/>
      <c r="AK146" s="445"/>
    </row>
    <row r="147" spans="34:37" x14ac:dyDescent="0.3">
      <c r="AH147" s="445"/>
      <c r="AI147" s="445"/>
      <c r="AJ147" s="445"/>
      <c r="AK147" s="445"/>
    </row>
    <row r="148" spans="34:37" x14ac:dyDescent="0.3">
      <c r="AH148" s="445"/>
      <c r="AI148" s="445"/>
      <c r="AJ148" s="445"/>
      <c r="AK148" s="445"/>
    </row>
    <row r="149" spans="34:37" x14ac:dyDescent="0.3">
      <c r="AH149" s="445"/>
      <c r="AI149" s="445"/>
      <c r="AJ149" s="445"/>
      <c r="AK149" s="445"/>
    </row>
    <row r="150" spans="34:37" x14ac:dyDescent="0.3">
      <c r="AH150" s="445"/>
      <c r="AI150" s="445"/>
      <c r="AJ150" s="445"/>
      <c r="AK150" s="445"/>
    </row>
    <row r="151" spans="34:37" ht="12.75" customHeight="1" x14ac:dyDescent="0.3">
      <c r="AH151" s="445"/>
      <c r="AI151" s="445"/>
      <c r="AJ151" s="445"/>
      <c r="AK151" s="445"/>
    </row>
    <row r="152" spans="34:37" x14ac:dyDescent="0.3">
      <c r="AH152" s="445"/>
      <c r="AI152" s="445"/>
      <c r="AJ152" s="445"/>
      <c r="AK152" s="445"/>
    </row>
    <row r="153" spans="34:37" x14ac:dyDescent="0.3">
      <c r="AH153" s="445"/>
      <c r="AI153" s="445"/>
      <c r="AJ153" s="445"/>
      <c r="AK153" s="445"/>
    </row>
    <row r="154" spans="34:37" x14ac:dyDescent="0.3">
      <c r="AH154" s="445"/>
      <c r="AI154" s="445"/>
      <c r="AJ154" s="445"/>
      <c r="AK154" s="445"/>
    </row>
    <row r="155" spans="34:37" x14ac:dyDescent="0.3">
      <c r="AH155" s="445"/>
      <c r="AI155" s="445"/>
      <c r="AJ155" s="445"/>
      <c r="AK155" s="445"/>
    </row>
    <row r="156" spans="34:37" x14ac:dyDescent="0.3">
      <c r="AH156" s="445"/>
      <c r="AI156" s="445"/>
      <c r="AJ156" s="445"/>
      <c r="AK156" s="445"/>
    </row>
    <row r="157" spans="34:37" x14ac:dyDescent="0.3">
      <c r="AH157" s="445"/>
      <c r="AI157" s="445"/>
      <c r="AJ157" s="445"/>
      <c r="AK157" s="445"/>
    </row>
    <row r="158" spans="34:37" x14ac:dyDescent="0.3">
      <c r="AH158" s="445"/>
      <c r="AI158" s="445"/>
      <c r="AJ158" s="445"/>
      <c r="AK158" s="445"/>
    </row>
    <row r="159" spans="34:37" ht="12.75" customHeight="1" x14ac:dyDescent="0.3">
      <c r="AH159" s="445"/>
      <c r="AI159" s="445"/>
      <c r="AJ159" s="445"/>
      <c r="AK159" s="445"/>
    </row>
    <row r="160" spans="34:37" x14ac:dyDescent="0.3">
      <c r="AH160" s="445"/>
      <c r="AI160" s="445"/>
      <c r="AJ160" s="445"/>
      <c r="AK160" s="445"/>
    </row>
    <row r="161" spans="34:37" x14ac:dyDescent="0.3">
      <c r="AH161" s="445"/>
      <c r="AI161" s="445"/>
      <c r="AJ161" s="445"/>
      <c r="AK161" s="445"/>
    </row>
    <row r="162" spans="34:37" x14ac:dyDescent="0.3">
      <c r="AH162" s="445"/>
      <c r="AI162" s="445"/>
      <c r="AJ162" s="445"/>
      <c r="AK162" s="445"/>
    </row>
    <row r="163" spans="34:37" x14ac:dyDescent="0.3">
      <c r="AH163" s="445"/>
      <c r="AI163" s="445"/>
      <c r="AJ163" s="445"/>
      <c r="AK163" s="445"/>
    </row>
    <row r="164" spans="34:37" x14ac:dyDescent="0.3">
      <c r="AH164" s="445"/>
      <c r="AI164" s="445"/>
      <c r="AJ164" s="445"/>
      <c r="AK164" s="445"/>
    </row>
    <row r="165" spans="34:37" x14ac:dyDescent="0.3">
      <c r="AH165" s="445"/>
      <c r="AI165" s="445"/>
      <c r="AJ165" s="445"/>
      <c r="AK165" s="445"/>
    </row>
    <row r="166" spans="34:37" x14ac:dyDescent="0.3">
      <c r="AH166" s="445"/>
      <c r="AI166" s="445"/>
      <c r="AJ166" s="445"/>
      <c r="AK166" s="445"/>
    </row>
    <row r="167" spans="34:37" ht="12.75" customHeight="1" x14ac:dyDescent="0.3">
      <c r="AH167" s="445"/>
      <c r="AI167" s="445"/>
      <c r="AJ167" s="445"/>
      <c r="AK167" s="445"/>
    </row>
    <row r="168" spans="34:37" x14ac:dyDescent="0.3">
      <c r="AH168" s="445"/>
      <c r="AI168" s="445"/>
      <c r="AJ168" s="445"/>
      <c r="AK168" s="445"/>
    </row>
    <row r="169" spans="34:37" x14ac:dyDescent="0.3">
      <c r="AH169" s="445"/>
      <c r="AI169" s="445"/>
      <c r="AJ169" s="445"/>
      <c r="AK169" s="445"/>
    </row>
    <row r="170" spans="34:37" x14ac:dyDescent="0.3">
      <c r="AH170" s="445"/>
      <c r="AI170" s="445"/>
      <c r="AJ170" s="445"/>
      <c r="AK170" s="445"/>
    </row>
    <row r="171" spans="34:37" x14ac:dyDescent="0.3">
      <c r="AH171" s="445"/>
      <c r="AI171" s="445"/>
      <c r="AJ171" s="445"/>
      <c r="AK171" s="445"/>
    </row>
    <row r="172" spans="34:37" x14ac:dyDescent="0.3">
      <c r="AH172" s="445"/>
      <c r="AI172" s="445"/>
      <c r="AJ172" s="445"/>
      <c r="AK172" s="445"/>
    </row>
    <row r="173" spans="34:37" x14ac:dyDescent="0.3">
      <c r="AH173" s="445"/>
      <c r="AI173" s="445"/>
      <c r="AJ173" s="445"/>
      <c r="AK173" s="445"/>
    </row>
    <row r="174" spans="34:37" x14ac:dyDescent="0.3">
      <c r="AH174" s="445"/>
      <c r="AI174" s="445"/>
      <c r="AJ174" s="445"/>
      <c r="AK174" s="445"/>
    </row>
    <row r="175" spans="34:37" ht="12.75" customHeight="1" x14ac:dyDescent="0.3">
      <c r="AH175" s="445"/>
      <c r="AI175" s="445"/>
      <c r="AJ175" s="445"/>
      <c r="AK175" s="445"/>
    </row>
    <row r="176" spans="34:37" x14ac:dyDescent="0.3">
      <c r="AH176" s="445"/>
      <c r="AI176" s="445"/>
      <c r="AJ176" s="445"/>
      <c r="AK176" s="445"/>
    </row>
    <row r="177" spans="34:37" x14ac:dyDescent="0.3">
      <c r="AH177" s="445"/>
      <c r="AI177" s="445"/>
      <c r="AJ177" s="445"/>
      <c r="AK177" s="445"/>
    </row>
    <row r="178" spans="34:37" x14ac:dyDescent="0.3">
      <c r="AH178" s="445"/>
      <c r="AI178" s="445"/>
      <c r="AJ178" s="445"/>
      <c r="AK178" s="445"/>
    </row>
    <row r="179" spans="34:37" x14ac:dyDescent="0.3">
      <c r="AH179" s="445"/>
      <c r="AI179" s="445"/>
      <c r="AJ179" s="445"/>
      <c r="AK179" s="445"/>
    </row>
    <row r="180" spans="34:37" x14ac:dyDescent="0.3">
      <c r="AH180" s="445"/>
      <c r="AI180" s="445"/>
      <c r="AJ180" s="445"/>
      <c r="AK180" s="445"/>
    </row>
    <row r="181" spans="34:37" x14ac:dyDescent="0.3">
      <c r="AH181" s="445"/>
      <c r="AI181" s="445"/>
      <c r="AJ181" s="445"/>
      <c r="AK181" s="445"/>
    </row>
    <row r="182" spans="34:37" x14ac:dyDescent="0.3">
      <c r="AH182" s="445"/>
      <c r="AI182" s="445"/>
      <c r="AJ182" s="445"/>
      <c r="AK182" s="445"/>
    </row>
    <row r="183" spans="34:37" ht="12.75" customHeight="1" x14ac:dyDescent="0.3">
      <c r="AH183" s="445"/>
      <c r="AI183" s="445"/>
      <c r="AJ183" s="445"/>
      <c r="AK183" s="445"/>
    </row>
    <row r="184" spans="34:37" x14ac:dyDescent="0.3">
      <c r="AH184" s="445"/>
      <c r="AI184" s="445"/>
      <c r="AJ184" s="445"/>
      <c r="AK184" s="445"/>
    </row>
    <row r="185" spans="34:37" x14ac:dyDescent="0.3">
      <c r="AH185" s="445"/>
      <c r="AI185" s="445"/>
      <c r="AJ185" s="445"/>
      <c r="AK185" s="445"/>
    </row>
    <row r="186" spans="34:37" x14ac:dyDescent="0.3">
      <c r="AH186" s="445"/>
      <c r="AI186" s="445"/>
      <c r="AJ186" s="445"/>
      <c r="AK186" s="445"/>
    </row>
    <row r="187" spans="34:37" x14ac:dyDescent="0.3">
      <c r="AH187" s="445"/>
      <c r="AI187" s="445"/>
      <c r="AJ187" s="445"/>
      <c r="AK187" s="445"/>
    </row>
    <row r="188" spans="34:37" x14ac:dyDescent="0.3">
      <c r="AH188" s="445"/>
      <c r="AI188" s="445"/>
      <c r="AJ188" s="445"/>
      <c r="AK188" s="445"/>
    </row>
    <row r="189" spans="34:37" x14ac:dyDescent="0.3">
      <c r="AH189" s="445"/>
      <c r="AI189" s="445"/>
      <c r="AJ189" s="445"/>
      <c r="AK189" s="445"/>
    </row>
    <row r="190" spans="34:37" x14ac:dyDescent="0.3">
      <c r="AH190" s="445"/>
      <c r="AI190" s="445"/>
      <c r="AJ190" s="445"/>
      <c r="AK190" s="445"/>
    </row>
    <row r="191" spans="34:37" ht="12.75" customHeight="1" x14ac:dyDescent="0.3">
      <c r="AH191" s="445"/>
      <c r="AI191" s="445"/>
      <c r="AJ191" s="445"/>
      <c r="AK191" s="445"/>
    </row>
    <row r="192" spans="34:37" x14ac:dyDescent="0.3">
      <c r="AH192" s="445"/>
      <c r="AI192" s="445"/>
      <c r="AJ192" s="445"/>
      <c r="AK192" s="445"/>
    </row>
    <row r="193" spans="34:37" x14ac:dyDescent="0.3">
      <c r="AH193" s="445"/>
      <c r="AI193" s="445"/>
      <c r="AJ193" s="445"/>
      <c r="AK193" s="445"/>
    </row>
    <row r="194" spans="34:37" x14ac:dyDescent="0.3">
      <c r="AH194" s="445"/>
      <c r="AI194" s="445"/>
      <c r="AJ194" s="445"/>
      <c r="AK194" s="445"/>
    </row>
    <row r="195" spans="34:37" x14ac:dyDescent="0.3">
      <c r="AH195" s="445"/>
      <c r="AI195" s="445"/>
      <c r="AJ195" s="445"/>
      <c r="AK195" s="445"/>
    </row>
    <row r="196" spans="34:37" x14ac:dyDescent="0.3">
      <c r="AH196" s="445"/>
      <c r="AI196" s="445"/>
      <c r="AJ196" s="445"/>
      <c r="AK196" s="445"/>
    </row>
    <row r="197" spans="34:37" x14ac:dyDescent="0.3">
      <c r="AH197" s="445"/>
      <c r="AI197" s="445"/>
      <c r="AJ197" s="445"/>
      <c r="AK197" s="445"/>
    </row>
    <row r="198" spans="34:37" x14ac:dyDescent="0.3">
      <c r="AH198" s="445"/>
      <c r="AI198" s="445"/>
      <c r="AJ198" s="445"/>
      <c r="AK198" s="445"/>
    </row>
    <row r="199" spans="34:37" ht="12.75" customHeight="1" x14ac:dyDescent="0.3">
      <c r="AH199" s="445"/>
      <c r="AI199" s="445"/>
      <c r="AJ199" s="445"/>
      <c r="AK199" s="445"/>
    </row>
    <row r="200" spans="34:37" x14ac:dyDescent="0.3">
      <c r="AH200" s="445"/>
      <c r="AI200" s="445"/>
      <c r="AJ200" s="445"/>
      <c r="AK200" s="445"/>
    </row>
    <row r="201" spans="34:37" x14ac:dyDescent="0.3">
      <c r="AH201" s="445"/>
      <c r="AI201" s="445"/>
      <c r="AJ201" s="445"/>
      <c r="AK201" s="445"/>
    </row>
    <row r="202" spans="34:37" x14ac:dyDescent="0.3">
      <c r="AH202" s="445"/>
      <c r="AI202" s="445"/>
      <c r="AJ202" s="445"/>
      <c r="AK202" s="445"/>
    </row>
    <row r="203" spans="34:37" x14ac:dyDescent="0.3">
      <c r="AH203" s="445"/>
      <c r="AI203" s="445"/>
      <c r="AJ203" s="445"/>
      <c r="AK203" s="445"/>
    </row>
    <row r="204" spans="34:37" x14ac:dyDescent="0.3">
      <c r="AH204" s="445"/>
      <c r="AI204" s="445"/>
      <c r="AJ204" s="445"/>
      <c r="AK204" s="445"/>
    </row>
    <row r="205" spans="34:37" x14ac:dyDescent="0.3">
      <c r="AH205" s="445"/>
      <c r="AI205" s="445"/>
      <c r="AJ205" s="445"/>
      <c r="AK205" s="445"/>
    </row>
    <row r="206" spans="34:37" x14ac:dyDescent="0.3">
      <c r="AH206" s="445"/>
      <c r="AI206" s="445"/>
      <c r="AJ206" s="445"/>
      <c r="AK206" s="445"/>
    </row>
    <row r="207" spans="34:37" ht="12.75" customHeight="1" x14ac:dyDescent="0.3">
      <c r="AH207" s="445"/>
      <c r="AI207" s="445"/>
      <c r="AJ207" s="445"/>
      <c r="AK207" s="445"/>
    </row>
    <row r="208" spans="34:37" x14ac:dyDescent="0.3">
      <c r="AH208" s="445"/>
      <c r="AI208" s="445"/>
      <c r="AJ208" s="445"/>
      <c r="AK208" s="445"/>
    </row>
    <row r="209" spans="34:37" x14ac:dyDescent="0.3">
      <c r="AH209" s="445"/>
      <c r="AI209" s="445"/>
      <c r="AJ209" s="445"/>
      <c r="AK209" s="445"/>
    </row>
    <row r="210" spans="34:37" x14ac:dyDescent="0.3">
      <c r="AH210" s="445"/>
      <c r="AI210" s="445"/>
      <c r="AJ210" s="445"/>
      <c r="AK210" s="445"/>
    </row>
    <row r="211" spans="34:37" x14ac:dyDescent="0.3">
      <c r="AH211" s="445"/>
      <c r="AI211" s="445"/>
      <c r="AJ211" s="445"/>
      <c r="AK211" s="445"/>
    </row>
  </sheetData>
  <mergeCells count="37">
    <mergeCell ref="B110:M110"/>
    <mergeCell ref="C3:G3"/>
    <mergeCell ref="C5:G5"/>
    <mergeCell ref="H5:AA5"/>
    <mergeCell ref="A6:A7"/>
    <mergeCell ref="C6:C7"/>
    <mergeCell ref="D6:G6"/>
    <mergeCell ref="H6:K6"/>
    <mergeCell ref="L6:O6"/>
    <mergeCell ref="P6:S6"/>
    <mergeCell ref="T6:W6"/>
    <mergeCell ref="X6:X7"/>
    <mergeCell ref="Y6:Y7"/>
    <mergeCell ref="Z6:Z7"/>
    <mergeCell ref="AA6:AA7"/>
    <mergeCell ref="B109:M109"/>
    <mergeCell ref="AA117:AA118"/>
    <mergeCell ref="AF117:AF118"/>
    <mergeCell ref="B117:B118"/>
    <mergeCell ref="C117:C118"/>
    <mergeCell ref="D117:G117"/>
    <mergeCell ref="H117:K117"/>
    <mergeCell ref="L117:O117"/>
    <mergeCell ref="P117:S117"/>
    <mergeCell ref="B127:E127"/>
    <mergeCell ref="T117:W117"/>
    <mergeCell ref="X117:X118"/>
    <mergeCell ref="Y117:Y118"/>
    <mergeCell ref="Z117:Z118"/>
    <mergeCell ref="AB6:AB7"/>
    <mergeCell ref="AC6:AC7"/>
    <mergeCell ref="AD6:AD7"/>
    <mergeCell ref="AE6:AE7"/>
    <mergeCell ref="AB117:AB118"/>
    <mergeCell ref="AC117:AC118"/>
    <mergeCell ref="AD117:AD118"/>
    <mergeCell ref="AE117:AE118"/>
  </mergeCells>
  <dataValidations count="1">
    <dataValidation type="decimal" operator="lessThanOrEqual" allowBlank="1" showInputMessage="1" showErrorMessage="1" errorTitle="Введення даних" error="Введіть від'ємне число" promptTitle="Введення даних" prompt="Введіть від'ємне число" sqref="H12:AE12 H22:AE22 H19:AE19 H16:AE16 H67:AE68">
      <formula1>0</formula1>
    </dataValidation>
  </dataValidations>
  <pageMargins left="0.7" right="0.7" top="0.75" bottom="0.75" header="0.3" footer="0.3"/>
  <pageSetup paperSize="9" orientation="portrait" verticalDpi="0" r:id="rId1"/>
  <ignoredErrors>
    <ignoredError sqref="H16:S16 T16:W16 X16:AB16 S51 AC16:AE16 H44:K44 L44:S44 T44:W44 H47:L47 M47:AE47 X44:AE44 H51:O51 P51:R51 T51:W51 H75:L75 M75:P75 Q75:W75 X75:AE75 H99:I99 J99:X99 AA99 Y99:Z99 AB99:AE99 H66:I66 H15:L15 M15:O15 P15:W15 X15:AE15 L66:AE66 J66:K66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3"/>
  <sheetViews>
    <sheetView topLeftCell="A28" workbookViewId="0">
      <selection activeCell="N33" sqref="N33"/>
    </sheetView>
  </sheetViews>
  <sheetFormatPr defaultColWidth="9.109375" defaultRowHeight="13.2" x14ac:dyDescent="0.25"/>
  <cols>
    <col min="1" max="1" width="12.44140625" style="524" customWidth="1"/>
    <col min="2" max="2" width="64.44140625" style="530" customWidth="1"/>
    <col min="3" max="3" width="11.6640625" style="524" hidden="1" customWidth="1"/>
    <col min="4" max="4" width="12.109375" style="524" hidden="1" customWidth="1"/>
    <col min="5" max="5" width="11.44140625" style="524" hidden="1" customWidth="1"/>
    <col min="6" max="6" width="11.5546875" style="524" hidden="1" customWidth="1"/>
    <col min="7" max="7" width="12.109375" style="524" hidden="1" customWidth="1"/>
    <col min="8" max="8" width="11.88671875" style="524" hidden="1" customWidth="1"/>
    <col min="9" max="12" width="9.109375" style="524"/>
    <col min="13" max="13" width="10.6640625" style="524" customWidth="1"/>
    <col min="14" max="17" width="9.109375" style="524"/>
    <col min="18" max="18" width="11.6640625" style="524" customWidth="1"/>
    <col min="19" max="22" width="9.109375" style="524"/>
    <col min="23" max="23" width="11.6640625" style="524" customWidth="1"/>
    <col min="24" max="27" width="9.109375" style="524"/>
    <col min="28" max="36" width="11.6640625" style="524" customWidth="1"/>
    <col min="37" max="37" width="9.109375" style="524"/>
    <col min="38" max="38" width="10.44140625" style="524" customWidth="1"/>
    <col min="39" max="16384" width="9.109375" style="524"/>
  </cols>
  <sheetData>
    <row r="1" spans="1:50" ht="15" customHeight="1" x14ac:dyDescent="0.3">
      <c r="B1" s="525"/>
      <c r="C1" s="282">
        <v>41275</v>
      </c>
      <c r="D1" s="282">
        <v>41365</v>
      </c>
      <c r="E1" s="282">
        <v>41456</v>
      </c>
      <c r="F1" s="282">
        <v>41548</v>
      </c>
      <c r="G1" s="282">
        <v>41640</v>
      </c>
      <c r="H1" s="526" t="s">
        <v>376</v>
      </c>
      <c r="I1" s="455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  <c r="Y1" s="527"/>
      <c r="Z1" s="527"/>
      <c r="AA1" s="527"/>
      <c r="AB1" s="527"/>
      <c r="AC1" s="527"/>
      <c r="AD1" s="527"/>
      <c r="AE1" s="527"/>
      <c r="AF1" s="527"/>
      <c r="AG1" s="527"/>
      <c r="AH1" s="527"/>
      <c r="AI1" s="527"/>
      <c r="AJ1" s="527"/>
    </row>
    <row r="2" spans="1:50" x14ac:dyDescent="0.25">
      <c r="A2" s="528" t="s">
        <v>377</v>
      </c>
      <c r="B2" s="529"/>
      <c r="C2" s="528"/>
      <c r="D2" s="528"/>
      <c r="E2" s="528"/>
      <c r="F2" s="528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  <c r="Y2" s="455"/>
      <c r="Z2" s="455"/>
      <c r="AA2" s="455"/>
      <c r="AB2" s="455"/>
      <c r="AC2" s="455"/>
      <c r="AD2" s="455"/>
      <c r="AE2" s="455"/>
      <c r="AF2" s="455"/>
      <c r="AG2" s="455"/>
      <c r="AH2" s="455"/>
      <c r="AI2" s="455"/>
      <c r="AJ2" s="455"/>
    </row>
    <row r="3" spans="1:50" x14ac:dyDescent="0.25">
      <c r="A3" s="528" t="s">
        <v>378</v>
      </c>
      <c r="B3" s="529"/>
      <c r="C3" s="528"/>
      <c r="D3" s="528"/>
      <c r="E3" s="528"/>
      <c r="F3" s="528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5"/>
      <c r="V3" s="455"/>
      <c r="W3" s="455"/>
      <c r="X3" s="455"/>
      <c r="Y3" s="455"/>
      <c r="Z3" s="455"/>
      <c r="AA3" s="455"/>
      <c r="AB3" s="455"/>
      <c r="AC3" s="455"/>
      <c r="AD3" s="455"/>
      <c r="AE3" s="455"/>
      <c r="AF3" s="455"/>
      <c r="AG3" s="455"/>
      <c r="AH3" s="455"/>
      <c r="AI3" s="455"/>
      <c r="AJ3" s="455"/>
    </row>
    <row r="4" spans="1:50" x14ac:dyDescent="0.25"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</row>
    <row r="5" spans="1:50" x14ac:dyDescent="0.25">
      <c r="A5" s="531" t="s">
        <v>223</v>
      </c>
      <c r="B5" s="532"/>
      <c r="C5" s="533"/>
      <c r="D5" s="533"/>
      <c r="E5" s="533"/>
      <c r="F5" s="533"/>
      <c r="G5" s="533"/>
      <c r="H5" s="533"/>
      <c r="I5" s="533"/>
      <c r="J5" s="533"/>
      <c r="K5" s="455"/>
      <c r="L5" s="455"/>
      <c r="M5" s="455"/>
      <c r="N5" s="455"/>
      <c r="O5" s="455"/>
      <c r="P5" s="455"/>
      <c r="Q5" s="455"/>
      <c r="R5" s="455"/>
      <c r="S5" s="455"/>
      <c r="T5" s="455"/>
      <c r="U5" s="455"/>
      <c r="V5" s="455"/>
      <c r="W5" s="455"/>
      <c r="X5" s="455"/>
      <c r="Y5" s="455"/>
      <c r="Z5" s="455"/>
      <c r="AA5" s="455"/>
      <c r="AB5" s="455"/>
      <c r="AC5" s="455"/>
      <c r="AD5" s="455"/>
      <c r="AE5" s="455"/>
      <c r="AF5" s="455"/>
      <c r="AG5" s="455"/>
      <c r="AH5" s="455"/>
      <c r="AI5" s="455"/>
      <c r="AJ5" s="455"/>
    </row>
    <row r="6" spans="1:50" x14ac:dyDescent="0.25">
      <c r="A6" s="534"/>
      <c r="D6" s="455"/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5"/>
      <c r="Z6" s="455"/>
      <c r="AA6" s="455"/>
      <c r="AB6" s="455"/>
      <c r="AC6" s="455"/>
      <c r="AD6" s="455"/>
      <c r="AE6" s="455"/>
      <c r="AF6" s="455"/>
      <c r="AG6" s="455"/>
      <c r="AH6" s="455"/>
      <c r="AI6" s="455"/>
      <c r="AJ6" s="455"/>
      <c r="AK6" s="835"/>
      <c r="AL6" s="835"/>
      <c r="AM6" s="835"/>
      <c r="AN6" s="835"/>
    </row>
    <row r="7" spans="1:50" ht="24.6" thickBot="1" x14ac:dyDescent="0.3">
      <c r="A7" s="535"/>
      <c r="B7" s="536"/>
      <c r="C7" s="537"/>
      <c r="D7" s="538"/>
      <c r="E7" s="538"/>
      <c r="F7" s="539"/>
      <c r="G7" s="538"/>
      <c r="H7" s="538"/>
      <c r="I7" s="538"/>
      <c r="J7" s="539"/>
      <c r="K7" s="539"/>
      <c r="L7" s="540" t="s">
        <v>379</v>
      </c>
      <c r="M7" s="541" t="e">
        <f>(M11-H11)/H11</f>
        <v>#DIV/0!</v>
      </c>
      <c r="N7" s="538"/>
      <c r="O7" s="539"/>
      <c r="P7" s="539"/>
      <c r="Q7" s="539"/>
      <c r="R7" s="541" t="e">
        <f>(R11-M11)/M11</f>
        <v>#DIV/0!</v>
      </c>
      <c r="S7" s="538"/>
      <c r="T7" s="539"/>
      <c r="U7" s="539"/>
      <c r="V7" s="539"/>
      <c r="W7" s="541">
        <f>(W11-R11)/R11</f>
        <v>1.0683845322645862</v>
      </c>
      <c r="X7" s="538"/>
      <c r="Y7" s="539"/>
      <c r="Z7" s="539"/>
      <c r="AA7" s="539"/>
      <c r="AB7" s="541">
        <f>(AB11-W11)/W11</f>
        <v>-1.3183085746361302E-2</v>
      </c>
      <c r="AC7" s="541"/>
      <c r="AD7" s="541"/>
      <c r="AE7" s="541"/>
      <c r="AF7" s="541"/>
      <c r="AG7" s="541"/>
      <c r="AH7" s="541"/>
      <c r="AI7" s="541"/>
      <c r="AJ7" s="541"/>
      <c r="AK7" s="835"/>
      <c r="AL7" s="836"/>
      <c r="AM7" s="836"/>
      <c r="AN7" s="835"/>
    </row>
    <row r="8" spans="1:50" ht="15.75" customHeight="1" thickBot="1" x14ac:dyDescent="0.3">
      <c r="A8" s="925" t="s">
        <v>380</v>
      </c>
      <c r="B8" s="928" t="s">
        <v>381</v>
      </c>
      <c r="C8" s="931" t="s">
        <v>226</v>
      </c>
      <c r="D8" s="932"/>
      <c r="E8" s="932"/>
      <c r="F8" s="932"/>
      <c r="G8" s="932"/>
      <c r="H8" s="932"/>
      <c r="I8" s="915" t="s">
        <v>227</v>
      </c>
      <c r="J8" s="916"/>
      <c r="K8" s="916"/>
      <c r="L8" s="916"/>
      <c r="M8" s="916"/>
      <c r="N8" s="916"/>
      <c r="O8" s="916"/>
      <c r="P8" s="916"/>
      <c r="Q8" s="916"/>
      <c r="R8" s="916"/>
      <c r="S8" s="916"/>
      <c r="T8" s="916"/>
      <c r="U8" s="916"/>
      <c r="V8" s="916"/>
      <c r="W8" s="916"/>
      <c r="X8" s="916"/>
      <c r="Y8" s="916"/>
      <c r="Z8" s="916"/>
      <c r="AA8" s="916"/>
      <c r="AB8" s="916"/>
      <c r="AC8" s="916"/>
      <c r="AD8" s="916"/>
      <c r="AE8" s="916"/>
      <c r="AF8" s="916"/>
      <c r="AG8" s="916"/>
      <c r="AH8" s="916"/>
      <c r="AI8" s="916"/>
      <c r="AJ8" s="916"/>
      <c r="AL8" s="542"/>
      <c r="AM8" s="542"/>
    </row>
    <row r="9" spans="1:50" ht="13.8" thickBot="1" x14ac:dyDescent="0.3">
      <c r="A9" s="926"/>
      <c r="B9" s="929"/>
      <c r="C9" s="543" t="s">
        <v>382</v>
      </c>
      <c r="D9" s="933" t="s">
        <v>239</v>
      </c>
      <c r="E9" s="935" t="s">
        <v>240</v>
      </c>
      <c r="F9" s="935" t="s">
        <v>241</v>
      </c>
      <c r="G9" s="937" t="s">
        <v>242</v>
      </c>
      <c r="H9" s="544" t="s">
        <v>382</v>
      </c>
      <c r="I9" s="921" t="s">
        <v>239</v>
      </c>
      <c r="J9" s="919" t="s">
        <v>240</v>
      </c>
      <c r="K9" s="921" t="s">
        <v>241</v>
      </c>
      <c r="L9" s="919" t="s">
        <v>242</v>
      </c>
      <c r="M9" s="545" t="s">
        <v>382</v>
      </c>
      <c r="N9" s="921" t="s">
        <v>239</v>
      </c>
      <c r="O9" s="919" t="s">
        <v>240</v>
      </c>
      <c r="P9" s="921" t="s">
        <v>241</v>
      </c>
      <c r="Q9" s="919" t="s">
        <v>242</v>
      </c>
      <c r="R9" s="545" t="s">
        <v>382</v>
      </c>
      <c r="S9" s="921" t="s">
        <v>239</v>
      </c>
      <c r="T9" s="919" t="s">
        <v>240</v>
      </c>
      <c r="U9" s="921" t="s">
        <v>241</v>
      </c>
      <c r="V9" s="941" t="s">
        <v>242</v>
      </c>
      <c r="W9" s="730" t="s">
        <v>382</v>
      </c>
      <c r="X9" s="921" t="s">
        <v>239</v>
      </c>
      <c r="Y9" s="919" t="s">
        <v>240</v>
      </c>
      <c r="Z9" s="921" t="s">
        <v>241</v>
      </c>
      <c r="AA9" s="941" t="s">
        <v>242</v>
      </c>
      <c r="AB9" s="730" t="s">
        <v>382</v>
      </c>
      <c r="AC9" s="943" t="str">
        <f>'[8]Прогнозний баланс (UKR)'!X6</f>
        <v xml:space="preserve">2022 рік </v>
      </c>
      <c r="AD9" s="945" t="str">
        <f>'[8]Прогнозний баланс (UKR)'!Y6</f>
        <v>2023 рік</v>
      </c>
      <c r="AE9" s="947" t="str">
        <f>'[8]Прогнозний баланс (UKR)'!Z6</f>
        <v>2024 рік</v>
      </c>
      <c r="AF9" s="945" t="str">
        <f>'[8]Прогнозний баланс (UKR)'!AA6</f>
        <v>2025 рік</v>
      </c>
      <c r="AG9" s="939" t="s">
        <v>372</v>
      </c>
      <c r="AH9" s="917" t="s">
        <v>373</v>
      </c>
      <c r="AI9" s="923" t="s">
        <v>374</v>
      </c>
      <c r="AJ9" s="917" t="s">
        <v>375</v>
      </c>
      <c r="AL9" s="542"/>
      <c r="AM9" s="542"/>
    </row>
    <row r="10" spans="1:50" ht="13.95" customHeight="1" thickBot="1" x14ac:dyDescent="0.3">
      <c r="A10" s="927"/>
      <c r="B10" s="930"/>
      <c r="C10" s="546">
        <f>YEAR(C1)-1</f>
        <v>2012</v>
      </c>
      <c r="D10" s="934"/>
      <c r="E10" s="936"/>
      <c r="F10" s="936"/>
      <c r="G10" s="938"/>
      <c r="H10" s="547">
        <f>YEAR(G1)-1</f>
        <v>2013</v>
      </c>
      <c r="I10" s="922"/>
      <c r="J10" s="920"/>
      <c r="K10" s="922"/>
      <c r="L10" s="920"/>
      <c r="M10" s="548" t="str">
        <f>'[8]Прогнозний баланс (UKR)'!H6</f>
        <v>2018 рік</v>
      </c>
      <c r="N10" s="922"/>
      <c r="O10" s="920"/>
      <c r="P10" s="922"/>
      <c r="Q10" s="920"/>
      <c r="R10" s="548" t="str">
        <f>'[8]Прогнозний баланс (UKR)'!L6</f>
        <v>2019 рік</v>
      </c>
      <c r="S10" s="922"/>
      <c r="T10" s="920"/>
      <c r="U10" s="922"/>
      <c r="V10" s="942"/>
      <c r="W10" s="548" t="str">
        <f>'[8]Прогнозний баланс (UKR)'!P6</f>
        <v>2020 рік</v>
      </c>
      <c r="X10" s="922"/>
      <c r="Y10" s="920"/>
      <c r="Z10" s="922"/>
      <c r="AA10" s="942"/>
      <c r="AB10" s="548" t="str">
        <f>'[8]Прогнозний баланс (UKR)'!T6</f>
        <v>2021 рік</v>
      </c>
      <c r="AC10" s="944"/>
      <c r="AD10" s="946"/>
      <c r="AE10" s="948"/>
      <c r="AF10" s="946"/>
      <c r="AG10" s="940"/>
      <c r="AH10" s="918"/>
      <c r="AI10" s="924"/>
      <c r="AJ10" s="918"/>
      <c r="AL10" s="549" t="s">
        <v>450</v>
      </c>
      <c r="AM10" s="549" t="str">
        <f>'[8]Прогнозний баланс (UKR)'!AD7</f>
        <v>2018 рік</v>
      </c>
      <c r="AN10" s="549" t="str">
        <f>'[8]Прогнозний баланс (UKR)'!AE7</f>
        <v>2019 рік</v>
      </c>
      <c r="AO10" s="549" t="str">
        <f>'[8]Прогнозний баланс (UKR)'!AF7</f>
        <v>2020 рік</v>
      </c>
      <c r="AP10" s="549" t="str">
        <f>'[8]Прогнозний баланс (UKR)'!AG7</f>
        <v>2021 рік</v>
      </c>
      <c r="AQ10" s="549" t="str">
        <f>'[8]Прогнозний баланс (UKR)'!AH7</f>
        <v xml:space="preserve">2022 рік </v>
      </c>
      <c r="AR10" s="549" t="str">
        <f>'[8]Прогнозний баланс (UKR)'!AI7</f>
        <v>2023 рік</v>
      </c>
      <c r="AS10" s="549" t="str">
        <f>'[8]Прогнозний баланс (UKR)'!AJ7</f>
        <v>2024 рік</v>
      </c>
      <c r="AT10" s="549" t="str">
        <f>'[8]Прогнозний баланс (UKR)'!AK7</f>
        <v>2025 рік</v>
      </c>
      <c r="AU10" s="549" t="s">
        <v>439</v>
      </c>
      <c r="AV10" s="549" t="s">
        <v>373</v>
      </c>
      <c r="AW10" s="549" t="s">
        <v>374</v>
      </c>
      <c r="AX10" s="549" t="s">
        <v>375</v>
      </c>
    </row>
    <row r="11" spans="1:50" ht="27" thickBot="1" x14ac:dyDescent="0.3">
      <c r="A11" s="550">
        <v>2000</v>
      </c>
      <c r="B11" s="551" t="s">
        <v>383</v>
      </c>
      <c r="C11" s="552">
        <f>INDEX([8]Факт_Ф2_рік!$1:$1048576,MATCH(TEXT($A11,"#"),[8]Факт_Ф2_рік!$A:$A,0),MATCH(TEXT(C$1,"ДД.ММ.ГГГГ"),[8]Факт_Ф2_рік!$3:$3,0))</f>
        <v>0</v>
      </c>
      <c r="D11" s="553">
        <f>INDEX([8]Факт_Ф2_кв!$1:$1048576,MATCH(TEXT($A11,"#"),[8]Факт_Ф2_кв!$A:$A,0),MATCH(TEXT(D$1,"ДД.ММ.ГГГГ"),[8]Факт_Ф2_кв!$3:$3,0))</f>
        <v>0</v>
      </c>
      <c r="E11" s="554">
        <f>INDEX([8]Факт_Ф2_кв!$1:$1048576,MATCH(TEXT($A11,"#"),[8]Факт_Ф2_кв!$A:$A,0),MATCH(TEXT(E$1,"ДД.ММ.ГГГГ"),[8]Факт_Ф2_кв!$3:$3,0))</f>
        <v>0</v>
      </c>
      <c r="F11" s="554">
        <f>INDEX([8]Факт_Ф2_кв!$1:$1048576,MATCH(TEXT($A11,"#"),[8]Факт_Ф2_кв!$A:$A,0),MATCH(TEXT(F$1,"ДД.ММ.ГГГГ"),[8]Факт_Ф2_кв!$3:$3,0))</f>
        <v>0</v>
      </c>
      <c r="G11" s="555">
        <f>INDEX([8]Факт_Ф2_кв!$1:$1048576,MATCH(TEXT($A11,"#"),[8]Факт_Ф2_кв!$A:$A,0),MATCH(TEXT(G$1,"ДД.ММ.ГГГГ"),[8]Факт_Ф2_кв!$3:$3,0))</f>
        <v>0</v>
      </c>
      <c r="H11" s="556">
        <f t="shared" ref="H11:H16" si="0">SUM(D11:G11)</f>
        <v>0</v>
      </c>
      <c r="I11" s="557">
        <f>('P&amp;L'!C8+'P&amp;L'!D8+'P&amp;L'!E8)*Спецификация!$D$56/1000</f>
        <v>0</v>
      </c>
      <c r="J11" s="557">
        <f>('P&amp;L'!F8+'P&amp;L'!G8+'P&amp;L'!H8)*Спецификация!$D$56/1000</f>
        <v>0</v>
      </c>
      <c r="K11" s="557">
        <f>('P&amp;L'!I8+'P&amp;L'!J8+'P&amp;L'!K8)*Спецификация!$D$56/1000</f>
        <v>0</v>
      </c>
      <c r="L11" s="715">
        <f>('P&amp;L'!L8+'P&amp;L'!M8+'P&amp;L'!N8)*Спецификация!$D$56/1000</f>
        <v>0</v>
      </c>
      <c r="M11" s="728">
        <f t="shared" ref="M11:M16" si="1">SUM(I11:L11)</f>
        <v>0</v>
      </c>
      <c r="N11" s="715">
        <f>('P&amp;L'!O8+'P&amp;L'!P8+'P&amp;L'!Q8)*Спецификация!$D$56/1000</f>
        <v>0</v>
      </c>
      <c r="O11" s="715">
        <f>('P&amp;L'!R8+'P&amp;L'!S8+'P&amp;L'!T8)*Спецификация!$D$56/1000</f>
        <v>0</v>
      </c>
      <c r="P11" s="715">
        <f>('P&amp;L'!U8+'P&amp;L'!V8+'P&amp;L'!W8)*Спецификация!$D$56/1000</f>
        <v>12500.918099999997</v>
      </c>
      <c r="Q11" s="715">
        <f>('P&amp;L'!X8+'P&amp;L'!Y8+'P&amp;L'!Z8)*Спецификация!$D$56/1000</f>
        <v>4847.1637499999997</v>
      </c>
      <c r="R11" s="725">
        <f>SUM(N11:Q11)</f>
        <v>17348.081849999995</v>
      </c>
      <c r="S11" s="715">
        <f>('P&amp;L'!AA8+'P&amp;L'!AB8+'P&amp;L'!AC8)*Спецификация!$D$56/1000</f>
        <v>6118.1406000000006</v>
      </c>
      <c r="T11" s="715">
        <f>('P&amp;L'!AD8+'P&amp;L'!AE8+'P&amp;L'!AF8)*Спецификация!$D$56/1000</f>
        <v>12763.243349999997</v>
      </c>
      <c r="U11" s="715">
        <f>('P&amp;L'!AG8+'P&amp;L'!AH8+'P&amp;L'!AI8)*Спецификация!$D$56/1000</f>
        <v>12250.899738</v>
      </c>
      <c r="V11" s="715">
        <f>('P&amp;L'!AJ8+'P&amp;L'!AK8+'P&amp;L'!AL8)*Спецификация!$D$56/1000</f>
        <v>4750.220475000001</v>
      </c>
      <c r="W11" s="558">
        <f t="shared" ref="W11:W16" si="2">SUM(S11:V11)</f>
        <v>35882.504162999998</v>
      </c>
      <c r="X11" s="729">
        <f>('P&amp;L'!AM8+'P&amp;L'!AN8+'P&amp;L'!AO8)*Спецификация!$D$56/1000</f>
        <v>5995.7777879999985</v>
      </c>
      <c r="Y11" s="715">
        <f>('P&amp;L'!AP8+'P&amp;L'!AQ8+'P&amp;L'!AR8)*Спецификация!$D$56/1000</f>
        <v>12507.978482999999</v>
      </c>
      <c r="Z11" s="715">
        <f>('P&amp;L'!AS8+'P&amp;L'!AT8+'P&amp;L'!AU8)*Спецификация!$D$56/1000</f>
        <v>12182.144688450002</v>
      </c>
      <c r="AA11" s="715">
        <f>('P&amp;L'!AV8+'P&amp;L'!AW8+'P&amp;L'!AX8)*Спецификация!$D$56/1000</f>
        <v>4723.5610743749994</v>
      </c>
      <c r="AB11" s="558">
        <f t="shared" ref="AB11:AB16" si="3">SUM(X11:AA11)</f>
        <v>35409.462033825002</v>
      </c>
      <c r="AC11" s="715">
        <f>('P&amp;L'!AY8+'P&amp;L'!AZ8+'P&amp;L'!BA8+'P&amp;L'!BB8+'P&amp;L'!BC8+'P&amp;L'!BD8+'P&amp;L'!BE8+'P&amp;L'!BF8+'P&amp;L'!BG8+'P&amp;L'!BH8+'P&amp;L'!BI8+'P&amp;L'!BJ8)*Спецификация!$D$56/1000</f>
        <v>35210.199971924994</v>
      </c>
      <c r="AD11" s="557">
        <f>('P&amp;L'!BK8+'P&amp;L'!BL8+'P&amp;L'!BM8+'P&amp;L'!BN8+'P&amp;L'!BO8+'P&amp;L'!BP8+'P&amp;L'!BQ8+'P&amp;L'!BR8+'P&amp;L'!BS8+'P&amp;L'!BT8+'P&amp;L'!BU8+'P&amp;L'!BV8)*Спецификация!$D$56/1000</f>
        <v>35010.937910025001</v>
      </c>
      <c r="AE11" s="729">
        <f>('P&amp;L'!BW8+'P&amp;L'!BX8+'P&amp;L'!BY8+'P&amp;L'!BZ8+'P&amp;L'!CA8+'P&amp;L'!CB8+'P&amp;L'!CC8+'P&amp;L'!CD8+'P&amp;L'!CE8+'P&amp;L'!CF8+'P&amp;L'!CG8+'P&amp;L'!CH8)*Спецификация!$D$56/1000</f>
        <v>34811.675848125</v>
      </c>
      <c r="AF11" s="557">
        <f>('P&amp;L'!CI8+'P&amp;L'!CJ8+'P&amp;L'!CK8+'P&amp;L'!CL8+'P&amp;L'!CM8+'P&amp;L'!CN8+'P&amp;L'!CO8+'P&amp;L'!CP8+'P&amp;L'!CQ8+'P&amp;L'!CR8+'P&amp;L'!CS8+'P&amp;L'!CT8)*Спецификация!$D$56/1000</f>
        <v>34612.413786225006</v>
      </c>
      <c r="AG11" s="715">
        <f>('P&amp;L'!CU8+'P&amp;L'!CV8+'P&amp;L'!CW8+'P&amp;L'!CX8+'P&amp;L'!CY8+'P&amp;L'!CZ8+'P&amp;L'!DA8+'P&amp;L'!DB8+'P&amp;L'!DC8+'P&amp;L'!DD8+'P&amp;L'!DE8+'P&amp;L'!DF8)*Спецификация!$D$56/1000</f>
        <v>34413.151724324991</v>
      </c>
      <c r="AH11" s="557">
        <f>('P&amp;L'!DG8+'P&amp;L'!DH8+'P&amp;L'!DI8+'P&amp;L'!DJ8+'P&amp;L'!DK8+'P&amp;L'!DL8+'P&amp;L'!DM8+'P&amp;L'!DN8+'P&amp;L'!DO8+'P&amp;L'!DP8+'P&amp;L'!DQ8+'P&amp;L'!DR8)*Спецификация!$D$56/1000</f>
        <v>34213.889662424997</v>
      </c>
      <c r="AI11" s="729">
        <f>('P&amp;L'!DS8+'P&amp;L'!DT8+'P&amp;L'!DU8+'P&amp;L'!DV8+'P&amp;L'!DW8+'P&amp;L'!DX8+'P&amp;L'!DY8+'P&amp;L'!DZ8+'P&amp;L'!EA8+'P&amp;L'!EB8+'P&amp;L'!EC8+'P&amp;L'!ED8)*Спецификация!$D$56/1000</f>
        <v>34014.627600525004</v>
      </c>
      <c r="AJ11" s="557">
        <f>('P&amp;L'!EE8+'P&amp;L'!EF8+'P&amp;L'!EG8+'P&amp;L'!EH8+'P&amp;L'!EI8+'P&amp;L'!EJ8+'P&amp;L'!EK8+'P&amp;L'!EL8+'P&amp;L'!EM8+'P&amp;L'!EN8+'P&amp;L'!EO8+'P&amp;L'!EP8)*Спецификация!$D$56/1000</f>
        <v>33815.365538625003</v>
      </c>
      <c r="AL11" s="559">
        <f t="shared" ref="AL11:AL31" si="4">H11</f>
        <v>0</v>
      </c>
      <c r="AM11" s="560">
        <f>M11</f>
        <v>0</v>
      </c>
      <c r="AN11" s="561">
        <f>R11</f>
        <v>17348.081849999995</v>
      </c>
      <c r="AO11" s="561">
        <f t="shared" ref="AO11:AO21" si="5">W11</f>
        <v>35882.504162999998</v>
      </c>
      <c r="AP11" s="561">
        <f t="shared" ref="AP11:AX13" si="6">AB11</f>
        <v>35409.462033825002</v>
      </c>
      <c r="AQ11" s="561">
        <f t="shared" si="6"/>
        <v>35210.199971924994</v>
      </c>
      <c r="AR11" s="561">
        <f t="shared" si="6"/>
        <v>35010.937910025001</v>
      </c>
      <c r="AS11" s="561">
        <f t="shared" si="6"/>
        <v>34811.675848125</v>
      </c>
      <c r="AT11" s="561">
        <f t="shared" si="6"/>
        <v>34612.413786225006</v>
      </c>
      <c r="AU11" s="561">
        <f t="shared" si="6"/>
        <v>34413.151724324991</v>
      </c>
      <c r="AV11" s="561">
        <f t="shared" si="6"/>
        <v>34213.889662424997</v>
      </c>
      <c r="AW11" s="561">
        <f t="shared" si="6"/>
        <v>34014.627600525004</v>
      </c>
      <c r="AX11" s="561">
        <f t="shared" si="6"/>
        <v>33815.365538625003</v>
      </c>
    </row>
    <row r="12" spans="1:50" x14ac:dyDescent="0.25">
      <c r="A12" s="562">
        <v>2010</v>
      </c>
      <c r="B12" s="563" t="s">
        <v>384</v>
      </c>
      <c r="C12" s="564">
        <f>INDEX([8]Факт_Ф2_рік!$1:$1048576,MATCH(TEXT($A12,"#"),[8]Факт_Ф2_рік!$A:$A,0),MATCH(TEXT(C$1,"ДД.ММ.ГГГГ"),[8]Факт_Ф2_рік!$3:$3,0))</f>
        <v>0</v>
      </c>
      <c r="D12" s="565">
        <f>INDEX([8]Факт_Ф2_кв!$1:$1048576,MATCH(TEXT($A12,"#"),[8]Факт_Ф2_кв!$A:$A,0),MATCH(TEXT(D$1,"ДД.ММ.ГГГГ"),[8]Факт_Ф2_кв!$3:$3,0))</f>
        <v>0</v>
      </c>
      <c r="E12" s="566">
        <f>INDEX([8]Факт_Ф2_кв!$1:$1048576,MATCH(TEXT($A12,"#"),[8]Факт_Ф2_кв!$A:$A,0),MATCH(TEXT(E$1,"ДД.ММ.ГГГГ"),[8]Факт_Ф2_кв!$3:$3,0))</f>
        <v>0</v>
      </c>
      <c r="F12" s="566">
        <f>INDEX([8]Факт_Ф2_кв!$1:$1048576,MATCH(TEXT($A12,"#"),[8]Факт_Ф2_кв!$A:$A,0),MATCH(TEXT(F$1,"ДД.ММ.ГГГГ"),[8]Факт_Ф2_кв!$3:$3,0))</f>
        <v>0</v>
      </c>
      <c r="G12" s="567">
        <f>INDEX([8]Факт_Ф2_кв!$1:$1048576,MATCH(TEXT($A12,"#"),[8]Факт_Ф2_кв!$A:$A,0),MATCH(TEXT(G$1,"ДД.ММ.ГГГГ"),[8]Факт_Ф2_кв!$3:$3,0))</f>
        <v>0</v>
      </c>
      <c r="H12" s="568">
        <f t="shared" si="0"/>
        <v>0</v>
      </c>
      <c r="I12" s="569"/>
      <c r="J12" s="569"/>
      <c r="K12" s="569"/>
      <c r="L12" s="570"/>
      <c r="M12" s="558">
        <f t="shared" si="1"/>
        <v>0</v>
      </c>
      <c r="N12" s="569"/>
      <c r="O12" s="569"/>
      <c r="P12" s="569"/>
      <c r="Q12" s="570"/>
      <c r="R12" s="558">
        <f t="shared" ref="R12:R16" si="7">SUM(N12:Q12)</f>
        <v>0</v>
      </c>
      <c r="S12" s="569"/>
      <c r="T12" s="569"/>
      <c r="U12" s="569"/>
      <c r="V12" s="570"/>
      <c r="W12" s="558">
        <f t="shared" si="2"/>
        <v>0</v>
      </c>
      <c r="X12" s="569"/>
      <c r="Y12" s="569"/>
      <c r="Z12" s="569"/>
      <c r="AA12" s="570"/>
      <c r="AB12" s="558">
        <f t="shared" si="3"/>
        <v>0</v>
      </c>
      <c r="AC12" s="732"/>
      <c r="AD12" s="739"/>
      <c r="AE12" s="570"/>
      <c r="AF12" s="739"/>
      <c r="AG12" s="732"/>
      <c r="AH12" s="739"/>
      <c r="AI12" s="570"/>
      <c r="AJ12" s="739"/>
      <c r="AL12" s="571">
        <f t="shared" si="4"/>
        <v>0</v>
      </c>
      <c r="AM12" s="572">
        <f>M12</f>
        <v>0</v>
      </c>
      <c r="AN12" s="573">
        <f>R12</f>
        <v>0</v>
      </c>
      <c r="AO12" s="573">
        <f t="shared" si="5"/>
        <v>0</v>
      </c>
      <c r="AP12" s="573">
        <f t="shared" si="6"/>
        <v>0</v>
      </c>
      <c r="AQ12" s="573">
        <f t="shared" si="6"/>
        <v>0</v>
      </c>
      <c r="AR12" s="573">
        <f t="shared" si="6"/>
        <v>0</v>
      </c>
      <c r="AS12" s="573">
        <f t="shared" si="6"/>
        <v>0</v>
      </c>
      <c r="AT12" s="573">
        <f t="shared" si="6"/>
        <v>0</v>
      </c>
      <c r="AU12" s="573">
        <f t="shared" si="6"/>
        <v>0</v>
      </c>
      <c r="AV12" s="573">
        <f t="shared" si="6"/>
        <v>0</v>
      </c>
      <c r="AW12" s="573">
        <f t="shared" si="6"/>
        <v>0</v>
      </c>
      <c r="AX12" s="573">
        <f t="shared" si="6"/>
        <v>0</v>
      </c>
    </row>
    <row r="13" spans="1:50" ht="15.6" x14ac:dyDescent="0.25">
      <c r="A13" s="574">
        <v>2011</v>
      </c>
      <c r="B13" s="575" t="s">
        <v>385</v>
      </c>
      <c r="C13" s="564">
        <f>INDEX([8]Факт_Ф2_рік!$1:$1048576,MATCH(TEXT($A13,"#"),[8]Факт_Ф2_рік!$A:$A,0),MATCH(TEXT(C$1,"ДД.ММ.ГГГГ"),[8]Факт_Ф2_рік!$3:$3,0))</f>
        <v>0</v>
      </c>
      <c r="D13" s="335">
        <f>INDEX([8]Факт_Ф2_кв!$1:$1048576,MATCH(TEXT($A13,"#"),[8]Факт_Ф2_кв!$A:$A,0),MATCH(TEXT(D$1,"ДД.ММ.ГГГГ"),[8]Факт_Ф2_кв!$3:$3,0))</f>
        <v>0</v>
      </c>
      <c r="E13" s="336">
        <f>INDEX([8]Факт_Ф2_кв!$1:$1048576,MATCH(TEXT($A13,"#"),[8]Факт_Ф2_кв!$A:$A,0),MATCH(TEXT(E$1,"ДД.ММ.ГГГГ"),[8]Факт_Ф2_кв!$3:$3,0))</f>
        <v>0</v>
      </c>
      <c r="F13" s="336">
        <f>INDEX([8]Факт_Ф2_кв!$1:$1048576,MATCH(TEXT($A13,"#"),[8]Факт_Ф2_кв!$A:$A,0),MATCH(TEXT(F$1,"ДД.ММ.ГГГГ"),[8]Факт_Ф2_кв!$3:$3,0))</f>
        <v>0</v>
      </c>
      <c r="G13" s="337">
        <f>INDEX([8]Факт_Ф2_кв!$1:$1048576,MATCH(TEXT($A13,"#"),[8]Факт_Ф2_кв!$A:$A,0),MATCH(TEXT(G$1,"ДД.ММ.ГГГГ"),[8]Факт_Ф2_кв!$3:$3,0))</f>
        <v>0</v>
      </c>
      <c r="H13" s="568">
        <f t="shared" si="0"/>
        <v>0</v>
      </c>
      <c r="I13" s="569"/>
      <c r="J13" s="569"/>
      <c r="K13" s="569"/>
      <c r="L13" s="570"/>
      <c r="M13" s="558">
        <f t="shared" si="1"/>
        <v>0</v>
      </c>
      <c r="N13" s="569"/>
      <c r="O13" s="569"/>
      <c r="P13" s="569"/>
      <c r="Q13" s="570"/>
      <c r="R13" s="558">
        <f t="shared" si="7"/>
        <v>0</v>
      </c>
      <c r="S13" s="569"/>
      <c r="T13" s="569"/>
      <c r="U13" s="569"/>
      <c r="V13" s="570"/>
      <c r="W13" s="558">
        <f t="shared" si="2"/>
        <v>0</v>
      </c>
      <c r="X13" s="569"/>
      <c r="Y13" s="569"/>
      <c r="Z13" s="569"/>
      <c r="AA13" s="570"/>
      <c r="AB13" s="558">
        <f t="shared" si="3"/>
        <v>0</v>
      </c>
      <c r="AC13" s="732"/>
      <c r="AD13" s="739"/>
      <c r="AE13" s="570"/>
      <c r="AF13" s="739"/>
      <c r="AG13" s="732"/>
      <c r="AH13" s="739"/>
      <c r="AI13" s="570"/>
      <c r="AJ13" s="739"/>
      <c r="AL13" s="576">
        <f t="shared" si="4"/>
        <v>0</v>
      </c>
      <c r="AM13" s="577">
        <f>M13</f>
        <v>0</v>
      </c>
      <c r="AN13" s="578">
        <f>R13</f>
        <v>0</v>
      </c>
      <c r="AO13" s="578">
        <f t="shared" si="5"/>
        <v>0</v>
      </c>
      <c r="AP13" s="578">
        <f t="shared" si="6"/>
        <v>0</v>
      </c>
      <c r="AQ13" s="578">
        <f t="shared" si="6"/>
        <v>0</v>
      </c>
      <c r="AR13" s="578">
        <f t="shared" si="6"/>
        <v>0</v>
      </c>
      <c r="AS13" s="578">
        <f t="shared" si="6"/>
        <v>0</v>
      </c>
      <c r="AT13" s="578">
        <f t="shared" si="6"/>
        <v>0</v>
      </c>
      <c r="AU13" s="578">
        <f t="shared" si="6"/>
        <v>0</v>
      </c>
      <c r="AV13" s="578">
        <f t="shared" si="6"/>
        <v>0</v>
      </c>
      <c r="AW13" s="578">
        <f t="shared" si="6"/>
        <v>0</v>
      </c>
      <c r="AX13" s="578">
        <f t="shared" si="6"/>
        <v>0</v>
      </c>
    </row>
    <row r="14" spans="1:50" ht="15.6" x14ac:dyDescent="0.25">
      <c r="A14" s="574">
        <v>2012</v>
      </c>
      <c r="B14" s="575" t="s">
        <v>386</v>
      </c>
      <c r="C14" s="564">
        <f>INDEX([8]Факт_Ф2_рік!$1:$1048576,MATCH(TEXT($A14,"#"),[8]Факт_Ф2_рік!$A:$A,0),MATCH(TEXT(C$1,"ДД.ММ.ГГГГ"),[8]Факт_Ф2_рік!$3:$3,0))</f>
        <v>0</v>
      </c>
      <c r="D14" s="335">
        <f>INDEX([8]Факт_Ф2_кв!$1:$1048576,MATCH(TEXT($A14,"#"),[8]Факт_Ф2_кв!$A:$A,0),MATCH(TEXT(D$1,"ДД.ММ.ГГГГ"),[8]Факт_Ф2_кв!$3:$3,0))</f>
        <v>0</v>
      </c>
      <c r="E14" s="336">
        <f>INDEX([8]Факт_Ф2_кв!$1:$1048576,MATCH(TEXT($A14,"#"),[8]Факт_Ф2_кв!$A:$A,0),MATCH(TEXT(E$1,"ДД.ММ.ГГГГ"),[8]Факт_Ф2_кв!$3:$3,0))</f>
        <v>0</v>
      </c>
      <c r="F14" s="336">
        <f>INDEX([8]Факт_Ф2_кв!$1:$1048576,MATCH(TEXT($A14,"#"),[8]Факт_Ф2_кв!$A:$A,0),MATCH(TEXT(F$1,"ДД.ММ.ГГГГ"),[8]Факт_Ф2_кв!$3:$3,0))</f>
        <v>0</v>
      </c>
      <c r="G14" s="337">
        <f>INDEX([8]Факт_Ф2_кв!$1:$1048576,MATCH(TEXT($A14,"#"),[8]Факт_Ф2_кв!$A:$A,0),MATCH(TEXT(G$1,"ДД.ММ.ГГГГ"),[8]Факт_Ф2_кв!$3:$3,0))</f>
        <v>0</v>
      </c>
      <c r="H14" s="568">
        <f t="shared" si="0"/>
        <v>0</v>
      </c>
      <c r="I14" s="569"/>
      <c r="J14" s="569"/>
      <c r="K14" s="569"/>
      <c r="L14" s="570"/>
      <c r="M14" s="558">
        <f t="shared" si="1"/>
        <v>0</v>
      </c>
      <c r="N14" s="569"/>
      <c r="O14" s="569"/>
      <c r="P14" s="569"/>
      <c r="Q14" s="570"/>
      <c r="R14" s="558">
        <f t="shared" si="7"/>
        <v>0</v>
      </c>
      <c r="S14" s="569"/>
      <c r="T14" s="569"/>
      <c r="U14" s="569"/>
      <c r="V14" s="570"/>
      <c r="W14" s="558">
        <f t="shared" si="2"/>
        <v>0</v>
      </c>
      <c r="X14" s="569"/>
      <c r="Y14" s="569"/>
      <c r="Z14" s="569"/>
      <c r="AA14" s="570"/>
      <c r="AB14" s="558">
        <f t="shared" si="3"/>
        <v>0</v>
      </c>
      <c r="AC14" s="732"/>
      <c r="AD14" s="739"/>
      <c r="AE14" s="570"/>
      <c r="AF14" s="739"/>
      <c r="AG14" s="732"/>
      <c r="AH14" s="739"/>
      <c r="AI14" s="570"/>
      <c r="AJ14" s="739"/>
      <c r="AL14" s="576">
        <f t="shared" si="4"/>
        <v>0</v>
      </c>
      <c r="AM14" s="577">
        <f t="shared" ref="AM14:AM15" si="8">M14</f>
        <v>0</v>
      </c>
      <c r="AN14" s="578">
        <f t="shared" ref="AN14:AN15" si="9">R14</f>
        <v>0</v>
      </c>
      <c r="AO14" s="578">
        <f t="shared" si="5"/>
        <v>0</v>
      </c>
      <c r="AP14" s="578">
        <f t="shared" ref="AP14:AP15" si="10">AB14</f>
        <v>0</v>
      </c>
      <c r="AQ14" s="578">
        <f t="shared" ref="AQ14:AQ22" si="11">AC14</f>
        <v>0</v>
      </c>
      <c r="AR14" s="578">
        <f t="shared" ref="AR14:AR15" si="12">AD14</f>
        <v>0</v>
      </c>
      <c r="AS14" s="578">
        <f t="shared" ref="AS14:AS15" si="13">AE14</f>
        <v>0</v>
      </c>
      <c r="AT14" s="578">
        <f t="shared" ref="AT14:AT15" si="14">AF14</f>
        <v>0</v>
      </c>
      <c r="AU14" s="578">
        <f t="shared" ref="AU14:AU15" si="15">AG14</f>
        <v>0</v>
      </c>
      <c r="AV14" s="578">
        <f>AH14</f>
        <v>0</v>
      </c>
      <c r="AW14" s="578">
        <f>AI14</f>
        <v>0</v>
      </c>
      <c r="AX14" s="578">
        <f>AJ14</f>
        <v>0</v>
      </c>
    </row>
    <row r="15" spans="1:50" ht="15.6" x14ac:dyDescent="0.25">
      <c r="A15" s="574">
        <v>2013</v>
      </c>
      <c r="B15" s="575" t="s">
        <v>387</v>
      </c>
      <c r="C15" s="564">
        <f>INDEX([8]Факт_Ф2_рік!$1:$1048576,MATCH(TEXT($A15,"#"),[8]Факт_Ф2_рік!$A:$A,0),MATCH(TEXT(C$1,"ДД.ММ.ГГГГ"),[8]Факт_Ф2_рік!$3:$3,0))</f>
        <v>0</v>
      </c>
      <c r="D15" s="335">
        <f>INDEX([8]Факт_Ф2_кв!$1:$1048576,MATCH(TEXT($A15,"#"),[8]Факт_Ф2_кв!$A:$A,0),MATCH(TEXT(D$1,"ДД.ММ.ГГГГ"),[8]Факт_Ф2_кв!$3:$3,0))</f>
        <v>0</v>
      </c>
      <c r="E15" s="336">
        <f>INDEX([8]Факт_Ф2_кв!$1:$1048576,MATCH(TEXT($A15,"#"),[8]Факт_Ф2_кв!$A:$A,0),MATCH(TEXT(E$1,"ДД.ММ.ГГГГ"),[8]Факт_Ф2_кв!$3:$3,0))</f>
        <v>0</v>
      </c>
      <c r="F15" s="336">
        <f>INDEX([8]Факт_Ф2_кв!$1:$1048576,MATCH(TEXT($A15,"#"),[8]Факт_Ф2_кв!$A:$A,0),MATCH(TEXT(F$1,"ДД.ММ.ГГГГ"),[8]Факт_Ф2_кв!$3:$3,0))</f>
        <v>0</v>
      </c>
      <c r="G15" s="337">
        <f>INDEX([8]Факт_Ф2_кв!$1:$1048576,MATCH(TEXT($A15,"#"),[8]Факт_Ф2_кв!$A:$A,0),MATCH(TEXT(G$1,"ДД.ММ.ГГГГ"),[8]Факт_Ф2_кв!$3:$3,0))</f>
        <v>0</v>
      </c>
      <c r="H15" s="568">
        <f t="shared" si="0"/>
        <v>0</v>
      </c>
      <c r="I15" s="569"/>
      <c r="J15" s="569"/>
      <c r="K15" s="569"/>
      <c r="L15" s="570"/>
      <c r="M15" s="558">
        <f t="shared" si="1"/>
        <v>0</v>
      </c>
      <c r="N15" s="569"/>
      <c r="O15" s="569"/>
      <c r="P15" s="569"/>
      <c r="Q15" s="570"/>
      <c r="R15" s="558">
        <f t="shared" si="7"/>
        <v>0</v>
      </c>
      <c r="S15" s="569"/>
      <c r="T15" s="569"/>
      <c r="U15" s="569"/>
      <c r="V15" s="570"/>
      <c r="W15" s="558">
        <f t="shared" si="2"/>
        <v>0</v>
      </c>
      <c r="X15" s="569"/>
      <c r="Y15" s="569"/>
      <c r="Z15" s="569"/>
      <c r="AA15" s="570"/>
      <c r="AB15" s="558">
        <f t="shared" si="3"/>
        <v>0</v>
      </c>
      <c r="AC15" s="732"/>
      <c r="AD15" s="739"/>
      <c r="AE15" s="570"/>
      <c r="AF15" s="739"/>
      <c r="AG15" s="732"/>
      <c r="AH15" s="739"/>
      <c r="AI15" s="570"/>
      <c r="AJ15" s="739"/>
      <c r="AL15" s="576">
        <f t="shared" si="4"/>
        <v>0</v>
      </c>
      <c r="AM15" s="577">
        <f t="shared" si="8"/>
        <v>0</v>
      </c>
      <c r="AN15" s="578">
        <f t="shared" si="9"/>
        <v>0</v>
      </c>
      <c r="AO15" s="578">
        <f t="shared" si="5"/>
        <v>0</v>
      </c>
      <c r="AP15" s="578">
        <f t="shared" si="10"/>
        <v>0</v>
      </c>
      <c r="AQ15" s="578">
        <f t="shared" si="11"/>
        <v>0</v>
      </c>
      <c r="AR15" s="578">
        <f t="shared" si="12"/>
        <v>0</v>
      </c>
      <c r="AS15" s="578">
        <f t="shared" si="13"/>
        <v>0</v>
      </c>
      <c r="AT15" s="578">
        <f t="shared" si="14"/>
        <v>0</v>
      </c>
      <c r="AU15" s="578">
        <f t="shared" si="15"/>
        <v>0</v>
      </c>
      <c r="AV15" s="578">
        <f t="shared" ref="AV15:AV16" si="16">AH15</f>
        <v>0</v>
      </c>
      <c r="AW15" s="578">
        <f t="shared" ref="AW15:AW39" si="17">AI15</f>
        <v>0</v>
      </c>
      <c r="AX15" s="578">
        <f t="shared" ref="AX15:AX39" si="18">AJ15</f>
        <v>0</v>
      </c>
    </row>
    <row r="16" spans="1:50" ht="16.2" thickBot="1" x14ac:dyDescent="0.3">
      <c r="A16" s="574">
        <v>2014</v>
      </c>
      <c r="B16" s="575" t="s">
        <v>388</v>
      </c>
      <c r="C16" s="564">
        <f>INDEX([8]Факт_Ф2_рік!$1:$1048576,MATCH(TEXT($A16,"#"),[8]Факт_Ф2_рік!$A:$A,0),MATCH(TEXT(C$1,"ДД.ММ.ГГГГ"),[8]Факт_Ф2_рік!$3:$3,0))</f>
        <v>0</v>
      </c>
      <c r="D16" s="433">
        <f>INDEX([8]Факт_Ф2_кв!$1:$1048576,MATCH(TEXT($A16,"#"),[8]Факт_Ф2_кв!$A:$A,0),MATCH(TEXT(D$1,"ДД.ММ.ГГГГ"),[8]Факт_Ф2_кв!$3:$3,0))</f>
        <v>0</v>
      </c>
      <c r="E16" s="434">
        <f>INDEX([8]Факт_Ф2_кв!$1:$1048576,MATCH(TEXT($A16,"#"),[8]Факт_Ф2_кв!$A:$A,0),MATCH(TEXT(E$1,"ДД.ММ.ГГГГ"),[8]Факт_Ф2_кв!$3:$3,0))</f>
        <v>0</v>
      </c>
      <c r="F16" s="434">
        <f>INDEX([8]Факт_Ф2_кв!$1:$1048576,MATCH(TEXT($A16,"#"),[8]Факт_Ф2_кв!$A:$A,0),MATCH(TEXT(F$1,"ДД.ММ.ГГГГ"),[8]Факт_Ф2_кв!$3:$3,0))</f>
        <v>0</v>
      </c>
      <c r="G16" s="435">
        <f>INDEX([8]Факт_Ф2_кв!$1:$1048576,MATCH(TEXT($A16,"#"),[8]Факт_Ф2_кв!$A:$A,0),MATCH(TEXT(G$1,"ДД.ММ.ГГГГ"),[8]Факт_Ф2_кв!$3:$3,0))</f>
        <v>0</v>
      </c>
      <c r="H16" s="568">
        <f t="shared" si="0"/>
        <v>0</v>
      </c>
      <c r="I16" s="569"/>
      <c r="J16" s="569"/>
      <c r="K16" s="569"/>
      <c r="L16" s="570"/>
      <c r="M16" s="558">
        <f t="shared" si="1"/>
        <v>0</v>
      </c>
      <c r="N16" s="569"/>
      <c r="O16" s="569"/>
      <c r="P16" s="569"/>
      <c r="Q16" s="570"/>
      <c r="R16" s="558">
        <f t="shared" si="7"/>
        <v>0</v>
      </c>
      <c r="S16" s="569"/>
      <c r="T16" s="569"/>
      <c r="U16" s="569"/>
      <c r="V16" s="570"/>
      <c r="W16" s="558">
        <f t="shared" si="2"/>
        <v>0</v>
      </c>
      <c r="X16" s="569"/>
      <c r="Y16" s="569"/>
      <c r="Z16" s="569"/>
      <c r="AA16" s="570"/>
      <c r="AB16" s="558">
        <f t="shared" si="3"/>
        <v>0</v>
      </c>
      <c r="AC16" s="732"/>
      <c r="AD16" s="739"/>
      <c r="AE16" s="570"/>
      <c r="AF16" s="739"/>
      <c r="AG16" s="732"/>
      <c r="AH16" s="739"/>
      <c r="AI16" s="570"/>
      <c r="AJ16" s="739"/>
      <c r="AL16" s="579">
        <f t="shared" si="4"/>
        <v>0</v>
      </c>
      <c r="AM16" s="580">
        <f t="shared" ref="AM16:AM21" si="19">M16</f>
        <v>0</v>
      </c>
      <c r="AN16" s="581">
        <f t="shared" ref="AN16:AN21" si="20">R16</f>
        <v>0</v>
      </c>
      <c r="AO16" s="581">
        <f t="shared" si="5"/>
        <v>0</v>
      </c>
      <c r="AP16" s="581">
        <f t="shared" ref="AP16:AP21" si="21">AB16</f>
        <v>0</v>
      </c>
      <c r="AQ16" s="581">
        <f t="shared" si="11"/>
        <v>0</v>
      </c>
      <c r="AR16" s="581">
        <f t="shared" ref="AR16:AU21" si="22">AD16</f>
        <v>0</v>
      </c>
      <c r="AS16" s="581">
        <f t="shared" si="22"/>
        <v>0</v>
      </c>
      <c r="AT16" s="581">
        <f t="shared" si="22"/>
        <v>0</v>
      </c>
      <c r="AU16" s="581">
        <f t="shared" si="22"/>
        <v>0</v>
      </c>
      <c r="AV16" s="578">
        <f t="shared" si="16"/>
        <v>0</v>
      </c>
      <c r="AW16" s="581">
        <f t="shared" si="17"/>
        <v>0</v>
      </c>
      <c r="AX16" s="581">
        <f t="shared" si="18"/>
        <v>0</v>
      </c>
    </row>
    <row r="17" spans="1:50" ht="16.2" thickBot="1" x14ac:dyDescent="0.3">
      <c r="A17" s="582">
        <v>2050</v>
      </c>
      <c r="B17" s="575" t="s">
        <v>389</v>
      </c>
      <c r="C17" s="583">
        <f>INDEX([8]Факт_Ф2_рік!$1:$1048576,MATCH(TEXT($A17,"#"),[8]Факт_Ф2_рік!$A:$A,0),MATCH(TEXT(C$1,"ДД.ММ.ГГГГ"),[8]Факт_Ф2_рік!$3:$3,0))</f>
        <v>0</v>
      </c>
      <c r="D17" s="584">
        <f>INDEX([8]Факт_Ф2_кв!$1:$1048576,MATCH(TEXT($A17,"#"),[8]Факт_Ф2_кв!$A:$A,0),MATCH(TEXT(D$1,"ДД.ММ.ГГГГ"),[8]Факт_Ф2_кв!$3:$3,0))</f>
        <v>0</v>
      </c>
      <c r="E17" s="585">
        <f>INDEX([8]Факт_Ф2_кв!$1:$1048576,MATCH(TEXT($A17,"#"),[8]Факт_Ф2_кв!$A:$A,0),MATCH(TEXT(E$1,"ДД.ММ.ГГГГ"),[8]Факт_Ф2_кв!$3:$3,0))</f>
        <v>0</v>
      </c>
      <c r="F17" s="585">
        <f>INDEX([8]Факт_Ф2_кв!$1:$1048576,MATCH(TEXT($A17,"#"),[8]Факт_Ф2_кв!$A:$A,0),MATCH(TEXT(F$1,"ДД.ММ.ГГГГ"),[8]Факт_Ф2_кв!$3:$3,0))</f>
        <v>0</v>
      </c>
      <c r="G17" s="586">
        <f>INDEX([8]Факт_Ф2_кв!$1:$1048576,MATCH(TEXT($A17,"#"),[8]Факт_Ф2_кв!$A:$A,0),MATCH(TEXT(G$1,"ДД.ММ.ГГГГ"),[8]Факт_Ф2_кв!$3:$3,0))</f>
        <v>0</v>
      </c>
      <c r="H17" s="587">
        <f>SUM(D17:G17)</f>
        <v>0</v>
      </c>
      <c r="I17" s="588">
        <f>('P&amp;L'!C12+'P&amp;L'!D12+'P&amp;L'!E12)*Спецификация!$D$56/1000</f>
        <v>0</v>
      </c>
      <c r="J17" s="588">
        <f>('P&amp;L'!F12+'P&amp;L'!G12+'P&amp;L'!H12)*Спецификация!$D$56/1000</f>
        <v>0</v>
      </c>
      <c r="K17" s="588">
        <f>('P&amp;L'!I12+'P&amp;L'!J12+'P&amp;L'!K12)*Спецификация!$D$56/1000</f>
        <v>0</v>
      </c>
      <c r="L17" s="716">
        <f>('P&amp;L'!L12+'P&amp;L'!M12+'P&amp;L'!N12)*Спецификация!$D$56/1000</f>
        <v>-40.820999999999998</v>
      </c>
      <c r="M17" s="589">
        <f>SUM(I17:L17)</f>
        <v>-40.820999999999998</v>
      </c>
      <c r="N17" s="722">
        <f>('P&amp;L'!O12+'P&amp;L'!P12+'P&amp;L'!Q12)*Спецификация!$D$56/1000</f>
        <v>-122.46299999999999</v>
      </c>
      <c r="O17" s="588">
        <f>('P&amp;L'!R12+'P&amp;L'!S12+'P&amp;L'!T12)*Спецификация!$D$56/1000</f>
        <v>-122.46299999999999</v>
      </c>
      <c r="P17" s="588">
        <f>('P&amp;L'!U12+'P&amp;L'!V12+'P&amp;L'!W12)*Спецификация!$D$56/1000</f>
        <v>-122.46299999999999</v>
      </c>
      <c r="Q17" s="716">
        <f>('P&amp;L'!X12+'P&amp;L'!Y12+'P&amp;L'!Z12)*Спецификация!$D$56/1000</f>
        <v>-122.46299999999999</v>
      </c>
      <c r="R17" s="589">
        <f>SUM(N17:Q17)</f>
        <v>-489.85199999999998</v>
      </c>
      <c r="S17" s="722">
        <f>('P&amp;L'!AA12+'P&amp;L'!AB12+'P&amp;L'!AC12)*Спецификация!$D$56/1000</f>
        <v>-122.46299999999999</v>
      </c>
      <c r="T17" s="588">
        <f>('P&amp;L'!AD12+'P&amp;L'!AE12+'P&amp;L'!AF12)*Спецификация!$D$56/1000</f>
        <v>-122.46299999999999</v>
      </c>
      <c r="U17" s="588">
        <f>('P&amp;L'!AG12+'P&amp;L'!AH12+'P&amp;L'!AI12)*Спецификация!$D$56/1000</f>
        <v>-122.46299999999999</v>
      </c>
      <c r="V17" s="716">
        <f>('P&amp;L'!AJ12+'P&amp;L'!AK12+'P&amp;L'!AL12)*Спецификация!$D$56/1000</f>
        <v>-122.46299999999999</v>
      </c>
      <c r="W17" s="589">
        <f>SUM(S17:V17)</f>
        <v>-489.85199999999998</v>
      </c>
      <c r="X17" s="722">
        <f>('P&amp;L'!AM12+'P&amp;L'!AN12+'P&amp;L'!AO12)*Спецификация!$D$56/1000</f>
        <v>-122.46299999999999</v>
      </c>
      <c r="Y17" s="588">
        <f>('P&amp;L'!AP12+'P&amp;L'!AQ12+'P&amp;L'!AR12)*Спецификация!$D$56/1000</f>
        <v>-122.46299999999999</v>
      </c>
      <c r="Z17" s="588">
        <f>('P&amp;L'!AS12+'P&amp;L'!AT12+'P&amp;L'!AU12)*Спецификация!$D$56/1000</f>
        <v>-122.46299999999999</v>
      </c>
      <c r="AA17" s="716">
        <f>('P&amp;L'!AV12+'P&amp;L'!AW12+'P&amp;L'!AX12)*Спецификация!$D$56/1000</f>
        <v>-122.46299999999999</v>
      </c>
      <c r="AB17" s="589">
        <f>SUM(X17:AA17)</f>
        <v>-489.85199999999998</v>
      </c>
      <c r="AC17" s="733">
        <f>('P&amp;L'!AY12+'P&amp;L'!AZ12+'P&amp;L'!BA12+'P&amp;L'!BB12+'P&amp;L'!BC12+'P&amp;L'!BD12+'P&amp;L'!BE12+'P&amp;L'!BF12+'P&amp;L'!BG12+'P&amp;L'!BH12+'P&amp;L'!BI12+'P&amp;L'!BJ12)*Спецификация!$D$56/1000</f>
        <v>-489.85199999999998</v>
      </c>
      <c r="AD17" s="740">
        <f>('P&amp;L'!BK12+'P&amp;L'!BL12+'P&amp;L'!BM12+'P&amp;L'!BN12+'P&amp;L'!BO12+'P&amp;L'!BP12+'P&amp;L'!BQ12+'P&amp;L'!BR12+'P&amp;L'!BS12+'P&amp;L'!BT12+'P&amp;L'!BU12+'P&amp;L'!BV12)*Спецификация!$D$56/1000</f>
        <v>-489.85199999999998</v>
      </c>
      <c r="AE17" s="744">
        <f>('P&amp;L'!BW12+'P&amp;L'!BX12+'P&amp;L'!BY12+'P&amp;L'!BZ12+'P&amp;L'!CA12+'P&amp;L'!CB12+'P&amp;L'!CC12+'P&amp;L'!CD12+'P&amp;L'!CE12+'P&amp;L'!CF12+'P&amp;L'!CG12+'P&amp;L'!CH12)*Спецификация!$D$56/1000</f>
        <v>-489.85199999999998</v>
      </c>
      <c r="AF17" s="740">
        <f>('P&amp;L'!CI12+'P&amp;L'!CJ12+'P&amp;L'!CK12+'P&amp;L'!CL12+'P&amp;L'!CM12+'P&amp;L'!CN12+'P&amp;L'!CO12+'P&amp;L'!CP12+'P&amp;L'!CQ12+'P&amp;L'!CR12+'P&amp;L'!CS12+'P&amp;L'!CT12)*Спецификация!$D$56/1000</f>
        <v>-489.85199999999998</v>
      </c>
      <c r="AG17" s="733">
        <f>('P&amp;L'!CU12+'P&amp;L'!CV12+'P&amp;L'!CW12+'P&amp;L'!CX12+'P&amp;L'!CY12+'P&amp;L'!CZ12+'P&amp;L'!DA12+'P&amp;L'!DB12+'P&amp;L'!DC12+'P&amp;L'!DD12+'P&amp;L'!DE12+'P&amp;L'!DF12)*Спецификация!$D$56/1000</f>
        <v>-489.85199999999998</v>
      </c>
      <c r="AH17" s="740">
        <f>('P&amp;L'!DG12+'P&amp;L'!DH12+'P&amp;L'!DI12+'P&amp;L'!DJ12+'P&amp;L'!DK12+'P&amp;L'!DL12+'P&amp;L'!DM12+'P&amp;L'!DN12+'P&amp;L'!DO12+'P&amp;L'!DP12+'P&amp;L'!DQ12+'P&amp;L'!DR12)*Спецификация!$D$56/1000</f>
        <v>-489.85199999999998</v>
      </c>
      <c r="AI17" s="744">
        <f>('P&amp;L'!DS12+'P&amp;L'!DT12+'P&amp;L'!DU12+'P&amp;L'!DV12+'P&amp;L'!DW12+'P&amp;L'!DX12+'P&amp;L'!DY12+'P&amp;L'!DZ12+'P&amp;L'!EA12+'P&amp;L'!EB12+'P&amp;L'!EC12+'P&amp;L'!ED12)*Спецификация!$D$56/1000</f>
        <v>-489.85199999999998</v>
      </c>
      <c r="AJ17" s="740">
        <f>('P&amp;L'!EE12+'P&amp;L'!EF12+'P&amp;L'!EG12+'P&amp;L'!EH12+'P&amp;L'!EI12+'P&amp;L'!EJ12+'P&amp;L'!EK12+'P&amp;L'!EL12+'P&amp;L'!EM12+'P&amp;L'!EN12+'P&amp;L'!EO12+'P&amp;L'!EP12)*Спецификация!$D$56/1000</f>
        <v>-489.85199999999998</v>
      </c>
      <c r="AL17" s="590">
        <f t="shared" si="4"/>
        <v>0</v>
      </c>
      <c r="AM17" s="591">
        <f t="shared" si="19"/>
        <v>-40.820999999999998</v>
      </c>
      <c r="AN17" s="592">
        <f t="shared" si="20"/>
        <v>-489.85199999999998</v>
      </c>
      <c r="AO17" s="592">
        <f t="shared" si="5"/>
        <v>-489.85199999999998</v>
      </c>
      <c r="AP17" s="592">
        <f t="shared" si="21"/>
        <v>-489.85199999999998</v>
      </c>
      <c r="AQ17" s="592">
        <f t="shared" si="11"/>
        <v>-489.85199999999998</v>
      </c>
      <c r="AR17" s="592">
        <f t="shared" si="22"/>
        <v>-489.85199999999998</v>
      </c>
      <c r="AS17" s="592">
        <f t="shared" si="22"/>
        <v>-489.85199999999998</v>
      </c>
      <c r="AT17" s="592">
        <f t="shared" si="22"/>
        <v>-489.85199999999998</v>
      </c>
      <c r="AU17" s="592">
        <f t="shared" si="22"/>
        <v>-489.85199999999998</v>
      </c>
      <c r="AV17" s="592">
        <f>AH17</f>
        <v>-489.85199999999998</v>
      </c>
      <c r="AW17" s="592">
        <f t="shared" si="17"/>
        <v>-489.85199999999998</v>
      </c>
      <c r="AX17" s="592">
        <f t="shared" si="18"/>
        <v>-489.85199999999998</v>
      </c>
    </row>
    <row r="18" spans="1:50" ht="16.2" thickBot="1" x14ac:dyDescent="0.3">
      <c r="A18" s="574">
        <v>2070</v>
      </c>
      <c r="B18" s="575" t="s">
        <v>390</v>
      </c>
      <c r="C18" s="583">
        <f>INDEX([8]Факт_Ф2_рік!$1:$1048576,MATCH(TEXT($A18,"#"),[8]Факт_Ф2_рік!$A:$A,0),MATCH(TEXT(C$1,"ДД.ММ.ГГГГ"),[8]Факт_Ф2_рік!$3:$3,0))</f>
        <v>0</v>
      </c>
      <c r="D18" s="593">
        <f>INDEX([8]Факт_Ф2_кв!$1:$1048576,MATCH(TEXT($A18,"#"),[8]Факт_Ф2_кв!$A:$A,0),MATCH(TEXT(D$1,"ДД.ММ.ГГГГ"),[8]Факт_Ф2_кв!$3:$3,0))</f>
        <v>0</v>
      </c>
      <c r="E18" s="594">
        <f>INDEX([8]Факт_Ф2_кв!$1:$1048576,MATCH(TEXT($A18,"#"),[8]Факт_Ф2_кв!$A:$A,0),MATCH(TEXT(E$1,"ДД.ММ.ГГГГ"),[8]Факт_Ф2_кв!$3:$3,0))</f>
        <v>0</v>
      </c>
      <c r="F18" s="594">
        <f>INDEX([8]Факт_Ф2_кв!$1:$1048576,MATCH(TEXT($A18,"#"),[8]Факт_Ф2_кв!$A:$A,0),MATCH(TEXT(F$1,"ДД.ММ.ГГГГ"),[8]Факт_Ф2_кв!$3:$3,0))</f>
        <v>0</v>
      </c>
      <c r="G18" s="595">
        <f>INDEX([8]Факт_Ф2_кв!$1:$1048576,MATCH(TEXT($A18,"#"),[8]Факт_Ф2_кв!$A:$A,0),MATCH(TEXT(G$1,"ДД.ММ.ГГГГ"),[8]Факт_Ф2_кв!$3:$3,0))</f>
        <v>0</v>
      </c>
      <c r="H18" s="568">
        <f>SUM(D18:G18)</f>
        <v>0</v>
      </c>
      <c r="I18" s="596"/>
      <c r="J18" s="596"/>
      <c r="K18" s="596"/>
      <c r="L18" s="717"/>
      <c r="M18" s="558">
        <f>SUM(I18:L18)</f>
        <v>0</v>
      </c>
      <c r="N18" s="722"/>
      <c r="O18" s="588"/>
      <c r="P18" s="588"/>
      <c r="Q18" s="716"/>
      <c r="R18" s="558">
        <f>SUM(N18:Q18)</f>
        <v>0</v>
      </c>
      <c r="S18" s="722"/>
      <c r="T18" s="588"/>
      <c r="U18" s="588"/>
      <c r="V18" s="716"/>
      <c r="W18" s="558">
        <f>SUM(S18:V18)</f>
        <v>0</v>
      </c>
      <c r="X18" s="722"/>
      <c r="Y18" s="588"/>
      <c r="Z18" s="588"/>
      <c r="AA18" s="716"/>
      <c r="AB18" s="558">
        <f>SUM(X18:AA18)</f>
        <v>0</v>
      </c>
      <c r="AC18" s="733"/>
      <c r="AD18" s="740"/>
      <c r="AE18" s="744"/>
      <c r="AF18" s="740"/>
      <c r="AG18" s="733"/>
      <c r="AH18" s="740"/>
      <c r="AI18" s="744"/>
      <c r="AJ18" s="740"/>
      <c r="AL18" s="597">
        <f t="shared" si="4"/>
        <v>0</v>
      </c>
      <c r="AM18" s="598">
        <f t="shared" si="19"/>
        <v>0</v>
      </c>
      <c r="AN18" s="599">
        <f t="shared" si="20"/>
        <v>0</v>
      </c>
      <c r="AO18" s="599">
        <f t="shared" si="5"/>
        <v>0</v>
      </c>
      <c r="AP18" s="599">
        <f t="shared" si="21"/>
        <v>0</v>
      </c>
      <c r="AQ18" s="599">
        <f t="shared" si="11"/>
        <v>0</v>
      </c>
      <c r="AR18" s="599">
        <f t="shared" si="22"/>
        <v>0</v>
      </c>
      <c r="AS18" s="599">
        <f t="shared" si="22"/>
        <v>0</v>
      </c>
      <c r="AT18" s="599">
        <f t="shared" si="22"/>
        <v>0</v>
      </c>
      <c r="AU18" s="599">
        <f t="shared" si="22"/>
        <v>0</v>
      </c>
      <c r="AV18" s="599">
        <f>AH18</f>
        <v>0</v>
      </c>
      <c r="AW18" s="599">
        <f t="shared" si="17"/>
        <v>0</v>
      </c>
      <c r="AX18" s="599">
        <f t="shared" si="18"/>
        <v>0</v>
      </c>
    </row>
    <row r="19" spans="1:50" ht="13.8" thickBot="1" x14ac:dyDescent="0.3">
      <c r="A19" s="600" t="s">
        <v>391</v>
      </c>
      <c r="B19" s="551" t="s">
        <v>392</v>
      </c>
      <c r="C19" s="601">
        <f>INDEX([8]Факт_Ф2_рік!$1:$1048576,MATCH(TEXT($A19,"#"),[8]Факт_Ф2_рік!$A:$A,0),MATCH(TEXT(C$1,"ДД.ММ.ГГГГ"),[8]Факт_Ф2_рік!$3:$3,0))</f>
        <v>0</v>
      </c>
      <c r="D19" s="602">
        <f t="shared" ref="D19:AF19" si="23">D11+D17</f>
        <v>0</v>
      </c>
      <c r="E19" s="603">
        <f t="shared" si="23"/>
        <v>0</v>
      </c>
      <c r="F19" s="603">
        <f t="shared" si="23"/>
        <v>0</v>
      </c>
      <c r="G19" s="604">
        <f>G11+G17</f>
        <v>0</v>
      </c>
      <c r="H19" s="587">
        <f t="shared" si="23"/>
        <v>0</v>
      </c>
      <c r="I19" s="603">
        <f t="shared" si="23"/>
        <v>0</v>
      </c>
      <c r="J19" s="603">
        <f t="shared" si="23"/>
        <v>0</v>
      </c>
      <c r="K19" s="603">
        <f t="shared" si="23"/>
        <v>0</v>
      </c>
      <c r="L19" s="718">
        <f t="shared" si="23"/>
        <v>-40.820999999999998</v>
      </c>
      <c r="M19" s="589">
        <f t="shared" si="23"/>
        <v>-40.820999999999998</v>
      </c>
      <c r="N19" s="723">
        <f t="shared" si="23"/>
        <v>-122.46299999999999</v>
      </c>
      <c r="O19" s="603">
        <f t="shared" si="23"/>
        <v>-122.46299999999999</v>
      </c>
      <c r="P19" s="603">
        <f t="shared" si="23"/>
        <v>12378.455099999997</v>
      </c>
      <c r="Q19" s="718">
        <f t="shared" si="23"/>
        <v>4724.70075</v>
      </c>
      <c r="R19" s="589">
        <f t="shared" si="23"/>
        <v>16858.229849999996</v>
      </c>
      <c r="S19" s="723">
        <f t="shared" si="23"/>
        <v>5995.6776000000009</v>
      </c>
      <c r="T19" s="603">
        <f t="shared" si="23"/>
        <v>12640.780349999997</v>
      </c>
      <c r="U19" s="603">
        <f t="shared" si="23"/>
        <v>12128.436738</v>
      </c>
      <c r="V19" s="718">
        <f t="shared" si="23"/>
        <v>4627.7574750000013</v>
      </c>
      <c r="W19" s="589">
        <f t="shared" si="23"/>
        <v>35392.652162999999</v>
      </c>
      <c r="X19" s="723">
        <f t="shared" si="23"/>
        <v>5873.3147879999988</v>
      </c>
      <c r="Y19" s="603">
        <f t="shared" si="23"/>
        <v>12385.515482999999</v>
      </c>
      <c r="Z19" s="603">
        <f t="shared" si="23"/>
        <v>12059.681688450002</v>
      </c>
      <c r="AA19" s="718">
        <f t="shared" si="23"/>
        <v>4601.0980743749997</v>
      </c>
      <c r="AB19" s="589">
        <f t="shared" si="23"/>
        <v>34919.610033825003</v>
      </c>
      <c r="AC19" s="734">
        <f t="shared" si="23"/>
        <v>34720.347971924995</v>
      </c>
      <c r="AD19" s="589">
        <f t="shared" si="23"/>
        <v>34521.085910025002</v>
      </c>
      <c r="AE19" s="745">
        <f t="shared" si="23"/>
        <v>34321.823848125001</v>
      </c>
      <c r="AF19" s="589">
        <f t="shared" si="23"/>
        <v>34122.561786225007</v>
      </c>
      <c r="AG19" s="734">
        <f t="shared" ref="AG19:AJ19" si="24">AG11+AG17</f>
        <v>33923.299724324992</v>
      </c>
      <c r="AH19" s="589">
        <f t="shared" si="24"/>
        <v>33724.037662424998</v>
      </c>
      <c r="AI19" s="745">
        <f t="shared" si="24"/>
        <v>33524.775600525005</v>
      </c>
      <c r="AJ19" s="589">
        <f t="shared" si="24"/>
        <v>33325.513538625004</v>
      </c>
      <c r="AL19" s="590">
        <f t="shared" si="4"/>
        <v>0</v>
      </c>
      <c r="AM19" s="591">
        <f t="shared" si="19"/>
        <v>-40.820999999999998</v>
      </c>
      <c r="AN19" s="592">
        <f t="shared" si="20"/>
        <v>16858.229849999996</v>
      </c>
      <c r="AO19" s="592">
        <f t="shared" si="5"/>
        <v>35392.652162999999</v>
      </c>
      <c r="AP19" s="592">
        <f t="shared" si="21"/>
        <v>34919.610033825003</v>
      </c>
      <c r="AQ19" s="592">
        <f t="shared" si="11"/>
        <v>34720.347971924995</v>
      </c>
      <c r="AR19" s="592">
        <f t="shared" si="22"/>
        <v>34521.085910025002</v>
      </c>
      <c r="AS19" s="592">
        <f t="shared" si="22"/>
        <v>34321.823848125001</v>
      </c>
      <c r="AT19" s="592">
        <f t="shared" si="22"/>
        <v>34122.561786225007</v>
      </c>
      <c r="AU19" s="592">
        <f t="shared" si="22"/>
        <v>33923.299724324992</v>
      </c>
      <c r="AV19" s="592">
        <f>AH19</f>
        <v>33724.037662424998</v>
      </c>
      <c r="AW19" s="592">
        <f t="shared" si="17"/>
        <v>33524.775600525005</v>
      </c>
      <c r="AX19" s="592">
        <f t="shared" si="18"/>
        <v>33325.513538625004</v>
      </c>
    </row>
    <row r="20" spans="1:50" ht="14.25" customHeight="1" x14ac:dyDescent="0.25">
      <c r="A20" s="605">
        <v>2105</v>
      </c>
      <c r="B20" s="606" t="s">
        <v>393</v>
      </c>
      <c r="C20" s="607">
        <f>INDEX([8]Факт_Ф2_рік!$1:$1048576,MATCH(TEXT($A20,"#"),[8]Факт_Ф2_рік!$A:$A,0),MATCH(TEXT(C$1,"ДД.ММ.ГГГГ"),[8]Факт_Ф2_рік!$3:$3,0))</f>
        <v>0</v>
      </c>
      <c r="D20" s="565">
        <f>INDEX([8]Факт_Ф2_кв!$1:$1048576,MATCH(TEXT($A20,"#"),[8]Факт_Ф2_кв!$A:$A,0),MATCH(TEXT(D$1,"ДД.ММ.ГГГГ"),[8]Факт_Ф2_кв!$3:$3,0))</f>
        <v>0</v>
      </c>
      <c r="E20" s="608">
        <f>INDEX([8]Факт_Ф2_кв!$1:$1048576,MATCH(TEXT($A20,"#"),[8]Факт_Ф2_кв!$A:$A,0),MATCH(TEXT(E$1,"ДД.ММ.ГГГГ"),[8]Факт_Ф2_кв!$3:$3,0))</f>
        <v>0</v>
      </c>
      <c r="F20" s="608">
        <f>INDEX([8]Факт_Ф2_кв!$1:$1048576,MATCH(TEXT($A20,"#"),[8]Факт_Ф2_кв!$A:$A,0),MATCH(TEXT(F$1,"ДД.ММ.ГГГГ"),[8]Факт_Ф2_кв!$3:$3,0))</f>
        <v>0</v>
      </c>
      <c r="G20" s="609">
        <f>INDEX([8]Факт_Ф2_кв!$1:$1048576,MATCH(TEXT($A20,"#"),[8]Факт_Ф2_кв!$A:$A,0),MATCH(TEXT(G$1,"ДД.ММ.ГГГГ"),[8]Факт_Ф2_кв!$3:$3,0))</f>
        <v>0</v>
      </c>
      <c r="H20" s="610">
        <f t="shared" ref="H20:H23" si="25">SUM(D20:G20)</f>
        <v>0</v>
      </c>
      <c r="I20" s="569"/>
      <c r="J20" s="611"/>
      <c r="K20" s="611"/>
      <c r="L20" s="612"/>
      <c r="M20" s="613">
        <f t="shared" ref="M20:M23" si="26">SUM(I20:L20)</f>
        <v>0</v>
      </c>
      <c r="N20" s="569"/>
      <c r="O20" s="611"/>
      <c r="P20" s="611"/>
      <c r="Q20" s="612"/>
      <c r="R20" s="613">
        <f t="shared" ref="R20:R23" si="27">SUM(N20:Q20)</f>
        <v>0</v>
      </c>
      <c r="S20" s="569"/>
      <c r="T20" s="611"/>
      <c r="U20" s="611"/>
      <c r="V20" s="612"/>
      <c r="W20" s="613">
        <f t="shared" ref="W20:W23" si="28">SUM(S20:V20)</f>
        <v>0</v>
      </c>
      <c r="X20" s="569"/>
      <c r="Y20" s="611"/>
      <c r="Z20" s="611"/>
      <c r="AA20" s="612"/>
      <c r="AB20" s="613">
        <f t="shared" ref="AB20:AB23" si="29">SUM(X20:AA20)</f>
        <v>0</v>
      </c>
      <c r="AC20" s="732"/>
      <c r="AD20" s="739"/>
      <c r="AE20" s="570"/>
      <c r="AF20" s="739"/>
      <c r="AG20" s="732"/>
      <c r="AH20" s="739"/>
      <c r="AI20" s="570"/>
      <c r="AJ20" s="739"/>
      <c r="AL20" s="571">
        <f t="shared" si="4"/>
        <v>0</v>
      </c>
      <c r="AM20" s="572">
        <f t="shared" si="19"/>
        <v>0</v>
      </c>
      <c r="AN20" s="573">
        <f t="shared" si="20"/>
        <v>0</v>
      </c>
      <c r="AO20" s="573">
        <f t="shared" si="5"/>
        <v>0</v>
      </c>
      <c r="AP20" s="573">
        <f t="shared" si="21"/>
        <v>0</v>
      </c>
      <c r="AQ20" s="573">
        <f t="shared" si="11"/>
        <v>0</v>
      </c>
      <c r="AR20" s="573">
        <f t="shared" si="22"/>
        <v>0</v>
      </c>
      <c r="AS20" s="573">
        <f t="shared" si="22"/>
        <v>0</v>
      </c>
      <c r="AT20" s="573">
        <f t="shared" si="22"/>
        <v>0</v>
      </c>
      <c r="AU20" s="573">
        <f t="shared" si="22"/>
        <v>0</v>
      </c>
      <c r="AV20" s="573">
        <f>AH20</f>
        <v>0</v>
      </c>
      <c r="AW20" s="573">
        <f t="shared" si="17"/>
        <v>0</v>
      </c>
      <c r="AX20" s="573">
        <f t="shared" si="18"/>
        <v>0</v>
      </c>
    </row>
    <row r="21" spans="1:50" x14ac:dyDescent="0.25">
      <c r="A21" s="605">
        <v>2110</v>
      </c>
      <c r="B21" s="606" t="s">
        <v>394</v>
      </c>
      <c r="C21" s="607">
        <f>INDEX([8]Факт_Ф2_рік!$1:$1048576,MATCH(TEXT($A21,"#"),[8]Факт_Ф2_рік!$A:$A,0),MATCH(TEXT(C$1,"ДД.ММ.ГГГГ"),[8]Факт_Ф2_рік!$3:$3,0))</f>
        <v>0</v>
      </c>
      <c r="D21" s="335">
        <f>INDEX([8]Факт_Ф2_кв!$1:$1048576,MATCH(TEXT($A21,"#"),[8]Факт_Ф2_кв!$A:$A,0),MATCH(TEXT(D$1,"ДД.ММ.ГГГГ"),[8]Факт_Ф2_кв!$3:$3,0))</f>
        <v>0</v>
      </c>
      <c r="E21" s="614">
        <f>INDEX([8]Факт_Ф2_кв!$1:$1048576,MATCH(TEXT($A21,"#"),[8]Факт_Ф2_кв!$A:$A,0),MATCH(TEXT(E$1,"ДД.ММ.ГГГГ"),[8]Факт_Ф2_кв!$3:$3,0))</f>
        <v>0</v>
      </c>
      <c r="F21" s="614">
        <f>INDEX([8]Факт_Ф2_кв!$1:$1048576,MATCH(TEXT($A21,"#"),[8]Факт_Ф2_кв!$A:$A,0),MATCH(TEXT(F$1,"ДД.ММ.ГГГГ"),[8]Факт_Ф2_кв!$3:$3,0))</f>
        <v>0</v>
      </c>
      <c r="G21" s="615">
        <f>INDEX([8]Факт_Ф2_кв!$1:$1048576,MATCH(TEXT($A21,"#"),[8]Факт_Ф2_кв!$A:$A,0),MATCH(TEXT(G$1,"ДД.ММ.ГГГГ"),[8]Факт_Ф2_кв!$3:$3,0))</f>
        <v>0</v>
      </c>
      <c r="H21" s="610">
        <f t="shared" si="25"/>
        <v>0</v>
      </c>
      <c r="I21" s="569"/>
      <c r="J21" s="611"/>
      <c r="K21" s="611"/>
      <c r="L21" s="612"/>
      <c r="M21" s="613">
        <f t="shared" si="26"/>
        <v>0</v>
      </c>
      <c r="N21" s="569"/>
      <c r="O21" s="611"/>
      <c r="P21" s="611"/>
      <c r="Q21" s="612"/>
      <c r="R21" s="613">
        <f t="shared" si="27"/>
        <v>0</v>
      </c>
      <c r="S21" s="569"/>
      <c r="T21" s="611"/>
      <c r="U21" s="611"/>
      <c r="V21" s="612"/>
      <c r="W21" s="613">
        <f t="shared" si="28"/>
        <v>0</v>
      </c>
      <c r="X21" s="569"/>
      <c r="Y21" s="611"/>
      <c r="Z21" s="611"/>
      <c r="AA21" s="612"/>
      <c r="AB21" s="613">
        <f t="shared" si="29"/>
        <v>0</v>
      </c>
      <c r="AC21" s="732"/>
      <c r="AD21" s="739"/>
      <c r="AE21" s="570"/>
      <c r="AF21" s="739"/>
      <c r="AG21" s="732"/>
      <c r="AH21" s="739"/>
      <c r="AI21" s="570"/>
      <c r="AJ21" s="739"/>
      <c r="AL21" s="576">
        <f t="shared" si="4"/>
        <v>0</v>
      </c>
      <c r="AM21" s="577">
        <f t="shared" si="19"/>
        <v>0</v>
      </c>
      <c r="AN21" s="578">
        <f t="shared" si="20"/>
        <v>0</v>
      </c>
      <c r="AO21" s="578">
        <f t="shared" si="5"/>
        <v>0</v>
      </c>
      <c r="AP21" s="578">
        <f t="shared" si="21"/>
        <v>0</v>
      </c>
      <c r="AQ21" s="578">
        <f t="shared" si="11"/>
        <v>0</v>
      </c>
      <c r="AR21" s="578">
        <f t="shared" si="22"/>
        <v>0</v>
      </c>
      <c r="AS21" s="578">
        <f t="shared" si="22"/>
        <v>0</v>
      </c>
      <c r="AT21" s="578">
        <f t="shared" si="22"/>
        <v>0</v>
      </c>
      <c r="AU21" s="578">
        <f t="shared" si="22"/>
        <v>0</v>
      </c>
      <c r="AV21" s="578">
        <f>AH21</f>
        <v>0</v>
      </c>
      <c r="AW21" s="578">
        <f t="shared" si="17"/>
        <v>0</v>
      </c>
      <c r="AX21" s="578">
        <f t="shared" si="18"/>
        <v>0</v>
      </c>
    </row>
    <row r="22" spans="1:50" x14ac:dyDescent="0.25">
      <c r="A22" s="605">
        <v>2111</v>
      </c>
      <c r="B22" s="606" t="s">
        <v>395</v>
      </c>
      <c r="C22" s="607">
        <f>INDEX([8]Факт_Ф2_рік!$1:$1048576,MATCH(TEXT($A22,"#"),[8]Факт_Ф2_рік!$A:$A,0),MATCH(TEXT(C$1,"ДД.ММ.ГГГГ"),[8]Факт_Ф2_рік!$3:$3,0))</f>
        <v>0</v>
      </c>
      <c r="D22" s="335">
        <f>INDEX([8]Факт_Ф2_кв!$1:$1048576,MATCH(TEXT($A22,"#"),[8]Факт_Ф2_кв!$A:$A,0),MATCH(TEXT(D$1,"ДД.ММ.ГГГГ"),[8]Факт_Ф2_кв!$3:$3,0))</f>
        <v>0</v>
      </c>
      <c r="E22" s="614">
        <f>INDEX([8]Факт_Ф2_кв!$1:$1048576,MATCH(TEXT($A22,"#"),[8]Факт_Ф2_кв!$A:$A,0),MATCH(TEXT(E$1,"ДД.ММ.ГГГГ"),[8]Факт_Ф2_кв!$3:$3,0))</f>
        <v>0</v>
      </c>
      <c r="F22" s="614">
        <f>INDEX([8]Факт_Ф2_кв!$1:$1048576,MATCH(TEXT($A22,"#"),[8]Факт_Ф2_кв!$A:$A,0),MATCH(TEXT(F$1,"ДД.ММ.ГГГГ"),[8]Факт_Ф2_кв!$3:$3,0))</f>
        <v>0</v>
      </c>
      <c r="G22" s="615">
        <f>INDEX([8]Факт_Ф2_кв!$1:$1048576,MATCH(TEXT($A22,"#"),[8]Факт_Ф2_кв!$A:$A,0),MATCH(TEXT(G$1,"ДД.ММ.ГГГГ"),[8]Факт_Ф2_кв!$3:$3,0))</f>
        <v>0</v>
      </c>
      <c r="H22" s="610">
        <f t="shared" si="25"/>
        <v>0</v>
      </c>
      <c r="I22" s="569"/>
      <c r="J22" s="611"/>
      <c r="K22" s="611"/>
      <c r="L22" s="612"/>
      <c r="M22" s="613">
        <f t="shared" si="26"/>
        <v>0</v>
      </c>
      <c r="N22" s="569"/>
      <c r="O22" s="611"/>
      <c r="P22" s="611"/>
      <c r="Q22" s="612"/>
      <c r="R22" s="613">
        <f t="shared" si="27"/>
        <v>0</v>
      </c>
      <c r="S22" s="569"/>
      <c r="T22" s="611"/>
      <c r="U22" s="611"/>
      <c r="V22" s="612"/>
      <c r="W22" s="613">
        <f t="shared" si="28"/>
        <v>0</v>
      </c>
      <c r="X22" s="569"/>
      <c r="Y22" s="611"/>
      <c r="Z22" s="611"/>
      <c r="AA22" s="612"/>
      <c r="AB22" s="613">
        <f t="shared" si="29"/>
        <v>0</v>
      </c>
      <c r="AC22" s="732"/>
      <c r="AD22" s="739"/>
      <c r="AE22" s="570"/>
      <c r="AF22" s="739"/>
      <c r="AG22" s="732"/>
      <c r="AH22" s="739"/>
      <c r="AI22" s="570"/>
      <c r="AJ22" s="739"/>
      <c r="AL22" s="576">
        <f t="shared" si="4"/>
        <v>0</v>
      </c>
      <c r="AM22" s="577">
        <f t="shared" ref="AM22:AM26" si="30">M22</f>
        <v>0</v>
      </c>
      <c r="AN22" s="578">
        <f t="shared" ref="AN22:AN26" si="31">R22</f>
        <v>0</v>
      </c>
      <c r="AO22" s="578">
        <f t="shared" ref="AO22:AO26" si="32">W22</f>
        <v>0</v>
      </c>
      <c r="AP22" s="578">
        <f t="shared" ref="AP22:AP26" si="33">AB22</f>
        <v>0</v>
      </c>
      <c r="AQ22" s="578">
        <f t="shared" si="11"/>
        <v>0</v>
      </c>
      <c r="AR22" s="578">
        <f t="shared" ref="AR22:AR26" si="34">AD22</f>
        <v>0</v>
      </c>
      <c r="AS22" s="578">
        <f t="shared" ref="AS22:AS26" si="35">AE22</f>
        <v>0</v>
      </c>
      <c r="AT22" s="578">
        <f t="shared" ref="AT22:AT27" si="36">AF22</f>
        <v>0</v>
      </c>
      <c r="AU22" s="578">
        <f t="shared" ref="AU22:AU27" si="37">AG22</f>
        <v>0</v>
      </c>
      <c r="AV22" s="578">
        <f t="shared" ref="AV22:AV26" si="38">AH22</f>
        <v>0</v>
      </c>
      <c r="AW22" s="578">
        <f t="shared" si="17"/>
        <v>0</v>
      </c>
      <c r="AX22" s="578">
        <f t="shared" si="18"/>
        <v>0</v>
      </c>
    </row>
    <row r="23" spans="1:50" x14ac:dyDescent="0.25">
      <c r="A23" s="605">
        <v>2112</v>
      </c>
      <c r="B23" s="606" t="s">
        <v>396</v>
      </c>
      <c r="C23" s="607">
        <f>INDEX([8]Факт_Ф2_рік!$1:$1048576,MATCH(TEXT($A23,"#"),[8]Факт_Ф2_рік!$A:$A,0),MATCH(TEXT(C$1,"ДД.ММ.ГГГГ"),[8]Факт_Ф2_рік!$3:$3,0))</f>
        <v>0</v>
      </c>
      <c r="D23" s="335">
        <f>INDEX([8]Факт_Ф2_кв!$1:$1048576,MATCH(TEXT($A23,"#"),[8]Факт_Ф2_кв!$A:$A,0),MATCH(TEXT(D$1,"ДД.ММ.ГГГГ"),[8]Факт_Ф2_кв!$3:$3,0))</f>
        <v>0</v>
      </c>
      <c r="E23" s="614">
        <f>INDEX([8]Факт_Ф2_кв!$1:$1048576,MATCH(TEXT($A23,"#"),[8]Факт_Ф2_кв!$A:$A,0),MATCH(TEXT(E$1,"ДД.ММ.ГГГГ"),[8]Факт_Ф2_кв!$3:$3,0))</f>
        <v>0</v>
      </c>
      <c r="F23" s="614">
        <f>INDEX([8]Факт_Ф2_кв!$1:$1048576,MATCH(TEXT($A23,"#"),[8]Факт_Ф2_кв!$A:$A,0),MATCH(TEXT(F$1,"ДД.ММ.ГГГГ"),[8]Факт_Ф2_кв!$3:$3,0))</f>
        <v>0</v>
      </c>
      <c r="G23" s="615">
        <f>INDEX([8]Факт_Ф2_кв!$1:$1048576,MATCH(TEXT($A23,"#"),[8]Факт_Ф2_кв!$A:$A,0),MATCH(TEXT(G$1,"ДД.ММ.ГГГГ"),[8]Факт_Ф2_кв!$3:$3,0))</f>
        <v>0</v>
      </c>
      <c r="H23" s="610">
        <f t="shared" si="25"/>
        <v>0</v>
      </c>
      <c r="I23" s="569"/>
      <c r="J23" s="611"/>
      <c r="K23" s="611"/>
      <c r="L23" s="612"/>
      <c r="M23" s="613">
        <f t="shared" si="26"/>
        <v>0</v>
      </c>
      <c r="N23" s="569"/>
      <c r="O23" s="611"/>
      <c r="P23" s="611"/>
      <c r="Q23" s="612"/>
      <c r="R23" s="613">
        <f t="shared" si="27"/>
        <v>0</v>
      </c>
      <c r="S23" s="569"/>
      <c r="T23" s="611"/>
      <c r="U23" s="611"/>
      <c r="V23" s="612"/>
      <c r="W23" s="613">
        <f t="shared" si="28"/>
        <v>0</v>
      </c>
      <c r="X23" s="569"/>
      <c r="Y23" s="611"/>
      <c r="Z23" s="611"/>
      <c r="AA23" s="612"/>
      <c r="AB23" s="613">
        <f t="shared" si="29"/>
        <v>0</v>
      </c>
      <c r="AC23" s="732"/>
      <c r="AD23" s="739"/>
      <c r="AE23" s="570"/>
      <c r="AF23" s="739"/>
      <c r="AG23" s="732"/>
      <c r="AH23" s="739"/>
      <c r="AI23" s="570"/>
      <c r="AJ23" s="739"/>
      <c r="AL23" s="576">
        <f t="shared" si="4"/>
        <v>0</v>
      </c>
      <c r="AM23" s="577">
        <f t="shared" si="30"/>
        <v>0</v>
      </c>
      <c r="AN23" s="578">
        <f t="shared" si="31"/>
        <v>0</v>
      </c>
      <c r="AO23" s="578">
        <f t="shared" si="32"/>
        <v>0</v>
      </c>
      <c r="AP23" s="578">
        <f t="shared" si="33"/>
        <v>0</v>
      </c>
      <c r="AQ23" s="578">
        <f t="shared" ref="AQ23:AQ26" si="39">AC23</f>
        <v>0</v>
      </c>
      <c r="AR23" s="578">
        <f t="shared" si="34"/>
        <v>0</v>
      </c>
      <c r="AS23" s="578">
        <f t="shared" si="35"/>
        <v>0</v>
      </c>
      <c r="AT23" s="578">
        <f t="shared" si="36"/>
        <v>0</v>
      </c>
      <c r="AU23" s="578">
        <f t="shared" si="37"/>
        <v>0</v>
      </c>
      <c r="AV23" s="578">
        <f t="shared" si="38"/>
        <v>0</v>
      </c>
      <c r="AW23" s="578">
        <f t="shared" si="17"/>
        <v>0</v>
      </c>
      <c r="AX23" s="578">
        <f t="shared" si="18"/>
        <v>0</v>
      </c>
    </row>
    <row r="24" spans="1:50" x14ac:dyDescent="0.25">
      <c r="A24" s="605">
        <v>2120</v>
      </c>
      <c r="B24" s="606" t="s">
        <v>397</v>
      </c>
      <c r="C24" s="607">
        <f>INDEX([8]Факт_Ф2_рік!$1:$1048576,MATCH(TEXT($A24,"#"),[8]Факт_Ф2_рік!$A:$A,0),MATCH(TEXT(C$1,"ДД.ММ.ГГГГ"),[8]Факт_Ф2_рік!$3:$3,0))</f>
        <v>0</v>
      </c>
      <c r="D24" s="335">
        <f>INDEX([8]Факт_Ф2_кв!$1:$1048576,MATCH(TEXT($A24,"#"),[8]Факт_Ф2_кв!$A:$A,0),MATCH(TEXT(D$1,"ДД.ММ.ГГГГ"),[8]Факт_Ф2_кв!$3:$3,0))</f>
        <v>0</v>
      </c>
      <c r="E24" s="614">
        <f>INDEX([8]Факт_Ф2_кв!$1:$1048576,MATCH(TEXT($A24,"#"),[8]Факт_Ф2_кв!$A:$A,0),MATCH(TEXT(E$1,"ДД.ММ.ГГГГ"),[8]Факт_Ф2_кв!$3:$3,0))</f>
        <v>0</v>
      </c>
      <c r="F24" s="614">
        <f>INDEX([8]Факт_Ф2_кв!$1:$1048576,MATCH(TEXT($A24,"#"),[8]Факт_Ф2_кв!$A:$A,0),MATCH(TEXT(F$1,"ДД.ММ.ГГГГ"),[8]Факт_Ф2_кв!$3:$3,0))</f>
        <v>0</v>
      </c>
      <c r="G24" s="615">
        <f>INDEX([8]Факт_Ф2_кв!$1:$1048576,MATCH(TEXT($A24,"#"),[8]Факт_Ф2_кв!$A:$A,0),MATCH(TEXT(G$1,"ДД.ММ.ГГГГ"),[8]Факт_Ф2_кв!$3:$3,0))</f>
        <v>0</v>
      </c>
      <c r="H24" s="610">
        <f>SUM(D24:G24)</f>
        <v>0</v>
      </c>
      <c r="I24" s="569"/>
      <c r="J24" s="611"/>
      <c r="K24" s="611"/>
      <c r="L24" s="612"/>
      <c r="M24" s="726">
        <f>I24+J24+K24+L24</f>
        <v>0</v>
      </c>
      <c r="N24" s="569"/>
      <c r="O24" s="611"/>
      <c r="P24" s="611"/>
      <c r="Q24" s="612"/>
      <c r="R24" s="726">
        <f>N24+O24+P24+Q24</f>
        <v>0</v>
      </c>
      <c r="S24" s="569"/>
      <c r="T24" s="611"/>
      <c r="U24" s="611"/>
      <c r="V24" s="612"/>
      <c r="W24" s="726">
        <f>S24+T24+U24+V24</f>
        <v>0</v>
      </c>
      <c r="X24" s="569"/>
      <c r="Y24" s="611"/>
      <c r="Z24" s="611"/>
      <c r="AA24" s="612"/>
      <c r="AB24" s="726">
        <f>X24+Y24+Z24+AA24</f>
        <v>0</v>
      </c>
      <c r="AC24" s="732"/>
      <c r="AD24" s="739"/>
      <c r="AE24" s="570"/>
      <c r="AF24" s="739"/>
      <c r="AG24" s="732"/>
      <c r="AH24" s="739"/>
      <c r="AI24" s="570"/>
      <c r="AJ24" s="739"/>
      <c r="AL24" s="576">
        <f t="shared" si="4"/>
        <v>0</v>
      </c>
      <c r="AM24" s="577">
        <f t="shared" si="30"/>
        <v>0</v>
      </c>
      <c r="AN24" s="578">
        <f t="shared" si="31"/>
        <v>0</v>
      </c>
      <c r="AO24" s="578">
        <f t="shared" si="32"/>
        <v>0</v>
      </c>
      <c r="AP24" s="578">
        <f t="shared" si="33"/>
        <v>0</v>
      </c>
      <c r="AQ24" s="578">
        <f t="shared" si="39"/>
        <v>0</v>
      </c>
      <c r="AR24" s="578">
        <f t="shared" si="34"/>
        <v>0</v>
      </c>
      <c r="AS24" s="578">
        <f t="shared" si="35"/>
        <v>0</v>
      </c>
      <c r="AT24" s="578">
        <f t="shared" si="36"/>
        <v>0</v>
      </c>
      <c r="AU24" s="578">
        <f t="shared" si="37"/>
        <v>0</v>
      </c>
      <c r="AV24" s="578">
        <f t="shared" si="38"/>
        <v>0</v>
      </c>
      <c r="AW24" s="578">
        <f t="shared" si="17"/>
        <v>0</v>
      </c>
      <c r="AX24" s="578">
        <f t="shared" si="18"/>
        <v>0</v>
      </c>
    </row>
    <row r="25" spans="1:50" ht="15.6" x14ac:dyDescent="0.25">
      <c r="A25" s="605">
        <v>2130</v>
      </c>
      <c r="B25" s="575" t="s">
        <v>398</v>
      </c>
      <c r="C25" s="616">
        <f>INDEX([8]Факт_Ф2_рік!$1:$1048576,MATCH(TEXT($A25,"#"),[8]Факт_Ф2_рік!$A:$A,0),MATCH(TEXT(C$1,"ДД.ММ.ГГГГ"),[8]Факт_Ф2_рік!$3:$3,0))</f>
        <v>0</v>
      </c>
      <c r="D25" s="335">
        <f>INDEX([8]Факт_Ф2_кв!$1:$1048576,MATCH(TEXT($A25,"#"),[8]Факт_Ф2_кв!$A:$A,0),MATCH(TEXT(D$1,"ДД.ММ.ГГГГ"),[8]Факт_Ф2_кв!$3:$3,0))</f>
        <v>0</v>
      </c>
      <c r="E25" s="614">
        <f>INDEX([8]Факт_Ф2_кв!$1:$1048576,MATCH(TEXT($A25,"#"),[8]Факт_Ф2_кв!$A:$A,0),MATCH(TEXT(E$1,"ДД.ММ.ГГГГ"),[8]Факт_Ф2_кв!$3:$3,0))</f>
        <v>0</v>
      </c>
      <c r="F25" s="614">
        <f>INDEX([8]Факт_Ф2_кв!$1:$1048576,MATCH(TEXT($A25,"#"),[8]Факт_Ф2_кв!$A:$A,0),MATCH(TEXT(F$1,"ДД.ММ.ГГГГ"),[8]Факт_Ф2_кв!$3:$3,0))</f>
        <v>0</v>
      </c>
      <c r="G25" s="615">
        <f>INDEX([8]Факт_Ф2_кв!$1:$1048576,MATCH(TEXT($A25,"#"),[8]Факт_Ф2_кв!$A:$A,0),MATCH(TEXT(G$1,"ДД.ММ.ГГГГ"),[8]Факт_Ф2_кв!$3:$3,0))</f>
        <v>0</v>
      </c>
      <c r="H25" s="610">
        <f>SUM(D25:G25)</f>
        <v>0</v>
      </c>
      <c r="I25" s="617">
        <f>('P&amp;L'!C18+'P&amp;L'!D18+'P&amp;L'!E18)*Спецификация!$D$56/1000</f>
        <v>0</v>
      </c>
      <c r="J25" s="617">
        <f>('P&amp;L'!F18+'P&amp;L'!G18+'P&amp;L'!H18)*Спецификация!$D$56/1000</f>
        <v>0</v>
      </c>
      <c r="K25" s="617">
        <f>('P&amp;L'!I18+'P&amp;L'!J18+'P&amp;L'!K18)*Спецификация!$D$56/1000</f>
        <v>0</v>
      </c>
      <c r="L25" s="719">
        <f>('P&amp;L'!L18+'P&amp;L'!M18+'P&amp;L'!N18)*Спецификация!$D$56/1000</f>
        <v>-69.08</v>
      </c>
      <c r="M25" s="618">
        <f>SUM(I25:L25)</f>
        <v>-69.08</v>
      </c>
      <c r="N25" s="617">
        <f>('P&amp;L'!O18+'P&amp;L'!P18+'P&amp;L'!Q18)*Спецификация!$D$56/1000</f>
        <v>-207.24</v>
      </c>
      <c r="O25" s="617">
        <f>('P&amp;L'!R18+'P&amp;L'!S18+'P&amp;L'!T18)*Спецификация!$D$56/1000</f>
        <v>-207.24</v>
      </c>
      <c r="P25" s="617">
        <f>('P&amp;L'!U18+'P&amp;L'!V18+'P&amp;L'!W18)*Спецификация!$D$56/1000</f>
        <v>-207.24</v>
      </c>
      <c r="Q25" s="719">
        <f>('P&amp;L'!X18+'P&amp;L'!Y18+'P&amp;L'!Z18)*Спецификация!$D$56/1000</f>
        <v>-207.24</v>
      </c>
      <c r="R25" s="618">
        <f>SUM(N25:Q25)</f>
        <v>-828.96</v>
      </c>
      <c r="S25" s="617">
        <f>('P&amp;L'!AA18+'P&amp;L'!AB18+'P&amp;L'!AC18)*Спецификация!$D$56/1000</f>
        <v>-207.24</v>
      </c>
      <c r="T25" s="617">
        <f>('P&amp;L'!AD18+'P&amp;L'!AE18+'P&amp;L'!AF18)*Спецификация!$D$56/1000</f>
        <v>-207.24</v>
      </c>
      <c r="U25" s="617">
        <f>('P&amp;L'!AG18+'P&amp;L'!AH18+'P&amp;L'!AI18)*Спецификация!$D$56/1000</f>
        <v>-207.24</v>
      </c>
      <c r="V25" s="719">
        <f>('P&amp;L'!AJ18+'P&amp;L'!AK18+'P&amp;L'!AL18)*Спецификация!$D$56/1000</f>
        <v>-207.24</v>
      </c>
      <c r="W25" s="618">
        <f>SUM(S25:V25)</f>
        <v>-828.96</v>
      </c>
      <c r="X25" s="617">
        <f>('P&amp;L'!AM18+'P&amp;L'!AN18+'P&amp;L'!AO18)*Спецификация!$D$56/1000</f>
        <v>-207.24</v>
      </c>
      <c r="Y25" s="617">
        <f>('P&amp;L'!AP18+'P&amp;L'!AQ18+'P&amp;L'!AR18)*Спецификация!$D$56/1000</f>
        <v>-207.24</v>
      </c>
      <c r="Z25" s="617">
        <f>('P&amp;L'!AS18+'P&amp;L'!AT18+'P&amp;L'!AU18)*Спецификация!$D$56/1000</f>
        <v>-207.24</v>
      </c>
      <c r="AA25" s="719">
        <f>('P&amp;L'!AV18+'P&amp;L'!AW18+'P&amp;L'!AX18)*Спецификация!$D$56/1000</f>
        <v>-207.24</v>
      </c>
      <c r="AB25" s="618">
        <f>SUM(X25:AA25)</f>
        <v>-828.96</v>
      </c>
      <c r="AC25" s="735">
        <f>('P&amp;L'!AY18+'P&amp;L'!AZ18+'P&amp;L'!BA18+'P&amp;L'!BB18+'P&amp;L'!BC18+'P&amp;L'!BD18+'P&amp;L'!BE18+'P&amp;L'!BF18+'P&amp;L'!BG18+'P&amp;L'!BH18+'P&amp;L'!BI18+'P&amp;L'!BJ18)*Спецификация!$D$56/1000</f>
        <v>-828.95999999999992</v>
      </c>
      <c r="AD25" s="741">
        <f>('P&amp;L'!BK18+'P&amp;L'!BL18+'P&amp;L'!BM18+'P&amp;L'!BN18+'P&amp;L'!BO18+'P&amp;L'!BP18+'P&amp;L'!BQ18+'P&amp;L'!BR18+'P&amp;L'!BS18+'P&amp;L'!BT18+'P&amp;L'!BU18+'P&amp;L'!BV18)*Спецификация!$D$56/1000</f>
        <v>-828.95999999999992</v>
      </c>
      <c r="AE25" s="719">
        <f>('P&amp;L'!BW18+'P&amp;L'!BX18+'P&amp;L'!BY18+'P&amp;L'!BZ18+'P&amp;L'!CA18+'P&amp;L'!CB18+'P&amp;L'!CC18+'P&amp;L'!CD18+'P&amp;L'!CE18+'P&amp;L'!CF18+'P&amp;L'!CG18+'P&amp;L'!CH18)*Спецификация!$D$56/1000</f>
        <v>-828.95999999999992</v>
      </c>
      <c r="AF25" s="741">
        <f>('P&amp;L'!CI18+'P&amp;L'!CJ18+'P&amp;L'!CK18+'P&amp;L'!CL18+'P&amp;L'!CM18+'P&amp;L'!CN18+'P&amp;L'!CO18+'P&amp;L'!CP18+'P&amp;L'!CQ18+'P&amp;L'!CR18+'P&amp;L'!CS18+'P&amp;L'!CT18)*Спецификация!$D$56/1000</f>
        <v>-828.95999999999992</v>
      </c>
      <c r="AG25" s="735">
        <f>('P&amp;L'!CU18+'P&amp;L'!CV18+'P&amp;L'!CW18+'P&amp;L'!CX18+'P&amp;L'!CY18+'P&amp;L'!CZ18+'P&amp;L'!DA18+'P&amp;L'!DB18+'P&amp;L'!DC18+'P&amp;L'!DD18+'P&amp;L'!DE18+'P&amp;L'!DF18)*Спецификация!$D$56/1000</f>
        <v>-828.95999999999992</v>
      </c>
      <c r="AH25" s="741">
        <f>('P&amp;L'!DG18+'P&amp;L'!DH18+'P&amp;L'!DI18+'P&amp;L'!DJ18+'P&amp;L'!DK18+'P&amp;L'!DL18+'P&amp;L'!DM18+'P&amp;L'!DN18+'P&amp;L'!DO18+'P&amp;L'!DP18+'P&amp;L'!DQ18+'P&amp;L'!DR18)*Спецификация!$D$56/1000</f>
        <v>-828.95999999999992</v>
      </c>
      <c r="AI25" s="719">
        <f>('P&amp;L'!DS18+'P&amp;L'!DT18+'P&amp;L'!DU18+'P&amp;L'!DV18+'P&amp;L'!DW18+'P&amp;L'!DX18+'P&amp;L'!DY18+'P&amp;L'!DZ18+'P&amp;L'!EA18+'P&amp;L'!EB18+'P&amp;L'!EC18+'P&amp;L'!ED18)*Спецификация!$D$56/1000</f>
        <v>-828.95999999999992</v>
      </c>
      <c r="AJ25" s="741">
        <f>('P&amp;L'!EE18+'P&amp;L'!EF18+'P&amp;L'!EG18+'P&amp;L'!EH18+'P&amp;L'!EI18+'P&amp;L'!EJ18+'P&amp;L'!EK18+'P&amp;L'!EL18+'P&amp;L'!EM18+'P&amp;L'!EN18+'P&amp;L'!EO18+'P&amp;L'!EP18)*Спецификация!$D$56/1000</f>
        <v>-828.95999999999992</v>
      </c>
      <c r="AL25" s="576">
        <f t="shared" si="4"/>
        <v>0</v>
      </c>
      <c r="AM25" s="577">
        <f t="shared" si="30"/>
        <v>-69.08</v>
      </c>
      <c r="AN25" s="578">
        <f t="shared" si="31"/>
        <v>-828.96</v>
      </c>
      <c r="AO25" s="578">
        <f t="shared" si="32"/>
        <v>-828.96</v>
      </c>
      <c r="AP25" s="578">
        <f t="shared" si="33"/>
        <v>-828.96</v>
      </c>
      <c r="AQ25" s="578">
        <f t="shared" si="39"/>
        <v>-828.95999999999992</v>
      </c>
      <c r="AR25" s="578">
        <f t="shared" si="34"/>
        <v>-828.95999999999992</v>
      </c>
      <c r="AS25" s="578">
        <f t="shared" si="35"/>
        <v>-828.95999999999992</v>
      </c>
      <c r="AT25" s="578">
        <f t="shared" si="36"/>
        <v>-828.95999999999992</v>
      </c>
      <c r="AU25" s="578">
        <f t="shared" si="37"/>
        <v>-828.95999999999992</v>
      </c>
      <c r="AV25" s="578">
        <f t="shared" si="38"/>
        <v>-828.95999999999992</v>
      </c>
      <c r="AW25" s="578">
        <f t="shared" si="17"/>
        <v>-828.95999999999992</v>
      </c>
      <c r="AX25" s="578">
        <f t="shared" si="18"/>
        <v>-828.95999999999992</v>
      </c>
    </row>
    <row r="26" spans="1:50" ht="15.6" x14ac:dyDescent="0.25">
      <c r="A26" s="605">
        <v>2150</v>
      </c>
      <c r="B26" s="575" t="s">
        <v>399</v>
      </c>
      <c r="C26" s="619">
        <f>INDEX([8]Факт_Ф2_рік!$1:$1048576,MATCH(TEXT($A26,"#"),[8]Факт_Ф2_рік!$A:$A,0),MATCH(TEXT(C$1,"ДД.ММ.ГГГГ"),[8]Факт_Ф2_рік!$3:$3,0))</f>
        <v>0</v>
      </c>
      <c r="D26" s="620">
        <f>INDEX([8]Факт_Ф2_кв!$1:$1048576,MATCH(TEXT($A26,"#"),[8]Факт_Ф2_кв!$A:$A,0),MATCH(TEXT(D$1,"ДД.ММ.ГГГГ"),[8]Факт_Ф2_кв!$3:$3,0))</f>
        <v>0</v>
      </c>
      <c r="E26" s="614">
        <f>INDEX([8]Факт_Ф2_кв!$1:$1048576,MATCH(TEXT($A26,"#"),[8]Факт_Ф2_кв!$A:$A,0),MATCH(TEXT(E$1,"ДД.ММ.ГГГГ"),[8]Факт_Ф2_кв!$3:$3,0))</f>
        <v>0</v>
      </c>
      <c r="F26" s="614">
        <f>INDEX([8]Факт_Ф2_кв!$1:$1048576,MATCH(TEXT($A26,"#"),[8]Факт_Ф2_кв!$A:$A,0),MATCH(TEXT(F$1,"ДД.ММ.ГГГГ"),[8]Факт_Ф2_кв!$3:$3,0))</f>
        <v>0</v>
      </c>
      <c r="G26" s="615">
        <f>INDEX([8]Факт_Ф2_кв!$1:$1048576,MATCH(TEXT($A26,"#"),[8]Факт_Ф2_кв!$A:$A,0),MATCH(TEXT(G$1,"ДД.ММ.ГГГГ"),[8]Факт_Ф2_кв!$3:$3,0))</f>
        <v>0</v>
      </c>
      <c r="H26" s="610">
        <f>SUM(D26:G26)</f>
        <v>0</v>
      </c>
      <c r="I26" s="617">
        <f>('P&amp;L'!C17+'P&amp;L'!D17+'P&amp;L'!E17+'P&amp;L'!C20+'P&amp;L'!D20+'P&amp;L'!E20)*Спецификация!$D$56/1000</f>
        <v>0</v>
      </c>
      <c r="J26" s="617">
        <f>('P&amp;L'!F17+'P&amp;L'!G17+'P&amp;L'!H17+'P&amp;L'!F20+'P&amp;L'!G20+'P&amp;L'!H20)*Спецификация!$D$56/1000</f>
        <v>0</v>
      </c>
      <c r="K26" s="617">
        <f>('P&amp;L'!I17+'P&amp;L'!J17+'P&amp;L'!K17+'P&amp;L'!I20+'P&amp;L'!J20+'P&amp;L'!K20)*Спецификация!$D$56/1000</f>
        <v>0</v>
      </c>
      <c r="L26" s="719">
        <f>('P&amp;L'!L17+'P&amp;L'!M17+'P&amp;L'!N17+'P&amp;L'!L20+'P&amp;L'!M20+'P&amp;L'!N20)*Спецификация!$D$56/1000</f>
        <v>-9.9</v>
      </c>
      <c r="M26" s="618">
        <f>SUM(I26:L26)</f>
        <v>-9.9</v>
      </c>
      <c r="N26" s="617">
        <f>('P&amp;L'!O17+'P&amp;L'!P17+'P&amp;L'!Q17+'P&amp;L'!O20+'P&amp;L'!P20+'P&amp;L'!Q20)*Спецификация!$D$56/1000</f>
        <v>-29.7</v>
      </c>
      <c r="O26" s="617">
        <f>('P&amp;L'!R17+'P&amp;L'!S17+'P&amp;L'!T17+'P&amp;L'!R20+'P&amp;L'!S20+'P&amp;L'!T20)*Спецификация!$D$56/1000</f>
        <v>-29.7</v>
      </c>
      <c r="P26" s="617">
        <f>('P&amp;L'!U17+'P&amp;L'!V17+'P&amp;L'!W17+'P&amp;L'!U20+'P&amp;L'!V20+'P&amp;L'!W20)*Спецификация!$D$56/1000</f>
        <v>-3729.2894736842104</v>
      </c>
      <c r="Q26" s="719">
        <f>('P&amp;L'!X17+'P&amp;L'!Y17+'P&amp;L'!Z17+'P&amp;L'!X20+'P&amp;L'!Y20+'P&amp;L'!Z20)*Спецификация!$D$56/1000</f>
        <v>-3729.2894736842104</v>
      </c>
      <c r="R26" s="618">
        <f>SUM(N26:Q26)</f>
        <v>-7517.9789473684214</v>
      </c>
      <c r="S26" s="617">
        <f>('P&amp;L'!AA17+'P&amp;L'!AB17+'P&amp;L'!AC17+'P&amp;L'!AA20+'P&amp;L'!AB20+'P&amp;L'!AC20)*Спецификация!$D$56/1000</f>
        <v>-3729.2894736842104</v>
      </c>
      <c r="T26" s="617">
        <f>('P&amp;L'!AD17+'P&amp;L'!AE17+'P&amp;L'!AF17+'P&amp;L'!AD20+'P&amp;L'!AE20+'P&amp;L'!AF20)*Спецификация!$D$56/1000</f>
        <v>-3729.2894736842104</v>
      </c>
      <c r="U26" s="617">
        <f>('P&amp;L'!AG17+'P&amp;L'!AH17+'P&amp;L'!AI17+'P&amp;L'!AG20+'P&amp;L'!AH20+'P&amp;L'!AI20)*Спецификация!$D$56/1000</f>
        <v>-3729.2894736842104</v>
      </c>
      <c r="V26" s="719">
        <f>('P&amp;L'!AJ17+'P&amp;L'!AK17+'P&amp;L'!AL17+'P&amp;L'!AJ20+'P&amp;L'!AK20+'P&amp;L'!AL20)*Спецификация!$D$56/1000</f>
        <v>-3729.2894736842104</v>
      </c>
      <c r="W26" s="618">
        <f>SUM(S26:V26)</f>
        <v>-14917.157894736842</v>
      </c>
      <c r="X26" s="617">
        <f>('P&amp;L'!AM17+'P&amp;L'!AN17+'P&amp;L'!AO17+'P&amp;L'!AM20+'P&amp;L'!AN20+'P&amp;L'!AO20)*Спецификация!$D$56/1000</f>
        <v>-3729.2894736842104</v>
      </c>
      <c r="Y26" s="617">
        <f>('P&amp;L'!AP17+'P&amp;L'!AQ17+'P&amp;L'!AR17+'P&amp;L'!AP20+'P&amp;L'!AQ20+'P&amp;L'!AR20)*Спецификация!$D$56/1000</f>
        <v>-3729.2894736842104</v>
      </c>
      <c r="Z26" s="617">
        <f>('P&amp;L'!AS17+'P&amp;L'!AT17+'P&amp;L'!AU17+'P&amp;L'!AS20+'P&amp;L'!AT20+'P&amp;L'!AU20)*Спецификация!$D$56/1000</f>
        <v>-3729.2894736842104</v>
      </c>
      <c r="AA26" s="719">
        <f>('P&amp;L'!AV17+'P&amp;L'!AW17+'P&amp;L'!AX17+'P&amp;L'!AV20+'P&amp;L'!AW20+'P&amp;L'!AX20)*Спецификация!$D$56/1000</f>
        <v>-3729.2894736842104</v>
      </c>
      <c r="AB26" s="618">
        <f>SUM(X26:AA26)</f>
        <v>-14917.157894736842</v>
      </c>
      <c r="AC26" s="735">
        <f>('P&amp;L'!AY17+'P&amp;L'!AZ17+'P&amp;L'!BA17+'P&amp;L'!BB17+'P&amp;L'!BC17+'P&amp;L'!BD17+'P&amp;L'!BE17+'P&amp;L'!BF17+'P&amp;L'!BG17+'P&amp;L'!BH17+'P&amp;L'!BI17+'P&amp;L'!BJ17+'P&amp;L'!AY20+'P&amp;L'!AZ20+'P&amp;L'!BA20+'P&amp;L'!BB20+'P&amp;L'!BC20+'P&amp;L'!BD20+'P&amp;L'!BE20+'P&amp;L'!BF20+'P&amp;L'!BG20+'P&amp;L'!BH20+'P&amp;L'!BI20+'P&amp;L'!BJ20)*Спецификация!$D$56/1000</f>
        <v>-14917.15789473684</v>
      </c>
      <c r="AD26" s="741">
        <f>('P&amp;L'!BK17+'P&amp;L'!BL17+'P&amp;L'!BM17+'P&amp;L'!BN17+'P&amp;L'!BO17+'P&amp;L'!BP17+'P&amp;L'!BQ17+'P&amp;L'!BR17+'P&amp;L'!BS17+'P&amp;L'!BT17+'P&amp;L'!BU17+'P&amp;L'!BV17+'P&amp;L'!BK20+'P&amp;L'!BL20+'P&amp;L'!BM20+'P&amp;L'!BN20+'P&amp;L'!BO20+'P&amp;L'!BP20+'P&amp;L'!BQ20+'P&amp;L'!BR20+'P&amp;L'!BS20+'P&amp;L'!BT20+'P&amp;L'!BU20+'P&amp;L'!BV20)*Спецификация!$D$56/1000</f>
        <v>-14917.15789473684</v>
      </c>
      <c r="AE26" s="719">
        <f>('P&amp;L'!BW17+'P&amp;L'!BX17+'P&amp;L'!BY17+'P&amp;L'!BZ17+'P&amp;L'!CA17+'P&amp;L'!CB17+'P&amp;L'!CC17+'P&amp;L'!CD17+'P&amp;L'!CE17+'P&amp;L'!CF17+'P&amp;L'!CG17+'P&amp;L'!CH17+'P&amp;L'!BW20+'P&amp;L'!BX20+'P&amp;L'!BY20+'P&amp;L'!BZ20+'P&amp;L'!CA20+'P&amp;L'!CB20+'P&amp;L'!CC20+'P&amp;L'!CD20+'P&amp;L'!CE20+'P&amp;L'!CF20+'P&amp;L'!CG20+'P&amp;L'!CH20)*Спецификация!$D$56/1000</f>
        <v>-14917.15789473684</v>
      </c>
      <c r="AF26" s="741">
        <f>('P&amp;L'!CI17+'P&amp;L'!CJ17+'P&amp;L'!CK17+'P&amp;L'!CL17+'P&amp;L'!CM17+'P&amp;L'!CN17+'P&amp;L'!CO17+'P&amp;L'!CP17+'P&amp;L'!CQ17+'P&amp;L'!CR17+'P&amp;L'!CS17+'P&amp;L'!CT17+'P&amp;L'!CI20+'P&amp;L'!CJ20+'P&amp;L'!CK20+'P&amp;L'!CL20+'P&amp;L'!CM20+'P&amp;L'!CN20+'P&amp;L'!CO20+'P&amp;L'!CP20+'P&amp;L'!CQ20+'P&amp;L'!CR20+'P&amp;L'!CS20+'P&amp;L'!CT20)*Спецификация!$D$56/1000</f>
        <v>-14917.15789473684</v>
      </c>
      <c r="AG26" s="735">
        <f>('P&amp;L'!CU17+'P&amp;L'!CV17+'P&amp;L'!CW17+'P&amp;L'!CX17+'P&amp;L'!CY17+'P&amp;L'!CZ17+'P&amp;L'!DA17+'P&amp;L'!DB17+'P&amp;L'!DC17+'P&amp;L'!DD17+'P&amp;L'!DE17+'P&amp;L'!DF17+'P&amp;L'!CU20+'P&amp;L'!CV20+'P&amp;L'!CW20+'P&amp;L'!CX20+'P&amp;L'!CY20+'P&amp;L'!CZ20+'P&amp;L'!DA20+'P&amp;L'!DB20+'P&amp;L'!DC20+'P&amp;L'!DD20+'P&amp;L'!DE20+'P&amp;L'!DF20)*Спецификация!$D$56/1000</f>
        <v>-14917.15789473684</v>
      </c>
      <c r="AH26" s="741">
        <f>('P&amp;L'!DG17+'P&amp;L'!DH17+'P&amp;L'!DI17+'P&amp;L'!DJ17+'P&amp;L'!DK17+'P&amp;L'!DL17+'P&amp;L'!DM17+'P&amp;L'!DN17+'P&amp;L'!DO17+'P&amp;L'!DP17+'P&amp;L'!DQ17+'P&amp;L'!DR17+'P&amp;L'!DG20+'P&amp;L'!DH20+'P&amp;L'!DI20+'P&amp;L'!DJ20+'P&amp;L'!DK20+'P&amp;L'!DL20+'P&amp;L'!DM20+'P&amp;L'!DN20+'P&amp;L'!DO20+'P&amp;L'!DP20+'P&amp;L'!DQ20+'P&amp;L'!DR20)*Спецификация!$D$56/1000</f>
        <v>-14917.15789473684</v>
      </c>
      <c r="AI26" s="719">
        <f>('P&amp;L'!DS17+'P&amp;L'!DT17+'P&amp;L'!DU17+'P&amp;L'!DV17+'P&amp;L'!DW17+'P&amp;L'!DX17+'P&amp;L'!DY17+'P&amp;L'!DZ17+'P&amp;L'!EA17+'P&amp;L'!EB17+'P&amp;L'!EC17+'P&amp;L'!ED17+'P&amp;L'!DS20+'P&amp;L'!DT20+'P&amp;L'!DU20+'P&amp;L'!DV20+'P&amp;L'!DW20+'P&amp;L'!DX20+'P&amp;L'!DY20+'P&amp;L'!DZ20+'P&amp;L'!EA20+'P&amp;L'!EB20+'P&amp;L'!EC20+'P&amp;L'!ED20)*Спецификация!$D$56/1000</f>
        <v>-14917.15789473684</v>
      </c>
      <c r="AJ26" s="741">
        <f>('P&amp;L'!EE17+'P&amp;L'!EF17+'P&amp;L'!EG17+'P&amp;L'!EH17+'P&amp;L'!EI17+'P&amp;L'!EJ17+'P&amp;L'!EK17+'P&amp;L'!EL17+'P&amp;L'!EM17+'P&amp;L'!EN17+'P&amp;L'!EO17+'P&amp;L'!EP17+'P&amp;L'!EE20+'P&amp;L'!EF20+'P&amp;L'!EG20+'P&amp;L'!EH20+'P&amp;L'!EI20+'P&amp;L'!EJ20+'P&amp;L'!EK20+'P&amp;L'!EL20+'P&amp;L'!EM20+'P&amp;L'!EN20+'P&amp;L'!EO20+'P&amp;L'!EP20)*Спецификация!$D$56/1000</f>
        <v>-14917.15789473684</v>
      </c>
      <c r="AL26" s="576">
        <f t="shared" si="4"/>
        <v>0</v>
      </c>
      <c r="AM26" s="577">
        <f t="shared" si="30"/>
        <v>-9.9</v>
      </c>
      <c r="AN26" s="578">
        <f t="shared" si="31"/>
        <v>-7517.9789473684214</v>
      </c>
      <c r="AO26" s="578">
        <f t="shared" si="32"/>
        <v>-14917.157894736842</v>
      </c>
      <c r="AP26" s="578">
        <f t="shared" si="33"/>
        <v>-14917.157894736842</v>
      </c>
      <c r="AQ26" s="578">
        <f t="shared" si="39"/>
        <v>-14917.15789473684</v>
      </c>
      <c r="AR26" s="578">
        <f t="shared" si="34"/>
        <v>-14917.15789473684</v>
      </c>
      <c r="AS26" s="578">
        <f t="shared" si="35"/>
        <v>-14917.15789473684</v>
      </c>
      <c r="AT26" s="578">
        <f t="shared" si="36"/>
        <v>-14917.15789473684</v>
      </c>
      <c r="AU26" s="578">
        <f t="shared" si="37"/>
        <v>-14917.15789473684</v>
      </c>
      <c r="AV26" s="578">
        <f t="shared" si="38"/>
        <v>-14917.15789473684</v>
      </c>
      <c r="AW26" s="578">
        <f t="shared" si="17"/>
        <v>-14917.15789473684</v>
      </c>
      <c r="AX26" s="578">
        <f t="shared" si="18"/>
        <v>-14917.15789473684</v>
      </c>
    </row>
    <row r="27" spans="1:50" ht="16.2" thickBot="1" x14ac:dyDescent="0.3">
      <c r="A27" s="623">
        <v>2180</v>
      </c>
      <c r="B27" s="624" t="s">
        <v>400</v>
      </c>
      <c r="C27" s="625">
        <f>INDEX([8]Факт_Ф2_рік!$1:$1048576,MATCH(TEXT($A27,"#"),[8]Факт_Ф2_рік!$A:$A,0),MATCH(TEXT(C$1,"ДД.ММ.ГГГГ"),[8]Факт_Ф2_рік!$3:$3,0))</f>
        <v>0</v>
      </c>
      <c r="D27" s="433">
        <f>INDEX([8]Факт_Ф2_кв!$1:$1048576,MATCH(TEXT($A27,"#"),[8]Факт_Ф2_кв!$A:$A,0),MATCH(TEXT(D$1,"ДД.ММ.ГГГГ"),[8]Факт_Ф2_кв!$3:$3,0))</f>
        <v>0</v>
      </c>
      <c r="E27" s="626">
        <f>INDEX([8]Факт_Ф2_кв!$1:$1048576,MATCH(TEXT($A27,"#"),[8]Факт_Ф2_кв!$A:$A,0),MATCH(TEXT(E$1,"ДД.ММ.ГГГГ"),[8]Факт_Ф2_кв!$3:$3,0))</f>
        <v>0</v>
      </c>
      <c r="F27" s="626">
        <f>INDEX([8]Факт_Ф2_кв!$1:$1048576,MATCH(TEXT($A27,"#"),[8]Факт_Ф2_кв!$A:$A,0),MATCH(TEXT(F$1,"ДД.ММ.ГГГГ"),[8]Факт_Ф2_кв!$3:$3,0))</f>
        <v>0</v>
      </c>
      <c r="G27" s="627">
        <f>INDEX([8]Факт_Ф2_кв!$1:$1048576,MATCH(TEXT($A27,"#"),[8]Факт_Ф2_кв!$A:$A,0),MATCH(TEXT(G$1,"ДД.ММ.ГГГГ"),[8]Факт_Ф2_кв!$3:$3,0))</f>
        <v>0</v>
      </c>
      <c r="H27" s="628">
        <f>D27+E27+F27+G27</f>
        <v>0</v>
      </c>
      <c r="I27" s="629"/>
      <c r="J27" s="629"/>
      <c r="K27" s="629"/>
      <c r="L27" s="720"/>
      <c r="M27" s="726">
        <f>I27+J27+K27+L27</f>
        <v>0</v>
      </c>
      <c r="N27" s="724"/>
      <c r="O27" s="629"/>
      <c r="P27" s="629"/>
      <c r="Q27" s="720"/>
      <c r="R27" s="726">
        <f>N27+O27+P27+Q27</f>
        <v>0</v>
      </c>
      <c r="S27" s="724"/>
      <c r="T27" s="629"/>
      <c r="U27" s="629"/>
      <c r="V27" s="720"/>
      <c r="W27" s="726">
        <f>S27+T27+U27+V27</f>
        <v>0</v>
      </c>
      <c r="X27" s="724"/>
      <c r="Y27" s="629"/>
      <c r="Z27" s="629"/>
      <c r="AA27" s="720"/>
      <c r="AB27" s="726">
        <f>X27+Y27+Z27+AA27</f>
        <v>0</v>
      </c>
      <c r="AC27" s="736"/>
      <c r="AD27" s="731"/>
      <c r="AE27" s="746"/>
      <c r="AF27" s="731"/>
      <c r="AG27" s="736"/>
      <c r="AH27" s="731"/>
      <c r="AI27" s="746"/>
      <c r="AJ27" s="731"/>
      <c r="AL27" s="576">
        <f t="shared" si="4"/>
        <v>0</v>
      </c>
      <c r="AM27" s="577">
        <f>M27</f>
        <v>0</v>
      </c>
      <c r="AN27" s="578">
        <f>R27</f>
        <v>0</v>
      </c>
      <c r="AO27" s="578">
        <f t="shared" ref="AO27:AO39" si="40">W27</f>
        <v>0</v>
      </c>
      <c r="AP27" s="578">
        <f t="shared" ref="AP27:AS30" si="41">AB27</f>
        <v>0</v>
      </c>
      <c r="AQ27" s="578">
        <f t="shared" si="41"/>
        <v>0</v>
      </c>
      <c r="AR27" s="578">
        <f t="shared" si="41"/>
        <v>0</v>
      </c>
      <c r="AS27" s="578">
        <f t="shared" si="41"/>
        <v>0</v>
      </c>
      <c r="AT27" s="578">
        <f t="shared" si="36"/>
        <v>0</v>
      </c>
      <c r="AU27" s="578">
        <f t="shared" si="37"/>
        <v>0</v>
      </c>
      <c r="AV27" s="578">
        <f t="shared" ref="AV27:AV39" si="42">AH27</f>
        <v>0</v>
      </c>
      <c r="AW27" s="578">
        <f t="shared" si="17"/>
        <v>0</v>
      </c>
      <c r="AX27" s="578">
        <f t="shared" si="18"/>
        <v>0</v>
      </c>
    </row>
    <row r="28" spans="1:50" ht="13.8" thickBot="1" x14ac:dyDescent="0.3">
      <c r="A28" s="600" t="s">
        <v>401</v>
      </c>
      <c r="B28" s="630" t="s">
        <v>402</v>
      </c>
      <c r="C28" s="631">
        <f>INDEX([8]Факт_Ф2_рік!$1:$1048576,MATCH(TEXT($A28,"#"),[8]Факт_Ф2_рік!$A:$A,0),MATCH(TEXT(C$1,"ДД.ММ.ГГГГ"),[8]Факт_Ф2_рік!$3:$3,0))</f>
        <v>0</v>
      </c>
      <c r="D28" s="602">
        <f t="shared" ref="D28:AF28" si="43">D19+D24+D25+D26+D27</f>
        <v>0</v>
      </c>
      <c r="E28" s="603">
        <f t="shared" si="43"/>
        <v>0</v>
      </c>
      <c r="F28" s="603">
        <f t="shared" si="43"/>
        <v>0</v>
      </c>
      <c r="G28" s="604">
        <f t="shared" si="43"/>
        <v>0</v>
      </c>
      <c r="H28" s="587">
        <f t="shared" si="43"/>
        <v>0</v>
      </c>
      <c r="I28" s="603">
        <f t="shared" si="43"/>
        <v>0</v>
      </c>
      <c r="J28" s="603">
        <f>J19+J24+J25+J26+J27</f>
        <v>0</v>
      </c>
      <c r="K28" s="603">
        <f>K19+K24+K25+K26+K27</f>
        <v>0</v>
      </c>
      <c r="L28" s="718">
        <f>L19+L24+L25+L26+L27</f>
        <v>-119.801</v>
      </c>
      <c r="M28" s="589">
        <f t="shared" si="43"/>
        <v>-119.801</v>
      </c>
      <c r="N28" s="723">
        <f t="shared" si="43"/>
        <v>-359.40299999999996</v>
      </c>
      <c r="O28" s="603">
        <f t="shared" si="43"/>
        <v>-359.40299999999996</v>
      </c>
      <c r="P28" s="603">
        <f t="shared" si="43"/>
        <v>8441.9256263157877</v>
      </c>
      <c r="Q28" s="718">
        <f t="shared" si="43"/>
        <v>788.17127631578978</v>
      </c>
      <c r="R28" s="589">
        <f t="shared" si="43"/>
        <v>8511.2909026315756</v>
      </c>
      <c r="S28" s="723">
        <f t="shared" si="43"/>
        <v>2059.1481263157907</v>
      </c>
      <c r="T28" s="603">
        <f t="shared" si="43"/>
        <v>8704.2508763157875</v>
      </c>
      <c r="U28" s="603">
        <f t="shared" si="43"/>
        <v>8191.9072643157906</v>
      </c>
      <c r="V28" s="718">
        <f t="shared" si="43"/>
        <v>691.22800131579106</v>
      </c>
      <c r="W28" s="589">
        <f t="shared" si="43"/>
        <v>19646.53426826316</v>
      </c>
      <c r="X28" s="723">
        <f t="shared" si="43"/>
        <v>1936.7853143157886</v>
      </c>
      <c r="Y28" s="603">
        <f t="shared" si="43"/>
        <v>8448.9860093157895</v>
      </c>
      <c r="Z28" s="603">
        <f t="shared" si="43"/>
        <v>8123.1522147657925</v>
      </c>
      <c r="AA28" s="718">
        <f t="shared" si="43"/>
        <v>664.56860069078948</v>
      </c>
      <c r="AB28" s="589">
        <f t="shared" si="43"/>
        <v>19173.492139088165</v>
      </c>
      <c r="AC28" s="734">
        <f t="shared" si="43"/>
        <v>18974.230077188156</v>
      </c>
      <c r="AD28" s="589">
        <f t="shared" si="43"/>
        <v>18774.968015288163</v>
      </c>
      <c r="AE28" s="745">
        <f t="shared" si="43"/>
        <v>18575.705953388162</v>
      </c>
      <c r="AF28" s="589">
        <f t="shared" si="43"/>
        <v>18376.443891488168</v>
      </c>
      <c r="AG28" s="734">
        <f t="shared" ref="AG28:AJ28" si="44">AG19+AG24+AG25+AG26+AG27</f>
        <v>18177.181829588153</v>
      </c>
      <c r="AH28" s="589">
        <f t="shared" si="44"/>
        <v>17977.919767688159</v>
      </c>
      <c r="AI28" s="745">
        <f t="shared" si="44"/>
        <v>17778.657705788166</v>
      </c>
      <c r="AJ28" s="589">
        <f t="shared" si="44"/>
        <v>17579.395643888165</v>
      </c>
      <c r="AL28" s="590">
        <f t="shared" si="4"/>
        <v>0</v>
      </c>
      <c r="AM28" s="591">
        <f>M28</f>
        <v>-119.801</v>
      </c>
      <c r="AN28" s="592">
        <f>R28</f>
        <v>8511.2909026315756</v>
      </c>
      <c r="AO28" s="592">
        <f t="shared" si="40"/>
        <v>19646.53426826316</v>
      </c>
      <c r="AP28" s="592">
        <f t="shared" si="41"/>
        <v>19173.492139088165</v>
      </c>
      <c r="AQ28" s="592">
        <f t="shared" si="41"/>
        <v>18974.230077188156</v>
      </c>
      <c r="AR28" s="592">
        <f t="shared" si="41"/>
        <v>18774.968015288163</v>
      </c>
      <c r="AS28" s="592">
        <f t="shared" si="41"/>
        <v>18575.705953388162</v>
      </c>
      <c r="AT28" s="592">
        <f t="shared" ref="AT28:AU30" si="45">AF28</f>
        <v>18376.443891488168</v>
      </c>
      <c r="AU28" s="592">
        <f t="shared" si="45"/>
        <v>18177.181829588153</v>
      </c>
      <c r="AV28" s="592">
        <f t="shared" si="42"/>
        <v>17977.919767688159</v>
      </c>
      <c r="AW28" s="592">
        <f t="shared" si="17"/>
        <v>17778.657705788166</v>
      </c>
      <c r="AX28" s="592">
        <f t="shared" si="18"/>
        <v>17579.395643888165</v>
      </c>
    </row>
    <row r="29" spans="1:50" x14ac:dyDescent="0.25">
      <c r="A29" s="632">
        <v>2200</v>
      </c>
      <c r="B29" s="563" t="s">
        <v>403</v>
      </c>
      <c r="C29" s="633">
        <f>INDEX([8]Факт_Ф2_рік!$1:$1048576,MATCH(TEXT($A29,"#"),[8]Факт_Ф2_рік!$A:$A,0),MATCH(TEXT(C$1,"ДД.ММ.ГГГГ"),[8]Факт_Ф2_рік!$3:$3,0))</f>
        <v>0</v>
      </c>
      <c r="D29" s="634">
        <f>INDEX([8]Факт_Ф2_кв!$1:$1048576,MATCH(TEXT($A29,"#"),[8]Факт_Ф2_кв!$A:$A,0),MATCH(TEXT(D$1,"ДД.ММ.ГГГГ"),[8]Факт_Ф2_кв!$3:$3,0))</f>
        <v>0</v>
      </c>
      <c r="E29" s="608">
        <f>INDEX([8]Факт_Ф2_кв!$1:$1048576,MATCH(TEXT($A29,"#"),[8]Факт_Ф2_кв!$A:$A,0),MATCH(TEXT(E$1,"ДД.ММ.ГГГГ"),[8]Факт_Ф2_кв!$3:$3,0))</f>
        <v>0</v>
      </c>
      <c r="F29" s="608">
        <f>INDEX([8]Факт_Ф2_кв!$1:$1048576,MATCH(TEXT($A29,"#"),[8]Факт_Ф2_кв!$A:$A,0),MATCH(TEXT(F$1,"ДД.ММ.ГГГГ"),[8]Факт_Ф2_кв!$3:$3,0))</f>
        <v>0</v>
      </c>
      <c r="G29" s="609">
        <f>INDEX([8]Факт_Ф2_кв!$1:$1048576,MATCH(TEXT($A29,"#"),[8]Факт_Ф2_кв!$A:$A,0),MATCH(TEXT(G$1,"ДД.ММ.ГГГГ"),[8]Факт_Ф2_кв!$3:$3,0))</f>
        <v>0</v>
      </c>
      <c r="H29" s="610">
        <f t="shared" ref="H29:H35" si="46">SUM(D29:G29)</f>
        <v>0</v>
      </c>
      <c r="I29" s="569"/>
      <c r="J29" s="611"/>
      <c r="K29" s="611"/>
      <c r="L29" s="612"/>
      <c r="M29" s="558">
        <f t="shared" ref="M29:M38" si="47">I29+J29+K29+L29</f>
        <v>0</v>
      </c>
      <c r="N29" s="569"/>
      <c r="O29" s="611"/>
      <c r="P29" s="611"/>
      <c r="Q29" s="612"/>
      <c r="R29" s="558">
        <f t="shared" ref="R29:R38" si="48">N29+O29+P29+Q29</f>
        <v>0</v>
      </c>
      <c r="S29" s="569"/>
      <c r="T29" s="611"/>
      <c r="U29" s="611"/>
      <c r="V29" s="612"/>
      <c r="W29" s="558">
        <f t="shared" ref="W29:W31" si="49">S29+T29+U29+V29</f>
        <v>0</v>
      </c>
      <c r="X29" s="569"/>
      <c r="Y29" s="611"/>
      <c r="Z29" s="611"/>
      <c r="AA29" s="612"/>
      <c r="AB29" s="558">
        <f t="shared" ref="AB29:AB31" si="50">X29+Y29+Z29+AA29</f>
        <v>0</v>
      </c>
      <c r="AC29" s="732"/>
      <c r="AD29" s="739"/>
      <c r="AE29" s="570"/>
      <c r="AF29" s="739"/>
      <c r="AG29" s="732"/>
      <c r="AH29" s="739"/>
      <c r="AI29" s="570"/>
      <c r="AJ29" s="739"/>
      <c r="AL29" s="571">
        <f t="shared" si="4"/>
        <v>0</v>
      </c>
      <c r="AM29" s="572">
        <f>M29</f>
        <v>0</v>
      </c>
      <c r="AN29" s="573">
        <f>R29</f>
        <v>0</v>
      </c>
      <c r="AO29" s="573">
        <f t="shared" si="40"/>
        <v>0</v>
      </c>
      <c r="AP29" s="573">
        <f t="shared" si="41"/>
        <v>0</v>
      </c>
      <c r="AQ29" s="573">
        <f t="shared" si="41"/>
        <v>0</v>
      </c>
      <c r="AR29" s="573">
        <f t="shared" si="41"/>
        <v>0</v>
      </c>
      <c r="AS29" s="573">
        <f t="shared" si="41"/>
        <v>0</v>
      </c>
      <c r="AT29" s="573">
        <f t="shared" si="45"/>
        <v>0</v>
      </c>
      <c r="AU29" s="573">
        <f t="shared" si="45"/>
        <v>0</v>
      </c>
      <c r="AV29" s="573">
        <f t="shared" si="42"/>
        <v>0</v>
      </c>
      <c r="AW29" s="573">
        <f t="shared" si="17"/>
        <v>0</v>
      </c>
      <c r="AX29" s="573">
        <f t="shared" si="18"/>
        <v>0</v>
      </c>
    </row>
    <row r="30" spans="1:50" x14ac:dyDescent="0.25">
      <c r="A30" s="582">
        <v>2220</v>
      </c>
      <c r="B30" s="575" t="s">
        <v>404</v>
      </c>
      <c r="C30" s="635">
        <f>INDEX([8]Факт_Ф2_рік!$1:$1048576,MATCH(TEXT($A30,"#"),[8]Факт_Ф2_рік!$A:$A,0),MATCH(TEXT(C$1,"ДД.ММ.ГГГГ"),[8]Факт_Ф2_рік!$3:$3,0))</f>
        <v>0</v>
      </c>
      <c r="D30" s="620">
        <f>INDEX([8]Факт_Ф2_кв!$1:$1048576,MATCH(TEXT($A30,"#"),[8]Факт_Ф2_кв!$A:$A,0),MATCH(TEXT(D$1,"ДД.ММ.ГГГГ"),[8]Факт_Ф2_кв!$3:$3,0))</f>
        <v>0</v>
      </c>
      <c r="E30" s="614">
        <f>INDEX([8]Факт_Ф2_кв!$1:$1048576,MATCH(TEXT($A30,"#"),[8]Факт_Ф2_кв!$A:$A,0),MATCH(TEXT(E$1,"ДД.ММ.ГГГГ"),[8]Факт_Ф2_кв!$3:$3,0))</f>
        <v>0</v>
      </c>
      <c r="F30" s="614">
        <f>INDEX([8]Факт_Ф2_кв!$1:$1048576,MATCH(TEXT($A30,"#"),[8]Факт_Ф2_кв!$A:$A,0),MATCH(TEXT(F$1,"ДД.ММ.ГГГГ"),[8]Факт_Ф2_кв!$3:$3,0))</f>
        <v>0</v>
      </c>
      <c r="G30" s="615">
        <f>INDEX([8]Факт_Ф2_кв!$1:$1048576,MATCH(TEXT($A30,"#"),[8]Факт_Ф2_кв!$A:$A,0),MATCH(TEXT(G$1,"ДД.ММ.ГГГГ"),[8]Факт_Ф2_кв!$3:$3,0))</f>
        <v>0</v>
      </c>
      <c r="H30" s="636">
        <f t="shared" si="46"/>
        <v>0</v>
      </c>
      <c r="I30" s="617"/>
      <c r="J30" s="621"/>
      <c r="K30" s="621"/>
      <c r="L30" s="622"/>
      <c r="M30" s="726">
        <f t="shared" si="47"/>
        <v>0</v>
      </c>
      <c r="N30" s="617"/>
      <c r="O30" s="621"/>
      <c r="P30" s="621"/>
      <c r="Q30" s="622"/>
      <c r="R30" s="726">
        <f t="shared" si="48"/>
        <v>0</v>
      </c>
      <c r="S30" s="617"/>
      <c r="T30" s="621"/>
      <c r="U30" s="621"/>
      <c r="V30" s="622"/>
      <c r="W30" s="726">
        <f t="shared" si="49"/>
        <v>0</v>
      </c>
      <c r="X30" s="617"/>
      <c r="Y30" s="621"/>
      <c r="Z30" s="621"/>
      <c r="AA30" s="622"/>
      <c r="AB30" s="726">
        <f t="shared" si="50"/>
        <v>0</v>
      </c>
      <c r="AC30" s="735"/>
      <c r="AD30" s="741"/>
      <c r="AE30" s="719"/>
      <c r="AF30" s="741"/>
      <c r="AG30" s="735"/>
      <c r="AH30" s="741"/>
      <c r="AI30" s="719"/>
      <c r="AJ30" s="741"/>
      <c r="AL30" s="576">
        <f t="shared" si="4"/>
        <v>0</v>
      </c>
      <c r="AM30" s="577">
        <f>M30</f>
        <v>0</v>
      </c>
      <c r="AN30" s="578">
        <f>R30</f>
        <v>0</v>
      </c>
      <c r="AO30" s="578">
        <f t="shared" si="40"/>
        <v>0</v>
      </c>
      <c r="AP30" s="578">
        <f t="shared" si="41"/>
        <v>0</v>
      </c>
      <c r="AQ30" s="578">
        <f t="shared" si="41"/>
        <v>0</v>
      </c>
      <c r="AR30" s="578">
        <f t="shared" si="41"/>
        <v>0</v>
      </c>
      <c r="AS30" s="578">
        <f t="shared" si="41"/>
        <v>0</v>
      </c>
      <c r="AT30" s="578">
        <f t="shared" si="45"/>
        <v>0</v>
      </c>
      <c r="AU30" s="578">
        <f t="shared" si="45"/>
        <v>0</v>
      </c>
      <c r="AV30" s="578">
        <f t="shared" si="42"/>
        <v>0</v>
      </c>
      <c r="AW30" s="578">
        <f t="shared" si="17"/>
        <v>0</v>
      </c>
      <c r="AX30" s="578">
        <f t="shared" si="18"/>
        <v>0</v>
      </c>
    </row>
    <row r="31" spans="1:50" x14ac:dyDescent="0.25">
      <c r="A31" s="582">
        <v>2240</v>
      </c>
      <c r="B31" s="575" t="s">
        <v>405</v>
      </c>
      <c r="C31" s="635">
        <f>INDEX([8]Факт_Ф2_рік!$1:$1048576,MATCH(TEXT($A31,"#"),[8]Факт_Ф2_рік!$A:$A,0),MATCH(TEXT(C$1,"ДД.ММ.ГГГГ"),[8]Факт_Ф2_рік!$3:$3,0))</f>
        <v>0</v>
      </c>
      <c r="D31" s="335">
        <f>INDEX([8]Факт_Ф2_кв!$1:$1048576,MATCH(TEXT($A31,"#"),[8]Факт_Ф2_кв!$A:$A,0),MATCH(TEXT(D$1,"ДД.ММ.ГГГГ"),[8]Факт_Ф2_кв!$3:$3,0))</f>
        <v>0</v>
      </c>
      <c r="E31" s="614">
        <f>INDEX([8]Факт_Ф2_кв!$1:$1048576,MATCH(TEXT($A31,"#"),[8]Факт_Ф2_кв!$A:$A,0),MATCH(TEXT(E$1,"ДД.ММ.ГГГГ"),[8]Факт_Ф2_кв!$3:$3,0))</f>
        <v>0</v>
      </c>
      <c r="F31" s="614">
        <f>INDEX([8]Факт_Ф2_кв!$1:$1048576,MATCH(TEXT($A31,"#"),[8]Факт_Ф2_кв!$A:$A,0),MATCH(TEXT(F$1,"ДД.ММ.ГГГГ"),[8]Факт_Ф2_кв!$3:$3,0))</f>
        <v>0</v>
      </c>
      <c r="G31" s="615">
        <f>INDEX([8]Факт_Ф2_кв!$1:$1048576,MATCH(TEXT($A31,"#"),[8]Факт_Ф2_кв!$A:$A,0),MATCH(TEXT(G$1,"ДД.ММ.ГГГГ"),[8]Факт_Ф2_кв!$3:$3,0))</f>
        <v>0</v>
      </c>
      <c r="H31" s="636">
        <f t="shared" si="46"/>
        <v>0</v>
      </c>
      <c r="I31" s="617"/>
      <c r="J31" s="621"/>
      <c r="K31" s="621"/>
      <c r="L31" s="622"/>
      <c r="M31" s="726">
        <f t="shared" si="47"/>
        <v>0</v>
      </c>
      <c r="N31" s="617"/>
      <c r="O31" s="621"/>
      <c r="P31" s="621"/>
      <c r="Q31" s="622"/>
      <c r="R31" s="726">
        <f t="shared" si="48"/>
        <v>0</v>
      </c>
      <c r="S31" s="617"/>
      <c r="T31" s="621"/>
      <c r="U31" s="621"/>
      <c r="V31" s="622"/>
      <c r="W31" s="726">
        <f t="shared" si="49"/>
        <v>0</v>
      </c>
      <c r="X31" s="617"/>
      <c r="Y31" s="621"/>
      <c r="Z31" s="621"/>
      <c r="AA31" s="622"/>
      <c r="AB31" s="726">
        <f t="shared" si="50"/>
        <v>0</v>
      </c>
      <c r="AC31" s="735"/>
      <c r="AD31" s="741"/>
      <c r="AE31" s="719"/>
      <c r="AF31" s="741"/>
      <c r="AG31" s="735"/>
      <c r="AH31" s="741"/>
      <c r="AI31" s="719"/>
      <c r="AJ31" s="741"/>
      <c r="AL31" s="576">
        <f t="shared" si="4"/>
        <v>0</v>
      </c>
      <c r="AM31" s="577">
        <f t="shared" ref="AM31:AM34" si="51">M31</f>
        <v>0</v>
      </c>
      <c r="AN31" s="578">
        <f t="shared" ref="AN31:AN34" si="52">R31</f>
        <v>0</v>
      </c>
      <c r="AO31" s="578">
        <f t="shared" si="40"/>
        <v>0</v>
      </c>
      <c r="AP31" s="578">
        <f t="shared" ref="AP31:AP34" si="53">AB31</f>
        <v>0</v>
      </c>
      <c r="AQ31" s="578">
        <f>AC31</f>
        <v>0</v>
      </c>
      <c r="AR31" s="578">
        <f t="shared" ref="AR31:AR34" si="54">AD31</f>
        <v>0</v>
      </c>
      <c r="AS31" s="578">
        <f t="shared" ref="AS31:AS34" si="55">AE31</f>
        <v>0</v>
      </c>
      <c r="AT31" s="578">
        <f t="shared" ref="AT31:AT39" si="56">AF31</f>
        <v>0</v>
      </c>
      <c r="AU31" s="578">
        <f t="shared" ref="AU31:AU34" si="57">AG31</f>
        <v>0</v>
      </c>
      <c r="AV31" s="578">
        <f t="shared" si="42"/>
        <v>0</v>
      </c>
      <c r="AW31" s="578">
        <f t="shared" si="17"/>
        <v>0</v>
      </c>
      <c r="AX31" s="578">
        <f t="shared" si="18"/>
        <v>0</v>
      </c>
    </row>
    <row r="32" spans="1:50" ht="12.75" customHeight="1" x14ac:dyDescent="0.25">
      <c r="A32" s="582">
        <v>2250</v>
      </c>
      <c r="B32" s="575" t="s">
        <v>406</v>
      </c>
      <c r="C32" s="635">
        <f>INDEX([8]Факт_Ф2_рік!$1:$1048576,MATCH(TEXT($A32,"#"),[8]Факт_Ф2_рік!$A:$A,0),MATCH(TEXT(C$1,"ДД.ММ.ГГГГ"),[8]Факт_Ф2_рік!$3:$3,0))</f>
        <v>0</v>
      </c>
      <c r="D32" s="335">
        <f>INDEX([8]Факт_Ф2_кв!$1:$1048576,MATCH(TEXT($A32,"#"),[8]Факт_Ф2_кв!$A:$A,0),MATCH(TEXT(D$1,"ДД.ММ.ГГГГ"),[8]Факт_Ф2_кв!$3:$3,0))</f>
        <v>0</v>
      </c>
      <c r="E32" s="336">
        <f>INDEX([8]Факт_Ф2_кв!$1:$1048576,MATCH(TEXT($A32,"#"),[8]Факт_Ф2_кв!$A:$A,0),MATCH(TEXT(E$1,"ДД.ММ.ГГГГ"),[8]Факт_Ф2_кв!$3:$3,0))</f>
        <v>0</v>
      </c>
      <c r="F32" s="336">
        <f>INDEX([8]Факт_Ф2_кв!$1:$1048576,MATCH(TEXT($A32,"#"),[8]Факт_Ф2_кв!$A:$A,0),MATCH(TEXT(F$1,"ДД.ММ.ГГГГ"),[8]Факт_Ф2_кв!$3:$3,0))</f>
        <v>0</v>
      </c>
      <c r="G32" s="337">
        <f>INDEX([8]Факт_Ф2_кв!$1:$1048576,MATCH(TEXT($A32,"#"),[8]Факт_Ф2_кв!$A:$A,0),MATCH(TEXT(G$1,"ДД.ММ.ГГГГ"),[8]Факт_Ф2_кв!$3:$3,0))</f>
        <v>0</v>
      </c>
      <c r="H32" s="636">
        <f t="shared" si="46"/>
        <v>0</v>
      </c>
      <c r="I32" s="617">
        <f>('P&amp;L'!C22+'P&amp;L'!D22+'P&amp;L'!E22)*Спецификация!$D$56/1000</f>
        <v>0</v>
      </c>
      <c r="J32" s="617">
        <f>('P&amp;L'!F22+'P&amp;L'!G22+'P&amp;L'!H22)*Спецификация!$D$56/1000</f>
        <v>0</v>
      </c>
      <c r="K32" s="617">
        <f>('P&amp;L'!I22+'P&amp;L'!J22+'P&amp;L'!K22)*Спецификация!$D$56/1000</f>
        <v>0</v>
      </c>
      <c r="L32" s="719">
        <f>('P&amp;L'!L22+'P&amp;L'!M22+'P&amp;L'!N22)*Спецификация!$D$56/1000</f>
        <v>0</v>
      </c>
      <c r="M32" s="618">
        <f>SUM(I32:L32)</f>
        <v>0</v>
      </c>
      <c r="N32" s="617">
        <f>('P&amp;L'!O22+'P&amp;L'!P22+'P&amp;L'!Q22)*Спецификация!$D$56/1000</f>
        <v>0</v>
      </c>
      <c r="O32" s="617">
        <f>('P&amp;L'!R22+'P&amp;L'!S22+'P&amp;L'!T22)*Спецификация!$D$56/1000</f>
        <v>0</v>
      </c>
      <c r="P32" s="617">
        <f>('P&amp;L'!U22+'P&amp;L'!V22+'P&amp;L'!W22)*Спецификация!$D$56/1000</f>
        <v>0</v>
      </c>
      <c r="Q32" s="719">
        <f>('P&amp;L'!X22+'P&amp;L'!Y22+'P&amp;L'!Z22)*Спецификация!$D$56/1000</f>
        <v>0</v>
      </c>
      <c r="R32" s="618">
        <f>SUM(N32:Q32)</f>
        <v>0</v>
      </c>
      <c r="S32" s="617">
        <f>('P&amp;L'!AA22+'P&amp;L'!AB22+'P&amp;L'!AC22)*Спецификация!$D$56/1000</f>
        <v>0</v>
      </c>
      <c r="T32" s="617">
        <f>('P&amp;L'!AD22+'P&amp;L'!AE22+'P&amp;L'!AF22)*Спецификация!$D$56/1000</f>
        <v>0</v>
      </c>
      <c r="U32" s="617">
        <f>('P&amp;L'!AG22+'P&amp;L'!AH22+'P&amp;L'!AI22)*Спецификация!$D$56/1000</f>
        <v>0</v>
      </c>
      <c r="V32" s="719">
        <f>('P&amp;L'!AJ22+'P&amp;L'!AK22+'P&amp;L'!AL22)*Спецификация!$D$56/1000</f>
        <v>0</v>
      </c>
      <c r="W32" s="618">
        <f>SUM(S32:V32)</f>
        <v>0</v>
      </c>
      <c r="X32" s="617">
        <f>('P&amp;L'!AM22+'P&amp;L'!AN22+'P&amp;L'!AO22)*Спецификация!$D$56/1000</f>
        <v>0</v>
      </c>
      <c r="Y32" s="617">
        <f>('P&amp;L'!AP22+'P&amp;L'!AQ22+'P&amp;L'!AR22)*Спецификация!$D$56/1000</f>
        <v>0</v>
      </c>
      <c r="Z32" s="617">
        <f>('P&amp;L'!AS22+'P&amp;L'!AT22+'P&amp;L'!AU22)*Спецификация!$D$56/1000</f>
        <v>0</v>
      </c>
      <c r="AA32" s="719">
        <f>('P&amp;L'!AV22+'P&amp;L'!AW22+'P&amp;L'!AX22)*Спецификация!$D$56/1000</f>
        <v>0</v>
      </c>
      <c r="AB32" s="618">
        <f>SUM(X32:AA32)</f>
        <v>0</v>
      </c>
      <c r="AC32" s="735">
        <f>('P&amp;L'!AY22+'P&amp;L'!AZ22+'P&amp;L'!BA22+'P&amp;L'!BB22+'P&amp;L'!BC22+'P&amp;L'!BD22+'P&amp;L'!BE22+'P&amp;L'!BF22+'P&amp;L'!BG22+'P&amp;L'!BH22+'P&amp;L'!BI22+'P&amp;L'!BJ22)*Спецификация!$D$56/1000</f>
        <v>0</v>
      </c>
      <c r="AD32" s="741">
        <f>('P&amp;L'!BK22+'P&amp;L'!BL22+'P&amp;L'!BM22+'P&amp;L'!BN22+'P&amp;L'!BO22+'P&amp;L'!BP22+'P&amp;L'!BQ22+'P&amp;L'!BR22+'P&amp;L'!BS22+'P&amp;L'!BT22+'P&amp;L'!BU22+'P&amp;L'!BV22)*Спецификация!$D$56/1000</f>
        <v>0</v>
      </c>
      <c r="AE32" s="719">
        <f>('P&amp;L'!BW22+'P&amp;L'!BX22+'P&amp;L'!BY22+'P&amp;L'!BZ22+'P&amp;L'!CA22+'P&amp;L'!CB22+'P&amp;L'!CC22+'P&amp;L'!CD22+'P&amp;L'!CE22+'P&amp;L'!CF22+'P&amp;L'!CG22+'P&amp;L'!CH22)*Спецификация!$D$56/1000</f>
        <v>0</v>
      </c>
      <c r="AF32" s="741">
        <f>('P&amp;L'!CI22+'P&amp;L'!CJ22+'P&amp;L'!CK22+'P&amp;L'!CL22+'P&amp;L'!CM22+'P&amp;L'!CN22+'P&amp;L'!CO22+'P&amp;L'!CP22+'P&amp;L'!CQ22+'P&amp;L'!CR22+'P&amp;L'!CS22+'P&amp;L'!CT22)*Спецификация!$D$56/1000</f>
        <v>0</v>
      </c>
      <c r="AG32" s="735">
        <f>('P&amp;L'!CU22+'P&amp;L'!CV22+'P&amp;L'!CW22+'P&amp;L'!CX22+'P&amp;L'!CY22+'P&amp;L'!CZ22+'P&amp;L'!DA22+'P&amp;L'!DB22+'P&amp;L'!DC22+'P&amp;L'!DD22+'P&amp;L'!DE22+'P&amp;L'!DF22)*Спецификация!$D$56/1000</f>
        <v>0</v>
      </c>
      <c r="AH32" s="741">
        <f>('P&amp;L'!DG22+'P&amp;L'!DH22+'P&amp;L'!DI22+'P&amp;L'!DJ22+'P&amp;L'!DK22+'P&amp;L'!DL22+'P&amp;L'!DM22+'P&amp;L'!DN22+'P&amp;L'!DO22+'P&amp;L'!DP22+'P&amp;L'!DQ22+'P&amp;L'!DR22)*Спецификация!$D$56/1000</f>
        <v>0</v>
      </c>
      <c r="AI32" s="719">
        <f>('P&amp;L'!DS22+'P&amp;L'!DT22+'P&amp;L'!DU22+'P&amp;L'!DV22+'P&amp;L'!DW22+'P&amp;L'!DX22+'P&amp;L'!DY22+'P&amp;L'!DZ22+'P&amp;L'!EA22+'P&amp;L'!EB22+'P&amp;L'!EC22+'P&amp;L'!ED22)*Спецификация!$D$56/1000</f>
        <v>0</v>
      </c>
      <c r="AJ32" s="741">
        <f>('P&amp;L'!EE22+'P&amp;L'!EF22+'P&amp;L'!EG22+'P&amp;L'!EH22+'P&amp;L'!EI22+'P&amp;L'!EJ22+'P&amp;L'!EK22+'P&amp;L'!EL22+'P&amp;L'!EM22+'P&amp;L'!EN22+'P&amp;L'!EO22+'P&amp;L'!EP22)*Спецификация!$D$56/1000</f>
        <v>0</v>
      </c>
      <c r="AL32" s="576">
        <f t="shared" ref="AL32:AL34" si="58">H32</f>
        <v>0</v>
      </c>
      <c r="AM32" s="577">
        <f t="shared" si="51"/>
        <v>0</v>
      </c>
      <c r="AN32" s="578">
        <f t="shared" si="52"/>
        <v>0</v>
      </c>
      <c r="AO32" s="637">
        <f t="shared" si="40"/>
        <v>0</v>
      </c>
      <c r="AP32" s="578">
        <f t="shared" si="53"/>
        <v>0</v>
      </c>
      <c r="AQ32" s="578">
        <f t="shared" ref="AQ32:AQ34" si="59">AC32</f>
        <v>0</v>
      </c>
      <c r="AR32" s="578">
        <f t="shared" si="54"/>
        <v>0</v>
      </c>
      <c r="AS32" s="578">
        <f t="shared" si="55"/>
        <v>0</v>
      </c>
      <c r="AT32" s="637">
        <f t="shared" si="56"/>
        <v>0</v>
      </c>
      <c r="AU32" s="578">
        <f t="shared" si="57"/>
        <v>0</v>
      </c>
      <c r="AV32" s="637">
        <f t="shared" si="42"/>
        <v>0</v>
      </c>
      <c r="AW32" s="637">
        <f t="shared" si="17"/>
        <v>0</v>
      </c>
      <c r="AX32" s="637">
        <f t="shared" si="18"/>
        <v>0</v>
      </c>
    </row>
    <row r="33" spans="1:50" ht="12.75" customHeight="1" x14ac:dyDescent="0.25">
      <c r="A33" s="582">
        <v>2255</v>
      </c>
      <c r="B33" s="575" t="s">
        <v>407</v>
      </c>
      <c r="C33" s="635">
        <f>INDEX([8]Факт_Ф2_рік!$1:$1048576,MATCH(TEXT($A33,"#"),[8]Факт_Ф2_рік!$A:$A,0),MATCH(TEXT(C$1,"ДД.ММ.ГГГГ"),[8]Факт_Ф2_рік!$3:$3,0))</f>
        <v>0</v>
      </c>
      <c r="D33" s="620">
        <f>INDEX([8]Факт_Ф2_кв!$1:$1048576,MATCH(TEXT($A33,"#"),[8]Факт_Ф2_кв!$A:$A,0),MATCH(TEXT(D$1,"ДД.ММ.ГГГГ"),[8]Факт_Ф2_кв!$3:$3,0))</f>
        <v>0</v>
      </c>
      <c r="E33" s="614">
        <f>INDEX([8]Факт_Ф2_кв!$1:$1048576,MATCH(TEXT($A33,"#"),[8]Факт_Ф2_кв!$A:$A,0),MATCH(TEXT(E$1,"ДД.ММ.ГГГГ"),[8]Факт_Ф2_кв!$3:$3,0))</f>
        <v>0</v>
      </c>
      <c r="F33" s="614">
        <f>INDEX([8]Факт_Ф2_кв!$1:$1048576,MATCH(TEXT($A33,"#"),[8]Факт_Ф2_кв!$A:$A,0),MATCH(TEXT(F$1,"ДД.ММ.ГГГГ"),[8]Факт_Ф2_кв!$3:$3,0))</f>
        <v>0</v>
      </c>
      <c r="G33" s="615">
        <f>INDEX([8]Факт_Ф2_кв!$1:$1048576,MATCH(TEXT($A33,"#"),[8]Факт_Ф2_кв!$A:$A,0),MATCH(TEXT(G$1,"ДД.ММ.ГГГГ"),[8]Факт_Ф2_кв!$3:$3,0))</f>
        <v>0</v>
      </c>
      <c r="H33" s="636">
        <f t="shared" si="46"/>
        <v>0</v>
      </c>
      <c r="I33" s="617"/>
      <c r="J33" s="621"/>
      <c r="K33" s="621"/>
      <c r="L33" s="622"/>
      <c r="M33" s="726">
        <f t="shared" si="47"/>
        <v>0</v>
      </c>
      <c r="N33" s="617"/>
      <c r="O33" s="621"/>
      <c r="P33" s="621"/>
      <c r="Q33" s="622"/>
      <c r="R33" s="726">
        <f t="shared" si="48"/>
        <v>0</v>
      </c>
      <c r="S33" s="617"/>
      <c r="T33" s="621"/>
      <c r="U33" s="621"/>
      <c r="V33" s="622"/>
      <c r="W33" s="726">
        <f t="shared" ref="W33:W35" si="60">S33+T33+U33+V33</f>
        <v>0</v>
      </c>
      <c r="X33" s="617"/>
      <c r="Y33" s="621"/>
      <c r="Z33" s="621"/>
      <c r="AA33" s="622"/>
      <c r="AB33" s="726">
        <f t="shared" ref="AB33:AB35" si="61">X33+Y33+Z33+AA33</f>
        <v>0</v>
      </c>
      <c r="AC33" s="735"/>
      <c r="AD33" s="741"/>
      <c r="AE33" s="719"/>
      <c r="AF33" s="741"/>
      <c r="AG33" s="735"/>
      <c r="AH33" s="741"/>
      <c r="AI33" s="719"/>
      <c r="AJ33" s="741"/>
      <c r="AL33" s="576">
        <f t="shared" si="58"/>
        <v>0</v>
      </c>
      <c r="AM33" s="577">
        <f t="shared" si="51"/>
        <v>0</v>
      </c>
      <c r="AN33" s="578">
        <f t="shared" si="52"/>
        <v>0</v>
      </c>
      <c r="AO33" s="578">
        <f t="shared" si="40"/>
        <v>0</v>
      </c>
      <c r="AP33" s="578">
        <f t="shared" si="53"/>
        <v>0</v>
      </c>
      <c r="AQ33" s="578">
        <f t="shared" si="59"/>
        <v>0</v>
      </c>
      <c r="AR33" s="578">
        <f t="shared" si="54"/>
        <v>0</v>
      </c>
      <c r="AS33" s="578">
        <f t="shared" si="55"/>
        <v>0</v>
      </c>
      <c r="AT33" s="578">
        <f t="shared" si="56"/>
        <v>0</v>
      </c>
      <c r="AU33" s="578">
        <f t="shared" si="57"/>
        <v>0</v>
      </c>
      <c r="AV33" s="578">
        <f t="shared" si="42"/>
        <v>0</v>
      </c>
      <c r="AW33" s="578">
        <f t="shared" si="17"/>
        <v>0</v>
      </c>
      <c r="AX33" s="578">
        <f t="shared" si="18"/>
        <v>0</v>
      </c>
    </row>
    <row r="34" spans="1:50" ht="12" customHeight="1" x14ac:dyDescent="0.25">
      <c r="A34" s="582">
        <v>2270</v>
      </c>
      <c r="B34" s="575" t="s">
        <v>408</v>
      </c>
      <c r="C34" s="635">
        <f>INDEX([8]Факт_Ф2_рік!$1:$1048576,MATCH(TEXT($A34,"#"),[8]Факт_Ф2_рік!$A:$A,0),MATCH(TEXT(C$1,"ДД.ММ.ГГГГ"),[8]Факт_Ф2_рік!$3:$3,0))</f>
        <v>0</v>
      </c>
      <c r="D34" s="335">
        <f>INDEX([8]Факт_Ф2_кв!$1:$1048576,MATCH(TEXT($A34,"#"),[8]Факт_Ф2_кв!$A:$A,0),MATCH(TEXT(D$1,"ДД.ММ.ГГГГ"),[8]Факт_Ф2_кв!$3:$3,0))</f>
        <v>0</v>
      </c>
      <c r="E34" s="614">
        <f>INDEX([8]Факт_Ф2_кв!$1:$1048576,MATCH(TEXT($A34,"#"),[8]Факт_Ф2_кв!$A:$A,0),MATCH(TEXT(E$1,"ДД.ММ.ГГГГ"),[8]Факт_Ф2_кв!$3:$3,0))</f>
        <v>0</v>
      </c>
      <c r="F34" s="614">
        <f>INDEX([8]Факт_Ф2_кв!$1:$1048576,MATCH(TEXT($A34,"#"),[8]Факт_Ф2_кв!$A:$A,0),MATCH(TEXT(F$1,"ДД.ММ.ГГГГ"),[8]Факт_Ф2_кв!$3:$3,0))</f>
        <v>0</v>
      </c>
      <c r="G34" s="615">
        <f>INDEX([8]Факт_Ф2_кв!$1:$1048576,MATCH(TEXT($A34,"#"),[8]Факт_Ф2_кв!$A:$A,0),MATCH(TEXT(G$1,"ДД.ММ.ГГГГ"),[8]Факт_Ф2_кв!$3:$3,0))</f>
        <v>0</v>
      </c>
      <c r="H34" s="636">
        <f t="shared" si="46"/>
        <v>0</v>
      </c>
      <c r="I34" s="617"/>
      <c r="J34" s="621"/>
      <c r="K34" s="621"/>
      <c r="L34" s="622"/>
      <c r="M34" s="726">
        <f t="shared" si="47"/>
        <v>0</v>
      </c>
      <c r="N34" s="617"/>
      <c r="O34" s="621"/>
      <c r="P34" s="621"/>
      <c r="Q34" s="622"/>
      <c r="R34" s="726">
        <f t="shared" si="48"/>
        <v>0</v>
      </c>
      <c r="S34" s="617"/>
      <c r="T34" s="621"/>
      <c r="U34" s="621"/>
      <c r="V34" s="622"/>
      <c r="W34" s="726">
        <f t="shared" si="60"/>
        <v>0</v>
      </c>
      <c r="X34" s="617"/>
      <c r="Y34" s="621"/>
      <c r="Z34" s="621"/>
      <c r="AA34" s="622"/>
      <c r="AB34" s="726">
        <f t="shared" si="61"/>
        <v>0</v>
      </c>
      <c r="AC34" s="735"/>
      <c r="AD34" s="741"/>
      <c r="AE34" s="719"/>
      <c r="AF34" s="741"/>
      <c r="AG34" s="735"/>
      <c r="AH34" s="741"/>
      <c r="AI34" s="719"/>
      <c r="AJ34" s="741"/>
      <c r="AL34" s="576">
        <f t="shared" si="58"/>
        <v>0</v>
      </c>
      <c r="AM34" s="577">
        <f t="shared" si="51"/>
        <v>0</v>
      </c>
      <c r="AN34" s="578">
        <f t="shared" si="52"/>
        <v>0</v>
      </c>
      <c r="AO34" s="578">
        <f t="shared" si="40"/>
        <v>0</v>
      </c>
      <c r="AP34" s="578">
        <f t="shared" si="53"/>
        <v>0</v>
      </c>
      <c r="AQ34" s="578">
        <f t="shared" si="59"/>
        <v>0</v>
      </c>
      <c r="AR34" s="578">
        <f t="shared" si="54"/>
        <v>0</v>
      </c>
      <c r="AS34" s="578">
        <f t="shared" si="55"/>
        <v>0</v>
      </c>
      <c r="AT34" s="578">
        <f t="shared" si="56"/>
        <v>0</v>
      </c>
      <c r="AU34" s="578">
        <f t="shared" si="57"/>
        <v>0</v>
      </c>
      <c r="AV34" s="578">
        <f t="shared" si="42"/>
        <v>0</v>
      </c>
      <c r="AW34" s="578">
        <f t="shared" si="17"/>
        <v>0</v>
      </c>
      <c r="AX34" s="578">
        <f t="shared" si="18"/>
        <v>0</v>
      </c>
    </row>
    <row r="35" spans="1:50" ht="13.8" thickBot="1" x14ac:dyDescent="0.3">
      <c r="A35" s="638">
        <v>2275</v>
      </c>
      <c r="B35" s="624" t="s">
        <v>409</v>
      </c>
      <c r="C35" s="639">
        <f>INDEX([8]Факт_Ф2_рік!$1:$1048576,MATCH(TEXT($A35,"#"),[8]Факт_Ф2_рік!$A:$A,0),MATCH(TEXT(C$1,"ДД.ММ.ГГГГ"),[8]Факт_Ф2_рік!$3:$3,0))</f>
        <v>0</v>
      </c>
      <c r="D35" s="433">
        <f>INDEX([8]Факт_Ф2_кв!$1:$1048576,MATCH(TEXT($A35,"#"),[8]Факт_Ф2_кв!$A:$A,0),MATCH(TEXT(D$1,"ДД.ММ.ГГГГ"),[8]Факт_Ф2_кв!$3:$3,0))</f>
        <v>0</v>
      </c>
      <c r="E35" s="640">
        <f>INDEX([8]Факт_Ф2_кв!$1:$1048576,MATCH(TEXT($A35,"#"),[8]Факт_Ф2_кв!$A:$A,0),MATCH(TEXT(E$1,"ДД.ММ.ГГГГ"),[8]Факт_Ф2_кв!$3:$3,0))</f>
        <v>0</v>
      </c>
      <c r="F35" s="640">
        <f>INDEX([8]Факт_Ф2_кв!$1:$1048576,MATCH(TEXT($A35,"#"),[8]Факт_Ф2_кв!$A:$A,0),MATCH(TEXT(F$1,"ДД.ММ.ГГГГ"),[8]Факт_Ф2_кв!$3:$3,0))</f>
        <v>0</v>
      </c>
      <c r="G35" s="641">
        <f>INDEX([8]Факт_Ф2_кв!$1:$1048576,MATCH(TEXT($A35,"#"),[8]Факт_Ф2_кв!$A:$A,0),MATCH(TEXT(G$1,"ДД.ММ.ГГГГ"),[8]Факт_Ф2_кв!$3:$3,0))</f>
        <v>0</v>
      </c>
      <c r="H35" s="642">
        <f t="shared" si="46"/>
        <v>0</v>
      </c>
      <c r="I35" s="643"/>
      <c r="J35" s="644"/>
      <c r="K35" s="644"/>
      <c r="L35" s="645"/>
      <c r="M35" s="727">
        <f t="shared" si="47"/>
        <v>0</v>
      </c>
      <c r="N35" s="643"/>
      <c r="O35" s="644"/>
      <c r="P35" s="644"/>
      <c r="Q35" s="645"/>
      <c r="R35" s="727">
        <f t="shared" si="48"/>
        <v>0</v>
      </c>
      <c r="S35" s="643"/>
      <c r="T35" s="644"/>
      <c r="U35" s="644"/>
      <c r="V35" s="645"/>
      <c r="W35" s="727">
        <f t="shared" si="60"/>
        <v>0</v>
      </c>
      <c r="X35" s="643"/>
      <c r="Y35" s="644"/>
      <c r="Z35" s="644"/>
      <c r="AA35" s="645"/>
      <c r="AB35" s="727">
        <f t="shared" si="61"/>
        <v>0</v>
      </c>
      <c r="AC35" s="737"/>
      <c r="AD35" s="742"/>
      <c r="AE35" s="747"/>
      <c r="AF35" s="742"/>
      <c r="AG35" s="737"/>
      <c r="AH35" s="742"/>
      <c r="AI35" s="747"/>
      <c r="AJ35" s="742"/>
      <c r="AL35" s="579">
        <f>H35</f>
        <v>0</v>
      </c>
      <c r="AM35" s="580">
        <f>M35</f>
        <v>0</v>
      </c>
      <c r="AN35" s="581">
        <f>R35</f>
        <v>0</v>
      </c>
      <c r="AO35" s="581">
        <f t="shared" si="40"/>
        <v>0</v>
      </c>
      <c r="AP35" s="581">
        <f t="shared" ref="AP35:AS39" si="62">AB35</f>
        <v>0</v>
      </c>
      <c r="AQ35" s="581">
        <f t="shared" si="62"/>
        <v>0</v>
      </c>
      <c r="AR35" s="581">
        <f t="shared" si="62"/>
        <v>0</v>
      </c>
      <c r="AS35" s="581">
        <f t="shared" si="62"/>
        <v>0</v>
      </c>
      <c r="AT35" s="581">
        <f t="shared" si="56"/>
        <v>0</v>
      </c>
      <c r="AU35" s="581">
        <f>AG35</f>
        <v>0</v>
      </c>
      <c r="AV35" s="581">
        <f t="shared" si="42"/>
        <v>0</v>
      </c>
      <c r="AW35" s="581">
        <f t="shared" si="17"/>
        <v>0</v>
      </c>
      <c r="AX35" s="581">
        <f t="shared" si="18"/>
        <v>0</v>
      </c>
    </row>
    <row r="36" spans="1:50" ht="13.8" thickBot="1" x14ac:dyDescent="0.3">
      <c r="A36" s="646" t="s">
        <v>410</v>
      </c>
      <c r="B36" s="647" t="s">
        <v>411</v>
      </c>
      <c r="C36" s="631">
        <f>INDEX([8]Факт_Ф2_рік!$1:$1048576,MATCH(TEXT($A36,"#"),[8]Факт_Ф2_рік!$A:$A,0),MATCH(TEXT(C$1,"ДД.ММ.ГГГГ"),[8]Факт_Ф2_рік!$3:$3,0))</f>
        <v>0</v>
      </c>
      <c r="D36" s="602">
        <f>SUM(D28:D35)</f>
        <v>0</v>
      </c>
      <c r="E36" s="603">
        <f t="shared" ref="E36:AF36" si="63">SUM(E28:E35)</f>
        <v>0</v>
      </c>
      <c r="F36" s="603">
        <f t="shared" si="63"/>
        <v>0</v>
      </c>
      <c r="G36" s="604">
        <f t="shared" si="63"/>
        <v>0</v>
      </c>
      <c r="H36" s="587">
        <f t="shared" si="63"/>
        <v>0</v>
      </c>
      <c r="I36" s="603">
        <f t="shared" si="63"/>
        <v>0</v>
      </c>
      <c r="J36" s="603">
        <f t="shared" si="63"/>
        <v>0</v>
      </c>
      <c r="K36" s="603">
        <f t="shared" si="63"/>
        <v>0</v>
      </c>
      <c r="L36" s="718">
        <f t="shared" si="63"/>
        <v>-119.801</v>
      </c>
      <c r="M36" s="589">
        <f t="shared" si="63"/>
        <v>-119.801</v>
      </c>
      <c r="N36" s="723">
        <f t="shared" si="63"/>
        <v>-359.40299999999996</v>
      </c>
      <c r="O36" s="603">
        <f t="shared" si="63"/>
        <v>-359.40299999999996</v>
      </c>
      <c r="P36" s="603">
        <f t="shared" si="63"/>
        <v>8441.9256263157877</v>
      </c>
      <c r="Q36" s="718">
        <f t="shared" si="63"/>
        <v>788.17127631578978</v>
      </c>
      <c r="R36" s="589">
        <f t="shared" si="63"/>
        <v>8511.2909026315756</v>
      </c>
      <c r="S36" s="723">
        <f t="shared" si="63"/>
        <v>2059.1481263157907</v>
      </c>
      <c r="T36" s="603">
        <f t="shared" si="63"/>
        <v>8704.2508763157875</v>
      </c>
      <c r="U36" s="603">
        <f t="shared" si="63"/>
        <v>8191.9072643157906</v>
      </c>
      <c r="V36" s="718">
        <f t="shared" si="63"/>
        <v>691.22800131579106</v>
      </c>
      <c r="W36" s="589">
        <f t="shared" si="63"/>
        <v>19646.53426826316</v>
      </c>
      <c r="X36" s="723">
        <f t="shared" si="63"/>
        <v>1936.7853143157886</v>
      </c>
      <c r="Y36" s="603">
        <f t="shared" si="63"/>
        <v>8448.9860093157895</v>
      </c>
      <c r="Z36" s="603">
        <f t="shared" si="63"/>
        <v>8123.1522147657925</v>
      </c>
      <c r="AA36" s="718">
        <f t="shared" si="63"/>
        <v>664.56860069078948</v>
      </c>
      <c r="AB36" s="589">
        <f t="shared" si="63"/>
        <v>19173.492139088165</v>
      </c>
      <c r="AC36" s="734">
        <f t="shared" si="63"/>
        <v>18974.230077188156</v>
      </c>
      <c r="AD36" s="589">
        <f t="shared" si="63"/>
        <v>18774.968015288163</v>
      </c>
      <c r="AE36" s="745">
        <f t="shared" si="63"/>
        <v>18575.705953388162</v>
      </c>
      <c r="AF36" s="589">
        <f t="shared" si="63"/>
        <v>18376.443891488168</v>
      </c>
      <c r="AG36" s="734">
        <f t="shared" ref="AG36:AJ36" si="64">SUM(AG28:AG35)</f>
        <v>18177.181829588153</v>
      </c>
      <c r="AH36" s="589">
        <f t="shared" si="64"/>
        <v>17977.919767688159</v>
      </c>
      <c r="AI36" s="745">
        <f t="shared" si="64"/>
        <v>17778.657705788166</v>
      </c>
      <c r="AJ36" s="589">
        <f t="shared" si="64"/>
        <v>17579.395643888165</v>
      </c>
      <c r="AK36" s="648"/>
      <c r="AL36" s="590">
        <f>H36</f>
        <v>0</v>
      </c>
      <c r="AM36" s="591">
        <f>M36</f>
        <v>-119.801</v>
      </c>
      <c r="AN36" s="592">
        <f>R36</f>
        <v>8511.2909026315756</v>
      </c>
      <c r="AO36" s="592">
        <f t="shared" si="40"/>
        <v>19646.53426826316</v>
      </c>
      <c r="AP36" s="592">
        <f t="shared" si="62"/>
        <v>19173.492139088165</v>
      </c>
      <c r="AQ36" s="592">
        <f t="shared" si="62"/>
        <v>18974.230077188156</v>
      </c>
      <c r="AR36" s="592">
        <f t="shared" si="62"/>
        <v>18774.968015288163</v>
      </c>
      <c r="AS36" s="592">
        <f t="shared" si="62"/>
        <v>18575.705953388162</v>
      </c>
      <c r="AT36" s="592">
        <f t="shared" si="56"/>
        <v>18376.443891488168</v>
      </c>
      <c r="AU36" s="592">
        <f>AG36</f>
        <v>18177.181829588153</v>
      </c>
      <c r="AV36" s="592">
        <f t="shared" si="42"/>
        <v>17977.919767688159</v>
      </c>
      <c r="AW36" s="592">
        <f t="shared" si="17"/>
        <v>17778.657705788166</v>
      </c>
      <c r="AX36" s="592">
        <f t="shared" si="18"/>
        <v>17579.395643888165</v>
      </c>
    </row>
    <row r="37" spans="1:50" x14ac:dyDescent="0.25">
      <c r="A37" s="632">
        <v>2300</v>
      </c>
      <c r="B37" s="563" t="s">
        <v>412</v>
      </c>
      <c r="C37" s="649">
        <f>INDEX([8]Факт_Ф2_рік!$1:$1048576,MATCH(TEXT($A37,"#"),[8]Факт_Ф2_рік!$A:$A,0),MATCH(TEXT(C$1,"ДД.ММ.ГГГГ"),[8]Факт_Ф2_рік!$3:$3,0))</f>
        <v>0</v>
      </c>
      <c r="D37" s="634">
        <f>INDEX([8]Факт_Ф2_кв!$1:$1048576,MATCH(TEXT($A37,"#"),[8]Факт_Ф2_кв!$A:$A,0),MATCH(TEXT(D$1,"ДД.ММ.ГГГГ"),[8]Факт_Ф2_кв!$3:$3,0))</f>
        <v>0</v>
      </c>
      <c r="E37" s="608">
        <f>INDEX([8]Факт_Ф2_кв!$1:$1048576,MATCH(TEXT($A37,"#"),[8]Факт_Ф2_кв!$A:$A,0),MATCH(TEXT(E$1,"ДД.ММ.ГГГГ"),[8]Факт_Ф2_кв!$3:$3,0))</f>
        <v>0</v>
      </c>
      <c r="F37" s="608">
        <f>INDEX([8]Факт_Ф2_кв!$1:$1048576,MATCH(TEXT($A37,"#"),[8]Факт_Ф2_кв!$A:$A,0),MATCH(TEXT(F$1,"ДД.ММ.ГГГГ"),[8]Факт_Ф2_кв!$3:$3,0))</f>
        <v>0</v>
      </c>
      <c r="G37" s="609">
        <f>INDEX([8]Факт_Ф2_кв!$1:$1048576,MATCH(TEXT($A37,"#"),[8]Факт_Ф2_кв!$A:$A,0),MATCH(TEXT(G$1,"ДД.ММ.ГГГГ"),[8]Факт_Ф2_кв!$3:$3,0))</f>
        <v>0</v>
      </c>
      <c r="H37" s="650">
        <f>D37+E37+F37+G37</f>
        <v>0</v>
      </c>
      <c r="I37" s="617">
        <f>('P&amp;L'!C27+'P&amp;L'!D27+'P&amp;L'!E27)*Спецификация!$D$56/1000</f>
        <v>0</v>
      </c>
      <c r="J37" s="617">
        <f>('P&amp;L'!F27+'P&amp;L'!G27+'P&amp;L'!H27)*Спецификация!$D$56/1000</f>
        <v>0</v>
      </c>
      <c r="K37" s="617">
        <f>('P&amp;L'!I27+'P&amp;L'!J27+'P&amp;L'!K27)*Спецификация!$D$56/1000</f>
        <v>0</v>
      </c>
      <c r="L37" s="719">
        <f>('P&amp;L'!L27+'P&amp;L'!M27+'P&amp;L'!N27)*Спецификация!$D$56/1000</f>
        <v>0</v>
      </c>
      <c r="M37" s="651">
        <f>I37+J37+K37+L37</f>
        <v>0</v>
      </c>
      <c r="N37" s="617">
        <f>('P&amp;L'!O27+'P&amp;L'!P27+'P&amp;L'!Q27)*Спецификация!$D$56/1000</f>
        <v>0</v>
      </c>
      <c r="O37" s="617">
        <f>('P&amp;L'!R27+'P&amp;L'!S27+'P&amp;L'!T27)*Спецификация!$D$56/1000</f>
        <v>0</v>
      </c>
      <c r="P37" s="617">
        <f>('P&amp;L'!U27+'P&amp;L'!V27+'P&amp;L'!W27)*Спецификация!$D$56/1000</f>
        <v>-1368.5973527368419</v>
      </c>
      <c r="Q37" s="719">
        <f>('P&amp;L'!X27+'P&amp;L'!Y27+'P&amp;L'!Z27)*Спецификация!$D$56/1000</f>
        <v>-237.89448157894739</v>
      </c>
      <c r="R37" s="651">
        <f>N37+O37+P37+Q37</f>
        <v>-1606.4918343157892</v>
      </c>
      <c r="S37" s="617">
        <f>('P&amp;L'!AA27+'P&amp;L'!AB27+'P&amp;L'!AC27)*Спецификация!$D$56/1000</f>
        <v>-274.62301089473686</v>
      </c>
      <c r="T37" s="617">
        <f>('P&amp;L'!AD27+'P&amp;L'!AE27+'P&amp;L'!AF27)*Спецификация!$D$56/1000</f>
        <v>-1566.765157736842</v>
      </c>
      <c r="U37" s="617">
        <f>('P&amp;L'!AG27+'P&amp;L'!AH27+'P&amp;L'!AI27)*Спецификация!$D$56/1000</f>
        <v>-1474.5433075768422</v>
      </c>
      <c r="V37" s="719">
        <f>('P&amp;L'!AJ27+'P&amp;L'!AK27+'P&amp;L'!AL27)*Спецификация!$D$56/1000</f>
        <v>-228.26580097894734</v>
      </c>
      <c r="W37" s="651">
        <f>S37+T37+U37+V37</f>
        <v>-3544.1972771873684</v>
      </c>
      <c r="X37" s="617">
        <f>('P&amp;L'!AM27+'P&amp;L'!AN27+'P&amp;L'!AO27)*Спецификация!$D$56/1000</f>
        <v>-244.77659583473687</v>
      </c>
      <c r="Y37" s="617">
        <f>('P&amp;L'!AP27+'P&amp;L'!AQ27+'P&amp;L'!AR27)*Спецификация!$D$56/1000</f>
        <v>-1520.8174816768421</v>
      </c>
      <c r="Z37" s="617">
        <f>('P&amp;L'!AS27+'P&amp;L'!AT27+'P&amp;L'!AU27)*Спецификация!$D$56/1000</f>
        <v>-1462.1673986578421</v>
      </c>
      <c r="AA37" s="719">
        <f>('P&amp;L'!AV27+'P&amp;L'!AW27+'P&amp;L'!AX27)*Спецификация!$D$56/1000</f>
        <v>-225.61791381394733</v>
      </c>
      <c r="AB37" s="651">
        <f>X37+Y37+Z37+AA37</f>
        <v>-3453.3793899833686</v>
      </c>
      <c r="AC37" s="735">
        <f>('P&amp;L'!AY27+'P&amp;L'!AZ27+'P&amp;L'!BA27+'P&amp;L'!BB27+'P&amp;L'!BC27+'P&amp;L'!BD27+'P&amp;L'!BE27+'P&amp;L'!BF27+'P&amp;L'!BG27+'P&amp;L'!BH27+'P&amp;L'!BI27+'P&amp;L'!BJ27)*Спецификация!$D$56/1000</f>
        <v>-3417.5122188413688</v>
      </c>
      <c r="AD37" s="741">
        <f>('P&amp;L'!BK27+'P&amp;L'!BL27+'P&amp;L'!BM27+'P&amp;L'!BN27+'P&amp;L'!BO27+'P&amp;L'!BP27+'P&amp;L'!BQ27+'P&amp;L'!BR27+'P&amp;L'!BS27+'P&amp;L'!BT27+'P&amp;L'!BU27+'P&amp;L'!BV27)*Спецификация!$D$56/1000</f>
        <v>-3381.6450476993687</v>
      </c>
      <c r="AE37" s="719">
        <f>('P&amp;L'!BW27+'P&amp;L'!BX27+'P&amp;L'!BY27+'P&amp;L'!BZ27+'P&amp;L'!CA27+'P&amp;L'!CB27+'P&amp;L'!CC27+'P&amp;L'!CD27+'P&amp;L'!CE27+'P&amp;L'!CF27+'P&amp;L'!CG27+'P&amp;L'!CH27)*Спецификация!$D$56/1000</f>
        <v>-3345.7778765573694</v>
      </c>
      <c r="AF37" s="741">
        <f>('P&amp;L'!CI27+'P&amp;L'!CJ27+'P&amp;L'!CK27+'P&amp;L'!CL27+'P&amp;L'!CM27+'P&amp;L'!CN27+'P&amp;L'!CO27+'P&amp;L'!CP27+'P&amp;L'!CQ27+'P&amp;L'!CR27+'P&amp;L'!CS27+'P&amp;L'!CT27)*Спецификация!$D$56/1000</f>
        <v>-3309.9107054153692</v>
      </c>
      <c r="AG37" s="735">
        <f>('P&amp;L'!CU27+'P&amp;L'!CV27+'P&amp;L'!CW27+'P&amp;L'!CX27+'P&amp;L'!CY27+'P&amp;L'!CZ27+'P&amp;L'!DA27+'P&amp;L'!DB27+'P&amp;L'!DC27+'P&amp;L'!DD27+'P&amp;L'!DE27+'P&amp;L'!DF27)*Спецификация!$D$56/1000</f>
        <v>-3274.0435342733681</v>
      </c>
      <c r="AH37" s="741">
        <f>('P&amp;L'!DG27+'P&amp;L'!DH27+'P&amp;L'!DI27+'P&amp;L'!DJ27+'P&amp;L'!DK27+'P&amp;L'!DL27+'P&amp;L'!DM27+'P&amp;L'!DN27+'P&amp;L'!DO27+'P&amp;L'!DP27+'P&amp;L'!DQ27+'P&amp;L'!DR27)*Спецификация!$D$56/1000</f>
        <v>-3238.1763631313679</v>
      </c>
      <c r="AI37" s="719">
        <f>('P&amp;L'!DS27+'P&amp;L'!DT27+'P&amp;L'!DU27+'P&amp;L'!DV27+'P&amp;L'!DW27+'P&amp;L'!DX27+'P&amp;L'!DY27+'P&amp;L'!DZ27+'P&amp;L'!EA27+'P&amp;L'!EB27+'P&amp;L'!EC27+'P&amp;L'!ED27)*Спецификация!$D$56/1000</f>
        <v>-3202.3091919893686</v>
      </c>
      <c r="AJ37" s="741">
        <f>('P&amp;L'!EE27+'P&amp;L'!EF27+'P&amp;L'!EG27+'P&amp;L'!EH27+'P&amp;L'!EI27+'P&amp;L'!EJ27+'P&amp;L'!EK27+'P&amp;L'!EL27+'P&amp;L'!EM27+'P&amp;L'!EN27+'P&amp;L'!EO27+'P&amp;L'!EP27)*Спецификация!$D$56/1000</f>
        <v>-3166.4420208473684</v>
      </c>
      <c r="AL37" s="571">
        <f>H37</f>
        <v>0</v>
      </c>
      <c r="AM37" s="572">
        <f>M37</f>
        <v>0</v>
      </c>
      <c r="AN37" s="573">
        <f>R37</f>
        <v>-1606.4918343157892</v>
      </c>
      <c r="AO37" s="573">
        <f t="shared" si="40"/>
        <v>-3544.1972771873684</v>
      </c>
      <c r="AP37" s="573">
        <f t="shared" si="62"/>
        <v>-3453.3793899833686</v>
      </c>
      <c r="AQ37" s="573">
        <f t="shared" si="62"/>
        <v>-3417.5122188413688</v>
      </c>
      <c r="AR37" s="573">
        <f t="shared" si="62"/>
        <v>-3381.6450476993687</v>
      </c>
      <c r="AS37" s="573">
        <f t="shared" si="62"/>
        <v>-3345.7778765573694</v>
      </c>
      <c r="AT37" s="573">
        <f t="shared" si="56"/>
        <v>-3309.9107054153692</v>
      </c>
      <c r="AU37" s="573">
        <f>AG37</f>
        <v>-3274.0435342733681</v>
      </c>
      <c r="AV37" s="573">
        <f t="shared" si="42"/>
        <v>-3238.1763631313679</v>
      </c>
      <c r="AW37" s="573">
        <f t="shared" si="17"/>
        <v>-3202.3091919893686</v>
      </c>
      <c r="AX37" s="573">
        <f t="shared" si="18"/>
        <v>-3166.4420208473684</v>
      </c>
    </row>
    <row r="38" spans="1:50" ht="13.8" thickBot="1" x14ac:dyDescent="0.3">
      <c r="A38" s="652">
        <v>2305</v>
      </c>
      <c r="B38" s="653" t="s">
        <v>413</v>
      </c>
      <c r="C38" s="654">
        <f>INDEX([8]Факт_Ф2_рік!$1:$1048576,MATCH(TEXT($A38,"#"),[8]Факт_Ф2_рік!$A:$A,0),MATCH(TEXT(C$1,"ДД.ММ.ГГГГ"),[8]Факт_Ф2_рік!$3:$3,0))</f>
        <v>0</v>
      </c>
      <c r="D38" s="655">
        <f>INDEX([8]Факт_Ф2_кв!$1:$1048576,MATCH(TEXT($A38,"#"),[8]Факт_Ф2_кв!$A:$A,0),MATCH(TEXT(D$1,"ДД.ММ.ГГГГ"),[8]Факт_Ф2_кв!$3:$3,0))</f>
        <v>0</v>
      </c>
      <c r="E38" s="656">
        <f>INDEX([8]Факт_Ф2_кв!$1:$1048576,MATCH(TEXT($A38,"#"),[8]Факт_Ф2_кв!$A:$A,0),MATCH(TEXT(E$1,"ДД.ММ.ГГГГ"),[8]Факт_Ф2_кв!$3:$3,0))</f>
        <v>0</v>
      </c>
      <c r="F38" s="656">
        <f>INDEX([8]Факт_Ф2_кв!$1:$1048576,MATCH(TEXT($A38,"#"),[8]Факт_Ф2_кв!$A:$A,0),MATCH(TEXT(F$1,"ДД.ММ.ГГГГ"),[8]Факт_Ф2_кв!$3:$3,0))</f>
        <v>0</v>
      </c>
      <c r="G38" s="657">
        <f>INDEX([8]Факт_Ф2_кв!$1:$1048576,MATCH(TEXT($A38,"#"),[8]Факт_Ф2_кв!$A:$A,0),MATCH(TEXT(G$1,"ДД.ММ.ГГГГ"),[8]Факт_Ф2_кв!$3:$3,0))</f>
        <v>0</v>
      </c>
      <c r="H38" s="658"/>
      <c r="I38" s="659"/>
      <c r="J38" s="659"/>
      <c r="K38" s="659"/>
      <c r="L38" s="721"/>
      <c r="M38" s="727">
        <f t="shared" si="47"/>
        <v>0</v>
      </c>
      <c r="N38" s="659"/>
      <c r="O38" s="659"/>
      <c r="P38" s="659"/>
      <c r="Q38" s="721"/>
      <c r="R38" s="727">
        <f t="shared" si="48"/>
        <v>0</v>
      </c>
      <c r="S38" s="659"/>
      <c r="T38" s="659"/>
      <c r="U38" s="659"/>
      <c r="V38" s="721"/>
      <c r="W38" s="727">
        <f t="shared" ref="W38" si="65">S38+T38+U38+V38</f>
        <v>0</v>
      </c>
      <c r="X38" s="659"/>
      <c r="Y38" s="659"/>
      <c r="Z38" s="659"/>
      <c r="AA38" s="721"/>
      <c r="AB38" s="727">
        <f t="shared" ref="AB38" si="66">X38+Y38+Z38+AA38</f>
        <v>0</v>
      </c>
      <c r="AC38" s="738"/>
      <c r="AD38" s="743"/>
      <c r="AE38" s="721"/>
      <c r="AF38" s="743"/>
      <c r="AG38" s="738"/>
      <c r="AH38" s="743"/>
      <c r="AI38" s="721"/>
      <c r="AJ38" s="743"/>
      <c r="AK38" s="648"/>
      <c r="AL38" s="660">
        <f>H38</f>
        <v>0</v>
      </c>
      <c r="AM38" s="661">
        <f>M38</f>
        <v>0</v>
      </c>
      <c r="AN38" s="662">
        <f>R38</f>
        <v>0</v>
      </c>
      <c r="AO38" s="662">
        <f t="shared" si="40"/>
        <v>0</v>
      </c>
      <c r="AP38" s="662">
        <f t="shared" si="62"/>
        <v>0</v>
      </c>
      <c r="AQ38" s="662">
        <f t="shared" si="62"/>
        <v>0</v>
      </c>
      <c r="AR38" s="662">
        <f t="shared" si="62"/>
        <v>0</v>
      </c>
      <c r="AS38" s="662">
        <f t="shared" si="62"/>
        <v>0</v>
      </c>
      <c r="AT38" s="662">
        <f t="shared" si="56"/>
        <v>0</v>
      </c>
      <c r="AU38" s="662">
        <f>AG38</f>
        <v>0</v>
      </c>
      <c r="AV38" s="662">
        <f t="shared" si="42"/>
        <v>0</v>
      </c>
      <c r="AW38" s="662">
        <f t="shared" si="17"/>
        <v>0</v>
      </c>
      <c r="AX38" s="662">
        <f t="shared" si="18"/>
        <v>0</v>
      </c>
    </row>
    <row r="39" spans="1:50" ht="13.8" thickBot="1" x14ac:dyDescent="0.3">
      <c r="A39" s="646" t="s">
        <v>414</v>
      </c>
      <c r="B39" s="663" t="s">
        <v>415</v>
      </c>
      <c r="C39" s="631">
        <f>INDEX([8]Факт_Ф2_рік!$1:$1048576,MATCH(TEXT($A39,"#"),[8]Факт_Ф2_рік!$A:$A,0),MATCH(TEXT(C$1,"ДД.ММ.ГГГГ"),[8]Факт_Ф2_рік!$3:$3,0))</f>
        <v>0</v>
      </c>
      <c r="D39" s="602">
        <f t="shared" ref="D39:AF39" si="67">D36+D37</f>
        <v>0</v>
      </c>
      <c r="E39" s="603">
        <f t="shared" si="67"/>
        <v>0</v>
      </c>
      <c r="F39" s="603">
        <f t="shared" si="67"/>
        <v>0</v>
      </c>
      <c r="G39" s="604">
        <f t="shared" si="67"/>
        <v>0</v>
      </c>
      <c r="H39" s="587">
        <f t="shared" si="67"/>
        <v>0</v>
      </c>
      <c r="I39" s="603">
        <f t="shared" si="67"/>
        <v>0</v>
      </c>
      <c r="J39" s="603">
        <f t="shared" si="67"/>
        <v>0</v>
      </c>
      <c r="K39" s="603">
        <f t="shared" si="67"/>
        <v>0</v>
      </c>
      <c r="L39" s="718">
        <f t="shared" si="67"/>
        <v>-119.801</v>
      </c>
      <c r="M39" s="589">
        <f t="shared" si="67"/>
        <v>-119.801</v>
      </c>
      <c r="N39" s="723">
        <f t="shared" si="67"/>
        <v>-359.40299999999996</v>
      </c>
      <c r="O39" s="603">
        <f t="shared" si="67"/>
        <v>-359.40299999999996</v>
      </c>
      <c r="P39" s="603">
        <f t="shared" si="67"/>
        <v>7073.3282735789453</v>
      </c>
      <c r="Q39" s="718">
        <f t="shared" si="67"/>
        <v>550.27679473684236</v>
      </c>
      <c r="R39" s="589">
        <f t="shared" si="67"/>
        <v>6904.7990683157859</v>
      </c>
      <c r="S39" s="723">
        <f t="shared" si="67"/>
        <v>1784.5251154210539</v>
      </c>
      <c r="T39" s="603">
        <f t="shared" si="67"/>
        <v>7137.485718578946</v>
      </c>
      <c r="U39" s="603">
        <f t="shared" si="67"/>
        <v>6717.3639567389482</v>
      </c>
      <c r="V39" s="718">
        <f t="shared" si="67"/>
        <v>462.96220033684369</v>
      </c>
      <c r="W39" s="589">
        <f t="shared" si="67"/>
        <v>16102.336991075792</v>
      </c>
      <c r="X39" s="723">
        <f t="shared" si="67"/>
        <v>1692.0087184810518</v>
      </c>
      <c r="Y39" s="603">
        <f t="shared" si="67"/>
        <v>6928.1685276389471</v>
      </c>
      <c r="Z39" s="603">
        <f t="shared" si="67"/>
        <v>6660.9848161079499</v>
      </c>
      <c r="AA39" s="718">
        <f t="shared" si="67"/>
        <v>438.95068687684216</v>
      </c>
      <c r="AB39" s="589">
        <f t="shared" si="67"/>
        <v>15720.112749104796</v>
      </c>
      <c r="AC39" s="734">
        <f t="shared" si="67"/>
        <v>15556.717858346787</v>
      </c>
      <c r="AD39" s="589">
        <f t="shared" si="67"/>
        <v>15393.322967588794</v>
      </c>
      <c r="AE39" s="745">
        <f t="shared" si="67"/>
        <v>15229.928076830793</v>
      </c>
      <c r="AF39" s="589">
        <f t="shared" si="67"/>
        <v>15066.5331860728</v>
      </c>
      <c r="AG39" s="734">
        <f t="shared" ref="AG39:AJ39" si="68">AG36+AG37</f>
        <v>14903.138295314784</v>
      </c>
      <c r="AH39" s="589">
        <f t="shared" si="68"/>
        <v>14739.743404556792</v>
      </c>
      <c r="AI39" s="745">
        <f t="shared" si="68"/>
        <v>14576.348513798797</v>
      </c>
      <c r="AJ39" s="589">
        <f t="shared" si="68"/>
        <v>14412.953623040798</v>
      </c>
      <c r="AK39" s="648"/>
      <c r="AL39" s="590">
        <f>H39</f>
        <v>0</v>
      </c>
      <c r="AM39" s="591">
        <f>M39</f>
        <v>-119.801</v>
      </c>
      <c r="AN39" s="592">
        <f>R39</f>
        <v>6904.7990683157859</v>
      </c>
      <c r="AO39" s="592">
        <f t="shared" si="40"/>
        <v>16102.336991075792</v>
      </c>
      <c r="AP39" s="592">
        <f t="shared" si="62"/>
        <v>15720.112749104796</v>
      </c>
      <c r="AQ39" s="592">
        <f t="shared" si="62"/>
        <v>15556.717858346787</v>
      </c>
      <c r="AR39" s="592">
        <f t="shared" si="62"/>
        <v>15393.322967588794</v>
      </c>
      <c r="AS39" s="592">
        <f t="shared" si="62"/>
        <v>15229.928076830793</v>
      </c>
      <c r="AT39" s="592">
        <f t="shared" si="56"/>
        <v>15066.5331860728</v>
      </c>
      <c r="AU39" s="592">
        <f>AG39</f>
        <v>14903.138295314784</v>
      </c>
      <c r="AV39" s="592">
        <f t="shared" si="42"/>
        <v>14739.743404556792</v>
      </c>
      <c r="AW39" s="592">
        <f t="shared" si="17"/>
        <v>14576.348513798797</v>
      </c>
      <c r="AX39" s="592">
        <f t="shared" si="18"/>
        <v>14412.953623040798</v>
      </c>
    </row>
    <row r="40" spans="1:50" x14ac:dyDescent="0.25">
      <c r="A40" s="664"/>
      <c r="B40" s="665"/>
      <c r="C40" s="666"/>
      <c r="D40" s="667"/>
      <c r="E40" s="667"/>
      <c r="F40" s="667"/>
      <c r="G40" s="667"/>
      <c r="H40" s="667"/>
      <c r="I40" s="667"/>
      <c r="J40" s="667"/>
      <c r="K40" s="667"/>
      <c r="L40" s="667"/>
      <c r="M40" s="667"/>
      <c r="N40" s="667"/>
      <c r="O40" s="667"/>
      <c r="P40" s="667"/>
      <c r="Q40" s="667"/>
      <c r="R40" s="667"/>
      <c r="S40" s="667"/>
      <c r="T40" s="667"/>
      <c r="U40" s="667"/>
      <c r="V40" s="667"/>
      <c r="W40" s="667"/>
      <c r="X40" s="667"/>
      <c r="Y40" s="667"/>
      <c r="Z40" s="667"/>
      <c r="AA40" s="667"/>
      <c r="AB40" s="667"/>
      <c r="AC40" s="667"/>
      <c r="AD40" s="667"/>
      <c r="AE40" s="667"/>
      <c r="AF40" s="667"/>
      <c r="AG40" s="667"/>
      <c r="AH40" s="667"/>
      <c r="AI40" s="667"/>
      <c r="AJ40" s="667"/>
      <c r="AL40" s="668"/>
      <c r="AM40" s="668"/>
      <c r="AN40" s="668"/>
      <c r="AO40" s="668"/>
      <c r="AP40" s="668"/>
      <c r="AQ40" s="668"/>
      <c r="AR40" s="668"/>
      <c r="AS40" s="668"/>
      <c r="AT40" s="668"/>
      <c r="AU40" s="668"/>
      <c r="AV40" s="668"/>
      <c r="AW40" s="668"/>
      <c r="AX40" s="668"/>
    </row>
    <row r="41" spans="1:50" ht="13.8" thickBot="1" x14ac:dyDescent="0.3">
      <c r="A41" s="669"/>
      <c r="B41" s="670" t="s">
        <v>416</v>
      </c>
      <c r="C41" s="671"/>
      <c r="D41" s="672"/>
      <c r="E41" s="672"/>
      <c r="F41" s="672"/>
      <c r="G41" s="672"/>
      <c r="H41" s="673"/>
      <c r="I41" s="672"/>
      <c r="J41" s="672"/>
      <c r="K41" s="672"/>
      <c r="L41" s="672"/>
      <c r="M41" s="673"/>
      <c r="N41" s="672"/>
      <c r="O41" s="672"/>
      <c r="P41" s="672"/>
      <c r="Q41" s="672"/>
      <c r="R41" s="673"/>
      <c r="S41" s="672"/>
      <c r="T41" s="672"/>
      <c r="U41" s="672"/>
      <c r="V41" s="672"/>
      <c r="W41" s="673"/>
      <c r="X41" s="672"/>
      <c r="Y41" s="672"/>
      <c r="Z41" s="672"/>
      <c r="AA41" s="672"/>
      <c r="AB41" s="673"/>
      <c r="AC41" s="672"/>
      <c r="AD41" s="672"/>
      <c r="AE41" s="672"/>
      <c r="AF41" s="672"/>
      <c r="AG41" s="672"/>
      <c r="AH41" s="672"/>
      <c r="AI41" s="672"/>
      <c r="AJ41" s="672"/>
      <c r="AL41" s="674"/>
      <c r="AM41" s="674"/>
      <c r="AN41" s="674"/>
      <c r="AO41" s="674"/>
      <c r="AP41" s="674"/>
      <c r="AQ41" s="674"/>
      <c r="AR41" s="674"/>
      <c r="AS41" s="674"/>
      <c r="AT41" s="674"/>
      <c r="AU41" s="674"/>
      <c r="AV41" s="674"/>
      <c r="AW41" s="674"/>
      <c r="AX41" s="674"/>
    </row>
    <row r="42" spans="1:50" x14ac:dyDescent="0.25">
      <c r="A42" s="675" t="s">
        <v>417</v>
      </c>
      <c r="B42" s="676" t="s">
        <v>418</v>
      </c>
      <c r="C42" s="677">
        <f>INDEX([8]Факт_Ф2_рік!$1:$1048576,MATCH(TEXT($A42,"#"),[8]Факт_Ф2_рік!$A:$A,0),MATCH(TEXT(C$1,"ДД.ММ.ГГГГ"),[8]Факт_Ф2_рік!$3:$3,0))</f>
        <v>0</v>
      </c>
      <c r="D42" s="678">
        <f>INDEX([8]Факт_Ф2_кв!$1:$1048576,MATCH(TEXT($A42,"#"),[8]Факт_Ф2_кв!$A:$A,0),MATCH(TEXT(D$1,"ДД.ММ.ГГГГ"),[8]Факт_Ф2_кв!$3:$3,0))</f>
        <v>0</v>
      </c>
      <c r="E42" s="678">
        <f>INDEX([8]Факт_Ф2_кв!$1:$1048576,MATCH(TEXT($A42,"#"),[8]Факт_Ф2_кв!$A:$A,0),MATCH(TEXT(E$1,"ДД.ММ.ГГГГ"),[8]Факт_Ф2_кв!$3:$3,0))</f>
        <v>0</v>
      </c>
      <c r="F42" s="678">
        <f>INDEX([8]Факт_Ф2_кв!$1:$1048576,MATCH(TEXT($A42,"#"),[8]Факт_Ф2_кв!$A:$A,0),MATCH(TEXT(F$1,"ДД.ММ.ГГГГ"),[8]Факт_Ф2_кв!$3:$3,0))</f>
        <v>0</v>
      </c>
      <c r="G42" s="678">
        <f>INDEX([8]Факт_Ф2_кв!$1:$1048576,MATCH(TEXT($A42,"#"),[8]Факт_Ф2_кв!$A:$A,0),MATCH(TEXT(G$1,"ДД.ММ.ГГГГ"),[8]Факт_Ф2_кв!$3:$3,0))</f>
        <v>0</v>
      </c>
      <c r="H42" s="613">
        <f>D42+E42+F42+G42</f>
        <v>0</v>
      </c>
      <c r="I42" s="679"/>
      <c r="J42" s="679"/>
      <c r="K42" s="679"/>
      <c r="L42" s="679"/>
      <c r="M42" s="680">
        <f>I42+J42+K42+L42</f>
        <v>0</v>
      </c>
      <c r="N42" s="679"/>
      <c r="O42" s="679"/>
      <c r="P42" s="679"/>
      <c r="Q42" s="679"/>
      <c r="R42" s="681">
        <f>N42+O42+P42+Q42</f>
        <v>0</v>
      </c>
      <c r="S42" s="679"/>
      <c r="T42" s="679"/>
      <c r="U42" s="679"/>
      <c r="V42" s="679"/>
      <c r="W42" s="681">
        <f>S42+T42+U42+V42</f>
        <v>0</v>
      </c>
      <c r="X42" s="679"/>
      <c r="Y42" s="679"/>
      <c r="Z42" s="679"/>
      <c r="AA42" s="679"/>
      <c r="AB42" s="681">
        <f>X42+Y42+Z42+AA42</f>
        <v>0</v>
      </c>
      <c r="AC42" s="748"/>
      <c r="AD42" s="752"/>
      <c r="AE42" s="756"/>
      <c r="AF42" s="752"/>
      <c r="AG42" s="756"/>
      <c r="AH42" s="752"/>
      <c r="AI42" s="756"/>
      <c r="AJ42" s="752"/>
      <c r="AL42" s="682">
        <f>H42</f>
        <v>0</v>
      </c>
      <c r="AM42" s="683">
        <f>M42</f>
        <v>0</v>
      </c>
      <c r="AN42" s="684">
        <f>R42</f>
        <v>0</v>
      </c>
      <c r="AO42" s="684">
        <f>W42</f>
        <v>0</v>
      </c>
      <c r="AP42" s="684">
        <f t="shared" ref="AP42:AX42" si="69">AB42</f>
        <v>0</v>
      </c>
      <c r="AQ42" s="684">
        <f t="shared" si="69"/>
        <v>0</v>
      </c>
      <c r="AR42" s="684">
        <f t="shared" si="69"/>
        <v>0</v>
      </c>
      <c r="AS42" s="684">
        <f t="shared" si="69"/>
        <v>0</v>
      </c>
      <c r="AT42" s="684">
        <f t="shared" si="69"/>
        <v>0</v>
      </c>
      <c r="AU42" s="684">
        <f t="shared" si="69"/>
        <v>0</v>
      </c>
      <c r="AV42" s="684">
        <f t="shared" si="69"/>
        <v>0</v>
      </c>
      <c r="AW42" s="684">
        <f t="shared" si="69"/>
        <v>0</v>
      </c>
      <c r="AX42" s="684">
        <f t="shared" si="69"/>
        <v>0</v>
      </c>
    </row>
    <row r="43" spans="1:50" x14ac:dyDescent="0.25">
      <c r="A43" s="685" t="s">
        <v>419</v>
      </c>
      <c r="B43" s="686" t="s">
        <v>420</v>
      </c>
      <c r="C43" s="677">
        <f>INDEX([8]Факт_Ф2_рік!$1:$1048576,MATCH(TEXT($A43,"#"),[8]Факт_Ф2_рік!$A:$A,0),MATCH(TEXT(C$1,"ДД.ММ.ГГГГ"),[8]Факт_Ф2_рік!$3:$3,0))</f>
        <v>0</v>
      </c>
      <c r="D43" s="678">
        <f>INDEX([8]Факт_Ф2_кв!$1:$1048576,MATCH(TEXT($A43,"#"),[8]Факт_Ф2_кв!$A:$A,0),MATCH(TEXT(D$1,"ДД.ММ.ГГГГ"),[8]Факт_Ф2_кв!$3:$3,0))</f>
        <v>0</v>
      </c>
      <c r="E43" s="678">
        <f>INDEX([8]Факт_Ф2_кв!$1:$1048576,MATCH(TEXT($A43,"#"),[8]Факт_Ф2_кв!$A:$A,0),MATCH(TEXT(E$1,"ДД.ММ.ГГГГ"),[8]Факт_Ф2_кв!$3:$3,0))</f>
        <v>0</v>
      </c>
      <c r="F43" s="678">
        <f>INDEX([8]Факт_Ф2_кв!$1:$1048576,MATCH(TEXT($A43,"#"),[8]Факт_Ф2_кв!$A:$A,0),MATCH(TEXT(F$1,"ДД.ММ.ГГГГ"),[8]Факт_Ф2_кв!$3:$3,0))</f>
        <v>0</v>
      </c>
      <c r="G43" s="678">
        <f>INDEX([8]Факт_Ф2_кв!$1:$1048576,MATCH(TEXT($A43,"#"),[8]Факт_Ф2_кв!$A:$A,0),MATCH(TEXT(G$1,"ДД.ММ.ГГГГ"),[8]Факт_Ф2_кв!$3:$3,0))</f>
        <v>0</v>
      </c>
      <c r="H43" s="613">
        <f>D43+E43+F43+G43</f>
        <v>0</v>
      </c>
      <c r="I43" s="687">
        <f>-(I26-I45)</f>
        <v>0</v>
      </c>
      <c r="J43" s="687">
        <f t="shared" ref="J43:K43" si="70">-(J26-J45)</f>
        <v>0</v>
      </c>
      <c r="K43" s="687">
        <f t="shared" si="70"/>
        <v>0</v>
      </c>
      <c r="L43" s="687">
        <f>(-L26-L45)</f>
        <v>9.9</v>
      </c>
      <c r="M43" s="680">
        <f>I43+J43+K43+L43</f>
        <v>9.9</v>
      </c>
      <c r="N43" s="687">
        <f>-N26-N45</f>
        <v>29.7</v>
      </c>
      <c r="O43" s="687">
        <f t="shared" ref="O43:AA43" si="71">-O26-O45</f>
        <v>29.7</v>
      </c>
      <c r="P43" s="687">
        <f t="shared" si="71"/>
        <v>148.5</v>
      </c>
      <c r="Q43" s="687">
        <f t="shared" si="71"/>
        <v>148.5</v>
      </c>
      <c r="R43" s="681">
        <f>N43+O43+P43+Q43</f>
        <v>356.4</v>
      </c>
      <c r="S43" s="687">
        <f t="shared" si="71"/>
        <v>148.5</v>
      </c>
      <c r="T43" s="687">
        <f t="shared" si="71"/>
        <v>148.5</v>
      </c>
      <c r="U43" s="687">
        <f t="shared" si="71"/>
        <v>148.5</v>
      </c>
      <c r="V43" s="687">
        <f t="shared" si="71"/>
        <v>148.5</v>
      </c>
      <c r="W43" s="681">
        <f>S43+T43+U43+V43</f>
        <v>594</v>
      </c>
      <c r="X43" s="687">
        <f t="shared" si="71"/>
        <v>148.5</v>
      </c>
      <c r="Y43" s="687">
        <f t="shared" si="71"/>
        <v>148.5</v>
      </c>
      <c r="Z43" s="687">
        <f t="shared" si="71"/>
        <v>148.5</v>
      </c>
      <c r="AA43" s="687">
        <f t="shared" si="71"/>
        <v>148.5</v>
      </c>
      <c r="AB43" s="681">
        <f>X43+Y43+Z43+AA43</f>
        <v>594</v>
      </c>
      <c r="AC43" s="749">
        <f>-AC26-AC45</f>
        <v>594</v>
      </c>
      <c r="AD43" s="753">
        <f t="shared" ref="AD43:AJ43" si="72">-AD26-AD45</f>
        <v>594</v>
      </c>
      <c r="AE43" s="757">
        <f t="shared" si="72"/>
        <v>594</v>
      </c>
      <c r="AF43" s="753">
        <f t="shared" si="72"/>
        <v>594</v>
      </c>
      <c r="AG43" s="757">
        <f t="shared" si="72"/>
        <v>594</v>
      </c>
      <c r="AH43" s="753">
        <f t="shared" si="72"/>
        <v>594</v>
      </c>
      <c r="AI43" s="757">
        <f t="shared" si="72"/>
        <v>594</v>
      </c>
      <c r="AJ43" s="753">
        <f t="shared" si="72"/>
        <v>594</v>
      </c>
      <c r="AL43" s="576">
        <f t="shared" ref="AL43:AL47" si="73">H43</f>
        <v>0</v>
      </c>
      <c r="AM43" s="577">
        <f t="shared" ref="AM43:AM47" si="74">M43</f>
        <v>9.9</v>
      </c>
      <c r="AN43" s="578">
        <f t="shared" ref="AN43:AN47" si="75">R43</f>
        <v>356.4</v>
      </c>
      <c r="AO43" s="578">
        <f t="shared" ref="AO43:AO47" si="76">W43</f>
        <v>594</v>
      </c>
      <c r="AP43" s="578">
        <f t="shared" ref="AP43:AP47" si="77">AB43</f>
        <v>594</v>
      </c>
      <c r="AQ43" s="578">
        <f t="shared" ref="AQ43:AQ47" si="78">AC43</f>
        <v>594</v>
      </c>
      <c r="AR43" s="578">
        <f t="shared" ref="AR43:AR47" si="79">AD43</f>
        <v>594</v>
      </c>
      <c r="AS43" s="578">
        <f t="shared" ref="AS43:AS47" si="80">AE43</f>
        <v>594</v>
      </c>
      <c r="AT43" s="578">
        <f t="shared" ref="AT43:AT47" si="81">AF43</f>
        <v>594</v>
      </c>
      <c r="AU43" s="578">
        <f t="shared" ref="AU43:AU47" si="82">AG43</f>
        <v>594</v>
      </c>
      <c r="AV43" s="578">
        <f t="shared" ref="AV43:AV47" si="83">AH43</f>
        <v>594</v>
      </c>
      <c r="AW43" s="578">
        <f t="shared" ref="AW43:AW47" si="84">AI43</f>
        <v>594</v>
      </c>
      <c r="AX43" s="578">
        <f t="shared" ref="AX43:AX47" si="85">AJ43</f>
        <v>594</v>
      </c>
    </row>
    <row r="44" spans="1:50" x14ac:dyDescent="0.25">
      <c r="A44" s="685" t="s">
        <v>421</v>
      </c>
      <c r="B44" s="686" t="s">
        <v>422</v>
      </c>
      <c r="C44" s="677">
        <f>INDEX([8]Факт_Ф2_рік!$1:$1048576,MATCH(TEXT($A44,"#"),[8]Факт_Ф2_рік!$A:$A,0),MATCH(TEXT(C$1,"ДД.ММ.ГГГГ"),[8]Факт_Ф2_рік!$3:$3,0))</f>
        <v>0</v>
      </c>
      <c r="D44" s="678">
        <f>INDEX([8]Факт_Ф2_кв!$1:$1048576,MATCH(TEXT($A44,"#"),[8]Факт_Ф2_кв!$A:$A,0),MATCH(TEXT(D$1,"ДД.ММ.ГГГГ"),[8]Факт_Ф2_кв!$3:$3,0))</f>
        <v>0</v>
      </c>
      <c r="E44" s="678">
        <f>INDEX([8]Факт_Ф2_кв!$1:$1048576,MATCH(TEXT($A44,"#"),[8]Факт_Ф2_кв!$A:$A,0),MATCH(TEXT(E$1,"ДД.ММ.ГГГГ"),[8]Факт_Ф2_кв!$3:$3,0))</f>
        <v>0</v>
      </c>
      <c r="F44" s="678">
        <f>INDEX([8]Факт_Ф2_кв!$1:$1048576,MATCH(TEXT($A44,"#"),[8]Факт_Ф2_кв!$A:$A,0),MATCH(TEXT(F$1,"ДД.ММ.ГГГГ"),[8]Факт_Ф2_кв!$3:$3,0))</f>
        <v>0</v>
      </c>
      <c r="G44" s="678">
        <f>INDEX([8]Факт_Ф2_кв!$1:$1048576,MATCH(TEXT($A44,"#"),[8]Факт_Ф2_кв!$A:$A,0),MATCH(TEXT(G$1,"ДД.ММ.ГГГГ"),[8]Факт_Ф2_кв!$3:$3,0))</f>
        <v>0</v>
      </c>
      <c r="H44" s="613">
        <f>D44+E44+F44+G44</f>
        <v>0</v>
      </c>
      <c r="I44" s="679"/>
      <c r="J44" s="679"/>
      <c r="K44" s="679"/>
      <c r="L44" s="679"/>
      <c r="M44" s="688">
        <f>I44+J44+K44+L44</f>
        <v>0</v>
      </c>
      <c r="N44" s="679"/>
      <c r="O44" s="679"/>
      <c r="P44" s="679"/>
      <c r="Q44" s="679"/>
      <c r="R44" s="681">
        <f>N44+O44+P44+Q44</f>
        <v>0</v>
      </c>
      <c r="S44" s="679"/>
      <c r="T44" s="679"/>
      <c r="U44" s="679"/>
      <c r="V44" s="679"/>
      <c r="W44" s="681">
        <f>S44+T44+U44+V44</f>
        <v>0</v>
      </c>
      <c r="X44" s="679"/>
      <c r="Y44" s="679"/>
      <c r="Z44" s="679"/>
      <c r="AA44" s="679"/>
      <c r="AB44" s="681">
        <f>X44+Y44+Z44+AA44</f>
        <v>0</v>
      </c>
      <c r="AC44" s="750"/>
      <c r="AD44" s="754"/>
      <c r="AE44" s="758"/>
      <c r="AF44" s="754"/>
      <c r="AG44" s="758"/>
      <c r="AH44" s="754"/>
      <c r="AI44" s="758"/>
      <c r="AJ44" s="754"/>
      <c r="AL44" s="576">
        <f t="shared" si="73"/>
        <v>0</v>
      </c>
      <c r="AM44" s="577">
        <f t="shared" si="74"/>
        <v>0</v>
      </c>
      <c r="AN44" s="578">
        <f t="shared" si="75"/>
        <v>0</v>
      </c>
      <c r="AO44" s="578">
        <f t="shared" si="76"/>
        <v>0</v>
      </c>
      <c r="AP44" s="578">
        <f t="shared" si="77"/>
        <v>0</v>
      </c>
      <c r="AQ44" s="578">
        <f t="shared" si="78"/>
        <v>0</v>
      </c>
      <c r="AR44" s="578">
        <f t="shared" si="79"/>
        <v>0</v>
      </c>
      <c r="AS44" s="578">
        <f t="shared" si="80"/>
        <v>0</v>
      </c>
      <c r="AT44" s="578">
        <f t="shared" si="81"/>
        <v>0</v>
      </c>
      <c r="AU44" s="578">
        <f t="shared" si="82"/>
        <v>0</v>
      </c>
      <c r="AV44" s="578">
        <f t="shared" si="83"/>
        <v>0</v>
      </c>
      <c r="AW44" s="578">
        <f t="shared" si="84"/>
        <v>0</v>
      </c>
      <c r="AX44" s="578">
        <f t="shared" si="85"/>
        <v>0</v>
      </c>
    </row>
    <row r="45" spans="1:50" x14ac:dyDescent="0.25">
      <c r="A45" s="685" t="s">
        <v>423</v>
      </c>
      <c r="B45" s="689" t="s">
        <v>424</v>
      </c>
      <c r="C45" s="677">
        <f>INDEX([8]Факт_Ф2_рік!$1:$1048576,MATCH(TEXT($A45,"#"),[8]Факт_Ф2_рік!$A:$A,0),MATCH(TEXT(C$1,"ДД.ММ.ГГГГ"),[8]Факт_Ф2_рік!$3:$3,0))</f>
        <v>0</v>
      </c>
      <c r="D45" s="678">
        <f>INDEX([8]Факт_Ф2_кв!$1:$1048576,MATCH(TEXT($A45,"#"),[8]Факт_Ф2_кв!$A:$A,0),MATCH(TEXT(D$1,"ДД.ММ.ГГГГ"),[8]Факт_Ф2_кв!$3:$3,0))</f>
        <v>0</v>
      </c>
      <c r="E45" s="678">
        <f>INDEX([8]Факт_Ф2_кв!$1:$1048576,MATCH(TEXT($A45,"#"),[8]Факт_Ф2_кв!$A:$A,0),MATCH(TEXT(E$1,"ДД.ММ.ГГГГ"),[8]Факт_Ф2_кв!$3:$3,0))</f>
        <v>0</v>
      </c>
      <c r="F45" s="678">
        <f>INDEX([8]Факт_Ф2_кв!$1:$1048576,MATCH(TEXT($A45,"#"),[8]Факт_Ф2_кв!$A:$A,0),MATCH(TEXT(F$1,"ДД.ММ.ГГГГ"),[8]Факт_Ф2_кв!$3:$3,0))</f>
        <v>0</v>
      </c>
      <c r="G45" s="678">
        <f>INDEX([8]Факт_Ф2_кв!$1:$1048576,MATCH(TEXT($A45,"#"),[8]Факт_Ф2_кв!$A:$A,0),MATCH(TEXT(G$1,"ДД.ММ.ГГГГ"),[8]Факт_Ф2_кв!$3:$3,0))</f>
        <v>0</v>
      </c>
      <c r="H45" s="613">
        <f>D45+E45+F45+G45</f>
        <v>0</v>
      </c>
      <c r="I45" s="687">
        <f>-(('P&amp;L'!C20+'P&amp;L'!D20+'P&amp;L'!E20)*Спецификация!$D$56/1000)</f>
        <v>0</v>
      </c>
      <c r="J45" s="687">
        <f>-(('P&amp;L'!F20+'P&amp;L'!G20+'P&amp;L'!H20)*Спецификация!$D$56/1000)</f>
        <v>0</v>
      </c>
      <c r="K45" s="687">
        <f>-(('P&amp;L'!I20+'P&amp;L'!J20+'P&amp;L'!K20)*Спецификация!$D$56/1000)</f>
        <v>0</v>
      </c>
      <c r="L45" s="687">
        <f>-(('P&amp;L'!L20+'P&amp;L'!M20+'P&amp;L'!N20)*Спецификация!$D$56/1000)</f>
        <v>0</v>
      </c>
      <c r="M45" s="680">
        <f>I45+J45+K45+L45</f>
        <v>0</v>
      </c>
      <c r="N45" s="687">
        <f>-(('P&amp;L'!O20+'P&amp;L'!P20+'P&amp;L'!Q20)*Спецификация!$D$56/1000)</f>
        <v>0</v>
      </c>
      <c r="O45" s="687">
        <f>-(('P&amp;L'!R20+'P&amp;L'!S20+'P&amp;L'!T20)*Спецификация!$D$56/1000)</f>
        <v>0</v>
      </c>
      <c r="P45" s="687">
        <f>-(('P&amp;L'!U20+'P&amp;L'!V20+'P&amp;L'!W20)*Спецификация!$D$56/1000)</f>
        <v>3580.7894736842104</v>
      </c>
      <c r="Q45" s="687">
        <f>-(('P&amp;L'!X20+'P&amp;L'!Y20+'P&amp;L'!Z20)*Спецификация!$D$56/1000)</f>
        <v>3580.7894736842104</v>
      </c>
      <c r="R45" s="681">
        <f>N45+O45+P45+Q45</f>
        <v>7161.5789473684208</v>
      </c>
      <c r="S45" s="687">
        <f>-(('P&amp;L'!AA20+'P&amp;L'!AB20+'P&amp;L'!AC20)*Спецификация!$D$56/1000)</f>
        <v>3580.7894736842104</v>
      </c>
      <c r="T45" s="687">
        <f>-(('P&amp;L'!AD20+'P&amp;L'!AE20+'P&amp;L'!AF20)*Спецификация!$D$56/1000)</f>
        <v>3580.7894736842104</v>
      </c>
      <c r="U45" s="687">
        <f>-(('P&amp;L'!AG20+'P&amp;L'!AH20+'P&amp;L'!AI20)*Спецификация!$D$56/1000)</f>
        <v>3580.7894736842104</v>
      </c>
      <c r="V45" s="687">
        <f>-(('P&amp;L'!AJ20+'P&amp;L'!AK20+'P&amp;L'!AL20)*Спецификация!$D$56/1000)</f>
        <v>3580.7894736842104</v>
      </c>
      <c r="W45" s="681">
        <f>S45+T45+U45+V45</f>
        <v>14323.157894736842</v>
      </c>
      <c r="X45" s="687">
        <f>-(('P&amp;L'!AM20+'P&amp;L'!AN20+'P&amp;L'!AO20)*Спецификация!$D$56/1000)</f>
        <v>3580.7894736842104</v>
      </c>
      <c r="Y45" s="687">
        <f>-(('P&amp;L'!AP20+'P&amp;L'!AQ20+'P&amp;L'!AR20)*Спецификация!$D$56/1000)</f>
        <v>3580.7894736842104</v>
      </c>
      <c r="Z45" s="687">
        <f>-(('P&amp;L'!AS20+'P&amp;L'!AT20+'P&amp;L'!AU20)*Спецификация!$D$56/1000)</f>
        <v>3580.7894736842104</v>
      </c>
      <c r="AA45" s="687">
        <f>-(('P&amp;L'!AV20+'P&amp;L'!AW20+'P&amp;L'!AX20)*Спецификация!$D$56/1000)</f>
        <v>3580.7894736842104</v>
      </c>
      <c r="AB45" s="681">
        <f>X45+Y45+Z45+AA45</f>
        <v>14323.157894736842</v>
      </c>
      <c r="AC45" s="749">
        <f>-(('P&amp;L'!AY20+'P&amp;L'!AZ20+'P&amp;L'!BA20+'P&amp;L'!BB20+'P&amp;L'!BC20+'P&amp;L'!BD20+'P&amp;L'!BE20+'P&amp;L'!BF20+'P&amp;L'!BG20+'P&amp;L'!BH20+'P&amp;L'!BI20+'P&amp;L'!BJ20)*Спецификация!$D$56/1000)</f>
        <v>14323.15789473684</v>
      </c>
      <c r="AD45" s="753">
        <f>-(('P&amp;L'!BK20+'P&amp;L'!BL20+'P&amp;L'!BM20+'P&amp;L'!BN20+'P&amp;L'!BO20+'P&amp;L'!BP20+'P&amp;L'!BQ20+'P&amp;L'!BR20+'P&amp;L'!BS20+'P&amp;L'!BT20+'P&amp;L'!BU20+'P&amp;L'!BV20)*Спецификация!$D$56/1000)</f>
        <v>14323.15789473684</v>
      </c>
      <c r="AE45" s="757">
        <f>-(('P&amp;L'!BW20+'P&amp;L'!BX20+'P&amp;L'!BY20+'P&amp;L'!BZ20+'P&amp;L'!CA20+'P&amp;L'!CB20+'P&amp;L'!CC20+'P&amp;L'!CD20+'P&amp;L'!CE20+'P&amp;L'!CF20+'P&amp;L'!CG20+'P&amp;L'!CH20)*Спецификация!$D$56/1000)</f>
        <v>14323.15789473684</v>
      </c>
      <c r="AF45" s="753">
        <f>-(('P&amp;L'!CI20+'P&amp;L'!CJ20+'P&amp;L'!CK20+'P&amp;L'!CL20+'P&amp;L'!CM20+'P&amp;L'!CN20+'P&amp;L'!CO20+'P&amp;L'!CP20+'P&amp;L'!CQ20+'P&amp;L'!CR20+'P&amp;L'!CS20+'P&amp;L'!CT20)*Спецификация!$D$56/1000)</f>
        <v>14323.15789473684</v>
      </c>
      <c r="AG45" s="757">
        <f>-(('P&amp;L'!CU20+'P&amp;L'!CV20+'P&amp;L'!CW20+'P&amp;L'!CX20+'P&amp;L'!CY20+'P&amp;L'!CZ20+'P&amp;L'!DA20+'P&amp;L'!DB20+'P&amp;L'!DC20+'P&amp;L'!DD20+'P&amp;L'!DE20+'P&amp;L'!DF20)*Спецификация!$D$56/1000)</f>
        <v>14323.15789473684</v>
      </c>
      <c r="AH45" s="753">
        <f>-(('P&amp;L'!DG20+'P&amp;L'!DH20+'P&amp;L'!DI20+'P&amp;L'!DJ20+'P&amp;L'!DK20+'P&amp;L'!DL20+'P&amp;L'!DM20+'P&amp;L'!DN20+'P&amp;L'!DO20+'P&amp;L'!DP20+'P&amp;L'!DQ20+'P&amp;L'!DR20)*Спецификация!$D$56/1000)</f>
        <v>14323.15789473684</v>
      </c>
      <c r="AI45" s="757">
        <f>-(('P&amp;L'!DS20+'P&amp;L'!DT20+'P&amp;L'!DU20+'P&amp;L'!DV20+'P&amp;L'!DW20+'P&amp;L'!DX20+'P&amp;L'!DY20+'P&amp;L'!DZ20+'P&amp;L'!EA20+'P&amp;L'!EB20+'P&amp;L'!EC20+'P&amp;L'!ED20)*Спецификация!$D$56/1000)</f>
        <v>14323.15789473684</v>
      </c>
      <c r="AJ45" s="753">
        <f>-(('P&amp;L'!EE20+'P&amp;L'!EF20+'P&amp;L'!EG20+'P&amp;L'!EH20+'P&amp;L'!EI20+'P&amp;L'!EJ20+'P&amp;L'!EK20+'P&amp;L'!EL20+'P&amp;L'!EM20+'P&amp;L'!EN20+'P&amp;L'!EO20+'P&amp;L'!EP20)*Спецификация!$D$56/1000)</f>
        <v>14323.15789473684</v>
      </c>
      <c r="AL45" s="576">
        <f t="shared" si="73"/>
        <v>0</v>
      </c>
      <c r="AM45" s="577">
        <f t="shared" si="74"/>
        <v>0</v>
      </c>
      <c r="AN45" s="578">
        <f t="shared" si="75"/>
        <v>7161.5789473684208</v>
      </c>
      <c r="AO45" s="578">
        <f t="shared" si="76"/>
        <v>14323.157894736842</v>
      </c>
      <c r="AP45" s="578">
        <f t="shared" si="77"/>
        <v>14323.157894736842</v>
      </c>
      <c r="AQ45" s="578">
        <f t="shared" si="78"/>
        <v>14323.15789473684</v>
      </c>
      <c r="AR45" s="578">
        <f t="shared" si="79"/>
        <v>14323.15789473684</v>
      </c>
      <c r="AS45" s="578">
        <f t="shared" si="80"/>
        <v>14323.15789473684</v>
      </c>
      <c r="AT45" s="578">
        <f t="shared" si="81"/>
        <v>14323.15789473684</v>
      </c>
      <c r="AU45" s="578">
        <f t="shared" si="82"/>
        <v>14323.15789473684</v>
      </c>
      <c r="AV45" s="578">
        <f t="shared" si="83"/>
        <v>14323.15789473684</v>
      </c>
      <c r="AW45" s="578">
        <f t="shared" si="84"/>
        <v>14323.15789473684</v>
      </c>
      <c r="AX45" s="578">
        <f t="shared" si="85"/>
        <v>14323.15789473684</v>
      </c>
    </row>
    <row r="46" spans="1:50" ht="13.8" thickBot="1" x14ac:dyDescent="0.3">
      <c r="A46" s="690" t="s">
        <v>425</v>
      </c>
      <c r="B46" s="691" t="s">
        <v>426</v>
      </c>
      <c r="C46" s="677">
        <f>INDEX([8]Факт_Ф2_рік!$1:$1048576,MATCH(TEXT($A46,"#"),[8]Факт_Ф2_рік!$A:$A,0),MATCH(TEXT(C$1,"ДД.ММ.ГГГГ"),[8]Факт_Ф2_рік!$3:$3,0))</f>
        <v>0</v>
      </c>
      <c r="D46" s="678">
        <f>INDEX([8]Факт_Ф2_кв!$1:$1048576,MATCH(TEXT($A46,"#"),[8]Факт_Ф2_кв!$A:$A,0),MATCH(TEXT(D$1,"ДД.ММ.ГГГГ"),[8]Факт_Ф2_кв!$3:$3,0))</f>
        <v>0</v>
      </c>
      <c r="E46" s="678">
        <f>INDEX([8]Факт_Ф2_кв!$1:$1048576,MATCH(TEXT($A46,"#"),[8]Факт_Ф2_кв!$A:$A,0),MATCH(TEXT(E$1,"ДД.ММ.ГГГГ"),[8]Факт_Ф2_кв!$3:$3,0))</f>
        <v>0</v>
      </c>
      <c r="F46" s="678">
        <f>INDEX([8]Факт_Ф2_кв!$1:$1048576,MATCH(TEXT($A46,"#"),[8]Факт_Ф2_кв!$A:$A,0),MATCH(TEXT(F$1,"ДД.ММ.ГГГГ"),[8]Факт_Ф2_кв!$3:$3,0))</f>
        <v>0</v>
      </c>
      <c r="G46" s="692">
        <f>INDEX([8]Факт_Ф2_кв!$1:$1048576,MATCH(TEXT($A46,"#"),[8]Факт_Ф2_кв!$A:$A,0),MATCH(TEXT(G$1,"ДД.ММ.ГГГГ"),[8]Факт_Ф2_кв!$3:$3,0))</f>
        <v>0</v>
      </c>
      <c r="H46" s="613">
        <f>D46+E46+F46+G46</f>
        <v>0</v>
      </c>
      <c r="I46" s="687">
        <f>-(I25+I27)</f>
        <v>0</v>
      </c>
      <c r="J46" s="687">
        <f t="shared" ref="J46:L46" si="86">-(J25+J27)</f>
        <v>0</v>
      </c>
      <c r="K46" s="687">
        <f t="shared" si="86"/>
        <v>0</v>
      </c>
      <c r="L46" s="687">
        <f t="shared" si="86"/>
        <v>69.08</v>
      </c>
      <c r="M46" s="680">
        <f>I46+J46+K46+L46</f>
        <v>69.08</v>
      </c>
      <c r="N46" s="687">
        <f>-N25-N27</f>
        <v>207.24</v>
      </c>
      <c r="O46" s="687">
        <f t="shared" ref="O46:AF46" si="87">-O25-O27</f>
        <v>207.24</v>
      </c>
      <c r="P46" s="687">
        <f t="shared" si="87"/>
        <v>207.24</v>
      </c>
      <c r="Q46" s="687">
        <f t="shared" si="87"/>
        <v>207.24</v>
      </c>
      <c r="R46" s="681">
        <f>N46+O46+P46+Q46</f>
        <v>828.96</v>
      </c>
      <c r="S46" s="687">
        <f t="shared" si="87"/>
        <v>207.24</v>
      </c>
      <c r="T46" s="687">
        <f t="shared" si="87"/>
        <v>207.24</v>
      </c>
      <c r="U46" s="687">
        <f t="shared" si="87"/>
        <v>207.24</v>
      </c>
      <c r="V46" s="687">
        <f t="shared" si="87"/>
        <v>207.24</v>
      </c>
      <c r="W46" s="681">
        <f>S46+T46+U46+V46</f>
        <v>828.96</v>
      </c>
      <c r="X46" s="687">
        <f>-X25-X27</f>
        <v>207.24</v>
      </c>
      <c r="Y46" s="687">
        <f t="shared" si="87"/>
        <v>207.24</v>
      </c>
      <c r="Z46" s="687">
        <f t="shared" si="87"/>
        <v>207.24</v>
      </c>
      <c r="AA46" s="687">
        <f t="shared" si="87"/>
        <v>207.24</v>
      </c>
      <c r="AB46" s="681">
        <f>X46+Y46+Z46+AA46</f>
        <v>828.96</v>
      </c>
      <c r="AC46" s="749">
        <f>-AC25-AC27</f>
        <v>828.95999999999992</v>
      </c>
      <c r="AD46" s="753">
        <f t="shared" si="87"/>
        <v>828.95999999999992</v>
      </c>
      <c r="AE46" s="757">
        <f t="shared" si="87"/>
        <v>828.95999999999992</v>
      </c>
      <c r="AF46" s="753">
        <f t="shared" si="87"/>
        <v>828.95999999999992</v>
      </c>
      <c r="AG46" s="757">
        <f t="shared" ref="AG46:AJ46" si="88">-AG25-AG27</f>
        <v>828.95999999999992</v>
      </c>
      <c r="AH46" s="753">
        <f t="shared" si="88"/>
        <v>828.95999999999992</v>
      </c>
      <c r="AI46" s="757">
        <f t="shared" si="88"/>
        <v>828.95999999999992</v>
      </c>
      <c r="AJ46" s="753">
        <f t="shared" si="88"/>
        <v>828.95999999999992</v>
      </c>
      <c r="AL46" s="579">
        <f t="shared" si="73"/>
        <v>0</v>
      </c>
      <c r="AM46" s="580">
        <f t="shared" si="74"/>
        <v>69.08</v>
      </c>
      <c r="AN46" s="581">
        <f t="shared" si="75"/>
        <v>828.96</v>
      </c>
      <c r="AO46" s="581">
        <f t="shared" si="76"/>
        <v>828.96</v>
      </c>
      <c r="AP46" s="581">
        <f t="shared" si="77"/>
        <v>828.96</v>
      </c>
      <c r="AQ46" s="581">
        <f t="shared" si="78"/>
        <v>828.95999999999992</v>
      </c>
      <c r="AR46" s="581">
        <f t="shared" si="79"/>
        <v>828.95999999999992</v>
      </c>
      <c r="AS46" s="581">
        <f t="shared" si="80"/>
        <v>828.95999999999992</v>
      </c>
      <c r="AT46" s="581">
        <f t="shared" si="81"/>
        <v>828.95999999999992</v>
      </c>
      <c r="AU46" s="581">
        <f t="shared" si="82"/>
        <v>828.95999999999992</v>
      </c>
      <c r="AV46" s="581">
        <f t="shared" si="83"/>
        <v>828.95999999999992</v>
      </c>
      <c r="AW46" s="581">
        <f t="shared" si="84"/>
        <v>828.95999999999992</v>
      </c>
      <c r="AX46" s="581">
        <f t="shared" si="85"/>
        <v>828.95999999999992</v>
      </c>
    </row>
    <row r="47" spans="1:50" ht="13.8" thickBot="1" x14ac:dyDescent="0.3">
      <c r="A47" s="693" t="s">
        <v>427</v>
      </c>
      <c r="B47" s="694" t="s">
        <v>428</v>
      </c>
      <c r="C47" s="695">
        <f>SUM(C42:C46)</f>
        <v>0</v>
      </c>
      <c r="D47" s="696">
        <f>SUM(D42:D46)</f>
        <v>0</v>
      </c>
      <c r="E47" s="696">
        <f t="shared" ref="E47:AF47" si="89">SUM(E42:E46)</f>
        <v>0</v>
      </c>
      <c r="F47" s="696">
        <f t="shared" si="89"/>
        <v>0</v>
      </c>
      <c r="G47" s="696">
        <f t="shared" si="89"/>
        <v>0</v>
      </c>
      <c r="H47" s="589">
        <f t="shared" si="89"/>
        <v>0</v>
      </c>
      <c r="I47" s="697">
        <f t="shared" si="89"/>
        <v>0</v>
      </c>
      <c r="J47" s="697">
        <f t="shared" si="89"/>
        <v>0</v>
      </c>
      <c r="K47" s="697">
        <f t="shared" si="89"/>
        <v>0</v>
      </c>
      <c r="L47" s="697">
        <f t="shared" si="89"/>
        <v>78.98</v>
      </c>
      <c r="M47" s="698">
        <f t="shared" si="89"/>
        <v>78.98</v>
      </c>
      <c r="N47" s="697">
        <f>SUM(N42:N46)</f>
        <v>236.94</v>
      </c>
      <c r="O47" s="697">
        <f t="shared" si="89"/>
        <v>236.94</v>
      </c>
      <c r="P47" s="697">
        <f t="shared" si="89"/>
        <v>3936.5294736842106</v>
      </c>
      <c r="Q47" s="697">
        <f t="shared" si="89"/>
        <v>3936.5294736842106</v>
      </c>
      <c r="R47" s="698">
        <f t="shared" si="89"/>
        <v>8346.9389473684205</v>
      </c>
      <c r="S47" s="697">
        <f t="shared" si="89"/>
        <v>3936.5294736842106</v>
      </c>
      <c r="T47" s="697">
        <f t="shared" si="89"/>
        <v>3936.5294736842106</v>
      </c>
      <c r="U47" s="697">
        <f t="shared" si="89"/>
        <v>3936.5294736842106</v>
      </c>
      <c r="V47" s="697">
        <f t="shared" si="89"/>
        <v>3936.5294736842106</v>
      </c>
      <c r="W47" s="698">
        <f t="shared" si="89"/>
        <v>15746.117894736843</v>
      </c>
      <c r="X47" s="697">
        <f t="shared" si="89"/>
        <v>3936.5294736842106</v>
      </c>
      <c r="Y47" s="697">
        <f t="shared" si="89"/>
        <v>3936.5294736842106</v>
      </c>
      <c r="Z47" s="697">
        <f t="shared" si="89"/>
        <v>3936.5294736842106</v>
      </c>
      <c r="AA47" s="697">
        <f t="shared" si="89"/>
        <v>3936.5294736842106</v>
      </c>
      <c r="AB47" s="698">
        <f t="shared" si="89"/>
        <v>15746.117894736843</v>
      </c>
      <c r="AC47" s="751">
        <f t="shared" si="89"/>
        <v>15746.117894736839</v>
      </c>
      <c r="AD47" s="755">
        <f t="shared" si="89"/>
        <v>15746.117894736839</v>
      </c>
      <c r="AE47" s="759">
        <f t="shared" si="89"/>
        <v>15746.117894736839</v>
      </c>
      <c r="AF47" s="755">
        <f t="shared" si="89"/>
        <v>15746.117894736839</v>
      </c>
      <c r="AG47" s="759">
        <f t="shared" ref="AG47:AJ47" si="90">SUM(AG42:AG46)</f>
        <v>15746.117894736839</v>
      </c>
      <c r="AH47" s="755">
        <f t="shared" si="90"/>
        <v>15746.117894736839</v>
      </c>
      <c r="AI47" s="759">
        <f t="shared" si="90"/>
        <v>15746.117894736839</v>
      </c>
      <c r="AJ47" s="755">
        <f t="shared" si="90"/>
        <v>15746.117894736839</v>
      </c>
      <c r="AL47" s="590">
        <f t="shared" si="73"/>
        <v>0</v>
      </c>
      <c r="AM47" s="591">
        <f t="shared" si="74"/>
        <v>78.98</v>
      </c>
      <c r="AN47" s="592">
        <f t="shared" si="75"/>
        <v>8346.9389473684205</v>
      </c>
      <c r="AO47" s="592">
        <f t="shared" si="76"/>
        <v>15746.117894736843</v>
      </c>
      <c r="AP47" s="592">
        <f t="shared" si="77"/>
        <v>15746.117894736843</v>
      </c>
      <c r="AQ47" s="592">
        <f t="shared" si="78"/>
        <v>15746.117894736839</v>
      </c>
      <c r="AR47" s="592">
        <f t="shared" si="79"/>
        <v>15746.117894736839</v>
      </c>
      <c r="AS47" s="592">
        <f t="shared" si="80"/>
        <v>15746.117894736839</v>
      </c>
      <c r="AT47" s="592">
        <f t="shared" si="81"/>
        <v>15746.117894736839</v>
      </c>
      <c r="AU47" s="592">
        <f t="shared" si="82"/>
        <v>15746.117894736839</v>
      </c>
      <c r="AV47" s="592">
        <f t="shared" si="83"/>
        <v>15746.117894736839</v>
      </c>
      <c r="AW47" s="592">
        <f t="shared" si="84"/>
        <v>15746.117894736839</v>
      </c>
      <c r="AX47" s="592">
        <f t="shared" si="85"/>
        <v>15746.117894736839</v>
      </c>
    </row>
    <row r="48" spans="1:50" x14ac:dyDescent="0.25">
      <c r="A48" s="664"/>
      <c r="B48" s="699" t="s">
        <v>429</v>
      </c>
      <c r="C48" s="700">
        <f>C36-C32+C45</f>
        <v>0</v>
      </c>
      <c r="D48" s="700">
        <f>D36-D32+D45</f>
        <v>0</v>
      </c>
      <c r="E48" s="700">
        <f t="shared" ref="E48:AF48" si="91">E36-E32+E45</f>
        <v>0</v>
      </c>
      <c r="F48" s="700">
        <f t="shared" si="91"/>
        <v>0</v>
      </c>
      <c r="G48" s="700">
        <f t="shared" si="91"/>
        <v>0</v>
      </c>
      <c r="H48" s="700">
        <f t="shared" si="91"/>
        <v>0</v>
      </c>
      <c r="I48" s="701">
        <f>I36-I32+I45</f>
        <v>0</v>
      </c>
      <c r="J48" s="701">
        <f t="shared" si="91"/>
        <v>0</v>
      </c>
      <c r="K48" s="701">
        <f t="shared" si="91"/>
        <v>0</v>
      </c>
      <c r="L48" s="701">
        <f>L36-L32+L45</f>
        <v>-119.801</v>
      </c>
      <c r="M48" s="701">
        <f t="shared" si="91"/>
        <v>-119.801</v>
      </c>
      <c r="N48" s="700">
        <f t="shared" si="91"/>
        <v>-359.40299999999996</v>
      </c>
      <c r="O48" s="700">
        <f t="shared" si="91"/>
        <v>-359.40299999999996</v>
      </c>
      <c r="P48" s="700">
        <f t="shared" si="91"/>
        <v>12022.715099999998</v>
      </c>
      <c r="Q48" s="700">
        <f t="shared" si="91"/>
        <v>4368.9607500000002</v>
      </c>
      <c r="R48" s="700">
        <f t="shared" si="91"/>
        <v>15672.869849999995</v>
      </c>
      <c r="S48" s="700">
        <f t="shared" si="91"/>
        <v>5639.9376000000011</v>
      </c>
      <c r="T48" s="700">
        <f t="shared" si="91"/>
        <v>12285.040349999997</v>
      </c>
      <c r="U48" s="700">
        <f t="shared" si="91"/>
        <v>11772.696738000001</v>
      </c>
      <c r="V48" s="700">
        <f t="shared" si="91"/>
        <v>4272.0174750000015</v>
      </c>
      <c r="W48" s="700">
        <f t="shared" si="91"/>
        <v>33969.692163</v>
      </c>
      <c r="X48" s="700">
        <f t="shared" si="91"/>
        <v>5517.574787999999</v>
      </c>
      <c r="Y48" s="700">
        <f t="shared" si="91"/>
        <v>12029.775482999999</v>
      </c>
      <c r="Z48" s="700">
        <f t="shared" si="91"/>
        <v>11703.941688450002</v>
      </c>
      <c r="AA48" s="700">
        <f t="shared" si="91"/>
        <v>4245.3580743749999</v>
      </c>
      <c r="AB48" s="700">
        <f t="shared" si="91"/>
        <v>33496.650033825004</v>
      </c>
      <c r="AC48" s="700">
        <f t="shared" si="91"/>
        <v>33297.387971924996</v>
      </c>
      <c r="AD48" s="700">
        <f t="shared" si="91"/>
        <v>33098.125910025003</v>
      </c>
      <c r="AE48" s="700">
        <f t="shared" si="91"/>
        <v>32898.863848125002</v>
      </c>
      <c r="AF48" s="700">
        <f t="shared" si="91"/>
        <v>32699.601786225008</v>
      </c>
      <c r="AG48" s="700">
        <f t="shared" ref="AG48:AJ48" si="92">AG36-AG32+AG45</f>
        <v>32500.339724324993</v>
      </c>
      <c r="AH48" s="700">
        <f t="shared" si="92"/>
        <v>32301.077662424999</v>
      </c>
      <c r="AI48" s="700">
        <f t="shared" si="92"/>
        <v>32101.815600525006</v>
      </c>
      <c r="AJ48" s="700">
        <f t="shared" si="92"/>
        <v>31902.553538625005</v>
      </c>
      <c r="AL48" s="674"/>
      <c r="AM48" s="674"/>
      <c r="AN48" s="674"/>
      <c r="AO48" s="674"/>
      <c r="AP48" s="674"/>
    </row>
    <row r="49" spans="1:42" x14ac:dyDescent="0.25">
      <c r="A49" s="702"/>
      <c r="B49" s="703" t="s">
        <v>430</v>
      </c>
      <c r="C49" s="704" t="e">
        <f t="shared" ref="C49:AF49" si="93">C48/C11</f>
        <v>#DIV/0!</v>
      </c>
      <c r="D49" s="704" t="e">
        <f t="shared" si="93"/>
        <v>#DIV/0!</v>
      </c>
      <c r="E49" s="704" t="e">
        <f t="shared" si="93"/>
        <v>#DIV/0!</v>
      </c>
      <c r="F49" s="704" t="e">
        <f t="shared" si="93"/>
        <v>#DIV/0!</v>
      </c>
      <c r="G49" s="704" t="e">
        <f t="shared" si="93"/>
        <v>#DIV/0!</v>
      </c>
      <c r="H49" s="704" t="e">
        <f t="shared" si="93"/>
        <v>#DIV/0!</v>
      </c>
      <c r="I49" s="704" t="e">
        <f>I48/I11</f>
        <v>#DIV/0!</v>
      </c>
      <c r="J49" s="704" t="e">
        <f t="shared" si="93"/>
        <v>#DIV/0!</v>
      </c>
      <c r="K49" s="704" t="e">
        <f t="shared" si="93"/>
        <v>#DIV/0!</v>
      </c>
      <c r="L49" s="704" t="e">
        <f t="shared" si="93"/>
        <v>#DIV/0!</v>
      </c>
      <c r="M49" s="704" t="e">
        <f t="shared" si="93"/>
        <v>#DIV/0!</v>
      </c>
      <c r="N49" s="704" t="e">
        <f t="shared" si="93"/>
        <v>#DIV/0!</v>
      </c>
      <c r="O49" s="704" t="e">
        <f t="shared" si="93"/>
        <v>#DIV/0!</v>
      </c>
      <c r="P49" s="704">
        <f t="shared" si="93"/>
        <v>0.96174656963795324</v>
      </c>
      <c r="Q49" s="704">
        <f t="shared" si="93"/>
        <v>0.90134374973405851</v>
      </c>
      <c r="R49" s="704">
        <f t="shared" si="93"/>
        <v>0.90343531841245028</v>
      </c>
      <c r="S49" s="704">
        <f t="shared" si="93"/>
        <v>0.92183850760147623</v>
      </c>
      <c r="T49" s="704">
        <f t="shared" si="93"/>
        <v>0.96253279931389857</v>
      </c>
      <c r="U49" s="704">
        <f t="shared" si="93"/>
        <v>0.96096588738566657</v>
      </c>
      <c r="V49" s="704">
        <f t="shared" si="93"/>
        <v>0.89933035687148832</v>
      </c>
      <c r="W49" s="704">
        <f t="shared" si="93"/>
        <v>0.9466923492487912</v>
      </c>
      <c r="X49" s="704">
        <f t="shared" si="93"/>
        <v>0.92024337510354715</v>
      </c>
      <c r="Y49" s="704">
        <f t="shared" si="93"/>
        <v>0.96176816256520259</v>
      </c>
      <c r="Z49" s="704">
        <f t="shared" si="93"/>
        <v>0.96074558197840254</v>
      </c>
      <c r="AA49" s="704">
        <f t="shared" si="93"/>
        <v>0.8987621854633745</v>
      </c>
      <c r="AB49" s="704">
        <f t="shared" si="93"/>
        <v>0.94598020161467633</v>
      </c>
      <c r="AC49" s="704">
        <f t="shared" si="93"/>
        <v>0.94567449200728237</v>
      </c>
      <c r="AD49" s="704">
        <f t="shared" si="93"/>
        <v>0.94536530255442586</v>
      </c>
      <c r="AE49" s="704">
        <f t="shared" si="93"/>
        <v>0.94505257350019178</v>
      </c>
      <c r="AF49" s="704">
        <f t="shared" si="93"/>
        <v>0.94473624371261689</v>
      </c>
      <c r="AG49" s="704">
        <f t="shared" ref="AG49:AJ49" si="94">AG48/AG11</f>
        <v>0.94441625064385126</v>
      </c>
      <c r="AH49" s="704">
        <f t="shared" si="94"/>
        <v>0.94409253028892759</v>
      </c>
      <c r="AI49" s="704">
        <f t="shared" si="94"/>
        <v>0.94376501714308125</v>
      </c>
      <c r="AJ49" s="704">
        <f t="shared" si="94"/>
        <v>0.94343364415756137</v>
      </c>
      <c r="AL49" s="704"/>
      <c r="AM49" s="704"/>
      <c r="AN49" s="704"/>
      <c r="AO49" s="704"/>
      <c r="AP49" s="704"/>
    </row>
    <row r="50" spans="1:42" x14ac:dyDescent="0.25">
      <c r="A50" s="702"/>
      <c r="B50" s="703"/>
      <c r="C50" s="703"/>
      <c r="D50" s="705"/>
      <c r="E50" s="705"/>
      <c r="F50" s="705"/>
      <c r="G50" s="705"/>
      <c r="H50" s="704"/>
      <c r="I50" s="704"/>
      <c r="J50" s="704"/>
      <c r="K50" s="704"/>
      <c r="L50" s="704"/>
      <c r="M50" s="704"/>
      <c r="N50" s="704"/>
      <c r="O50" s="704"/>
      <c r="P50" s="704"/>
      <c r="Q50" s="704"/>
      <c r="R50" s="704"/>
      <c r="S50" s="704"/>
      <c r="T50" s="704"/>
      <c r="U50" s="704"/>
      <c r="V50" s="704"/>
      <c r="W50" s="704"/>
      <c r="X50" s="704"/>
      <c r="Y50" s="704"/>
      <c r="Z50" s="704"/>
      <c r="AA50" s="704"/>
      <c r="AB50" s="704"/>
      <c r="AC50" s="704"/>
      <c r="AD50" s="704"/>
      <c r="AE50" s="704"/>
      <c r="AF50" s="704"/>
      <c r="AG50" s="704"/>
      <c r="AH50" s="704"/>
      <c r="AI50" s="704"/>
      <c r="AJ50" s="704"/>
      <c r="AL50" s="704"/>
      <c r="AM50" s="704"/>
      <c r="AN50" s="704"/>
      <c r="AO50" s="704"/>
      <c r="AP50" s="704"/>
    </row>
    <row r="51" spans="1:42" x14ac:dyDescent="0.25">
      <c r="A51" s="702"/>
      <c r="B51" s="706" t="s">
        <v>431</v>
      </c>
      <c r="C51" s="707">
        <v>0.23</v>
      </c>
      <c r="D51" s="707">
        <v>0.23</v>
      </c>
      <c r="E51" s="707">
        <v>0.23</v>
      </c>
      <c r="F51" s="707">
        <v>0.23</v>
      </c>
      <c r="G51" s="707">
        <v>0.23</v>
      </c>
      <c r="H51" s="707">
        <v>0.23</v>
      </c>
      <c r="I51" s="707">
        <v>0.18</v>
      </c>
      <c r="J51" s="707">
        <v>0.18</v>
      </c>
      <c r="K51" s="707">
        <v>0.18</v>
      </c>
      <c r="L51" s="707">
        <v>0.18</v>
      </c>
      <c r="M51" s="707">
        <v>0.18</v>
      </c>
      <c r="N51" s="707">
        <v>0.18</v>
      </c>
      <c r="O51" s="707">
        <v>0.18</v>
      </c>
      <c r="P51" s="707">
        <v>0.18</v>
      </c>
      <c r="Q51" s="707">
        <v>0.18</v>
      </c>
      <c r="R51" s="707">
        <v>0.18</v>
      </c>
      <c r="S51" s="707">
        <v>0.18</v>
      </c>
      <c r="T51" s="707">
        <v>0.18</v>
      </c>
      <c r="U51" s="707">
        <v>0.18</v>
      </c>
      <c r="V51" s="707">
        <v>0.18</v>
      </c>
      <c r="W51" s="707">
        <v>0.18</v>
      </c>
      <c r="X51" s="707">
        <v>0.18</v>
      </c>
      <c r="Y51" s="707">
        <v>0.18</v>
      </c>
      <c r="Z51" s="707">
        <v>0.18</v>
      </c>
      <c r="AA51" s="707">
        <v>0.18</v>
      </c>
      <c r="AB51" s="707">
        <v>0.18</v>
      </c>
      <c r="AC51" s="707">
        <v>0.18</v>
      </c>
      <c r="AD51" s="707">
        <v>0.18</v>
      </c>
      <c r="AE51" s="707">
        <v>0.18</v>
      </c>
      <c r="AF51" s="707">
        <v>0.18</v>
      </c>
      <c r="AG51" s="707">
        <v>0.18</v>
      </c>
      <c r="AH51" s="707">
        <v>0.18</v>
      </c>
      <c r="AI51" s="707">
        <v>0.18</v>
      </c>
      <c r="AJ51" s="707">
        <v>0.18</v>
      </c>
      <c r="AL51" s="704"/>
      <c r="AM51" s="704"/>
      <c r="AN51" s="704"/>
      <c r="AO51" s="704"/>
      <c r="AP51" s="704"/>
    </row>
    <row r="52" spans="1:42" x14ac:dyDescent="0.25">
      <c r="A52" s="702"/>
      <c r="B52" s="706" t="s">
        <v>432</v>
      </c>
      <c r="C52" s="708">
        <v>0.36699999999999999</v>
      </c>
      <c r="D52" s="708">
        <v>0.36699999999999999</v>
      </c>
      <c r="E52" s="708">
        <v>0.36699999999999999</v>
      </c>
      <c r="F52" s="708">
        <v>0.36699999999999999</v>
      </c>
      <c r="G52" s="708">
        <v>0.36699999999999999</v>
      </c>
      <c r="H52" s="708">
        <v>0.36699999999999999</v>
      </c>
      <c r="I52" s="708">
        <v>0.36699999999999999</v>
      </c>
      <c r="J52" s="708">
        <v>0.36699999999999999</v>
      </c>
      <c r="K52" s="708">
        <v>0.36699999999999999</v>
      </c>
      <c r="L52" s="708">
        <v>0.36699999999999999</v>
      </c>
      <c r="M52" s="708">
        <v>0.36699999999999999</v>
      </c>
      <c r="N52" s="708">
        <v>0.36699999999999999</v>
      </c>
      <c r="O52" s="708">
        <v>0.36699999999999999</v>
      </c>
      <c r="P52" s="708">
        <v>0.36699999999999999</v>
      </c>
      <c r="Q52" s="708">
        <v>0.36699999999999999</v>
      </c>
      <c r="R52" s="708">
        <v>0.36699999999999999</v>
      </c>
      <c r="S52" s="708">
        <v>0.36699999999999999</v>
      </c>
      <c r="T52" s="708">
        <v>0.36699999999999999</v>
      </c>
      <c r="U52" s="708">
        <v>0.36699999999999999</v>
      </c>
      <c r="V52" s="708">
        <v>0.36699999999999999</v>
      </c>
      <c r="W52" s="708">
        <v>0.36699999999999999</v>
      </c>
      <c r="X52" s="708">
        <v>0.36699999999999999</v>
      </c>
      <c r="Y52" s="708">
        <v>0.36699999999999999</v>
      </c>
      <c r="Z52" s="708">
        <v>0.36699999999999999</v>
      </c>
      <c r="AA52" s="708">
        <v>0.36699999999999999</v>
      </c>
      <c r="AB52" s="708">
        <v>0.36699999999999999</v>
      </c>
      <c r="AC52" s="708">
        <v>0.36699999999999999</v>
      </c>
      <c r="AD52" s="708">
        <v>0.36699999999999999</v>
      </c>
      <c r="AE52" s="708">
        <v>0.36699999999999999</v>
      </c>
      <c r="AF52" s="708">
        <v>0.36699999999999999</v>
      </c>
      <c r="AG52" s="708">
        <v>0.36699999999999999</v>
      </c>
      <c r="AH52" s="708">
        <v>0.36699999999999999</v>
      </c>
      <c r="AI52" s="708">
        <v>0.36699999999999999</v>
      </c>
      <c r="AJ52" s="708">
        <v>0.36699999999999999</v>
      </c>
      <c r="AL52" s="704"/>
      <c r="AM52" s="704"/>
      <c r="AN52" s="704"/>
      <c r="AO52" s="704"/>
      <c r="AP52" s="704"/>
    </row>
    <row r="53" spans="1:42" x14ac:dyDescent="0.25">
      <c r="A53" s="702"/>
      <c r="B53" s="703"/>
      <c r="C53" s="703"/>
      <c r="D53" s="705"/>
      <c r="E53" s="705"/>
      <c r="F53" s="705"/>
      <c r="G53" s="705"/>
      <c r="H53" s="704"/>
      <c r="I53" s="704"/>
      <c r="J53" s="704"/>
      <c r="K53" s="704"/>
      <c r="L53" s="704"/>
      <c r="M53" s="704"/>
      <c r="N53" s="704"/>
      <c r="O53" s="704"/>
      <c r="P53" s="704"/>
      <c r="Q53" s="704"/>
      <c r="R53" s="704"/>
      <c r="S53" s="704"/>
      <c r="T53" s="704"/>
      <c r="U53" s="704"/>
      <c r="V53" s="704"/>
      <c r="W53" s="704"/>
      <c r="X53" s="704"/>
      <c r="Y53" s="704"/>
      <c r="Z53" s="704"/>
      <c r="AA53" s="704"/>
      <c r="AB53" s="704"/>
      <c r="AC53" s="704"/>
      <c r="AD53" s="704"/>
      <c r="AE53" s="704"/>
      <c r="AF53" s="704"/>
      <c r="AG53" s="704"/>
      <c r="AH53" s="704"/>
      <c r="AI53" s="704"/>
      <c r="AJ53" s="704"/>
      <c r="AL53" s="704"/>
      <c r="AM53" s="704"/>
      <c r="AN53" s="704"/>
      <c r="AO53" s="704"/>
      <c r="AP53" s="704"/>
    </row>
    <row r="54" spans="1:42" x14ac:dyDescent="0.25">
      <c r="A54" s="709"/>
      <c r="B54" s="453" t="s">
        <v>342</v>
      </c>
      <c r="C54" s="453"/>
      <c r="D54" s="453"/>
      <c r="E54" s="453"/>
      <c r="F54" s="453"/>
      <c r="G54" s="453"/>
      <c r="H54" s="453"/>
      <c r="I54" s="453"/>
      <c r="J54" s="454"/>
      <c r="K54" s="454"/>
      <c r="L54" s="454"/>
      <c r="M54" s="455"/>
      <c r="N54" s="455"/>
      <c r="O54" s="454"/>
      <c r="P54" s="454"/>
      <c r="Q54" s="454"/>
      <c r="R54" s="455"/>
      <c r="S54" s="455"/>
      <c r="T54" s="454"/>
      <c r="U54" s="454"/>
      <c r="V54" s="454"/>
      <c r="W54" s="455"/>
      <c r="X54" s="455"/>
      <c r="Y54" s="454"/>
      <c r="Z54" s="454"/>
      <c r="AA54" s="454"/>
      <c r="AB54" s="455"/>
      <c r="AC54" s="455"/>
      <c r="AD54" s="455"/>
      <c r="AE54" s="455"/>
      <c r="AF54" s="455"/>
      <c r="AG54" s="455"/>
      <c r="AH54" s="455"/>
      <c r="AI54" s="455"/>
      <c r="AJ54" s="455"/>
    </row>
    <row r="55" spans="1:42" ht="15.75" customHeight="1" x14ac:dyDescent="0.25">
      <c r="A55" s="709"/>
      <c r="B55" s="900" t="s">
        <v>433</v>
      </c>
      <c r="C55" s="900"/>
      <c r="D55" s="900"/>
      <c r="E55" s="900"/>
      <c r="F55" s="900"/>
      <c r="G55" s="900"/>
      <c r="H55" s="900"/>
      <c r="I55" s="900"/>
      <c r="J55" s="900"/>
      <c r="K55" s="900"/>
      <c r="L55" s="900"/>
      <c r="M55" s="900"/>
      <c r="N55" s="455"/>
      <c r="O55" s="454"/>
      <c r="P55" s="454"/>
      <c r="Q55" s="454"/>
      <c r="R55" s="455"/>
      <c r="S55" s="455"/>
      <c r="T55" s="454"/>
      <c r="U55" s="454"/>
      <c r="V55" s="454"/>
      <c r="W55" s="455"/>
      <c r="X55" s="455"/>
      <c r="Y55" s="454"/>
      <c r="Z55" s="454"/>
      <c r="AA55" s="454"/>
      <c r="AB55" s="455"/>
      <c r="AC55" s="455"/>
      <c r="AD55" s="455"/>
      <c r="AE55" s="455"/>
      <c r="AF55" s="455"/>
      <c r="AG55" s="455"/>
      <c r="AH55" s="455"/>
      <c r="AI55" s="455"/>
      <c r="AJ55" s="455"/>
    </row>
    <row r="56" spans="1:42" x14ac:dyDescent="0.25">
      <c r="A56" s="709"/>
      <c r="B56" s="900" t="s">
        <v>344</v>
      </c>
      <c r="C56" s="900"/>
      <c r="D56" s="900"/>
      <c r="E56" s="900"/>
      <c r="F56" s="900"/>
      <c r="G56" s="900"/>
      <c r="H56" s="900"/>
      <c r="I56" s="900"/>
      <c r="J56" s="900"/>
      <c r="K56" s="900"/>
      <c r="L56" s="900"/>
      <c r="M56" s="900"/>
      <c r="N56" s="455"/>
      <c r="O56" s="454"/>
      <c r="P56" s="454"/>
      <c r="Q56" s="454"/>
      <c r="R56" s="455"/>
      <c r="S56" s="455"/>
      <c r="T56" s="454"/>
      <c r="U56" s="454"/>
      <c r="V56" s="454"/>
      <c r="W56" s="455"/>
      <c r="X56" s="455"/>
      <c r="Y56" s="454"/>
      <c r="Z56" s="454"/>
      <c r="AA56" s="454"/>
      <c r="AB56" s="455"/>
      <c r="AC56" s="455"/>
      <c r="AD56" s="455"/>
      <c r="AE56" s="455"/>
      <c r="AF56" s="455"/>
      <c r="AG56" s="455"/>
      <c r="AH56" s="455"/>
      <c r="AI56" s="455"/>
      <c r="AJ56" s="455"/>
    </row>
    <row r="57" spans="1:42" ht="16.8" x14ac:dyDescent="0.25">
      <c r="A57" s="456" t="s">
        <v>345</v>
      </c>
      <c r="B57" s="530" t="s">
        <v>434</v>
      </c>
      <c r="C57" s="507"/>
      <c r="D57" s="507"/>
      <c r="E57" s="507"/>
      <c r="F57" s="507"/>
      <c r="G57" s="507"/>
      <c r="H57" s="507"/>
      <c r="I57" s="507"/>
      <c r="J57" s="507"/>
      <c r="K57" s="507"/>
      <c r="L57" s="507"/>
      <c r="M57" s="507"/>
      <c r="N57" s="455"/>
      <c r="O57" s="454"/>
      <c r="P57" s="454"/>
      <c r="Q57" s="454"/>
      <c r="R57" s="455"/>
      <c r="S57" s="455"/>
      <c r="T57" s="454"/>
      <c r="U57" s="454"/>
      <c r="V57" s="454"/>
      <c r="W57" s="455"/>
      <c r="X57" s="455"/>
      <c r="Y57" s="454"/>
      <c r="Z57" s="454"/>
      <c r="AA57" s="454"/>
      <c r="AB57" s="455"/>
      <c r="AC57" s="455"/>
      <c r="AD57" s="455"/>
      <c r="AE57" s="455"/>
      <c r="AF57" s="455"/>
      <c r="AG57" s="455"/>
      <c r="AH57" s="455"/>
      <c r="AI57" s="455"/>
      <c r="AJ57" s="455"/>
    </row>
    <row r="58" spans="1:42" ht="16.8" x14ac:dyDescent="0.25">
      <c r="A58" s="456">
        <v>2</v>
      </c>
      <c r="B58" s="530" t="s">
        <v>435</v>
      </c>
      <c r="C58" s="507"/>
      <c r="D58" s="507"/>
      <c r="E58" s="507"/>
      <c r="F58" s="507"/>
      <c r="G58" s="507"/>
      <c r="H58" s="507"/>
      <c r="I58" s="507"/>
      <c r="J58" s="507"/>
      <c r="K58" s="507"/>
      <c r="L58" s="507"/>
      <c r="M58" s="507"/>
      <c r="N58" s="455"/>
      <c r="O58" s="454"/>
      <c r="P58" s="454"/>
      <c r="Q58" s="454"/>
      <c r="R58" s="455"/>
      <c r="S58" s="455"/>
      <c r="T58" s="454"/>
      <c r="U58" s="454"/>
      <c r="V58" s="454"/>
      <c r="W58" s="455"/>
      <c r="X58" s="455"/>
      <c r="Y58" s="454"/>
      <c r="Z58" s="454"/>
      <c r="AA58" s="454"/>
      <c r="AB58" s="455"/>
      <c r="AC58" s="455"/>
      <c r="AD58" s="455"/>
      <c r="AE58" s="455"/>
      <c r="AF58" s="455"/>
      <c r="AG58" s="455"/>
      <c r="AH58" s="455"/>
      <c r="AI58" s="455"/>
      <c r="AJ58" s="455"/>
    </row>
    <row r="59" spans="1:42" x14ac:dyDescent="0.25">
      <c r="A59" s="709"/>
      <c r="N59" s="455"/>
      <c r="O59" s="454"/>
      <c r="P59" s="454"/>
      <c r="Q59" s="454"/>
      <c r="R59" s="455"/>
      <c r="S59" s="455"/>
      <c r="T59" s="454"/>
      <c r="U59" s="454"/>
      <c r="V59" s="454"/>
      <c r="W59" s="455"/>
      <c r="X59" s="455"/>
      <c r="Y59" s="454"/>
      <c r="Z59" s="454"/>
      <c r="AA59" s="454"/>
      <c r="AB59" s="455"/>
      <c r="AC59" s="455"/>
      <c r="AD59" s="455"/>
      <c r="AE59" s="455"/>
      <c r="AF59" s="455"/>
      <c r="AG59" s="455"/>
      <c r="AH59" s="455"/>
      <c r="AI59" s="455"/>
      <c r="AJ59" s="455"/>
    </row>
    <row r="60" spans="1:42" x14ac:dyDescent="0.25">
      <c r="A60" s="702"/>
      <c r="B60" s="710" t="s">
        <v>436</v>
      </c>
      <c r="C60" s="710"/>
      <c r="D60" s="705"/>
      <c r="E60" s="705"/>
      <c r="F60" s="705"/>
      <c r="G60" s="705"/>
      <c r="H60" s="705"/>
      <c r="I60" s="705"/>
      <c r="J60" s="705"/>
      <c r="K60" s="705"/>
      <c r="L60" s="705"/>
      <c r="M60" s="705"/>
      <c r="N60" s="705"/>
      <c r="O60" s="705"/>
      <c r="P60" s="705"/>
      <c r="Q60" s="705"/>
      <c r="R60" s="705"/>
      <c r="S60" s="705"/>
      <c r="T60" s="705"/>
      <c r="U60" s="705"/>
      <c r="V60" s="705"/>
      <c r="W60" s="705"/>
      <c r="X60" s="705"/>
      <c r="Y60" s="705"/>
      <c r="Z60" s="705"/>
      <c r="AA60" s="705"/>
      <c r="AB60" s="705"/>
      <c r="AF60" s="705"/>
      <c r="AJ60" s="705"/>
      <c r="AK60" s="705"/>
      <c r="AL60" s="705"/>
      <c r="AM60" s="705"/>
    </row>
    <row r="61" spans="1:42" x14ac:dyDescent="0.25">
      <c r="B61" s="711" t="s">
        <v>437</v>
      </c>
      <c r="C61" s="648"/>
      <c r="D61" s="712">
        <f>D17+D25+D26+D27</f>
        <v>0</v>
      </c>
      <c r="E61" s="712">
        <f t="shared" ref="E61:AF61" si="95">E17+E25+E26+E27</f>
        <v>0</v>
      </c>
      <c r="F61" s="712">
        <f t="shared" si="95"/>
        <v>0</v>
      </c>
      <c r="G61" s="712">
        <f t="shared" si="95"/>
        <v>0</v>
      </c>
      <c r="H61" s="712">
        <f>H17+H25+H26+H27</f>
        <v>0</v>
      </c>
      <c r="I61" s="712">
        <f t="shared" si="95"/>
        <v>0</v>
      </c>
      <c r="J61" s="712">
        <f t="shared" si="95"/>
        <v>0</v>
      </c>
      <c r="K61" s="712">
        <f t="shared" si="95"/>
        <v>0</v>
      </c>
      <c r="L61" s="712">
        <f t="shared" si="95"/>
        <v>-119.801</v>
      </c>
      <c r="M61" s="712">
        <f t="shared" si="95"/>
        <v>-119.801</v>
      </c>
      <c r="N61" s="712">
        <f t="shared" si="95"/>
        <v>-359.40299999999996</v>
      </c>
      <c r="O61" s="712">
        <f t="shared" si="95"/>
        <v>-359.40299999999996</v>
      </c>
      <c r="P61" s="712">
        <f t="shared" si="95"/>
        <v>-4058.9924736842104</v>
      </c>
      <c r="Q61" s="712">
        <f t="shared" si="95"/>
        <v>-4058.9924736842104</v>
      </c>
      <c r="R61" s="712">
        <f t="shared" si="95"/>
        <v>-8836.7909473684213</v>
      </c>
      <c r="S61" s="712">
        <f t="shared" si="95"/>
        <v>-4058.9924736842104</v>
      </c>
      <c r="T61" s="712">
        <f t="shared" si="95"/>
        <v>-4058.9924736842104</v>
      </c>
      <c r="U61" s="712">
        <f t="shared" si="95"/>
        <v>-4058.9924736842104</v>
      </c>
      <c r="V61" s="712">
        <f t="shared" si="95"/>
        <v>-4058.9924736842104</v>
      </c>
      <c r="W61" s="712">
        <f t="shared" si="95"/>
        <v>-16235.969894736842</v>
      </c>
      <c r="X61" s="712">
        <f t="shared" si="95"/>
        <v>-4058.9924736842104</v>
      </c>
      <c r="Y61" s="712">
        <f t="shared" si="95"/>
        <v>-4058.9924736842104</v>
      </c>
      <c r="Z61" s="712">
        <f t="shared" si="95"/>
        <v>-4058.9924736842104</v>
      </c>
      <c r="AA61" s="712">
        <f t="shared" si="95"/>
        <v>-4058.9924736842104</v>
      </c>
      <c r="AB61" s="712">
        <f t="shared" si="95"/>
        <v>-16235.969894736842</v>
      </c>
      <c r="AC61" s="712">
        <f t="shared" si="95"/>
        <v>-16235.96989473684</v>
      </c>
      <c r="AD61" s="712">
        <f t="shared" si="95"/>
        <v>-16235.96989473684</v>
      </c>
      <c r="AE61" s="712">
        <f t="shared" si="95"/>
        <v>-16235.96989473684</v>
      </c>
      <c r="AF61" s="712">
        <f t="shared" si="95"/>
        <v>-16235.96989473684</v>
      </c>
      <c r="AG61" s="712">
        <f t="shared" ref="AG61:AJ61" si="96">AG17+AG25+AG26+AG27</f>
        <v>-16235.96989473684</v>
      </c>
      <c r="AH61" s="712">
        <f t="shared" si="96"/>
        <v>-16235.96989473684</v>
      </c>
      <c r="AI61" s="712">
        <f t="shared" si="96"/>
        <v>-16235.96989473684</v>
      </c>
      <c r="AJ61" s="712">
        <f t="shared" si="96"/>
        <v>-16235.96989473684</v>
      </c>
      <c r="AK61" s="712"/>
      <c r="AL61" s="712"/>
      <c r="AM61" s="712"/>
    </row>
    <row r="62" spans="1:42" x14ac:dyDescent="0.25">
      <c r="B62" s="530" t="s">
        <v>438</v>
      </c>
      <c r="D62" s="713">
        <f>D47+D61</f>
        <v>0</v>
      </c>
      <c r="E62" s="713">
        <f t="shared" ref="E62:AF62" si="97">E47+E61</f>
        <v>0</v>
      </c>
      <c r="F62" s="713">
        <f t="shared" si="97"/>
        <v>0</v>
      </c>
      <c r="G62" s="713">
        <f t="shared" si="97"/>
        <v>0</v>
      </c>
      <c r="H62" s="713">
        <f t="shared" si="97"/>
        <v>0</v>
      </c>
      <c r="I62" s="713">
        <f t="shared" si="97"/>
        <v>0</v>
      </c>
      <c r="J62" s="713">
        <f>J47+J61</f>
        <v>0</v>
      </c>
      <c r="K62" s="713">
        <f t="shared" si="97"/>
        <v>0</v>
      </c>
      <c r="L62" s="713">
        <f t="shared" si="97"/>
        <v>-40.820999999999998</v>
      </c>
      <c r="M62" s="713">
        <f t="shared" si="97"/>
        <v>-40.820999999999998</v>
      </c>
      <c r="N62" s="713">
        <f t="shared" si="97"/>
        <v>-122.46299999999997</v>
      </c>
      <c r="O62" s="713">
        <f t="shared" si="97"/>
        <v>-122.46299999999997</v>
      </c>
      <c r="P62" s="713">
        <f t="shared" si="97"/>
        <v>-122.46299999999974</v>
      </c>
      <c r="Q62" s="713">
        <f t="shared" si="97"/>
        <v>-122.46299999999974</v>
      </c>
      <c r="R62" s="713">
        <f t="shared" si="97"/>
        <v>-489.85200000000077</v>
      </c>
      <c r="S62" s="713">
        <f t="shared" si="97"/>
        <v>-122.46299999999974</v>
      </c>
      <c r="T62" s="713">
        <f t="shared" si="97"/>
        <v>-122.46299999999974</v>
      </c>
      <c r="U62" s="713">
        <f t="shared" si="97"/>
        <v>-122.46299999999974</v>
      </c>
      <c r="V62" s="713">
        <f t="shared" si="97"/>
        <v>-122.46299999999974</v>
      </c>
      <c r="W62" s="713">
        <f t="shared" si="97"/>
        <v>-489.85199999999895</v>
      </c>
      <c r="X62" s="713">
        <f t="shared" si="97"/>
        <v>-122.46299999999974</v>
      </c>
      <c r="Y62" s="713">
        <f t="shared" si="97"/>
        <v>-122.46299999999974</v>
      </c>
      <c r="Z62" s="713">
        <f t="shared" si="97"/>
        <v>-122.46299999999974</v>
      </c>
      <c r="AA62" s="713">
        <f t="shared" si="97"/>
        <v>-122.46299999999974</v>
      </c>
      <c r="AB62" s="713">
        <f t="shared" si="97"/>
        <v>-489.85199999999895</v>
      </c>
      <c r="AC62" s="713">
        <f t="shared" si="97"/>
        <v>-489.85200000000077</v>
      </c>
      <c r="AD62" s="713">
        <f t="shared" si="97"/>
        <v>-489.85200000000077</v>
      </c>
      <c r="AE62" s="713">
        <f t="shared" si="97"/>
        <v>-489.85200000000077</v>
      </c>
      <c r="AF62" s="713">
        <f t="shared" si="97"/>
        <v>-489.85200000000077</v>
      </c>
      <c r="AG62" s="713">
        <f t="shared" ref="AG62:AJ62" si="98">AG47+AG61</f>
        <v>-489.85200000000077</v>
      </c>
      <c r="AH62" s="713">
        <f t="shared" si="98"/>
        <v>-489.85200000000077</v>
      </c>
      <c r="AI62" s="713">
        <f t="shared" si="98"/>
        <v>-489.85200000000077</v>
      </c>
      <c r="AJ62" s="713">
        <f t="shared" si="98"/>
        <v>-489.85200000000077</v>
      </c>
    </row>
    <row r="63" spans="1:42" x14ac:dyDescent="0.25">
      <c r="H63" s="714"/>
      <c r="M63" s="714"/>
      <c r="R63" s="714"/>
      <c r="W63" s="714"/>
      <c r="AB63" s="714"/>
      <c r="AC63" s="714"/>
      <c r="AD63" s="714"/>
      <c r="AE63" s="714"/>
      <c r="AF63" s="714"/>
      <c r="AG63" s="714"/>
      <c r="AH63" s="714"/>
      <c r="AI63" s="714"/>
      <c r="AJ63" s="714"/>
    </row>
  </sheetData>
  <mergeCells count="34">
    <mergeCell ref="B55:M55"/>
    <mergeCell ref="B56:M56"/>
    <mergeCell ref="AG9:AG10"/>
    <mergeCell ref="S9:S10"/>
    <mergeCell ref="T9:T10"/>
    <mergeCell ref="U9:U10"/>
    <mergeCell ref="V9:V10"/>
    <mergeCell ref="X9:X10"/>
    <mergeCell ref="I9:I10"/>
    <mergeCell ref="J9:J10"/>
    <mergeCell ref="Z9:Z10"/>
    <mergeCell ref="AA9:AA10"/>
    <mergeCell ref="AC9:AC10"/>
    <mergeCell ref="AD9:AD10"/>
    <mergeCell ref="AE9:AE10"/>
    <mergeCell ref="AF9:AF10"/>
    <mergeCell ref="A8:A10"/>
    <mergeCell ref="B8:B10"/>
    <mergeCell ref="C8:H8"/>
    <mergeCell ref="D9:D10"/>
    <mergeCell ref="E9:E10"/>
    <mergeCell ref="F9:F10"/>
    <mergeCell ref="G9:G10"/>
    <mergeCell ref="I8:AJ8"/>
    <mergeCell ref="AJ9:AJ10"/>
    <mergeCell ref="Y9:Y10"/>
    <mergeCell ref="K9:K10"/>
    <mergeCell ref="L9:L10"/>
    <mergeCell ref="N9:N10"/>
    <mergeCell ref="O9:O10"/>
    <mergeCell ref="P9:P10"/>
    <mergeCell ref="Q9:Q10"/>
    <mergeCell ref="AH9:AH10"/>
    <mergeCell ref="AI9:AI10"/>
  </mergeCells>
  <dataValidations count="1">
    <dataValidation type="decimal" operator="lessThanOrEqual" allowBlank="1" showInputMessage="1" showErrorMessage="1" errorTitle="Введення даних" error="Введіть від'ємне число" promptTitle="Введення даних" prompt="Введіть від'ємне число" sqref="C25:AJ27 C17:AJ17 C32:AJ34 I37:L37 N37:Q37 S37:V37 X37:AA37 AC37:AJ37">
      <formula1>0</formula1>
    </dataValidation>
  </dataValidations>
  <pageMargins left="0.7" right="0.7" top="0.75" bottom="0.75" header="0.3" footer="0.3"/>
  <ignoredErrors>
    <ignoredError sqref="AC32 I11:K11 I17 J17:L17 I25:L26 N25:Q26 N17:Q17 N32:Q32 I32:L32 I37:L37 N37:Q37 N11:Q11 S17:V17 S25:V25 S26:V26 S32:V32 S37:V37 S11:V11 X11:AA11 X17:AA17 X25:AA25 X26:AA26 X32:AA32 X37:AA37 AC11:AJ11 AC25:AC26 AC37 AC17 AD17:AF17 AG17:AJ17 AD25:AJ25 AD26:AF26 AG26:AJ26 AD32:AJ32 AD37:AJ37 K44:L44 J44 I44 I43:L43 I45:L46 O46:Q46 N43:Q45 N46 S43:V46 X43:AA46 AC45:AJ45 AC46:AJ46 AC43:AJ43" unlockedFormula="1"/>
    <ignoredError sqref="M32 W32 AB32 R32 M36 R36 M28 R28 M24 R24 R19 M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Спецификация</vt:lpstr>
      <vt:lpstr>Бюджет-OPEX</vt:lpstr>
      <vt:lpstr>Выручка-Revenue</vt:lpstr>
      <vt:lpstr>Налоговый учётfiscal accounting</vt:lpstr>
      <vt:lpstr>Кредиты-Credits</vt:lpstr>
      <vt:lpstr>Cash-flow</vt:lpstr>
      <vt:lpstr>P&amp;L</vt:lpstr>
      <vt:lpstr>Прогнозна</vt:lpstr>
      <vt:lpstr>Форма2</vt:lpstr>
      <vt:lpstr>Лист1</vt:lpstr>
      <vt:lpstr>'Cash-flow'!Заголовки_для_печати</vt:lpstr>
      <vt:lpstr>'P&amp;L'!Заголовки_для_печати</vt:lpstr>
      <vt:lpstr>'Cash-flow'!Область_печати</vt:lpstr>
      <vt:lpstr>'P&amp;L'!Область_печати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2018-11-01T07:29:59Z</dcterms:modified>
</cp:coreProperties>
</file>