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klad\Desktop\"/>
    </mc:Choice>
  </mc:AlternateContent>
  <xr:revisionPtr revIDLastSave="0" documentId="13_ncr:1_{9446082D-1B02-46A2-BA15-6A3442A57EA6}" xr6:coauthVersionLast="47" xr6:coauthVersionMax="47" xr10:uidLastSave="{00000000-0000-0000-0000-000000000000}"/>
  <bookViews>
    <workbookView xWindow="-120" yWindow="-120" windowWidth="24240" windowHeight="13140" tabRatio="849" activeTab="4" xr2:uid="{00000000-000D-0000-FFFF-FFFF00000000}"/>
  </bookViews>
  <sheets>
    <sheet name="Спидометр Киев" sheetId="2" r:id="rId1"/>
    <sheet name="Сводная Авто" sheetId="11" r:id="rId2"/>
    <sheet name="Перевозчик" sheetId="13" r:id="rId3"/>
    <sheet name="Сводная перевозчик" sheetId="10" r:id="rId4"/>
    <sheet name="Сводная Таблица" sheetId="15" r:id="rId5"/>
    <sheet name="Найм" sheetId="5" r:id="rId6"/>
    <sheet name="Бюджет" sheetId="7" state="hidden" r:id="rId7"/>
    <sheet name="инфо по картам" sheetId="9" state="hidden" r:id="rId8"/>
    <sheet name="Спидометр регионы" sheetId="3" state="hidden" r:id="rId9"/>
    <sheet name="Т.Р." sheetId="4" state="hidden" r:id="rId10"/>
    <sheet name="1" sheetId="1" state="hidden" r:id="rId11"/>
  </sheets>
  <definedNames>
    <definedName name="_xlnm._FilterDatabase" localSheetId="5" hidden="1">Найм!$A$1:$U$3</definedName>
    <definedName name="_xlnm._FilterDatabase" localSheetId="1" hidden="1">'Сводная Авто'!$A$1:$M$5</definedName>
    <definedName name="_xlnm._FilterDatabase" localSheetId="0" hidden="1">'Спидометр Киев'!$A$1:$N$1</definedName>
    <definedName name="_xlnm._FilterDatabase" localSheetId="8" hidden="1">'Спидометр регионы'!$A$1:$L$38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5" l="1"/>
  <c r="B11" i="15"/>
  <c r="B6" i="15" l="1"/>
  <c r="I4" i="11"/>
  <c r="I3" i="11"/>
  <c r="I2" i="11"/>
  <c r="H4" i="11"/>
  <c r="H3" i="11"/>
  <c r="H2" i="11"/>
  <c r="G4" i="11"/>
  <c r="G3" i="11"/>
  <c r="G2" i="11"/>
  <c r="F4" i="11"/>
  <c r="F3" i="11"/>
  <c r="F2" i="11"/>
  <c r="E4" i="11"/>
  <c r="E3" i="11"/>
  <c r="E2" i="11"/>
  <c r="F50" i="2" l="1"/>
  <c r="H50" i="2" s="1"/>
  <c r="F51" i="2"/>
  <c r="H51" i="2" s="1"/>
  <c r="F47" i="2"/>
  <c r="H47" i="2" s="1"/>
  <c r="F48" i="2"/>
  <c r="H48" i="2" s="1"/>
  <c r="F49" i="2"/>
  <c r="H49" i="2" s="1"/>
  <c r="F44" i="2"/>
  <c r="H44" i="2" s="1"/>
  <c r="F45" i="2"/>
  <c r="H45" i="2" s="1"/>
  <c r="F46" i="2"/>
  <c r="H46" i="2" s="1"/>
  <c r="F41" i="2"/>
  <c r="H41" i="2" s="1"/>
  <c r="F42" i="2"/>
  <c r="H42" i="2" s="1"/>
  <c r="F43" i="2"/>
  <c r="H43" i="2" s="1"/>
  <c r="F39" i="2"/>
  <c r="H39" i="2" s="1"/>
  <c r="F40" i="2"/>
  <c r="H40" i="2" s="1"/>
  <c r="F37" i="2"/>
  <c r="H37" i="2" s="1"/>
  <c r="F38" i="2"/>
  <c r="H38" i="2" s="1"/>
  <c r="F34" i="2"/>
  <c r="H34" i="2" s="1"/>
  <c r="F35" i="2"/>
  <c r="H35" i="2" s="1"/>
  <c r="F36" i="2"/>
  <c r="H36" i="2" s="1"/>
  <c r="F5" i="2"/>
  <c r="H5" i="2" s="1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H29" i="2" s="1"/>
  <c r="F30" i="2"/>
  <c r="H30" i="2" s="1"/>
  <c r="F31" i="2"/>
  <c r="H31" i="2" s="1"/>
  <c r="F32" i="2"/>
  <c r="H32" i="2" s="1"/>
  <c r="F33" i="2"/>
  <c r="H33" i="2" s="1"/>
  <c r="L2" i="13" l="1"/>
  <c r="K2" i="13"/>
  <c r="B5" i="10" s="1"/>
  <c r="C5" i="10" s="1"/>
  <c r="J2" i="13"/>
  <c r="B4" i="10" s="1"/>
  <c r="C4" i="10" s="1"/>
  <c r="H2" i="13"/>
  <c r="B3" i="10" s="1"/>
  <c r="E2" i="13"/>
  <c r="D2" i="13"/>
  <c r="B8" i="10" s="1"/>
  <c r="C8" i="10" s="1"/>
  <c r="C2" i="13"/>
  <c r="B7" i="10" s="1"/>
  <c r="B2" i="13"/>
  <c r="B6" i="10" s="1"/>
  <c r="C6" i="10" s="1"/>
  <c r="F24" i="13"/>
  <c r="G24" i="13"/>
  <c r="I24" i="13"/>
  <c r="M24" i="13"/>
  <c r="F23" i="13"/>
  <c r="G23" i="13"/>
  <c r="M23" i="13"/>
  <c r="G19" i="13"/>
  <c r="G20" i="13"/>
  <c r="G21" i="13"/>
  <c r="G22" i="13"/>
  <c r="M19" i="13"/>
  <c r="M20" i="13"/>
  <c r="M21" i="13"/>
  <c r="M22" i="13"/>
  <c r="C9" i="10" l="1"/>
  <c r="B11" i="10"/>
  <c r="B10" i="10"/>
  <c r="B3" i="15"/>
  <c r="C3" i="10"/>
  <c r="B22" i="15"/>
  <c r="C7" i="10"/>
  <c r="I23" i="13"/>
  <c r="F22" i="13"/>
  <c r="B5" i="15"/>
  <c r="C10" i="10" l="1"/>
  <c r="C11" i="10"/>
  <c r="I22" i="13"/>
  <c r="I21" i="13" l="1"/>
  <c r="F21" i="13"/>
  <c r="F3" i="13"/>
  <c r="G3" i="13"/>
  <c r="I3" i="13"/>
  <c r="M3" i="13"/>
  <c r="F4" i="13"/>
  <c r="G4" i="13"/>
  <c r="I4" i="13"/>
  <c r="M4" i="13"/>
  <c r="F5" i="13"/>
  <c r="G5" i="13"/>
  <c r="I5" i="13"/>
  <c r="M5" i="13"/>
  <c r="F6" i="13"/>
  <c r="G6" i="13"/>
  <c r="I6" i="13"/>
  <c r="M6" i="13"/>
  <c r="F7" i="13"/>
  <c r="G7" i="13"/>
  <c r="I7" i="13"/>
  <c r="M7" i="13"/>
  <c r="F8" i="13"/>
  <c r="G8" i="13"/>
  <c r="I8" i="13"/>
  <c r="M8" i="13"/>
  <c r="F9" i="13"/>
  <c r="G9" i="13"/>
  <c r="I9" i="13"/>
  <c r="M9" i="13"/>
  <c r="F10" i="13"/>
  <c r="G10" i="13"/>
  <c r="I10" i="13"/>
  <c r="M10" i="13"/>
  <c r="F11" i="13"/>
  <c r="G11" i="13"/>
  <c r="I11" i="13"/>
  <c r="M11" i="13"/>
  <c r="F12" i="13"/>
  <c r="G12" i="13"/>
  <c r="I12" i="13"/>
  <c r="M12" i="13"/>
  <c r="F13" i="13"/>
  <c r="G13" i="13"/>
  <c r="I13" i="13"/>
  <c r="M13" i="13"/>
  <c r="F14" i="13"/>
  <c r="G14" i="13"/>
  <c r="I14" i="13"/>
  <c r="M14" i="13"/>
  <c r="F15" i="13"/>
  <c r="G15" i="13"/>
  <c r="I15" i="13"/>
  <c r="M15" i="13"/>
  <c r="F16" i="13"/>
  <c r="G16" i="13"/>
  <c r="I16" i="13"/>
  <c r="M16" i="13"/>
  <c r="F17" i="13"/>
  <c r="G17" i="13"/>
  <c r="I17" i="13"/>
  <c r="M17" i="13"/>
  <c r="F18" i="13"/>
  <c r="G18" i="13"/>
  <c r="I18" i="13"/>
  <c r="M18" i="13"/>
  <c r="I20" i="13" l="1"/>
  <c r="F20" i="13"/>
  <c r="R3" i="5"/>
  <c r="U3" i="5" s="1"/>
  <c r="J3" i="5" s="1"/>
  <c r="C28" i="15" l="1"/>
  <c r="C17" i="15"/>
  <c r="C16" i="15"/>
  <c r="C15" i="15"/>
  <c r="C14" i="15"/>
  <c r="C12" i="15"/>
  <c r="I19" i="13" l="1"/>
  <c r="F19" i="13"/>
  <c r="C11" i="15" l="1"/>
  <c r="K5" i="11" l="1"/>
  <c r="B9" i="15" s="1"/>
  <c r="C9" i="15" l="1"/>
  <c r="C6" i="15" l="1"/>
  <c r="C13" i="15" l="1"/>
  <c r="B13" i="15"/>
  <c r="C10" i="15"/>
  <c r="C8" i="15"/>
  <c r="B8" i="15"/>
  <c r="C19" i="15" l="1"/>
  <c r="O5" i="1"/>
  <c r="O6" i="1"/>
  <c r="O7" i="1"/>
  <c r="C22" i="15"/>
  <c r="B9" i="10" l="1"/>
  <c r="B2" i="15" l="1"/>
  <c r="C3" i="15"/>
  <c r="C2" i="15" s="1"/>
  <c r="C25" i="15" l="1"/>
  <c r="B25" i="15"/>
  <c r="C7" i="15"/>
  <c r="J5" i="11"/>
  <c r="C5" i="15"/>
  <c r="C20" i="15" s="1"/>
  <c r="C26" i="1"/>
  <c r="C4" i="15" l="1"/>
  <c r="C18" i="15"/>
  <c r="C29" i="15"/>
  <c r="B18" i="15"/>
  <c r="B4" i="15"/>
  <c r="C4" i="1"/>
  <c r="C3" i="1" s="1"/>
  <c r="F41" i="3" l="1"/>
  <c r="F42" i="3"/>
  <c r="F43" i="3"/>
  <c r="F37" i="3"/>
  <c r="F39" i="3" l="1"/>
  <c r="F40" i="3"/>
  <c r="F36" i="3" l="1"/>
  <c r="F38" i="3"/>
  <c r="F31" i="3" l="1"/>
  <c r="F32" i="3"/>
  <c r="F33" i="3"/>
  <c r="F34" i="3"/>
  <c r="F35" i="3"/>
  <c r="F30" i="3"/>
  <c r="M3" i="11" l="1"/>
  <c r="L3" i="11" l="1"/>
  <c r="L4" i="11"/>
  <c r="M2" i="11" l="1"/>
  <c r="L2" i="11"/>
  <c r="C30" i="1" l="1"/>
  <c r="C29" i="1" s="1"/>
  <c r="C15" i="1" l="1"/>
  <c r="F29" i="3" l="1"/>
  <c r="S38" i="4" l="1"/>
  <c r="O38" i="4"/>
  <c r="K38" i="4"/>
  <c r="G38" i="4"/>
  <c r="C38" i="4"/>
  <c r="T36" i="4"/>
  <c r="V36" i="4" s="1"/>
  <c r="P36" i="4"/>
  <c r="R36" i="4" s="1"/>
  <c r="L36" i="4"/>
  <c r="N36" i="4" s="1"/>
  <c r="H36" i="4"/>
  <c r="J36" i="4" s="1"/>
  <c r="D36" i="4"/>
  <c r="F36" i="4" s="1"/>
  <c r="T35" i="4"/>
  <c r="T38" i="4" s="1"/>
  <c r="P35" i="4"/>
  <c r="L35" i="4"/>
  <c r="N35" i="4" s="1"/>
  <c r="H35" i="4"/>
  <c r="D35" i="4"/>
  <c r="D38" i="4" s="1"/>
  <c r="X29" i="4"/>
  <c r="V29" i="4"/>
  <c r="T29" i="4"/>
  <c r="R29" i="4"/>
  <c r="P29" i="4"/>
  <c r="W28" i="4"/>
  <c r="U28" i="4"/>
  <c r="S28" i="4"/>
  <c r="Q28" i="4"/>
  <c r="O28" i="4"/>
  <c r="E28" i="4"/>
  <c r="I27" i="4"/>
  <c r="F27" i="4"/>
  <c r="H27" i="4" s="1"/>
  <c r="I26" i="4"/>
  <c r="F26" i="4"/>
  <c r="F28" i="4" s="1"/>
  <c r="H38" i="4" l="1"/>
  <c r="H26" i="4"/>
  <c r="H28" i="4" s="1"/>
  <c r="H29" i="4" s="1"/>
  <c r="V35" i="4"/>
  <c r="V38" i="4" s="1"/>
  <c r="J35" i="4"/>
  <c r="J38" i="4" s="1"/>
  <c r="J39" i="4" s="1"/>
  <c r="J40" i="4" s="1"/>
  <c r="F35" i="4"/>
  <c r="F38" i="4" s="1"/>
  <c r="F39" i="4" s="1"/>
  <c r="N38" i="4"/>
  <c r="N39" i="4" s="1"/>
  <c r="N40" i="4" s="1"/>
  <c r="J27" i="4"/>
  <c r="L27" i="4" s="1"/>
  <c r="M27" i="4" s="1"/>
  <c r="L38" i="4"/>
  <c r="P38" i="4"/>
  <c r="J26" i="4"/>
  <c r="L26" i="4" s="1"/>
  <c r="R35" i="4"/>
  <c r="R38" i="4" s="1"/>
  <c r="R39" i="4" s="1"/>
  <c r="R40" i="4" s="1"/>
  <c r="V39" i="4"/>
  <c r="V40" i="4" s="1"/>
  <c r="L29" i="4" l="1"/>
  <c r="M29" i="4" s="1"/>
  <c r="M26" i="4"/>
  <c r="L30" i="4"/>
  <c r="L31" i="4" s="1"/>
  <c r="F40" i="4"/>
  <c r="F7" i="3" l="1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D16" i="4" l="1"/>
  <c r="D15" i="4"/>
  <c r="F6" i="4"/>
  <c r="F4" i="3" l="1"/>
  <c r="H5" i="11" l="1"/>
  <c r="G5" i="11"/>
  <c r="I5" i="11"/>
  <c r="Y16" i="7"/>
  <c r="X16" i="7"/>
  <c r="W16" i="7"/>
  <c r="V16" i="7"/>
  <c r="U16" i="7"/>
  <c r="T16" i="7"/>
  <c r="S16" i="7"/>
  <c r="R16" i="7"/>
  <c r="Q16" i="7"/>
  <c r="P16" i="7"/>
  <c r="O16" i="7"/>
  <c r="N16" i="7"/>
  <c r="Y15" i="7"/>
  <c r="X15" i="7"/>
  <c r="W15" i="7"/>
  <c r="V15" i="7"/>
  <c r="U15" i="7"/>
  <c r="T15" i="7"/>
  <c r="S15" i="7"/>
  <c r="R15" i="7"/>
  <c r="Q15" i="7"/>
  <c r="P15" i="7"/>
  <c r="O15" i="7"/>
  <c r="N15" i="7"/>
  <c r="K15" i="7"/>
  <c r="J15" i="7"/>
  <c r="I15" i="7"/>
  <c r="H15" i="7"/>
  <c r="H16" i="7" s="1"/>
  <c r="G15" i="7"/>
  <c r="F15" i="7"/>
  <c r="F16" i="7" s="1"/>
  <c r="E15" i="7"/>
  <c r="D15" i="7"/>
  <c r="C15" i="7"/>
  <c r="B15" i="7"/>
  <c r="B16" i="7" s="1"/>
  <c r="R2" i="5"/>
  <c r="U2" i="5" s="1"/>
  <c r="M2" i="5"/>
  <c r="S18" i="4"/>
  <c r="O18" i="4"/>
  <c r="K18" i="4"/>
  <c r="G18" i="4"/>
  <c r="D18" i="4"/>
  <c r="C18" i="4"/>
  <c r="T16" i="4"/>
  <c r="V16" i="4" s="1"/>
  <c r="P16" i="4"/>
  <c r="R16" i="4" s="1"/>
  <c r="L16" i="4"/>
  <c r="N16" i="4" s="1"/>
  <c r="J16" i="4"/>
  <c r="H16" i="4"/>
  <c r="F16" i="4"/>
  <c r="T15" i="4"/>
  <c r="V15" i="4" s="1"/>
  <c r="P15" i="4"/>
  <c r="L15" i="4"/>
  <c r="N15" i="4" s="1"/>
  <c r="H15" i="4"/>
  <c r="F15" i="4"/>
  <c r="X9" i="4"/>
  <c r="V9" i="4"/>
  <c r="T9" i="4"/>
  <c r="R9" i="4"/>
  <c r="P9" i="4"/>
  <c r="W8" i="4"/>
  <c r="U8" i="4"/>
  <c r="S8" i="4"/>
  <c r="Q8" i="4"/>
  <c r="O8" i="4"/>
  <c r="E8" i="4"/>
  <c r="I7" i="4"/>
  <c r="H7" i="4"/>
  <c r="F7" i="4"/>
  <c r="I6" i="4"/>
  <c r="F8" i="4"/>
  <c r="F6" i="3"/>
  <c r="F5" i="3"/>
  <c r="F3" i="3"/>
  <c r="F2" i="3"/>
  <c r="F18" i="4" l="1"/>
  <c r="J2" i="5"/>
  <c r="B10" i="15"/>
  <c r="B20" i="15" s="1"/>
  <c r="J7" i="4"/>
  <c r="L7" i="4" s="1"/>
  <c r="M7" i="4" s="1"/>
  <c r="D16" i="7"/>
  <c r="V18" i="4"/>
  <c r="V19" i="4" s="1"/>
  <c r="V20" i="4" s="1"/>
  <c r="J16" i="7"/>
  <c r="C10" i="1"/>
  <c r="C13" i="1"/>
  <c r="P18" i="4"/>
  <c r="N18" i="4"/>
  <c r="H18" i="4"/>
  <c r="J6" i="4"/>
  <c r="L6" i="4" s="1"/>
  <c r="H6" i="4"/>
  <c r="H8" i="4" s="1"/>
  <c r="H9" i="4" s="1"/>
  <c r="C14" i="1"/>
  <c r="F19" i="4"/>
  <c r="N19" i="4"/>
  <c r="N20" i="4" s="1"/>
  <c r="L18" i="4"/>
  <c r="T18" i="4"/>
  <c r="J15" i="4"/>
  <c r="R15" i="4"/>
  <c r="R18" i="4" s="1"/>
  <c r="B19" i="15" l="1"/>
  <c r="B29" i="15"/>
  <c r="B18" i="7"/>
  <c r="C27" i="1"/>
  <c r="C35" i="1" s="1"/>
  <c r="J18" i="4"/>
  <c r="R19" i="4"/>
  <c r="R20" i="4" s="1"/>
  <c r="F20" i="4"/>
  <c r="J19" i="4" l="1"/>
  <c r="L10" i="4" s="1"/>
  <c r="L11" i="4" s="1"/>
  <c r="L9" i="4"/>
  <c r="M9" i="4" s="1"/>
  <c r="M6" i="4"/>
  <c r="J20" i="4" l="1"/>
  <c r="H3" i="1"/>
  <c r="H34" i="1" s="1"/>
  <c r="J3" i="1"/>
  <c r="J34" i="1" s="1"/>
  <c r="L3" i="1"/>
  <c r="L34" i="1" s="1"/>
  <c r="N3" i="1"/>
  <c r="N34" i="1" s="1"/>
  <c r="O37" i="1"/>
  <c r="O32" i="1"/>
  <c r="O31" i="1"/>
  <c r="O30" i="1"/>
  <c r="N29" i="1"/>
  <c r="M29" i="1"/>
  <c r="L29" i="1"/>
  <c r="K29" i="1"/>
  <c r="J29" i="1"/>
  <c r="I29" i="1"/>
  <c r="H29" i="1"/>
  <c r="G29" i="1"/>
  <c r="F29" i="1"/>
  <c r="E29" i="1"/>
  <c r="D29" i="1"/>
  <c r="N27" i="1"/>
  <c r="N35" i="1" s="1"/>
  <c r="M27" i="1"/>
  <c r="M35" i="1" s="1"/>
  <c r="L27" i="1"/>
  <c r="L35" i="1" s="1"/>
  <c r="K27" i="1"/>
  <c r="K35" i="1" s="1"/>
  <c r="J27" i="1"/>
  <c r="J35" i="1" s="1"/>
  <c r="I27" i="1"/>
  <c r="I35" i="1" s="1"/>
  <c r="N26" i="1"/>
  <c r="N36" i="1" s="1"/>
  <c r="M26" i="1"/>
  <c r="M36" i="1" s="1"/>
  <c r="L26" i="1"/>
  <c r="L36" i="1" s="1"/>
  <c r="K26" i="1"/>
  <c r="K36" i="1" s="1"/>
  <c r="J26" i="1"/>
  <c r="J36" i="1" s="1"/>
  <c r="I26" i="1"/>
  <c r="I36" i="1" s="1"/>
  <c r="H26" i="1"/>
  <c r="H36" i="1" s="1"/>
  <c r="G26" i="1"/>
  <c r="G36" i="1" s="1"/>
  <c r="F26" i="1"/>
  <c r="F36" i="1" s="1"/>
  <c r="E26" i="1"/>
  <c r="E36" i="1" s="1"/>
  <c r="O25" i="1"/>
  <c r="O24" i="1"/>
  <c r="O23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H27" i="1"/>
  <c r="H35" i="1" s="1"/>
  <c r="G19" i="1"/>
  <c r="E19" i="1"/>
  <c r="C19" i="1"/>
  <c r="N19" i="1"/>
  <c r="M19" i="1"/>
  <c r="L19" i="1"/>
  <c r="K19" i="1"/>
  <c r="J19" i="1"/>
  <c r="I19" i="1"/>
  <c r="H19" i="1"/>
  <c r="F19" i="1"/>
  <c r="D19" i="1"/>
  <c r="O18" i="1"/>
  <c r="O17" i="1"/>
  <c r="N16" i="1"/>
  <c r="M16" i="1"/>
  <c r="L16" i="1"/>
  <c r="K16" i="1"/>
  <c r="J16" i="1"/>
  <c r="I16" i="1"/>
  <c r="H16" i="1"/>
  <c r="G16" i="1"/>
  <c r="F16" i="1"/>
  <c r="E16" i="1"/>
  <c r="D16" i="1"/>
  <c r="C16" i="1"/>
  <c r="O15" i="1"/>
  <c r="O14" i="1"/>
  <c r="O13" i="1"/>
  <c r="D26" i="1"/>
  <c r="D36" i="1" s="1"/>
  <c r="O11" i="1"/>
  <c r="G27" i="1"/>
  <c r="G35" i="1" s="1"/>
  <c r="F27" i="1"/>
  <c r="F35" i="1" s="1"/>
  <c r="D27" i="1"/>
  <c r="D35" i="1" s="1"/>
  <c r="N9" i="1"/>
  <c r="M9" i="1"/>
  <c r="L9" i="1"/>
  <c r="K9" i="1"/>
  <c r="J9" i="1"/>
  <c r="I9" i="1"/>
  <c r="H9" i="1"/>
  <c r="F9" i="1"/>
  <c r="D9" i="1"/>
  <c r="O8" i="1"/>
  <c r="F3" i="1"/>
  <c r="M3" i="1"/>
  <c r="M34" i="1" s="1"/>
  <c r="K3" i="1"/>
  <c r="K34" i="1" s="1"/>
  <c r="I3" i="1"/>
  <c r="I34" i="1" s="1"/>
  <c r="D3" i="1"/>
  <c r="D34" i="1" s="1"/>
  <c r="C28" i="1" l="1"/>
  <c r="C33" i="1" s="1"/>
  <c r="O29" i="1"/>
  <c r="O16" i="1"/>
  <c r="F34" i="1"/>
  <c r="F28" i="1"/>
  <c r="O19" i="1"/>
  <c r="O20" i="1"/>
  <c r="E27" i="1"/>
  <c r="E35" i="1" s="1"/>
  <c r="J28" i="1"/>
  <c r="N28" i="1"/>
  <c r="O4" i="1"/>
  <c r="E3" i="1"/>
  <c r="G3" i="1"/>
  <c r="O10" i="1"/>
  <c r="C9" i="1"/>
  <c r="C36" i="1"/>
  <c r="O36" i="1" s="1"/>
  <c r="O26" i="1"/>
  <c r="E9" i="1"/>
  <c r="G9" i="1"/>
  <c r="O22" i="1"/>
  <c r="D28" i="1"/>
  <c r="H28" i="1"/>
  <c r="L28" i="1"/>
  <c r="O12" i="1"/>
  <c r="I28" i="1"/>
  <c r="K28" i="1"/>
  <c r="M28" i="1"/>
  <c r="M38" i="1" l="1"/>
  <c r="M33" i="1"/>
  <c r="I38" i="1"/>
  <c r="I33" i="1"/>
  <c r="L33" i="1"/>
  <c r="L38" i="1"/>
  <c r="D33" i="1"/>
  <c r="D38" i="1"/>
  <c r="E34" i="1"/>
  <c r="E28" i="1"/>
  <c r="J33" i="1"/>
  <c r="J38" i="1"/>
  <c r="F33" i="1"/>
  <c r="F38" i="1"/>
  <c r="K38" i="1"/>
  <c r="K33" i="1"/>
  <c r="H33" i="1"/>
  <c r="H38" i="1"/>
  <c r="O35" i="1"/>
  <c r="O27" i="1"/>
  <c r="O9" i="1"/>
  <c r="G34" i="1"/>
  <c r="G28" i="1"/>
  <c r="C34" i="1"/>
  <c r="O3" i="1"/>
  <c r="N33" i="1"/>
  <c r="N38" i="1"/>
  <c r="O34" i="1" l="1"/>
  <c r="E38" i="1"/>
  <c r="E33" i="1"/>
  <c r="C38" i="1"/>
  <c r="O28" i="1"/>
  <c r="G38" i="1"/>
  <c r="G33" i="1"/>
  <c r="O33" i="1" l="1"/>
  <c r="O38" i="1"/>
  <c r="F5" i="11"/>
  <c r="B23" i="15" s="1"/>
  <c r="M4" i="11"/>
  <c r="B26" i="15" l="1"/>
  <c r="C23" i="15"/>
  <c r="C26" i="15" s="1"/>
  <c r="B21" i="15"/>
  <c r="B24" i="15" l="1"/>
  <c r="C21" i="15"/>
  <c r="C24" i="15" s="1"/>
  <c r="E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Logistics1</author>
    <author>Evgeniya Lytovchenko</author>
  </authors>
  <commentList>
    <comment ref="M5" authorId="0" shapeId="0" xr:uid="{00000000-0006-0000-0A00-000001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разница меду планом и фактом</t>
        </r>
      </text>
    </comment>
    <comment ref="L8" authorId="0" shapeId="0" xr:uid="{00000000-0006-0000-0A00-000002000000}">
      <text>
        <r>
          <rPr>
            <b/>
            <sz val="8"/>
            <color indexed="81"/>
            <rFont val="Tahoma"/>
            <family val="2"/>
            <charset val="204"/>
          </rPr>
          <t>Logistics1</t>
        </r>
        <r>
          <rPr>
            <sz val="8"/>
            <color indexed="81"/>
            <rFont val="Tahoma"/>
            <family val="2"/>
            <charset val="204"/>
          </rPr>
          <t xml:space="preserve">
фактическая сумма по топливу за месяц без учета комиссии</t>
        </r>
      </text>
    </comment>
    <comment ref="H9" authorId="1" shapeId="0" xr:uid="{00000000-0006-0000-0A00-000003000000}">
      <text>
        <r>
          <rPr>
            <b/>
            <sz val="9"/>
            <color indexed="81"/>
            <rFont val="Tahoma"/>
            <family val="2"/>
            <charset val="204"/>
          </rPr>
          <t>Evgeniya Lytovchenko:</t>
        </r>
        <r>
          <rPr>
            <sz val="9"/>
            <color indexed="81"/>
            <rFont val="Tahoma"/>
            <family val="2"/>
            <charset val="204"/>
          </rPr>
          <t xml:space="preserve">
план на 1 день, план на месяц поделить на кол-во рабочих дней месяца</t>
        </r>
      </text>
    </comment>
    <comment ref="K9" authorId="1" shapeId="0" xr:uid="{00000000-0006-0000-0A00-000004000000}">
      <text>
        <r>
          <rPr>
            <b/>
            <sz val="9"/>
            <color indexed="81"/>
            <rFont val="Tahoma"/>
            <family val="2"/>
            <charset val="204"/>
          </rPr>
          <t>Evgeniya Lytovchenko:</t>
        </r>
        <r>
          <rPr>
            <sz val="9"/>
            <color indexed="81"/>
            <rFont val="Tahoma"/>
            <family val="2"/>
            <charset val="204"/>
          </rPr>
          <t xml:space="preserve">
кол-во дней фактически</t>
        </r>
      </text>
    </comment>
    <comment ref="L9" authorId="0" shapeId="0" xr:uid="{00000000-0006-0000-0A00-000005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планируемая сумма по топливу за месяц</t>
        </r>
      </text>
    </comment>
    <comment ref="M9" authorId="1" shapeId="0" xr:uid="{00000000-0006-0000-0A00-000006000000}">
      <text>
        <r>
          <rPr>
            <b/>
            <sz val="9"/>
            <color indexed="81"/>
            <rFont val="Tahoma"/>
            <family val="2"/>
            <charset val="204"/>
          </rPr>
          <t>Evgeniya Lytovchenko:</t>
        </r>
        <r>
          <rPr>
            <sz val="9"/>
            <color indexed="81"/>
            <rFont val="Tahoma"/>
            <family val="2"/>
            <charset val="204"/>
          </rPr>
          <t xml:space="preserve">
разница между планом и фактом</t>
        </r>
      </text>
    </comment>
    <comment ref="L10" authorId="0" shapeId="0" xr:uid="{00000000-0006-0000-0A00-000007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сумма комиссий за месяц</t>
        </r>
      </text>
    </comment>
    <comment ref="L11" authorId="0" shapeId="0" xr:uid="{00000000-0006-0000-0A00-000008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фактическая сумма по топливу за месяц с учетом комиссии</t>
        </r>
      </text>
    </comment>
    <comment ref="M25" authorId="0" shapeId="0" xr:uid="{00000000-0006-0000-0A00-000009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разница меду планом и фактом</t>
        </r>
      </text>
    </comment>
    <comment ref="L28" authorId="0" shapeId="0" xr:uid="{00000000-0006-0000-0A00-00000A000000}">
      <text>
        <r>
          <rPr>
            <b/>
            <sz val="8"/>
            <color indexed="81"/>
            <rFont val="Tahoma"/>
            <family val="2"/>
            <charset val="204"/>
          </rPr>
          <t>Logistics1</t>
        </r>
        <r>
          <rPr>
            <sz val="8"/>
            <color indexed="81"/>
            <rFont val="Tahoma"/>
            <family val="2"/>
            <charset val="204"/>
          </rPr>
          <t xml:space="preserve">
фактическая сумма по топливу за месяц без учета комиссии</t>
        </r>
      </text>
    </comment>
    <comment ref="H29" authorId="1" shapeId="0" xr:uid="{00000000-0006-0000-0A00-00000B000000}">
      <text>
        <r>
          <rPr>
            <b/>
            <sz val="9"/>
            <color indexed="81"/>
            <rFont val="Tahoma"/>
            <family val="2"/>
            <charset val="204"/>
          </rPr>
          <t>Evgeniya Lytovchenko:</t>
        </r>
        <r>
          <rPr>
            <sz val="9"/>
            <color indexed="81"/>
            <rFont val="Tahoma"/>
            <family val="2"/>
            <charset val="204"/>
          </rPr>
          <t xml:space="preserve">
план на 1 день, план на месяц поделить на кол-во рабочих дней месяца</t>
        </r>
      </text>
    </comment>
    <comment ref="K29" authorId="1" shapeId="0" xr:uid="{00000000-0006-0000-0A00-00000C000000}">
      <text>
        <r>
          <rPr>
            <b/>
            <sz val="9"/>
            <color indexed="81"/>
            <rFont val="Tahoma"/>
            <family val="2"/>
            <charset val="204"/>
          </rPr>
          <t>Evgeniya Lytovchenko:</t>
        </r>
        <r>
          <rPr>
            <sz val="9"/>
            <color indexed="81"/>
            <rFont val="Tahoma"/>
            <family val="2"/>
            <charset val="204"/>
          </rPr>
          <t xml:space="preserve">
кол-во дней фактически</t>
        </r>
      </text>
    </comment>
    <comment ref="L29" authorId="0" shapeId="0" xr:uid="{00000000-0006-0000-0A00-00000D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планируемая сумма по топливу за месяц</t>
        </r>
      </text>
    </comment>
    <comment ref="M29" authorId="1" shapeId="0" xr:uid="{00000000-0006-0000-0A00-00000E000000}">
      <text>
        <r>
          <rPr>
            <b/>
            <sz val="9"/>
            <color indexed="81"/>
            <rFont val="Tahoma"/>
            <family val="2"/>
            <charset val="204"/>
          </rPr>
          <t>Evgeniya Lytovchenko:</t>
        </r>
        <r>
          <rPr>
            <sz val="9"/>
            <color indexed="81"/>
            <rFont val="Tahoma"/>
            <family val="2"/>
            <charset val="204"/>
          </rPr>
          <t xml:space="preserve">
разница между планом и фактом</t>
        </r>
      </text>
    </comment>
    <comment ref="L30" authorId="0" shapeId="0" xr:uid="{00000000-0006-0000-0A00-00000F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сумма комиссий за месяц</t>
        </r>
      </text>
    </comment>
    <comment ref="L31" authorId="0" shapeId="0" xr:uid="{00000000-0006-0000-0A00-000010000000}">
      <text>
        <r>
          <rPr>
            <b/>
            <sz val="8"/>
            <color indexed="81"/>
            <rFont val="Tahoma"/>
            <family val="2"/>
            <charset val="204"/>
          </rPr>
          <t>Logistics1:</t>
        </r>
        <r>
          <rPr>
            <sz val="8"/>
            <color indexed="81"/>
            <rFont val="Tahoma"/>
            <family val="2"/>
            <charset val="204"/>
          </rPr>
          <t xml:space="preserve">
фактическая сумма по топливу за месяц с учетом комиссии</t>
        </r>
      </text>
    </comment>
  </commentList>
</comments>
</file>

<file path=xl/sharedStrings.xml><?xml version="1.0" encoding="utf-8"?>
<sst xmlns="http://schemas.openxmlformats.org/spreadsheetml/2006/main" count="731" uniqueCount="285">
  <si>
    <t>№</t>
  </si>
  <si>
    <t xml:space="preserve">Статья расхода </t>
  </si>
  <si>
    <t xml:space="preserve">Всего </t>
  </si>
  <si>
    <t xml:space="preserve">Расходы на почтовые службы </t>
  </si>
  <si>
    <t xml:space="preserve">Новая Почта </t>
  </si>
  <si>
    <t xml:space="preserve">Ночной Экспресс адресный </t>
  </si>
  <si>
    <t xml:space="preserve">Ночной Экспресс на водителя </t>
  </si>
  <si>
    <t xml:space="preserve">Meest express </t>
  </si>
  <si>
    <t xml:space="preserve">Другие </t>
  </si>
  <si>
    <t xml:space="preserve">Топливо </t>
  </si>
  <si>
    <t xml:space="preserve">Топливо водители Киев б-н </t>
  </si>
  <si>
    <t>Топливо водители Киев Нал</t>
  </si>
  <si>
    <t xml:space="preserve">Топливо Региональные водители </t>
  </si>
  <si>
    <t xml:space="preserve">Топливо администрация </t>
  </si>
  <si>
    <t>Топливо Матрикс (под возмещение)</t>
  </si>
  <si>
    <t xml:space="preserve">Затраты на заработную плату </t>
  </si>
  <si>
    <r>
      <t xml:space="preserve">Водители Киев </t>
    </r>
    <r>
      <rPr>
        <b/>
        <sz val="14"/>
        <color theme="1"/>
        <rFont val="Calibri"/>
        <family val="2"/>
        <charset val="204"/>
        <scheme val="minor"/>
      </rPr>
      <t>ЗП+KPI</t>
    </r>
    <r>
      <rPr>
        <sz val="14"/>
        <color theme="1"/>
        <rFont val="Calibri"/>
        <family val="2"/>
        <charset val="204"/>
        <scheme val="minor"/>
      </rPr>
      <t xml:space="preserve"> (ГРУПМЕД) </t>
    </r>
  </si>
  <si>
    <t xml:space="preserve">Водители регионы (ФОП) </t>
  </si>
  <si>
    <t xml:space="preserve">Наемные Водители </t>
  </si>
  <si>
    <t>Наемные водители на секторах +НП</t>
  </si>
  <si>
    <t xml:space="preserve">Наемные Грузовые авто </t>
  </si>
  <si>
    <t xml:space="preserve">Другие затраты </t>
  </si>
  <si>
    <t xml:space="preserve">Парковка </t>
  </si>
  <si>
    <t xml:space="preserve">Ремонты </t>
  </si>
  <si>
    <t>Мобильная связь (9 тел)+ GPS</t>
  </si>
  <si>
    <t xml:space="preserve">Всего затрат водители Регионы </t>
  </si>
  <si>
    <t>Всего затрат водители Киев</t>
  </si>
  <si>
    <t>Итого затраты на логистику</t>
  </si>
  <si>
    <t>Итого вывезенных заказов</t>
  </si>
  <si>
    <t xml:space="preserve">Итого заказов почтовыми службами </t>
  </si>
  <si>
    <t>Итого заказов вывезенных водителями Киев</t>
  </si>
  <si>
    <t>Итого заказов вывезенных водителями Регионы</t>
  </si>
  <si>
    <t>Затраті на 1 заказ</t>
  </si>
  <si>
    <t>Затраты на 1 заказ почтовые службы</t>
  </si>
  <si>
    <t xml:space="preserve">Затраты на 1 заказ водителя Киев </t>
  </si>
  <si>
    <t>Затраты на 1 заказ водителя Регионы</t>
  </si>
  <si>
    <t>Продажи за месяц без НДС</t>
  </si>
  <si>
    <t>Рентабельность логистики</t>
  </si>
  <si>
    <t xml:space="preserve">Сводный отчет по расходам подразделения логистики 2022 год </t>
  </si>
  <si>
    <t>Топливо Mustela + служба клиентов</t>
  </si>
  <si>
    <t>Дата</t>
  </si>
  <si>
    <t>Авто</t>
  </si>
  <si>
    <t>Водитель</t>
  </si>
  <si>
    <t>Начальный спидометр</t>
  </si>
  <si>
    <t>Конечный спидометр</t>
  </si>
  <si>
    <t>Пробег по спидометру</t>
  </si>
  <si>
    <t>Кол-во ТТ</t>
  </si>
  <si>
    <t>Заказов итого</t>
  </si>
  <si>
    <t>Кол-во выданых расходных</t>
  </si>
  <si>
    <t>Кол-во мест</t>
  </si>
  <si>
    <t>Деу Ланос</t>
  </si>
  <si>
    <t>Бойко Тарас</t>
  </si>
  <si>
    <t>Одесса</t>
  </si>
  <si>
    <t>Сторожук Сергей</t>
  </si>
  <si>
    <t>Черкассы</t>
  </si>
  <si>
    <t>Дата маршрутного листа</t>
  </si>
  <si>
    <t xml:space="preserve">Данные авто </t>
  </si>
  <si>
    <t xml:space="preserve">Данные водителя </t>
  </si>
  <si>
    <t>Выезд из гаража</t>
  </si>
  <si>
    <t>Заезд в гараж</t>
  </si>
  <si>
    <t>пробег</t>
  </si>
  <si>
    <t>трекер</t>
  </si>
  <si>
    <t>Кол-во точек</t>
  </si>
  <si>
    <t>Кол-во заказов</t>
  </si>
  <si>
    <t>Направление</t>
  </si>
  <si>
    <t>Кол-во рн</t>
  </si>
  <si>
    <t>Звіт по ПММ  Січень 2022 р. (регіони)</t>
  </si>
  <si>
    <t>Точки</t>
  </si>
  <si>
    <t>Км</t>
  </si>
  <si>
    <t>Водій</t>
  </si>
  <si>
    <t>Вид палива</t>
  </si>
  <si>
    <t>Норма расхода, литры</t>
  </si>
  <si>
    <t>План на Січень 2021 р.</t>
  </si>
  <si>
    <t>Факт за Січень 2021 р.</t>
  </si>
  <si>
    <t>План - Факт</t>
  </si>
  <si>
    <t>Маршрут</t>
  </si>
  <si>
    <t>Пробіг, (км)</t>
  </si>
  <si>
    <t>ПММ, л.</t>
  </si>
  <si>
    <t>Ціна, грн./л.</t>
  </si>
  <si>
    <t>Сума, грн.</t>
  </si>
  <si>
    <t>Одеса</t>
  </si>
  <si>
    <t>Бойко Тарас Володимирович</t>
  </si>
  <si>
    <t>92-й бензин</t>
  </si>
  <si>
    <t>Черкаси</t>
  </si>
  <si>
    <t>Сторожук Сергій Іванович</t>
  </si>
  <si>
    <t>Всього</t>
  </si>
  <si>
    <t>ПЛАН</t>
  </si>
  <si>
    <t>комісія банку 1%, грн.</t>
  </si>
  <si>
    <t>Всього, грн.</t>
  </si>
  <si>
    <t>Факт 1-й тижд. 2022 р.</t>
  </si>
  <si>
    <t>Факт 2-й тижд. 2022 р.</t>
  </si>
  <si>
    <t>Факт 3-й тижд. 2022 р.</t>
  </si>
  <si>
    <t>Факт 4-й тижд. 2022 р.</t>
  </si>
  <si>
    <t>Факт 5-й тижд. 2022 р.</t>
  </si>
  <si>
    <t>ДТ</t>
  </si>
  <si>
    <t>ФИО</t>
  </si>
  <si>
    <t>Кол-во выданных накладных</t>
  </si>
  <si>
    <t>Ставка</t>
  </si>
  <si>
    <t>Стоимость 1 точки</t>
  </si>
  <si>
    <t>Начальный спидометр на складе</t>
  </si>
  <si>
    <t>Конечный спидометр по последней ТТ  по GPS</t>
  </si>
  <si>
    <t>Пробег по GPS</t>
  </si>
  <si>
    <t>Расход топлива на 100 км</t>
  </si>
  <si>
    <t>Вид топлива</t>
  </si>
  <si>
    <t>Топливо, стоимость</t>
  </si>
  <si>
    <t>Кол-во вывезенных точек (факт)</t>
  </si>
  <si>
    <t>Кол-во возвращенных накладных</t>
  </si>
  <si>
    <t>Сумма к выплате с учетом пробега</t>
  </si>
  <si>
    <t>дата</t>
  </si>
  <si>
    <t>топливо регион</t>
  </si>
  <si>
    <t>топливо киев</t>
  </si>
  <si>
    <t>ремонт</t>
  </si>
  <si>
    <t>красный код (Львов /Мейкап /ЕВА…)</t>
  </si>
  <si>
    <t>Найм</t>
  </si>
  <si>
    <t>план</t>
  </si>
  <si>
    <t>факт</t>
  </si>
  <si>
    <t xml:space="preserve">ПЛАН ПО БЮДЖЕТУ </t>
  </si>
  <si>
    <t>Перевозчик</t>
  </si>
  <si>
    <t>Новая почта</t>
  </si>
  <si>
    <t>Ночной экспр</t>
  </si>
  <si>
    <t xml:space="preserve">ФАКТ </t>
  </si>
  <si>
    <t xml:space="preserve">СОБЛЮДЕНИЕ БЮДЖЕТА </t>
  </si>
  <si>
    <t>Всего</t>
  </si>
  <si>
    <t xml:space="preserve">ВСЕГО </t>
  </si>
  <si>
    <t>Mustela</t>
  </si>
  <si>
    <t>MX</t>
  </si>
  <si>
    <t>Алієва Аліна Олескандрівна</t>
  </si>
  <si>
    <t>№ п/п</t>
  </si>
  <si>
    <t>Карта</t>
  </si>
  <si>
    <t>Держатель</t>
  </si>
  <si>
    <t>ПІБ</t>
  </si>
  <si>
    <t>Підрозділ</t>
  </si>
  <si>
    <t>Ліміт, грн з ПДВ</t>
  </si>
  <si>
    <t>Лимит с 06.08.2020</t>
  </si>
  <si>
    <t>Лимит с 01.09.2020</t>
  </si>
  <si>
    <t>Примітки</t>
  </si>
  <si>
    <t>в работе</t>
  </si>
  <si>
    <t>ТОР 1</t>
  </si>
  <si>
    <t>Mercedes-Benz S560 4 MATIK LIMOUSINE LANG (АА9229ТН)</t>
  </si>
  <si>
    <t>Капустіна Наталія Богданівна</t>
  </si>
  <si>
    <t>Adm</t>
  </si>
  <si>
    <t>в день</t>
  </si>
  <si>
    <t>ТОР 2</t>
  </si>
  <si>
    <t>Renault Kangoo (АА9539ВТ)</t>
  </si>
  <si>
    <t>Склад</t>
  </si>
  <si>
    <t>Логістика</t>
  </si>
  <si>
    <t>в неделю</t>
  </si>
  <si>
    <t>склад с 31.08.2021</t>
  </si>
  <si>
    <t>в месяц</t>
  </si>
  <si>
    <t>Блок</t>
  </si>
  <si>
    <t>Торг 7</t>
  </si>
  <si>
    <t>Mersedes-Benz GLS350 АА2896ТЕ</t>
  </si>
  <si>
    <t>Максимчук Олександр Олександрович</t>
  </si>
  <si>
    <t xml:space="preserve">c 04.03.2021 передается Бондарь Александр. </t>
  </si>
  <si>
    <t>рено 2</t>
  </si>
  <si>
    <t>Renault DOKKER (АА5379НВ)</t>
  </si>
  <si>
    <t>Буяло Віталій Петрович</t>
  </si>
  <si>
    <t>рено 3</t>
  </si>
  <si>
    <t>Качан c 17/01</t>
  </si>
  <si>
    <t>Найм 2</t>
  </si>
  <si>
    <t>блок, логистика</t>
  </si>
  <si>
    <t>Найм 3</t>
  </si>
  <si>
    <t>Mersedes-Benz (АА9292АК)</t>
  </si>
  <si>
    <t xml:space="preserve">Бондарь Александр </t>
  </si>
  <si>
    <t>установлен с 05.06.2020 по указанию Максимчук А.А.</t>
  </si>
  <si>
    <t>рено 1</t>
  </si>
  <si>
    <t>HYUNDAI ACCENT (КА8926АС)</t>
  </si>
  <si>
    <t>Нечепорук Алёна</t>
  </si>
  <si>
    <t>С 26.03.2021 Нечепорук  Алёна</t>
  </si>
  <si>
    <t>Найм 1</t>
  </si>
  <si>
    <t>Renault Koleos AI 4535 IA</t>
  </si>
  <si>
    <t>Бабич Тарас</t>
  </si>
  <si>
    <t>передана Бабичу 31.07.2020, расход 12л</t>
  </si>
  <si>
    <t>Торг 1</t>
  </si>
  <si>
    <t>SUBARU Forester (КА3290АО)</t>
  </si>
  <si>
    <t>Красса Владимир</t>
  </si>
  <si>
    <t>Торг 3</t>
  </si>
  <si>
    <t>KIA RIO AA8328TP</t>
  </si>
  <si>
    <t>с 16.04.2021 Алиева</t>
  </si>
  <si>
    <t>Торг 4</t>
  </si>
  <si>
    <t>Toyota 4 Runner AI 5530BO</t>
  </si>
  <si>
    <t>Красовская Юлия</t>
  </si>
  <si>
    <t>с 29.07.2020, расход 10л, по факту на Киа Рио</t>
  </si>
  <si>
    <t>Торг 5</t>
  </si>
  <si>
    <t>HYUNDAI I10 (АА5742МО)</t>
  </si>
  <si>
    <t>Панченко</t>
  </si>
  <si>
    <t>Торг 6</t>
  </si>
  <si>
    <t>Renault Logan (ВA5883АМ)</t>
  </si>
  <si>
    <t>Савченко Сергей</t>
  </si>
  <si>
    <t>Торг 8</t>
  </si>
  <si>
    <t>KIA SORENTO (АI7877HE)</t>
  </si>
  <si>
    <t>Венгрін Катерина</t>
  </si>
  <si>
    <t>с 22.06.2021 Венгрин Карине</t>
  </si>
  <si>
    <t>Торг 9</t>
  </si>
  <si>
    <t>Daewoo Lanos AI8751IA</t>
  </si>
  <si>
    <t>Осадчий Николай</t>
  </si>
  <si>
    <t>с 13.03.2020</t>
  </si>
  <si>
    <t>Торг 11</t>
  </si>
  <si>
    <t>Chevrolet LACETTI (АЕ5835КТ)</t>
  </si>
  <si>
    <t>Осняч Дмитро</t>
  </si>
  <si>
    <t>Осняч Дмитро с 24.05.2021</t>
  </si>
  <si>
    <t>Торг 10</t>
  </si>
  <si>
    <t>Renault LOGAN AA5322OE</t>
  </si>
  <si>
    <t>блок</t>
  </si>
  <si>
    <t>Торг 2</t>
  </si>
  <si>
    <t>Renault Logan (АА6409МЕ)</t>
  </si>
  <si>
    <t>FORD FIESTA (КА1922СЕ)</t>
  </si>
  <si>
    <t>Павленко Анна</t>
  </si>
  <si>
    <t>с 10.11.2021</t>
  </si>
  <si>
    <t>январь</t>
  </si>
  <si>
    <t>Месяц</t>
  </si>
  <si>
    <t>Авто предприятия/ аренда</t>
  </si>
  <si>
    <t>Затраты, на доставку 1 заказа, грн</t>
  </si>
  <si>
    <t>Январь</t>
  </si>
  <si>
    <t>авто предприятия</t>
  </si>
  <si>
    <t>Итого</t>
  </si>
  <si>
    <t>Затраты на топливо, грн (нал и б/н)</t>
  </si>
  <si>
    <t>с 10.11.2021 перешла к Павленко Анне</t>
  </si>
  <si>
    <t>Звіт по ПММ  Лютий 2022 р. (регіони)</t>
  </si>
  <si>
    <t>План на Лютий 2021 р.</t>
  </si>
  <si>
    <t>Факт за Лютий 2021 р.</t>
  </si>
  <si>
    <t>Затраты на 1 ТТ</t>
  </si>
  <si>
    <t>Admin</t>
  </si>
  <si>
    <t>Подгорный Андрей</t>
  </si>
  <si>
    <t>с 6.01.2022</t>
  </si>
  <si>
    <t>Итого:</t>
  </si>
  <si>
    <t>Юрист</t>
  </si>
  <si>
    <t>Гейштор 24.05.2022</t>
  </si>
  <si>
    <t>Докер 24.05.2022</t>
  </si>
  <si>
    <t>Заказов доставлено</t>
  </si>
  <si>
    <t>Средний вес одного места</t>
  </si>
  <si>
    <t>Средняя стоимость одной отпраки</t>
  </si>
  <si>
    <t>Общий вес</t>
  </si>
  <si>
    <t>Разница/км по GPS</t>
  </si>
  <si>
    <t>Кол-во возвращенных РН/ТТН</t>
  </si>
  <si>
    <t>Тип</t>
  </si>
  <si>
    <t>Район/Сектор</t>
  </si>
  <si>
    <t>Телефон</t>
  </si>
  <si>
    <t>Номер авто</t>
  </si>
  <si>
    <t>Кол-во  ТТ</t>
  </si>
  <si>
    <t>Пробег по трекеру GPS</t>
  </si>
  <si>
    <t>Общая сумма за отпраки</t>
  </si>
  <si>
    <t>Общая сумма за возвраты</t>
  </si>
  <si>
    <t>Средняя стоимость одного возврата</t>
  </si>
  <si>
    <t xml:space="preserve">Водители Киев топлив. карта </t>
  </si>
  <si>
    <t>Водители Киев наличка</t>
  </si>
  <si>
    <t>Водители на доставку Киев</t>
  </si>
  <si>
    <t xml:space="preserve">Наемные грузовые авто </t>
  </si>
  <si>
    <t>Ремонт</t>
  </si>
  <si>
    <t>Парковка</t>
  </si>
  <si>
    <t>GPS</t>
  </si>
  <si>
    <t>Мобильная связь</t>
  </si>
  <si>
    <t>Итого заказов водителями Киев</t>
  </si>
  <si>
    <t>Итого затраты на наемный траспорт</t>
  </si>
  <si>
    <t xml:space="preserve">Пробег, км </t>
  </si>
  <si>
    <t>сумма возвратов, грн.</t>
  </si>
  <si>
    <t>Затраты на 1 возврат</t>
  </si>
  <si>
    <t>Затраты на 1ТТ</t>
  </si>
  <si>
    <t>Затраты на 
1 заказ, грн.</t>
  </si>
  <si>
    <t>сумма отправок, грн.</t>
  </si>
  <si>
    <t>Цена за топливо в этот день</t>
  </si>
  <si>
    <t>кол-во заказов, шт.</t>
  </si>
  <si>
    <t>кол-во мест, шт.</t>
  </si>
  <si>
    <t xml:space="preserve">кол-во отправок </t>
  </si>
  <si>
    <t>Итого затраты на 1 заказ</t>
  </si>
  <si>
    <t xml:space="preserve">Кол-во заказов </t>
  </si>
  <si>
    <t>Кол-во отправок</t>
  </si>
  <si>
    <t xml:space="preserve">Кол-во возвратов </t>
  </si>
  <si>
    <t>3,4,5</t>
  </si>
  <si>
    <t>Фольцваген</t>
  </si>
  <si>
    <t>Кол-во возвратов, шт</t>
  </si>
  <si>
    <t>Кол-во вывезених заказов</t>
  </si>
  <si>
    <t>Статья расхода</t>
  </si>
  <si>
    <t>Общая сумма оплата клиента</t>
  </si>
  <si>
    <t>Средний вес одной отпраки кг</t>
  </si>
  <si>
    <t>Мерсед</t>
  </si>
  <si>
    <t>Петров</t>
  </si>
  <si>
    <t>Груз</t>
  </si>
  <si>
    <t>096-666-66-66</t>
  </si>
  <si>
    <t>-</t>
  </si>
  <si>
    <t>Водитель 1</t>
  </si>
  <si>
    <t>Водитель 2</t>
  </si>
  <si>
    <t>Водитель 3</t>
  </si>
  <si>
    <t xml:space="preserve">ЗП, грн          </t>
  </si>
  <si>
    <t>Водители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</si>
</sst>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\ _₽"/>
    <numFmt numFmtId="165" formatCode="#,##0\ _₽"/>
    <numFmt numFmtId="166" formatCode="[$-419]mmmm;@"/>
    <numFmt numFmtId="167" formatCode="ddd\ dd/mm/yyyy"/>
    <numFmt numFmtId="168" formatCode="#,##0.0"/>
    <numFmt numFmtId="169" formatCode="0.0"/>
    <numFmt numFmtId="170" formatCode="[$-419]mmmm\ yyyy;@"/>
    <numFmt numFmtId="171" formatCode="#,##0.0\ _₽"/>
  </numFmts>
  <fonts count="5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name val="Arial Cyr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70C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rgb="FF222222"/>
      <name val="Segoe UI"/>
      <family val="2"/>
      <charset val="204"/>
    </font>
    <font>
      <sz val="10"/>
      <color rgb="FF000000"/>
      <name val="Calibri"/>
      <family val="2"/>
      <charset val="204"/>
    </font>
    <font>
      <b/>
      <sz val="12"/>
      <color rgb="FF222222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8"/>
      <color rgb="FF222222"/>
      <name val="Arial"/>
      <family val="2"/>
      <charset val="204"/>
    </font>
    <font>
      <sz val="8"/>
      <color rgb="FF222222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sz val="11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b/>
      <sz val="10"/>
      <color theme="1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  <font>
      <b/>
      <sz val="10"/>
      <name val="Calibri Light"/>
      <family val="2"/>
      <charset val="204"/>
      <scheme val="major"/>
    </font>
    <font>
      <i/>
      <sz val="11"/>
      <color theme="1"/>
      <name val="Calibri Light"/>
      <family val="2"/>
      <charset val="204"/>
      <scheme val="major"/>
    </font>
    <font>
      <sz val="10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1"/>
      <name val="Calibri"/>
      <family val="2"/>
      <charset val="204"/>
    </font>
    <font>
      <sz val="10"/>
      <color theme="1"/>
      <name val="Calibri Light"/>
      <family val="2"/>
      <charset val="204"/>
      <scheme val="major"/>
    </font>
    <font>
      <sz val="8"/>
      <name val="Calibri"/>
      <family val="2"/>
      <charset val="204"/>
      <scheme val="minor"/>
    </font>
    <font>
      <sz val="10"/>
      <color theme="1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2" tint="-9.9978637043366805E-2"/>
        <bgColor rgb="FFFF66CC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0" fillId="0" borderId="0"/>
    <xf numFmtId="0" fontId="51" fillId="0" borderId="0"/>
  </cellStyleXfs>
  <cellXfs count="356">
    <xf numFmtId="0" fontId="0" fillId="0" borderId="0" xfId="0"/>
    <xf numFmtId="0" fontId="2" fillId="2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Alignment="1">
      <alignment wrapText="1"/>
    </xf>
    <xf numFmtId="3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/>
    <xf numFmtId="0" fontId="4" fillId="3" borderId="2" xfId="0" applyFont="1" applyFill="1" applyBorder="1" applyAlignment="1">
      <alignment wrapText="1"/>
    </xf>
    <xf numFmtId="0" fontId="3" fillId="3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/>
    <xf numFmtId="0" fontId="2" fillId="5" borderId="2" xfId="0" applyFont="1" applyFill="1" applyBorder="1" applyAlignment="1">
      <alignment wrapText="1"/>
    </xf>
    <xf numFmtId="2" fontId="3" fillId="5" borderId="2" xfId="0" applyNumberFormat="1" applyFont="1" applyFill="1" applyBorder="1" applyAlignment="1">
      <alignment horizontal="center"/>
    </xf>
    <xf numFmtId="2" fontId="4" fillId="5" borderId="2" xfId="0" applyNumberFormat="1" applyFont="1" applyFill="1" applyBorder="1" applyAlignment="1">
      <alignment horizontal="center"/>
    </xf>
    <xf numFmtId="2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wrapText="1"/>
    </xf>
    <xf numFmtId="2" fontId="2" fillId="5" borderId="2" xfId="0" applyNumberFormat="1" applyFont="1" applyFill="1" applyBorder="1"/>
    <xf numFmtId="2" fontId="4" fillId="5" borderId="2" xfId="0" applyNumberFormat="1" applyFont="1" applyFill="1" applyBorder="1" applyAlignment="1">
      <alignment wrapText="1"/>
    </xf>
    <xf numFmtId="0" fontId="2" fillId="6" borderId="2" xfId="0" applyFont="1" applyFill="1" applyBorder="1"/>
    <xf numFmtId="0" fontId="2" fillId="6" borderId="2" xfId="0" applyFont="1" applyFill="1" applyBorder="1" applyAlignment="1">
      <alignment wrapText="1"/>
    </xf>
    <xf numFmtId="2" fontId="3" fillId="6" borderId="2" xfId="0" applyNumberFormat="1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/>
    <xf numFmtId="2" fontId="4" fillId="6" borderId="2" xfId="0" applyNumberFormat="1" applyFont="1" applyFill="1" applyBorder="1"/>
    <xf numFmtId="2" fontId="4" fillId="6" borderId="2" xfId="0" applyNumberFormat="1" applyFont="1" applyFill="1" applyBorder="1" applyAlignment="1">
      <alignment wrapText="1"/>
    </xf>
    <xf numFmtId="1" fontId="2" fillId="7" borderId="2" xfId="0" applyNumberFormat="1" applyFont="1" applyFill="1" applyBorder="1"/>
    <xf numFmtId="2" fontId="2" fillId="7" borderId="2" xfId="0" applyNumberFormat="1" applyFont="1" applyFill="1" applyBorder="1" applyAlignment="1">
      <alignment wrapText="1"/>
    </xf>
    <xf numFmtId="2" fontId="3" fillId="7" borderId="0" xfId="0" applyNumberFormat="1" applyFont="1" applyFill="1" applyAlignment="1">
      <alignment horizontal="center"/>
    </xf>
    <xf numFmtId="2" fontId="5" fillId="7" borderId="0" xfId="0" applyNumberFormat="1" applyFont="1" applyFill="1" applyAlignment="1">
      <alignment horizontal="center"/>
    </xf>
    <xf numFmtId="1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 vertical="center"/>
    </xf>
    <xf numFmtId="0" fontId="4" fillId="0" borderId="2" xfId="0" applyFont="1" applyBorder="1"/>
    <xf numFmtId="2" fontId="3" fillId="4" borderId="2" xfId="0" applyNumberFormat="1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/>
    </xf>
    <xf numFmtId="1" fontId="4" fillId="4" borderId="2" xfId="0" applyNumberFormat="1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0" fontId="4" fillId="8" borderId="2" xfId="0" applyFont="1" applyFill="1" applyBorder="1"/>
    <xf numFmtId="0" fontId="3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/>
    </xf>
    <xf numFmtId="0" fontId="4" fillId="8" borderId="2" xfId="0" applyNumberFormat="1" applyFont="1" applyFill="1" applyBorder="1" applyAlignment="1">
      <alignment horizontal="center" vertical="center"/>
    </xf>
    <xf numFmtId="164" fontId="4" fillId="8" borderId="2" xfId="0" applyNumberFormat="1" applyFont="1" applyFill="1" applyBorder="1"/>
    <xf numFmtId="164" fontId="5" fillId="4" borderId="2" xfId="0" applyNumberFormat="1" applyFont="1" applyFill="1" applyBorder="1" applyAlignment="1">
      <alignment vertical="center"/>
    </xf>
    <xf numFmtId="0" fontId="4" fillId="9" borderId="2" xfId="0" applyFont="1" applyFill="1" applyBorder="1"/>
    <xf numFmtId="2" fontId="5" fillId="9" borderId="2" xfId="0" applyNumberFormat="1" applyFont="1" applyFill="1" applyBorder="1" applyAlignment="1">
      <alignment horizontal="center"/>
    </xf>
    <xf numFmtId="2" fontId="5" fillId="9" borderId="2" xfId="0" applyNumberFormat="1" applyFont="1" applyFill="1" applyBorder="1" applyAlignment="1">
      <alignment horizontal="center" vertical="center"/>
    </xf>
    <xf numFmtId="164" fontId="5" fillId="9" borderId="2" xfId="0" applyNumberFormat="1" applyFont="1" applyFill="1" applyBorder="1" applyAlignment="1">
      <alignment vertical="center"/>
    </xf>
    <xf numFmtId="0" fontId="4" fillId="3" borderId="2" xfId="0" applyFont="1" applyFill="1" applyBorder="1"/>
    <xf numFmtId="2" fontId="4" fillId="3" borderId="2" xfId="0" applyNumberFormat="1" applyFont="1" applyFill="1" applyBorder="1"/>
    <xf numFmtId="2" fontId="5" fillId="3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vertical="center"/>
    </xf>
    <xf numFmtId="3" fontId="6" fillId="4" borderId="2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/>
    <xf numFmtId="2" fontId="6" fillId="0" borderId="2" xfId="0" applyNumberFormat="1" applyFont="1" applyBorder="1" applyAlignment="1">
      <alignment horizontal="center" vertical="center"/>
    </xf>
    <xf numFmtId="164" fontId="8" fillId="4" borderId="2" xfId="0" applyNumberFormat="1" applyFont="1" applyFill="1" applyBorder="1"/>
    <xf numFmtId="4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horizontal="center" vertical="center"/>
    </xf>
    <xf numFmtId="166" fontId="2" fillId="2" borderId="2" xfId="0" applyNumberFormat="1" applyFont="1" applyFill="1" applyBorder="1" applyAlignment="1">
      <alignment horizontal="center" vertical="center"/>
    </xf>
    <xf numFmtId="0" fontId="12" fillId="0" borderId="2" xfId="1" applyFill="1" applyBorder="1" applyAlignment="1">
      <alignment horizontal="left" vertical="top"/>
    </xf>
    <xf numFmtId="0" fontId="12" fillId="0" borderId="2" xfId="1" applyBorder="1"/>
    <xf numFmtId="0" fontId="12" fillId="0" borderId="2" xfId="1" applyNumberFormat="1" applyBorder="1" applyAlignment="1">
      <alignment horizontal="center"/>
    </xf>
    <xf numFmtId="0" fontId="8" fillId="4" borderId="0" xfId="0" applyFont="1" applyFill="1"/>
    <xf numFmtId="0" fontId="8" fillId="4" borderId="0" xfId="0" applyFont="1" applyFill="1" applyAlignment="1">
      <alignment horizontal="left" vertical="top"/>
    </xf>
    <xf numFmtId="0" fontId="7" fillId="4" borderId="2" xfId="0" applyFont="1" applyFill="1" applyBorder="1" applyAlignment="1">
      <alignment horizontal="center" vertical="top"/>
    </xf>
    <xf numFmtId="0" fontId="8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left" vertical="center" wrapText="1"/>
    </xf>
    <xf numFmtId="0" fontId="7" fillId="9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 wrapText="1"/>
    </xf>
    <xf numFmtId="4" fontId="8" fillId="4" borderId="2" xfId="0" applyNumberFormat="1" applyFont="1" applyFill="1" applyBorder="1" applyAlignment="1">
      <alignment horizontal="right" vertical="top"/>
    </xf>
    <xf numFmtId="3" fontId="8" fillId="8" borderId="2" xfId="0" applyNumberFormat="1" applyFont="1" applyFill="1" applyBorder="1" applyAlignment="1">
      <alignment horizontal="right" vertical="top"/>
    </xf>
    <xf numFmtId="4" fontId="8" fillId="8" borderId="2" xfId="0" applyNumberFormat="1" applyFont="1" applyFill="1" applyBorder="1" applyAlignment="1">
      <alignment horizontal="right" vertical="top"/>
    </xf>
    <xf numFmtId="3" fontId="8" fillId="9" borderId="2" xfId="0" applyNumberFormat="1" applyFont="1" applyFill="1" applyBorder="1" applyAlignment="1">
      <alignment horizontal="right" vertical="top"/>
    </xf>
    <xf numFmtId="4" fontId="8" fillId="9" borderId="2" xfId="0" applyNumberFormat="1" applyFont="1" applyFill="1" applyBorder="1" applyAlignment="1">
      <alignment horizontal="right" vertical="top"/>
    </xf>
    <xf numFmtId="3" fontId="8" fillId="4" borderId="2" xfId="0" applyNumberFormat="1" applyFont="1" applyFill="1" applyBorder="1" applyAlignment="1">
      <alignment horizontal="right" vertical="top"/>
    </xf>
    <xf numFmtId="3" fontId="8" fillId="4" borderId="2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4" fontId="7" fillId="4" borderId="2" xfId="0" applyNumberFormat="1" applyFont="1" applyFill="1" applyBorder="1" applyAlignment="1">
      <alignment horizontal="right" vertical="center"/>
    </xf>
    <xf numFmtId="3" fontId="7" fillId="8" borderId="2" xfId="0" applyNumberFormat="1" applyFont="1" applyFill="1" applyBorder="1" applyAlignment="1">
      <alignment horizontal="right" vertical="center"/>
    </xf>
    <xf numFmtId="3" fontId="7" fillId="9" borderId="2" xfId="0" applyNumberFormat="1" applyFont="1" applyFill="1" applyBorder="1" applyAlignment="1">
      <alignment horizontal="right" vertical="center"/>
    </xf>
    <xf numFmtId="4" fontId="7" fillId="9" borderId="2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7" fillId="4" borderId="0" xfId="0" applyFont="1" applyFill="1" applyAlignment="1">
      <alignment horizontal="left" vertical="top"/>
    </xf>
    <xf numFmtId="3" fontId="7" fillId="4" borderId="2" xfId="0" applyNumberFormat="1" applyFont="1" applyFill="1" applyBorder="1" applyAlignment="1">
      <alignment horizontal="right" vertical="top"/>
    </xf>
    <xf numFmtId="3" fontId="8" fillId="4" borderId="10" xfId="0" applyNumberFormat="1" applyFont="1" applyFill="1" applyBorder="1" applyAlignment="1">
      <alignment horizontal="right" vertical="top"/>
    </xf>
    <xf numFmtId="16" fontId="18" fillId="4" borderId="3" xfId="0" applyNumberFormat="1" applyFont="1" applyFill="1" applyBorder="1" applyAlignment="1">
      <alignment horizontal="center" vertical="top"/>
    </xf>
    <xf numFmtId="16" fontId="18" fillId="4" borderId="18" xfId="0" applyNumberFormat="1" applyFont="1" applyFill="1" applyBorder="1" applyAlignment="1">
      <alignment horizontal="center" vertical="top"/>
    </xf>
    <xf numFmtId="0" fontId="8" fillId="4" borderId="18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center" vertical="top"/>
    </xf>
    <xf numFmtId="0" fontId="0" fillId="4" borderId="0" xfId="0" applyFill="1"/>
    <xf numFmtId="0" fontId="7" fillId="4" borderId="0" xfId="0" applyFont="1" applyFill="1"/>
    <xf numFmtId="0" fontId="7" fillId="4" borderId="2" xfId="0" applyFont="1" applyFill="1" applyBorder="1" applyAlignment="1">
      <alignment vertical="top"/>
    </xf>
    <xf numFmtId="0" fontId="19" fillId="4" borderId="2" xfId="0" applyFont="1" applyFill="1" applyBorder="1" applyAlignment="1">
      <alignment horizontal="left" vertical="top" wrapText="1"/>
    </xf>
    <xf numFmtId="4" fontId="7" fillId="4" borderId="2" xfId="0" applyNumberFormat="1" applyFont="1" applyFill="1" applyBorder="1" applyAlignment="1">
      <alignment horizontal="right" vertical="top"/>
    </xf>
    <xf numFmtId="3" fontId="20" fillId="4" borderId="2" xfId="0" applyNumberFormat="1" applyFont="1" applyFill="1" applyBorder="1" applyAlignment="1">
      <alignment horizontal="right" vertical="top"/>
    </xf>
    <xf numFmtId="0" fontId="8" fillId="4" borderId="0" xfId="0" applyFont="1" applyFill="1" applyAlignment="1">
      <alignment vertical="center"/>
    </xf>
    <xf numFmtId="0" fontId="7" fillId="4" borderId="7" xfId="0" applyFont="1" applyFill="1" applyBorder="1" applyAlignment="1">
      <alignment horizontal="left" vertical="center"/>
    </xf>
    <xf numFmtId="3" fontId="7" fillId="4" borderId="7" xfId="0" applyNumberFormat="1" applyFont="1" applyFill="1" applyBorder="1" applyAlignment="1">
      <alignment horizontal="right" vertical="center"/>
    </xf>
    <xf numFmtId="168" fontId="7" fillId="4" borderId="7" xfId="0" applyNumberFormat="1" applyFont="1" applyFill="1" applyBorder="1" applyAlignment="1">
      <alignment horizontal="right" vertical="center"/>
    </xf>
    <xf numFmtId="4" fontId="7" fillId="4" borderId="7" xfId="0" applyNumberFormat="1" applyFont="1" applyFill="1" applyBorder="1" applyAlignment="1">
      <alignment horizontal="right" vertical="center"/>
    </xf>
    <xf numFmtId="14" fontId="7" fillId="4" borderId="2" xfId="0" applyNumberFormat="1" applyFont="1" applyFill="1" applyBorder="1" applyAlignment="1">
      <alignment horizontal="left" vertical="top"/>
    </xf>
    <xf numFmtId="0" fontId="0" fillId="0" borderId="2" xfId="0" applyBorder="1"/>
    <xf numFmtId="0" fontId="0" fillId="0" borderId="2" xfId="0" applyFill="1" applyBorder="1"/>
    <xf numFmtId="0" fontId="27" fillId="11" borderId="0" xfId="0" applyFont="1" applyFill="1"/>
    <xf numFmtId="0" fontId="25" fillId="10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170" fontId="28" fillId="11" borderId="2" xfId="0" applyNumberFormat="1" applyFont="1" applyFill="1" applyBorder="1" applyAlignment="1">
      <alignment horizontal="center" vertical="center"/>
    </xf>
    <xf numFmtId="171" fontId="28" fillId="11" borderId="2" xfId="0" applyNumberFormat="1" applyFont="1" applyFill="1" applyBorder="1" applyAlignment="1">
      <alignment horizontal="right" vertical="center"/>
    </xf>
    <xf numFmtId="171" fontId="28" fillId="3" borderId="2" xfId="0" applyNumberFormat="1" applyFont="1" applyFill="1" applyBorder="1" applyAlignment="1">
      <alignment horizontal="right" vertical="center"/>
    </xf>
    <xf numFmtId="0" fontId="31" fillId="0" borderId="20" xfId="0" applyFont="1" applyBorder="1" applyAlignment="1">
      <alignment horizontal="center" vertical="center" wrapText="1"/>
    </xf>
    <xf numFmtId="17" fontId="32" fillId="0" borderId="21" xfId="0" applyNumberFormat="1" applyFont="1" applyBorder="1" applyAlignment="1">
      <alignment horizontal="center" vertical="center"/>
    </xf>
    <xf numFmtId="0" fontId="31" fillId="12" borderId="9" xfId="0" applyFont="1" applyFill="1" applyBorder="1" applyAlignment="1">
      <alignment horizontal="center" vertical="center"/>
    </xf>
    <xf numFmtId="3" fontId="32" fillId="0" borderId="22" xfId="0" applyNumberFormat="1" applyFont="1" applyBorder="1" applyAlignment="1">
      <alignment horizontal="center" vertical="center"/>
    </xf>
    <xf numFmtId="3" fontId="32" fillId="0" borderId="19" xfId="0" applyNumberFormat="1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27" fillId="0" borderId="0" xfId="0" applyFont="1" applyAlignment="1"/>
    <xf numFmtId="3" fontId="31" fillId="0" borderId="0" xfId="0" applyNumberFormat="1" applyFont="1" applyAlignment="1">
      <alignment horizontal="center" vertical="center"/>
    </xf>
    <xf numFmtId="0" fontId="25" fillId="11" borderId="0" xfId="0" applyFont="1" applyFill="1" applyBorder="1" applyAlignment="1">
      <alignment vertical="center"/>
    </xf>
    <xf numFmtId="0" fontId="31" fillId="0" borderId="20" xfId="0" applyFont="1" applyBorder="1" applyAlignment="1">
      <alignment horizontal="center" vertical="center"/>
    </xf>
    <xf numFmtId="17" fontId="34" fillId="13" borderId="2" xfId="0" applyNumberFormat="1" applyFont="1" applyFill="1" applyBorder="1" applyAlignment="1">
      <alignment horizontal="center" vertical="center" wrapText="1"/>
    </xf>
    <xf numFmtId="171" fontId="34" fillId="13" borderId="2" xfId="0" applyNumberFormat="1" applyFont="1" applyFill="1" applyBorder="1" applyAlignment="1">
      <alignment horizontal="center" vertical="center" wrapText="1"/>
    </xf>
    <xf numFmtId="14" fontId="28" fillId="4" borderId="0" xfId="0" applyNumberFormat="1" applyFont="1" applyFill="1" applyBorder="1" applyAlignment="1">
      <alignment horizontal="center" vertical="center"/>
    </xf>
    <xf numFmtId="0" fontId="35" fillId="0" borderId="24" xfId="1" applyFont="1" applyFill="1" applyBorder="1" applyAlignment="1" applyProtection="1">
      <alignment horizontal="center" vertical="center"/>
    </xf>
    <xf numFmtId="0" fontId="35" fillId="0" borderId="23" xfId="1" applyFont="1" applyFill="1" applyBorder="1" applyAlignment="1" applyProtection="1">
      <alignment horizontal="center" vertical="center"/>
    </xf>
    <xf numFmtId="0" fontId="35" fillId="0" borderId="2" xfId="1" applyFont="1" applyFill="1" applyBorder="1" applyAlignment="1" applyProtection="1">
      <alignment horizontal="center" vertical="center"/>
    </xf>
    <xf numFmtId="0" fontId="35" fillId="0" borderId="25" xfId="1" applyFont="1" applyFill="1" applyBorder="1" applyAlignment="1" applyProtection="1">
      <alignment horizontal="center" vertical="center"/>
    </xf>
    <xf numFmtId="0" fontId="35" fillId="0" borderId="26" xfId="1" applyFont="1" applyFill="1" applyBorder="1" applyAlignment="1" applyProtection="1">
      <alignment horizontal="center" vertical="center"/>
    </xf>
    <xf numFmtId="0" fontId="35" fillId="0" borderId="26" xfId="1" applyFont="1" applyBorder="1" applyAlignment="1">
      <alignment horizontal="center" vertical="center"/>
    </xf>
    <xf numFmtId="0" fontId="35" fillId="0" borderId="26" xfId="1" applyFont="1" applyFill="1" applyBorder="1" applyAlignment="1">
      <alignment horizontal="center" vertical="center" wrapText="1"/>
    </xf>
    <xf numFmtId="0" fontId="35" fillId="0" borderId="27" xfId="1" applyFont="1" applyFill="1" applyBorder="1" applyAlignment="1">
      <alignment horizontal="center" vertical="center" wrapText="1"/>
    </xf>
    <xf numFmtId="3" fontId="36" fillId="14" borderId="28" xfId="1" applyNumberFormat="1" applyFont="1" applyFill="1" applyBorder="1" applyAlignment="1" applyProtection="1">
      <alignment horizontal="center" vertical="center"/>
    </xf>
    <xf numFmtId="3" fontId="36" fillId="15" borderId="13" xfId="1" applyNumberFormat="1" applyFont="1" applyFill="1" applyBorder="1" applyProtection="1"/>
    <xf numFmtId="3" fontId="36" fillId="0" borderId="2" xfId="1" applyNumberFormat="1" applyFont="1" applyFill="1" applyBorder="1" applyProtection="1"/>
    <xf numFmtId="0" fontId="36" fillId="0" borderId="5" xfId="1" applyFont="1" applyFill="1" applyBorder="1" applyProtection="1"/>
    <xf numFmtId="0" fontId="16" fillId="16" borderId="11" xfId="1" applyFont="1" applyFill="1" applyBorder="1" applyAlignment="1">
      <alignment horizontal="left" vertical="center"/>
    </xf>
    <xf numFmtId="0" fontId="16" fillId="16" borderId="6" xfId="1" applyFont="1" applyFill="1" applyBorder="1" applyAlignment="1">
      <alignment horizontal="left" vertical="center"/>
    </xf>
    <xf numFmtId="0" fontId="36" fillId="0" borderId="6" xfId="1" applyFont="1" applyBorder="1"/>
    <xf numFmtId="4" fontId="36" fillId="0" borderId="6" xfId="1" applyNumberFormat="1" applyFont="1" applyBorder="1" applyAlignment="1">
      <alignment horizontal="center" vertical="center"/>
    </xf>
    <xf numFmtId="4" fontId="36" fillId="0" borderId="29" xfId="1" applyNumberFormat="1" applyFont="1" applyBorder="1" applyAlignment="1">
      <alignment horizontal="center" vertical="center"/>
    </xf>
    <xf numFmtId="3" fontId="36" fillId="15" borderId="14" xfId="1" applyNumberFormat="1" applyFont="1" applyFill="1" applyBorder="1" applyProtection="1"/>
    <xf numFmtId="0" fontId="36" fillId="0" borderId="4" xfId="1" applyFont="1" applyFill="1" applyBorder="1" applyProtection="1"/>
    <xf numFmtId="0" fontId="16" fillId="0" borderId="2" xfId="1" applyFont="1" applyFill="1" applyBorder="1" applyAlignment="1">
      <alignment horizontal="left" vertical="center"/>
    </xf>
    <xf numFmtId="0" fontId="16" fillId="4" borderId="2" xfId="1" applyFont="1" applyFill="1" applyBorder="1" applyAlignment="1">
      <alignment horizontal="left" vertical="center"/>
    </xf>
    <xf numFmtId="0" fontId="36" fillId="0" borderId="2" xfId="1" applyFont="1" applyBorder="1"/>
    <xf numFmtId="4" fontId="36" fillId="0" borderId="2" xfId="1" applyNumberFormat="1" applyFont="1" applyFill="1" applyBorder="1" applyAlignment="1">
      <alignment horizontal="center" vertical="center"/>
    </xf>
    <xf numFmtId="4" fontId="36" fillId="0" borderId="3" xfId="1" applyNumberFormat="1" applyFont="1" applyFill="1" applyBorder="1" applyAlignment="1">
      <alignment horizontal="center" vertical="center"/>
    </xf>
    <xf numFmtId="0" fontId="36" fillId="0" borderId="8" xfId="1" applyFont="1" applyFill="1" applyBorder="1"/>
    <xf numFmtId="3" fontId="36" fillId="0" borderId="28" xfId="1" applyNumberFormat="1" applyFont="1" applyFill="1" applyBorder="1" applyAlignment="1" applyProtection="1">
      <alignment horizontal="center" vertical="center"/>
    </xf>
    <xf numFmtId="0" fontId="16" fillId="17" borderId="2" xfId="1" applyFont="1" applyFill="1" applyBorder="1" applyAlignment="1">
      <alignment horizontal="left" vertical="center"/>
    </xf>
    <xf numFmtId="3" fontId="36" fillId="15" borderId="28" xfId="1" applyNumberFormat="1" applyFont="1" applyFill="1" applyBorder="1" applyProtection="1"/>
    <xf numFmtId="0" fontId="36" fillId="0" borderId="0" xfId="1" applyFont="1" applyFill="1" applyBorder="1" applyProtection="1"/>
    <xf numFmtId="0" fontId="16" fillId="16" borderId="2" xfId="1" applyFont="1" applyFill="1" applyBorder="1" applyAlignment="1">
      <alignment horizontal="left" vertical="center"/>
    </xf>
    <xf numFmtId="0" fontId="0" fillId="2" borderId="0" xfId="0" applyFill="1"/>
    <xf numFmtId="0" fontId="16" fillId="16" borderId="17" xfId="1" applyFont="1" applyFill="1" applyBorder="1" applyAlignment="1">
      <alignment horizontal="left" vertical="center"/>
    </xf>
    <xf numFmtId="3" fontId="36" fillId="0" borderId="4" xfId="1" applyNumberFormat="1" applyFont="1" applyFill="1" applyBorder="1" applyProtection="1"/>
    <xf numFmtId="0" fontId="36" fillId="0" borderId="2" xfId="1" applyFont="1" applyFill="1" applyBorder="1" applyProtection="1"/>
    <xf numFmtId="3" fontId="36" fillId="4" borderId="28" xfId="1" applyNumberFormat="1" applyFont="1" applyFill="1" applyBorder="1" applyAlignment="1" applyProtection="1">
      <alignment horizontal="center" vertical="center"/>
    </xf>
    <xf numFmtId="3" fontId="36" fillId="15" borderId="30" xfId="1" applyNumberFormat="1" applyFont="1" applyFill="1" applyBorder="1" applyProtection="1"/>
    <xf numFmtId="0" fontId="36" fillId="0" borderId="12" xfId="1" applyFont="1" applyFill="1" applyBorder="1" applyProtection="1"/>
    <xf numFmtId="0" fontId="16" fillId="16" borderId="15" xfId="1" applyFont="1" applyFill="1" applyBorder="1" applyAlignment="1">
      <alignment horizontal="left" vertical="center"/>
    </xf>
    <xf numFmtId="4" fontId="36" fillId="0" borderId="12" xfId="1" applyNumberFormat="1" applyFont="1" applyFill="1" applyBorder="1" applyAlignment="1">
      <alignment horizontal="center" vertical="center"/>
    </xf>
    <xf numFmtId="4" fontId="36" fillId="0" borderId="16" xfId="1" applyNumberFormat="1" applyFont="1" applyFill="1" applyBorder="1" applyAlignment="1">
      <alignment horizontal="center" vertical="center"/>
    </xf>
    <xf numFmtId="3" fontId="36" fillId="4" borderId="0" xfId="1" applyNumberFormat="1" applyFont="1" applyFill="1" applyBorder="1" applyAlignment="1" applyProtection="1">
      <alignment horizontal="center" vertical="center"/>
    </xf>
    <xf numFmtId="3" fontId="36" fillId="4" borderId="0" xfId="1" applyNumberFormat="1" applyFont="1" applyFill="1" applyBorder="1" applyProtection="1"/>
    <xf numFmtId="0" fontId="36" fillId="4" borderId="0" xfId="1" applyFont="1" applyFill="1" applyBorder="1" applyProtection="1"/>
    <xf numFmtId="0" fontId="16" fillId="16" borderId="0" xfId="1" applyFont="1" applyFill="1" applyBorder="1" applyAlignment="1">
      <alignment horizontal="left" vertical="center"/>
    </xf>
    <xf numFmtId="0" fontId="36" fillId="4" borderId="0" xfId="1" applyFont="1" applyFill="1" applyBorder="1"/>
    <xf numFmtId="4" fontId="36" fillId="4" borderId="0" xfId="1" applyNumberFormat="1" applyFont="1" applyFill="1" applyBorder="1" applyAlignment="1">
      <alignment horizontal="center" vertical="center"/>
    </xf>
    <xf numFmtId="0" fontId="36" fillId="0" borderId="0" xfId="1" applyFont="1" applyFill="1" applyBorder="1"/>
    <xf numFmtId="167" fontId="38" fillId="0" borderId="0" xfId="0" applyNumberFormat="1" applyFont="1"/>
    <xf numFmtId="167" fontId="12" fillId="0" borderId="17" xfId="1" applyNumberFormat="1" applyBorder="1" applyAlignment="1">
      <alignment horizontal="right" vertical="center"/>
    </xf>
    <xf numFmtId="0" fontId="13" fillId="19" borderId="2" xfId="1" applyFont="1" applyFill="1" applyBorder="1" applyAlignment="1" applyProtection="1">
      <alignment horizontal="center" vertical="center" wrapText="1"/>
      <protection hidden="1"/>
    </xf>
    <xf numFmtId="3" fontId="13" fillId="19" borderId="2" xfId="1" applyNumberFormat="1" applyFont="1" applyFill="1" applyBorder="1" applyAlignment="1">
      <alignment horizontal="center" vertical="center" wrapText="1"/>
    </xf>
    <xf numFmtId="0" fontId="13" fillId="19" borderId="2" xfId="1" applyFont="1" applyFill="1" applyBorder="1" applyAlignment="1">
      <alignment horizontal="center" vertical="center"/>
    </xf>
    <xf numFmtId="0" fontId="13" fillId="19" borderId="2" xfId="1" applyNumberFormat="1" applyFont="1" applyFill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/>
    </xf>
    <xf numFmtId="0" fontId="38" fillId="0" borderId="2" xfId="0" applyFont="1" applyBorder="1"/>
    <xf numFmtId="3" fontId="12" fillId="4" borderId="2" xfId="1" applyNumberFormat="1" applyFill="1" applyBorder="1" applyAlignment="1">
      <alignment horizontal="center" vertical="center"/>
    </xf>
    <xf numFmtId="3" fontId="12" fillId="0" borderId="2" xfId="1" applyNumberFormat="1" applyBorder="1" applyAlignment="1">
      <alignment horizontal="center" vertical="center"/>
    </xf>
    <xf numFmtId="3" fontId="38" fillId="0" borderId="2" xfId="0" applyNumberFormat="1" applyFont="1" applyBorder="1" applyAlignment="1">
      <alignment horizontal="center" vertical="center"/>
    </xf>
    <xf numFmtId="0" fontId="38" fillId="0" borderId="10" xfId="0" applyFont="1" applyBorder="1"/>
    <xf numFmtId="3" fontId="38" fillId="0" borderId="10" xfId="0" applyNumberFormat="1" applyFont="1" applyBorder="1" applyAlignment="1">
      <alignment horizontal="center" vertical="center"/>
    </xf>
    <xf numFmtId="3" fontId="12" fillId="4" borderId="10" xfId="1" applyNumberFormat="1" applyFill="1" applyBorder="1" applyAlignment="1">
      <alignment horizontal="center" vertical="center"/>
    </xf>
    <xf numFmtId="0" fontId="38" fillId="0" borderId="7" xfId="0" applyFont="1" applyBorder="1"/>
    <xf numFmtId="3" fontId="38" fillId="0" borderId="7" xfId="0" applyNumberFormat="1" applyFont="1" applyBorder="1" applyAlignment="1">
      <alignment horizontal="center" vertical="center"/>
    </xf>
    <xf numFmtId="3" fontId="12" fillId="4" borderId="7" xfId="1" applyNumberForma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167" fontId="38" fillId="0" borderId="2" xfId="0" applyNumberFormat="1" applyFont="1" applyBorder="1"/>
    <xf numFmtId="0" fontId="7" fillId="4" borderId="2" xfId="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/>
    </xf>
    <xf numFmtId="3" fontId="12" fillId="4" borderId="2" xfId="1" applyNumberFormat="1" applyFont="1" applyFill="1" applyBorder="1" applyAlignment="1">
      <alignment horizontal="center" vertical="center"/>
    </xf>
    <xf numFmtId="0" fontId="38" fillId="0" borderId="0" xfId="0" applyFont="1"/>
    <xf numFmtId="0" fontId="39" fillId="0" borderId="0" xfId="0" applyFont="1"/>
    <xf numFmtId="0" fontId="38" fillId="0" borderId="2" xfId="0" applyFont="1" applyBorder="1" applyAlignment="1">
      <alignment horizontal="left"/>
    </xf>
    <xf numFmtId="0" fontId="38" fillId="0" borderId="2" xfId="0" applyFont="1" applyBorder="1" applyAlignment="1">
      <alignment horizontal="left" vertical="center"/>
    </xf>
    <xf numFmtId="0" fontId="40" fillId="0" borderId="0" xfId="0" applyFont="1"/>
    <xf numFmtId="0" fontId="35" fillId="0" borderId="27" xfId="1" applyFont="1" applyFill="1" applyBorder="1" applyAlignment="1">
      <alignment horizontal="center" vertical="center"/>
    </xf>
    <xf numFmtId="0" fontId="36" fillId="0" borderId="29" xfId="1" applyFont="1" applyBorder="1"/>
    <xf numFmtId="0" fontId="36" fillId="0" borderId="3" xfId="1" applyFont="1" applyFill="1" applyBorder="1"/>
    <xf numFmtId="0" fontId="0" fillId="2" borderId="2" xfId="0" applyFill="1" applyBorder="1"/>
    <xf numFmtId="0" fontId="37" fillId="0" borderId="2" xfId="0" applyFont="1" applyBorder="1"/>
    <xf numFmtId="0" fontId="0" fillId="0" borderId="0" xfId="0" applyAlignment="1">
      <alignment horizontal="center"/>
    </xf>
    <xf numFmtId="0" fontId="42" fillId="0" borderId="0" xfId="0" applyFont="1"/>
    <xf numFmtId="0" fontId="41" fillId="18" borderId="2" xfId="0" applyFont="1" applyFill="1" applyBorder="1" applyAlignment="1">
      <alignment horizontal="center" vertical="center"/>
    </xf>
    <xf numFmtId="0" fontId="41" fillId="18" borderId="2" xfId="0" applyFont="1" applyFill="1" applyBorder="1" applyAlignment="1">
      <alignment horizontal="center" vertical="center" wrapText="1"/>
    </xf>
    <xf numFmtId="2" fontId="41" fillId="18" borderId="2" xfId="0" applyNumberFormat="1" applyFont="1" applyFill="1" applyBorder="1" applyAlignment="1">
      <alignment horizontal="center" vertical="center" wrapText="1"/>
    </xf>
    <xf numFmtId="0" fontId="42" fillId="0" borderId="2" xfId="0" applyFont="1" applyBorder="1" applyAlignment="1">
      <alignment horizontal="center"/>
    </xf>
    <xf numFmtId="3" fontId="42" fillId="4" borderId="2" xfId="0" applyNumberFormat="1" applyFont="1" applyFill="1" applyBorder="1" applyAlignment="1">
      <alignment horizontal="center" vertical="center"/>
    </xf>
    <xf numFmtId="4" fontId="42" fillId="4" borderId="2" xfId="0" applyNumberFormat="1" applyFont="1" applyFill="1" applyBorder="1" applyAlignment="1" applyProtection="1">
      <alignment horizontal="center"/>
    </xf>
    <xf numFmtId="2" fontId="42" fillId="4" borderId="2" xfId="0" applyNumberFormat="1" applyFont="1" applyFill="1" applyBorder="1" applyAlignment="1">
      <alignment horizontal="center"/>
    </xf>
    <xf numFmtId="0" fontId="43" fillId="18" borderId="32" xfId="0" applyFont="1" applyFill="1" applyBorder="1" applyAlignment="1">
      <alignment horizontal="center" vertical="center" wrapText="1"/>
    </xf>
    <xf numFmtId="0" fontId="43" fillId="18" borderId="7" xfId="0" applyFont="1" applyFill="1" applyBorder="1" applyAlignment="1">
      <alignment horizontal="center" vertical="center" wrapText="1"/>
    </xf>
    <xf numFmtId="2" fontId="43" fillId="18" borderId="7" xfId="0" applyNumberFormat="1" applyFont="1" applyFill="1" applyBorder="1" applyAlignment="1">
      <alignment horizontal="center" vertical="center" wrapText="1"/>
    </xf>
    <xf numFmtId="2" fontId="43" fillId="18" borderId="31" xfId="0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wrapText="1"/>
    </xf>
    <xf numFmtId="14" fontId="45" fillId="0" borderId="4" xfId="0" applyNumberFormat="1" applyFont="1" applyBorder="1" applyAlignment="1">
      <alignment horizontal="center"/>
    </xf>
    <xf numFmtId="0" fontId="45" fillId="0" borderId="2" xfId="0" applyFont="1" applyBorder="1" applyAlignment="1">
      <alignment horizontal="center"/>
    </xf>
    <xf numFmtId="0" fontId="42" fillId="0" borderId="0" xfId="0" applyFont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169" fontId="0" fillId="0" borderId="2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14" fontId="11" fillId="7" borderId="7" xfId="0" applyNumberFormat="1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/>
    </xf>
    <xf numFmtId="169" fontId="11" fillId="7" borderId="7" xfId="0" applyNumberFormat="1" applyFont="1" applyFill="1" applyBorder="1" applyAlignment="1">
      <alignment horizontal="center" vertical="center" wrapText="1"/>
    </xf>
    <xf numFmtId="1" fontId="11" fillId="7" borderId="7" xfId="0" applyNumberFormat="1" applyFont="1" applyFill="1" applyBorder="1" applyAlignment="1">
      <alignment horizontal="center" vertical="center" wrapText="1"/>
    </xf>
    <xf numFmtId="2" fontId="11" fillId="7" borderId="7" xfId="0" applyNumberFormat="1" applyFont="1" applyFill="1" applyBorder="1" applyAlignment="1">
      <alignment horizontal="center" vertical="center" wrapText="1"/>
    </xf>
    <xf numFmtId="2" fontId="42" fillId="0" borderId="0" xfId="0" applyNumberFormat="1" applyFont="1" applyAlignment="1">
      <alignment horizontal="center"/>
    </xf>
    <xf numFmtId="0" fontId="47" fillId="0" borderId="2" xfId="0" applyFont="1" applyBorder="1" applyAlignment="1">
      <alignment horizontal="right"/>
    </xf>
    <xf numFmtId="0" fontId="47" fillId="0" borderId="2" xfId="0" applyFont="1" applyFill="1" applyBorder="1" applyAlignment="1">
      <alignment horizontal="right"/>
    </xf>
    <xf numFmtId="170" fontId="41" fillId="18" borderId="2" xfId="1" applyNumberFormat="1" applyFont="1" applyFill="1" applyBorder="1" applyAlignment="1">
      <alignment horizontal="center" vertical="center" wrapText="1"/>
    </xf>
    <xf numFmtId="0" fontId="45" fillId="4" borderId="2" xfId="1" applyFont="1" applyFill="1" applyBorder="1" applyAlignment="1">
      <alignment horizontal="center" vertical="center" wrapText="1"/>
    </xf>
    <xf numFmtId="3" fontId="48" fillId="4" borderId="2" xfId="1" applyNumberFormat="1" applyFont="1" applyFill="1" applyBorder="1" applyAlignment="1">
      <alignment horizontal="center" vertical="center"/>
    </xf>
    <xf numFmtId="3" fontId="45" fillId="4" borderId="2" xfId="1" applyNumberFormat="1" applyFont="1" applyFill="1" applyBorder="1" applyAlignment="1">
      <alignment horizontal="center" vertical="center"/>
    </xf>
    <xf numFmtId="0" fontId="41" fillId="3" borderId="2" xfId="0" applyFont="1" applyFill="1" applyBorder="1" applyAlignment="1">
      <alignment horizontal="center"/>
    </xf>
    <xf numFmtId="0" fontId="44" fillId="18" borderId="2" xfId="0" applyFont="1" applyFill="1" applyBorder="1" applyAlignment="1">
      <alignment horizontal="center"/>
    </xf>
    <xf numFmtId="0" fontId="43" fillId="3" borderId="4" xfId="0" applyFont="1" applyFill="1" applyBorder="1" applyAlignment="1">
      <alignment horizontal="center" vertical="center" wrapText="1"/>
    </xf>
    <xf numFmtId="0" fontId="43" fillId="3" borderId="2" xfId="0" applyFont="1" applyFill="1" applyBorder="1" applyAlignment="1">
      <alignment horizontal="center" vertical="center" wrapText="1"/>
    </xf>
    <xf numFmtId="2" fontId="43" fillId="3" borderId="2" xfId="0" applyNumberFormat="1" applyFont="1" applyFill="1" applyBorder="1" applyAlignment="1">
      <alignment horizontal="center" vertical="center" wrapText="1"/>
    </xf>
    <xf numFmtId="0" fontId="43" fillId="3" borderId="2" xfId="1" applyFont="1" applyFill="1" applyBorder="1" applyAlignment="1">
      <alignment horizontal="center" vertical="center" wrapText="1"/>
    </xf>
    <xf numFmtId="3" fontId="43" fillId="3" borderId="2" xfId="1" applyNumberFormat="1" applyFont="1" applyFill="1" applyBorder="1" applyAlignment="1">
      <alignment horizontal="center" vertical="center"/>
    </xf>
    <xf numFmtId="3" fontId="46" fillId="3" borderId="2" xfId="1" applyNumberFormat="1" applyFont="1" applyFill="1" applyBorder="1" applyAlignment="1">
      <alignment horizontal="center" vertical="center"/>
    </xf>
    <xf numFmtId="4" fontId="48" fillId="4" borderId="2" xfId="1" applyNumberFormat="1" applyFont="1" applyFill="1" applyBorder="1" applyAlignment="1">
      <alignment horizontal="center" vertical="center"/>
    </xf>
    <xf numFmtId="4" fontId="42" fillId="0" borderId="2" xfId="0" applyNumberFormat="1" applyFont="1" applyBorder="1" applyAlignment="1">
      <alignment horizontal="center"/>
    </xf>
    <xf numFmtId="4" fontId="41" fillId="3" borderId="2" xfId="0" applyNumberFormat="1" applyFont="1" applyFill="1" applyBorder="1" applyAlignment="1">
      <alignment horizontal="center"/>
    </xf>
    <xf numFmtId="4" fontId="43" fillId="18" borderId="7" xfId="0" applyNumberFormat="1" applyFont="1" applyFill="1" applyBorder="1" applyAlignment="1">
      <alignment horizontal="center" vertical="center" wrapText="1"/>
    </xf>
    <xf numFmtId="4" fontId="43" fillId="3" borderId="2" xfId="0" applyNumberFormat="1" applyFont="1" applyFill="1" applyBorder="1" applyAlignment="1">
      <alignment horizontal="center" vertical="center" wrapText="1"/>
    </xf>
    <xf numFmtId="4" fontId="45" fillId="0" borderId="2" xfId="0" applyNumberFormat="1" applyFont="1" applyBorder="1" applyAlignment="1">
      <alignment horizontal="center"/>
    </xf>
    <xf numFmtId="4" fontId="42" fillId="0" borderId="0" xfId="0" applyNumberFormat="1" applyFont="1" applyAlignment="1">
      <alignment horizontal="center"/>
    </xf>
    <xf numFmtId="3" fontId="49" fillId="7" borderId="2" xfId="1" applyNumberFormat="1" applyFont="1" applyFill="1" applyBorder="1" applyAlignment="1">
      <alignment horizontal="center"/>
    </xf>
    <xf numFmtId="3" fontId="41" fillId="3" borderId="2" xfId="0" applyNumberFormat="1" applyFont="1" applyFill="1" applyBorder="1" applyAlignment="1">
      <alignment horizontal="center"/>
    </xf>
    <xf numFmtId="3" fontId="0" fillId="0" borderId="2" xfId="0" applyNumberFormat="1" applyFont="1" applyBorder="1" applyAlignment="1">
      <alignment horizontal="center"/>
    </xf>
    <xf numFmtId="4" fontId="0" fillId="0" borderId="2" xfId="0" applyNumberFormat="1" applyFont="1" applyBorder="1" applyAlignment="1">
      <alignment horizontal="center"/>
    </xf>
    <xf numFmtId="3" fontId="44" fillId="18" borderId="2" xfId="0" applyNumberFormat="1" applyFont="1" applyFill="1" applyBorder="1" applyAlignment="1">
      <alignment horizontal="center"/>
    </xf>
    <xf numFmtId="4" fontId="44" fillId="18" borderId="2" xfId="0" applyNumberFormat="1" applyFont="1" applyFill="1" applyBorder="1" applyAlignment="1">
      <alignment horizontal="center"/>
    </xf>
    <xf numFmtId="3" fontId="42" fillId="4" borderId="2" xfId="0" applyNumberFormat="1" applyFont="1" applyFill="1" applyBorder="1" applyAlignment="1">
      <alignment horizontal="center"/>
    </xf>
    <xf numFmtId="4" fontId="42" fillId="4" borderId="2" xfId="0" applyNumberFormat="1" applyFont="1" applyFill="1" applyBorder="1" applyAlignment="1">
      <alignment horizontal="center"/>
    </xf>
    <xf numFmtId="4" fontId="43" fillId="3" borderId="2" xfId="0" applyNumberFormat="1" applyFont="1" applyFill="1" applyBorder="1" applyAlignment="1">
      <alignment horizontal="center"/>
    </xf>
    <xf numFmtId="4" fontId="41" fillId="18" borderId="2" xfId="0" applyNumberFormat="1" applyFont="1" applyFill="1" applyBorder="1" applyAlignment="1">
      <alignment horizontal="center" vertical="center" wrapText="1"/>
    </xf>
    <xf numFmtId="4" fontId="42" fillId="0" borderId="0" xfId="0" applyNumberFormat="1" applyFont="1"/>
    <xf numFmtId="14" fontId="50" fillId="20" borderId="2" xfId="1" applyNumberFormat="1" applyFont="1" applyFill="1" applyBorder="1" applyAlignment="1" applyProtection="1">
      <alignment horizontal="center"/>
      <protection hidden="1"/>
    </xf>
    <xf numFmtId="14" fontId="50" fillId="0" borderId="2" xfId="1" applyNumberFormat="1" applyFont="1" applyFill="1" applyBorder="1" applyAlignment="1" applyProtection="1">
      <alignment horizontal="center"/>
      <protection hidden="1"/>
    </xf>
    <xf numFmtId="2" fontId="52" fillId="0" borderId="2" xfId="0" applyNumberFormat="1" applyFont="1" applyBorder="1" applyAlignment="1">
      <alignment horizontal="center"/>
    </xf>
    <xf numFmtId="0" fontId="52" fillId="0" borderId="2" xfId="0" applyNumberFormat="1" applyFont="1" applyBorder="1" applyAlignment="1">
      <alignment horizontal="center"/>
    </xf>
    <xf numFmtId="0" fontId="52" fillId="0" borderId="2" xfId="0" applyFont="1" applyBorder="1" applyAlignment="1">
      <alignment horizontal="center"/>
    </xf>
    <xf numFmtId="4" fontId="52" fillId="0" borderId="2" xfId="0" applyNumberFormat="1" applyFont="1" applyBorder="1" applyAlignment="1">
      <alignment horizontal="center"/>
    </xf>
    <xf numFmtId="14" fontId="50" fillId="0" borderId="2" xfId="0" applyNumberFormat="1" applyFont="1" applyBorder="1" applyAlignment="1">
      <alignment horizontal="center"/>
    </xf>
    <xf numFmtId="0" fontId="50" fillId="0" borderId="2" xfId="0" applyFont="1" applyBorder="1" applyAlignment="1">
      <alignment horizontal="center"/>
    </xf>
    <xf numFmtId="3" fontId="50" fillId="0" borderId="2" xfId="0" applyNumberFormat="1" applyFont="1" applyBorder="1" applyAlignment="1">
      <alignment horizontal="center"/>
    </xf>
    <xf numFmtId="0" fontId="54" fillId="0" borderId="2" xfId="0" applyNumberFormat="1" applyFont="1" applyBorder="1" applyAlignment="1">
      <alignment horizontal="center"/>
    </xf>
    <xf numFmtId="0" fontId="54" fillId="0" borderId="2" xfId="0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2" fontId="54" fillId="0" borderId="2" xfId="0" applyNumberFormat="1" applyFont="1" applyBorder="1" applyAlignment="1">
      <alignment horizontal="center"/>
    </xf>
    <xf numFmtId="14" fontId="55" fillId="0" borderId="2" xfId="0" applyNumberFormat="1" applyFont="1" applyBorder="1" applyAlignment="1">
      <alignment horizontal="center"/>
    </xf>
    <xf numFmtId="3" fontId="55" fillId="0" borderId="2" xfId="0" applyNumberFormat="1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55" fillId="0" borderId="2" xfId="0" applyNumberFormat="1" applyFont="1" applyBorder="1" applyAlignment="1">
      <alignment horizontal="center"/>
    </xf>
    <xf numFmtId="2" fontId="45" fillId="0" borderId="2" xfId="0" applyNumberFormat="1" applyFont="1" applyBorder="1" applyAlignment="1">
      <alignment horizontal="center"/>
    </xf>
    <xf numFmtId="14" fontId="49" fillId="20" borderId="2" xfId="1" applyNumberFormat="1" applyFont="1" applyFill="1" applyBorder="1" applyAlignment="1" applyProtection="1">
      <alignment horizontal="center"/>
      <protection hidden="1"/>
    </xf>
    <xf numFmtId="14" fontId="49" fillId="0" borderId="2" xfId="1" applyNumberFormat="1" applyFont="1" applyFill="1" applyBorder="1" applyAlignment="1" applyProtection="1">
      <alignment horizontal="center"/>
      <protection hidden="1"/>
    </xf>
    <xf numFmtId="14" fontId="41" fillId="0" borderId="2" xfId="0" applyNumberFormat="1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4" fillId="18" borderId="2" xfId="0" applyFont="1" applyFill="1" applyBorder="1" applyAlignment="1">
      <alignment horizontal="center"/>
    </xf>
    <xf numFmtId="170" fontId="41" fillId="18" borderId="18" xfId="1" applyNumberFormat="1" applyFont="1" applyFill="1" applyBorder="1" applyAlignment="1">
      <alignment horizontal="center" vertical="center" wrapText="1"/>
    </xf>
    <xf numFmtId="170" fontId="41" fillId="18" borderId="4" xfId="1" applyNumberFormat="1" applyFont="1" applyFill="1" applyBorder="1" applyAlignment="1">
      <alignment horizontal="center" vertical="center" wrapText="1"/>
    </xf>
    <xf numFmtId="168" fontId="25" fillId="4" borderId="2" xfId="0" applyNumberFormat="1" applyFont="1" applyFill="1" applyBorder="1" applyAlignment="1">
      <alignment horizontal="center" vertical="center"/>
    </xf>
    <xf numFmtId="0" fontId="25" fillId="4" borderId="2" xfId="0" applyFont="1" applyFill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19" xfId="0" applyFont="1" applyBorder="1" applyAlignment="1"/>
    <xf numFmtId="0" fontId="25" fillId="10" borderId="2" xfId="0" applyFont="1" applyFill="1" applyBorder="1" applyAlignment="1">
      <alignment horizontal="center" vertical="center"/>
    </xf>
    <xf numFmtId="0" fontId="25" fillId="10" borderId="3" xfId="0" applyFont="1" applyFill="1" applyBorder="1" applyAlignment="1">
      <alignment horizontal="center" vertical="center"/>
    </xf>
    <xf numFmtId="0" fontId="25" fillId="10" borderId="4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left"/>
    </xf>
    <xf numFmtId="168" fontId="28" fillId="4" borderId="2" xfId="0" applyNumberFormat="1" applyFont="1" applyFill="1" applyBorder="1" applyAlignment="1">
      <alignment horizontal="center" vertical="center"/>
    </xf>
    <xf numFmtId="0" fontId="28" fillId="4" borderId="2" xfId="0" applyFont="1" applyFill="1" applyBorder="1" applyAlignment="1">
      <alignment horizontal="center" vertical="center"/>
    </xf>
    <xf numFmtId="167" fontId="12" fillId="0" borderId="10" xfId="1" applyNumberFormat="1" applyBorder="1" applyAlignment="1">
      <alignment horizontal="right" vertical="center"/>
    </xf>
    <xf numFmtId="167" fontId="12" fillId="0" borderId="7" xfId="1" applyNumberFormat="1" applyBorder="1" applyAlignment="1">
      <alignment horizontal="right" vertical="center"/>
    </xf>
    <xf numFmtId="167" fontId="12" fillId="0" borderId="16" xfId="1" applyNumberFormat="1" applyBorder="1" applyAlignment="1">
      <alignment horizontal="right" vertical="center"/>
    </xf>
    <xf numFmtId="167" fontId="12" fillId="0" borderId="31" xfId="1" applyNumberFormat="1" applyBorder="1" applyAlignment="1">
      <alignment horizontal="right" vertical="center"/>
    </xf>
    <xf numFmtId="167" fontId="38" fillId="0" borderId="2" xfId="0" applyNumberFormat="1" applyFont="1" applyBorder="1" applyAlignment="1">
      <alignment horizontal="right" vertical="center"/>
    </xf>
    <xf numFmtId="167" fontId="38" fillId="0" borderId="10" xfId="0" applyNumberFormat="1" applyFont="1" applyBorder="1" applyAlignment="1">
      <alignment horizontal="right" vertical="center"/>
    </xf>
    <xf numFmtId="167" fontId="38" fillId="0" borderId="7" xfId="0" applyNumberFormat="1" applyFont="1" applyBorder="1" applyAlignment="1">
      <alignment horizontal="right" vertical="center"/>
    </xf>
    <xf numFmtId="167" fontId="38" fillId="0" borderId="17" xfId="0" applyNumberFormat="1" applyFont="1" applyBorder="1" applyAlignment="1">
      <alignment vertical="center"/>
    </xf>
    <xf numFmtId="167" fontId="38" fillId="0" borderId="7" xfId="0" applyNumberFormat="1" applyFont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top" wrapText="1"/>
    </xf>
    <xf numFmtId="0" fontId="7" fillId="8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16" fontId="8" fillId="4" borderId="2" xfId="0" applyNumberFormat="1" applyFont="1" applyFill="1" applyBorder="1" applyAlignment="1">
      <alignment horizontal="center" vertical="top"/>
    </xf>
    <xf numFmtId="16" fontId="8" fillId="4" borderId="3" xfId="0" applyNumberFormat="1" applyFont="1" applyFill="1" applyBorder="1" applyAlignment="1">
      <alignment horizontal="center" vertical="top"/>
    </xf>
    <xf numFmtId="16" fontId="8" fillId="4" borderId="4" xfId="0" applyNumberFormat="1" applyFont="1" applyFill="1" applyBorder="1" applyAlignment="1">
      <alignment horizontal="center" vertical="top"/>
    </xf>
    <xf numFmtId="16" fontId="8" fillId="4" borderId="10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 wrapText="1"/>
    </xf>
    <xf numFmtId="0" fontId="13" fillId="20" borderId="11" xfId="1" applyFont="1" applyFill="1" applyBorder="1" applyAlignment="1" applyProtection="1">
      <alignment horizontal="center" vertical="center"/>
      <protection hidden="1"/>
    </xf>
    <xf numFmtId="0" fontId="13" fillId="20" borderId="33" xfId="1" applyFont="1" applyFill="1" applyBorder="1" applyAlignment="1" applyProtection="1">
      <alignment horizontal="center" vertical="center"/>
      <protection hidden="1"/>
    </xf>
    <xf numFmtId="0" fontId="13" fillId="7" borderId="11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3" xr:uid="{7F6A441E-CB89-4D94-83F5-05DFCCC99116}"/>
    <cellStyle name="Обычный 3" xfId="1" xr:uid="{00000000-0005-0000-0000-000001000000}"/>
    <cellStyle name="Обычный 4 2" xfId="2" xr:uid="{00000000-0005-0000-0000-000002000000}"/>
  </cellStyles>
  <dxfs count="65">
    <dxf>
      <fill>
        <patternFill>
          <bgColor theme="2" tint="-0.24994659260841701"/>
        </patternFill>
      </fill>
    </dxf>
    <dxf>
      <fill>
        <patternFill>
          <bgColor theme="2" tint="-0.24994659260841701"/>
        </patternFill>
      </fill>
    </dxf>
    <dxf>
      <fill>
        <patternFill>
          <bgColor rgb="FFFFFF99"/>
        </patternFill>
      </fill>
    </dxf>
    <dxf>
      <fill>
        <patternFill>
          <bgColor rgb="FFC4BD9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scheme val="maj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0.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0.0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9" formatCode="0.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</font>
      <fill>
        <patternFill patternType="solid">
          <fgColor indexed="64"/>
          <bgColor theme="2" tint="-9.9978637043366805E-2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charset val="204"/>
        <scheme val="major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4" formatCode="#,##0.0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4" formatCode="#,00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2" formatCode="0.00"/>
      <alignment horizont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4" formatCode="#,##0.0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2" formatCode="0.0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4" formatCode="#,##0.00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0" formatCode="General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alignment horizont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 Light"/>
        <scheme val="major"/>
      </font>
      <numFmt numFmtId="174" formatCode="#,000"/>
      <alignment horizont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scheme val="major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 Light"/>
        <scheme val="major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N51" totalsRowShown="0" headerRowDxfId="64" dataDxfId="62" headerRowBorderDxfId="63" tableBorderDxfId="61">
  <autoFilter ref="A1:N51" xr:uid="{00000000-0009-0000-0100-000001000000}"/>
  <tableColumns count="14">
    <tableColumn id="1" xr3:uid="{00000000-0010-0000-0000-000001000000}" name="Дата" dataDxfId="17"/>
    <tableColumn id="2" xr3:uid="{00000000-0010-0000-0000-000002000000}" name="Авто" dataDxfId="16"/>
    <tableColumn id="3" xr3:uid="{00000000-0010-0000-0000-000003000000}" name="Водитель" dataDxfId="15"/>
    <tableColumn id="4" xr3:uid="{00000000-0010-0000-0000-000004000000}" name="Начальный спидометр" dataDxfId="14"/>
    <tableColumn id="5" xr3:uid="{00000000-0010-0000-0000-000005000000}" name="Конечный спидометр" dataDxfId="13"/>
    <tableColumn id="6" xr3:uid="{00000000-0010-0000-0000-000006000000}" name="Пробег по спидометру" dataDxfId="12">
      <calculatedColumnFormula>E2-D2</calculatedColumnFormula>
    </tableColumn>
    <tableColumn id="7" xr3:uid="{00000000-0010-0000-0000-000007000000}" name="Пробег по трекеру GPS" dataDxfId="11"/>
    <tableColumn id="20" xr3:uid="{00000000-0010-0000-0000-000014000000}" name="Разница/км по GPS" dataDxfId="10">
      <calculatedColumnFormula>Таблица1[[#This Row],[Пробег по трекеру GPS]]-Таблица1[[#This Row],[Пробег по спидометру]]</calculatedColumnFormula>
    </tableColumn>
    <tableColumn id="8" xr3:uid="{00000000-0010-0000-0000-000008000000}" name="Кол-во ТТ" dataDxfId="9"/>
    <tableColumn id="9" xr3:uid="{00000000-0010-0000-0000-000009000000}" name="Заказов итого" dataDxfId="8"/>
    <tableColumn id="10" xr3:uid="{00000000-0010-0000-0000-00000A000000}" name="Кол-во мест" dataDxfId="7"/>
    <tableColumn id="11" xr3:uid="{00000000-0010-0000-0000-00000B000000}" name="Заказов доставлено" dataDxfId="6"/>
    <tableColumn id="12" xr3:uid="{00000000-0010-0000-0000-00000C000000}" name="Кол-во выданых расходных" dataDxfId="5"/>
    <tableColumn id="13" xr3:uid="{00000000-0010-0000-0000-00000D000000}" name="Кол-во возвращенных РН/ТТН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A1:M24" totalsRowShown="0" headerRowDxfId="60" dataDxfId="58" headerRowBorderDxfId="59" tableBorderDxfId="57" totalsRowBorderDxfId="56">
  <autoFilter ref="A1:M24" xr:uid="{00000000-0009-0000-0100-000002000000}"/>
  <tableColumns count="13">
    <tableColumn id="1" xr3:uid="{00000000-0010-0000-0100-000001000000}" name="Дата" dataDxfId="55"/>
    <tableColumn id="2" xr3:uid="{00000000-0010-0000-0100-000002000000}" name="Кол-во отправок" dataDxfId="54">
      <calculatedColumnFormula>SUM(B3:B18)</calculatedColumnFormula>
    </tableColumn>
    <tableColumn id="14" xr3:uid="{00000000-0010-0000-0100-00000E000000}" name="Кол-во заказов " dataDxfId="53"/>
    <tableColumn id="4" xr3:uid="{00000000-0010-0000-0100-000004000000}" name="Кол-во мест" dataDxfId="52"/>
    <tableColumn id="5" xr3:uid="{00000000-0010-0000-0100-000005000000}" name="Общий вес" dataDxfId="51"/>
    <tableColumn id="7" xr3:uid="{00000000-0010-0000-0100-000007000000}" name="Средний вес одной отпраки кг" dataDxfId="50">
      <calculatedColumnFormula>E2/B2</calculatedColumnFormula>
    </tableColumn>
    <tableColumn id="8" xr3:uid="{00000000-0010-0000-0100-000008000000}" name="Средний вес одного места" dataDxfId="49">
      <calculatedColumnFormula>E2/D2</calculatedColumnFormula>
    </tableColumn>
    <tableColumn id="9" xr3:uid="{00000000-0010-0000-0100-000009000000}" name="Общая сумма за отпраки" dataDxfId="48"/>
    <tableColumn id="10" xr3:uid="{00000000-0010-0000-0100-00000A000000}" name="Средняя стоимость одной отпраки" dataDxfId="47">
      <calculatedColumnFormula>H2/B2</calculatedColumnFormula>
    </tableColumn>
    <tableColumn id="3" xr3:uid="{00000000-0010-0000-0100-000003000000}" name="Кол-во возвратов " dataDxfId="46"/>
    <tableColumn id="12" xr3:uid="{00000000-0010-0000-0100-00000C000000}" name="Общая сумма за возвраты" dataDxfId="45"/>
    <tableColumn id="16" xr3:uid="{3384FAFF-9FAD-492B-ABD2-F11EF605E96B}" name="Общая сумма оплата клиента" dataDxfId="44"/>
    <tableColumn id="13" xr3:uid="{00000000-0010-0000-0100-00000D000000}" name="Средняя стоимость одного возврата" dataDxfId="43">
      <calculatedColumnFormula>Таблица2[[#This Row],[Общая сумма за возвраты]]/Таблица2[[#This Row],[Кол-во возвратов 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A1:U3" totalsRowShown="0" headerRowDxfId="42" dataDxfId="40" headerRowBorderDxfId="41" tableBorderDxfId="39">
  <autoFilter ref="A1:U3" xr:uid="{00000000-0009-0000-0100-000003000000}"/>
  <tableColumns count="21">
    <tableColumn id="1" xr3:uid="{00000000-0010-0000-0200-000001000000}" name="Дата" dataDxfId="38"/>
    <tableColumn id="2" xr3:uid="{00000000-0010-0000-0200-000002000000}" name="Район/Сектор" dataDxfId="37"/>
    <tableColumn id="23" xr3:uid="{00000000-0010-0000-0200-000017000000}" name="Тип" dataDxfId="36"/>
    <tableColumn id="3" xr3:uid="{00000000-0010-0000-0200-000003000000}" name="ФИО" dataDxfId="35"/>
    <tableColumn id="4" xr3:uid="{00000000-0010-0000-0200-000004000000}" name="Телефон" dataDxfId="34"/>
    <tableColumn id="5" xr3:uid="{00000000-0010-0000-0200-000005000000}" name="Номер авто" dataDxfId="33"/>
    <tableColumn id="7" xr3:uid="{00000000-0010-0000-0200-000007000000}" name="Кол-во  ТТ" dataDxfId="32"/>
    <tableColumn id="8" xr3:uid="{00000000-0010-0000-0200-000008000000}" name="Кол-во выданных накладных" dataDxfId="31"/>
    <tableColumn id="9" xr3:uid="{00000000-0010-0000-0200-000009000000}" name="Ставка" dataDxfId="30"/>
    <tableColumn id="10" xr3:uid="{00000000-0010-0000-0200-00000A000000}" name="Стоимость 1 точки" dataDxfId="29">
      <calculatedColumnFormula>U2/G2</calculatedColumnFormula>
    </tableColumn>
    <tableColumn id="11" xr3:uid="{00000000-0010-0000-0200-00000B000000}" name="Начальный спидометр на складе" dataDxfId="28"/>
    <tableColumn id="12" xr3:uid="{00000000-0010-0000-0200-00000C000000}" name="Конечный спидометр по последней ТТ  по GPS" dataDxfId="27"/>
    <tableColumn id="13" xr3:uid="{00000000-0010-0000-0200-00000D000000}" name="Пробег по спидометру" dataDxfId="26"/>
    <tableColumn id="14" xr3:uid="{00000000-0010-0000-0200-00000E000000}" name="Пробег по GPS" dataDxfId="25"/>
    <tableColumn id="15" xr3:uid="{00000000-0010-0000-0200-00000F000000}" name="Расход топлива на 100 км" dataDxfId="24"/>
    <tableColumn id="17" xr3:uid="{00000000-0010-0000-0200-000011000000}" name="Вид топлива" dataDxfId="23"/>
    <tableColumn id="18" xr3:uid="{00000000-0010-0000-0200-000012000000}" name="Цена за топливо в этот день" dataDxfId="22"/>
    <tableColumn id="19" xr3:uid="{00000000-0010-0000-0200-000013000000}" name="Топливо, стоимость" dataDxfId="21"/>
    <tableColumn id="20" xr3:uid="{00000000-0010-0000-0200-000014000000}" name="Кол-во вывезенных точек (факт)" dataDxfId="20"/>
    <tableColumn id="21" xr3:uid="{00000000-0010-0000-0200-000015000000}" name="Кол-во возвращенных накладных" dataDxfId="19"/>
    <tableColumn id="22" xr3:uid="{00000000-0010-0000-0200-000016000000}" name="Сумма к выплате с учетом пробега" dataDxfId="1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N51"/>
  <sheetViews>
    <sheetView zoomScale="80" zoomScaleNormal="80" workbookViewId="0">
      <pane ySplit="1" topLeftCell="A2" activePane="bottomLeft" state="frozen"/>
      <selection activeCell="E19" sqref="E19"/>
      <selection pane="bottomLeft" activeCell="J9" sqref="J9"/>
    </sheetView>
  </sheetViews>
  <sheetFormatPr defaultRowHeight="15" outlineLevelRow="1" x14ac:dyDescent="0.25"/>
  <cols>
    <col min="1" max="1" width="13.5703125" style="226" customWidth="1"/>
    <col min="2" max="2" width="19.140625" style="226" bestFit="1" customWidth="1"/>
    <col min="3" max="3" width="22.85546875" style="226" bestFit="1" customWidth="1"/>
    <col min="4" max="4" width="13.5703125" style="226" customWidth="1"/>
    <col min="5" max="5" width="13.28515625" style="226" customWidth="1"/>
    <col min="6" max="6" width="14.28515625" style="226" customWidth="1"/>
    <col min="7" max="7" width="13.42578125" style="226" customWidth="1"/>
    <col min="8" max="8" width="11.7109375" style="226" customWidth="1"/>
    <col min="9" max="9" width="8.28515625" style="226" customWidth="1"/>
    <col min="10" max="10" width="10.140625" style="226" customWidth="1"/>
    <col min="11" max="11" width="9.28515625" style="226" customWidth="1"/>
    <col min="12" max="12" width="13.28515625" style="226" customWidth="1"/>
    <col min="13" max="13" width="14.140625" style="226" customWidth="1"/>
    <col min="14" max="14" width="16.140625" style="226" customWidth="1"/>
    <col min="15" max="16384" width="9.140625" style="226"/>
  </cols>
  <sheetData>
    <row r="1" spans="1:14" ht="71.25" customHeight="1" x14ac:dyDescent="0.25">
      <c r="A1" s="354" t="s">
        <v>40</v>
      </c>
      <c r="B1" s="353" t="s">
        <v>41</v>
      </c>
      <c r="C1" s="353" t="s">
        <v>42</v>
      </c>
      <c r="D1" s="355" t="s">
        <v>43</v>
      </c>
      <c r="E1" s="355" t="s">
        <v>44</v>
      </c>
      <c r="F1" s="355" t="s">
        <v>45</v>
      </c>
      <c r="G1" s="355" t="s">
        <v>240</v>
      </c>
      <c r="H1" s="355" t="s">
        <v>233</v>
      </c>
      <c r="I1" s="355" t="s">
        <v>46</v>
      </c>
      <c r="J1" s="355" t="s">
        <v>47</v>
      </c>
      <c r="K1" s="355" t="s">
        <v>49</v>
      </c>
      <c r="L1" s="355" t="s">
        <v>229</v>
      </c>
      <c r="M1" s="355" t="s">
        <v>48</v>
      </c>
      <c r="N1" s="355" t="s">
        <v>234</v>
      </c>
    </row>
    <row r="2" spans="1:14" ht="15.75" x14ac:dyDescent="0.25">
      <c r="A2" s="304" t="s">
        <v>213</v>
      </c>
      <c r="B2" s="286" t="s">
        <v>269</v>
      </c>
      <c r="C2" s="304" t="s">
        <v>280</v>
      </c>
      <c r="D2" s="275"/>
      <c r="E2" s="275"/>
      <c r="F2" s="275">
        <v>1493</v>
      </c>
      <c r="G2" s="275">
        <v>1435</v>
      </c>
      <c r="H2" s="275"/>
      <c r="I2" s="275">
        <v>389</v>
      </c>
      <c r="J2" s="275">
        <v>410</v>
      </c>
      <c r="K2" s="275">
        <v>500</v>
      </c>
      <c r="L2" s="275">
        <v>401</v>
      </c>
      <c r="M2" s="275">
        <v>410</v>
      </c>
      <c r="N2" s="275">
        <v>401</v>
      </c>
    </row>
    <row r="3" spans="1:14" ht="15.75" x14ac:dyDescent="0.25">
      <c r="A3" s="304" t="s">
        <v>213</v>
      </c>
      <c r="B3" s="304" t="s">
        <v>275</v>
      </c>
      <c r="C3" s="304" t="s">
        <v>281</v>
      </c>
      <c r="D3" s="275"/>
      <c r="E3" s="275"/>
      <c r="F3" s="275">
        <v>2759</v>
      </c>
      <c r="G3" s="275">
        <v>2717</v>
      </c>
      <c r="H3" s="275"/>
      <c r="I3" s="275">
        <v>484</v>
      </c>
      <c r="J3" s="275">
        <v>532</v>
      </c>
      <c r="K3" s="275">
        <v>654</v>
      </c>
      <c r="L3" s="275">
        <v>524</v>
      </c>
      <c r="M3" s="275">
        <v>532</v>
      </c>
      <c r="N3" s="275">
        <v>524</v>
      </c>
    </row>
    <row r="4" spans="1:14" ht="15.75" x14ac:dyDescent="0.25">
      <c r="A4" s="304" t="s">
        <v>213</v>
      </c>
      <c r="B4" s="286" t="s">
        <v>269</v>
      </c>
      <c r="C4" s="304" t="s">
        <v>282</v>
      </c>
      <c r="D4" s="275"/>
      <c r="E4" s="275"/>
      <c r="F4" s="275">
        <v>1229</v>
      </c>
      <c r="G4" s="275">
        <v>1237</v>
      </c>
      <c r="H4" s="275"/>
      <c r="I4" s="275">
        <v>352</v>
      </c>
      <c r="J4" s="275">
        <v>383</v>
      </c>
      <c r="K4" s="275">
        <v>464</v>
      </c>
      <c r="L4" s="275">
        <v>376</v>
      </c>
      <c r="M4" s="275">
        <v>381</v>
      </c>
      <c r="N4" s="275">
        <v>376</v>
      </c>
    </row>
    <row r="5" spans="1:14" ht="15.75" outlineLevel="1" x14ac:dyDescent="0.25">
      <c r="A5" s="292">
        <v>45659</v>
      </c>
      <c r="B5" s="287" t="s">
        <v>269</v>
      </c>
      <c r="C5" s="305" t="s">
        <v>280</v>
      </c>
      <c r="D5" s="294">
        <v>194467</v>
      </c>
      <c r="E5" s="294">
        <v>194565</v>
      </c>
      <c r="F5" s="300">
        <f t="shared" ref="F5:F32" si="0">E5-D5</f>
        <v>98</v>
      </c>
      <c r="G5" s="293">
        <v>76</v>
      </c>
      <c r="H5" s="302">
        <f>Таблица1[[#This Row],[Пробег по трекеру GPS]]-Таблица1[[#This Row],[Пробег по спидометру]]</f>
        <v>-22</v>
      </c>
      <c r="I5" s="293">
        <v>32</v>
      </c>
      <c r="J5" s="293">
        <v>32</v>
      </c>
      <c r="K5" s="293">
        <v>38</v>
      </c>
      <c r="L5" s="293">
        <v>32</v>
      </c>
      <c r="M5" s="293">
        <v>32</v>
      </c>
      <c r="N5" s="293">
        <v>32</v>
      </c>
    </row>
    <row r="6" spans="1:14" ht="15.75" outlineLevel="1" x14ac:dyDescent="0.25">
      <c r="A6" s="292">
        <v>45659</v>
      </c>
      <c r="B6" s="305" t="s">
        <v>275</v>
      </c>
      <c r="C6" s="305" t="s">
        <v>281</v>
      </c>
      <c r="D6" s="294">
        <v>174638</v>
      </c>
      <c r="E6" s="294">
        <v>174790</v>
      </c>
      <c r="F6" s="300">
        <f t="shared" si="0"/>
        <v>152</v>
      </c>
      <c r="G6" s="293">
        <v>149</v>
      </c>
      <c r="H6" s="302">
        <f>Таблица1[[#This Row],[Пробег по трекеру GPS]]-Таблица1[[#This Row],[Пробег по спидометру]]</f>
        <v>-3</v>
      </c>
      <c r="I6" s="293">
        <v>33</v>
      </c>
      <c r="J6" s="293">
        <v>33</v>
      </c>
      <c r="K6" s="293">
        <v>39</v>
      </c>
      <c r="L6" s="293">
        <v>33</v>
      </c>
      <c r="M6" s="293">
        <v>33</v>
      </c>
      <c r="N6" s="293">
        <v>33</v>
      </c>
    </row>
    <row r="7" spans="1:14" ht="15.75" outlineLevel="1" x14ac:dyDescent="0.25">
      <c r="A7" s="292">
        <v>45659</v>
      </c>
      <c r="B7" s="287" t="s">
        <v>269</v>
      </c>
      <c r="C7" s="305" t="s">
        <v>282</v>
      </c>
      <c r="D7" s="294">
        <v>354409</v>
      </c>
      <c r="E7" s="294">
        <v>354491</v>
      </c>
      <c r="F7" s="300">
        <f t="shared" si="0"/>
        <v>82</v>
      </c>
      <c r="G7" s="293">
        <v>83</v>
      </c>
      <c r="H7" s="302">
        <f>Таблица1[[#This Row],[Пробег по трекеру GPS]]-Таблица1[[#This Row],[Пробег по спидометру]]</f>
        <v>1</v>
      </c>
      <c r="I7" s="293">
        <v>27</v>
      </c>
      <c r="J7" s="293">
        <v>27</v>
      </c>
      <c r="K7" s="293">
        <v>28</v>
      </c>
      <c r="L7" s="293">
        <v>27</v>
      </c>
      <c r="M7" s="293">
        <v>27</v>
      </c>
      <c r="N7" s="293">
        <v>27</v>
      </c>
    </row>
    <row r="8" spans="1:14" ht="15.75" outlineLevel="1" x14ac:dyDescent="0.25">
      <c r="A8" s="292">
        <v>45660</v>
      </c>
      <c r="B8" s="287" t="s">
        <v>269</v>
      </c>
      <c r="C8" s="305" t="s">
        <v>280</v>
      </c>
      <c r="D8" s="294">
        <v>174790</v>
      </c>
      <c r="E8" s="294">
        <v>174921</v>
      </c>
      <c r="F8" s="300">
        <f t="shared" si="0"/>
        <v>131</v>
      </c>
      <c r="G8" s="293">
        <v>114</v>
      </c>
      <c r="H8" s="302">
        <f>Таблица1[[#This Row],[Пробег по трекеру GPS]]-Таблица1[[#This Row],[Пробег по спидометру]]</f>
        <v>-17</v>
      </c>
      <c r="I8" s="293">
        <v>22</v>
      </c>
      <c r="J8" s="293">
        <v>22</v>
      </c>
      <c r="K8" s="293">
        <v>28</v>
      </c>
      <c r="L8" s="293">
        <v>22</v>
      </c>
      <c r="M8" s="293">
        <v>22</v>
      </c>
      <c r="N8" s="293">
        <v>22</v>
      </c>
    </row>
    <row r="9" spans="1:14" ht="15.75" outlineLevel="1" x14ac:dyDescent="0.25">
      <c r="A9" s="292">
        <v>45660</v>
      </c>
      <c r="B9" s="305" t="s">
        <v>275</v>
      </c>
      <c r="C9" s="305" t="s">
        <v>281</v>
      </c>
      <c r="D9" s="294">
        <v>354496</v>
      </c>
      <c r="E9" s="294">
        <v>354600</v>
      </c>
      <c r="F9" s="300">
        <f t="shared" si="0"/>
        <v>104</v>
      </c>
      <c r="G9" s="293">
        <v>106</v>
      </c>
      <c r="H9" s="302">
        <f>Таблица1[[#This Row],[Пробег по трекеру GPS]]-Таблица1[[#This Row],[Пробег по спидометру]]</f>
        <v>2</v>
      </c>
      <c r="I9" s="293">
        <v>18</v>
      </c>
      <c r="J9" s="293">
        <v>21</v>
      </c>
      <c r="K9" s="293">
        <v>26</v>
      </c>
      <c r="L9" s="293">
        <v>21</v>
      </c>
      <c r="M9" s="293">
        <v>21</v>
      </c>
      <c r="N9" s="293">
        <v>21</v>
      </c>
    </row>
    <row r="10" spans="1:14" ht="15.75" outlineLevel="1" x14ac:dyDescent="0.25">
      <c r="A10" s="292">
        <v>45664</v>
      </c>
      <c r="B10" s="287" t="s">
        <v>269</v>
      </c>
      <c r="C10" s="305" t="s">
        <v>280</v>
      </c>
      <c r="D10" s="294">
        <v>194571</v>
      </c>
      <c r="E10" s="294">
        <v>194660</v>
      </c>
      <c r="F10" s="300">
        <f t="shared" si="0"/>
        <v>89</v>
      </c>
      <c r="G10" s="293">
        <v>92</v>
      </c>
      <c r="H10" s="302">
        <f>Таблица1[[#This Row],[Пробег по трекеру GPS]]-Таблица1[[#This Row],[Пробег по спидометру]]</f>
        <v>3</v>
      </c>
      <c r="I10" s="293">
        <v>22</v>
      </c>
      <c r="J10" s="293">
        <v>23</v>
      </c>
      <c r="K10" s="293">
        <v>24</v>
      </c>
      <c r="L10" s="293">
        <v>23</v>
      </c>
      <c r="M10" s="293">
        <v>23</v>
      </c>
      <c r="N10" s="293">
        <v>23</v>
      </c>
    </row>
    <row r="11" spans="1:14" ht="15.75" outlineLevel="1" x14ac:dyDescent="0.25">
      <c r="A11" s="292">
        <v>45664</v>
      </c>
      <c r="B11" s="305" t="s">
        <v>275</v>
      </c>
      <c r="C11" s="305" t="s">
        <v>281</v>
      </c>
      <c r="D11" s="294">
        <v>174948</v>
      </c>
      <c r="E11" s="294">
        <v>175115</v>
      </c>
      <c r="F11" s="300">
        <f t="shared" si="0"/>
        <v>167</v>
      </c>
      <c r="G11" s="293">
        <v>166</v>
      </c>
      <c r="H11" s="302">
        <f>Таблица1[[#This Row],[Пробег по трекеру GPS]]-Таблица1[[#This Row],[Пробег по спидометру]]</f>
        <v>-1</v>
      </c>
      <c r="I11" s="293">
        <v>43</v>
      </c>
      <c r="J11" s="293">
        <v>47</v>
      </c>
      <c r="K11" s="293">
        <v>57</v>
      </c>
      <c r="L11" s="293">
        <v>47</v>
      </c>
      <c r="M11" s="293">
        <v>47</v>
      </c>
      <c r="N11" s="293">
        <v>47</v>
      </c>
    </row>
    <row r="12" spans="1:14" ht="15.75" outlineLevel="1" x14ac:dyDescent="0.25">
      <c r="A12" s="292">
        <v>45664</v>
      </c>
      <c r="B12" s="287" t="s">
        <v>269</v>
      </c>
      <c r="C12" s="305" t="s">
        <v>282</v>
      </c>
      <c r="D12" s="294">
        <v>354606</v>
      </c>
      <c r="E12" s="294">
        <v>354669</v>
      </c>
      <c r="F12" s="300">
        <f t="shared" si="0"/>
        <v>63</v>
      </c>
      <c r="G12" s="293">
        <v>63</v>
      </c>
      <c r="H12" s="302">
        <f>Таблица1[[#This Row],[Пробег по трекеру GPS]]-Таблица1[[#This Row],[Пробег по спидометру]]</f>
        <v>0</v>
      </c>
      <c r="I12" s="293">
        <v>28</v>
      </c>
      <c r="J12" s="293">
        <v>32</v>
      </c>
      <c r="K12" s="293">
        <v>48</v>
      </c>
      <c r="L12" s="293">
        <v>32</v>
      </c>
      <c r="M12" s="293">
        <v>32</v>
      </c>
      <c r="N12" s="293">
        <v>32</v>
      </c>
    </row>
    <row r="13" spans="1:14" ht="15.75" outlineLevel="1" x14ac:dyDescent="0.25">
      <c r="A13" s="292">
        <v>45665</v>
      </c>
      <c r="B13" s="287" t="s">
        <v>269</v>
      </c>
      <c r="C13" s="305" t="s">
        <v>280</v>
      </c>
      <c r="D13" s="294">
        <v>194666</v>
      </c>
      <c r="E13" s="294">
        <v>194773</v>
      </c>
      <c r="F13" s="300">
        <f t="shared" si="0"/>
        <v>107</v>
      </c>
      <c r="G13" s="293">
        <v>109</v>
      </c>
      <c r="H13" s="302">
        <f>Таблица1[[#This Row],[Пробег по трекеру GPS]]-Таблица1[[#This Row],[Пробег по спидометру]]</f>
        <v>2</v>
      </c>
      <c r="I13" s="293">
        <v>31</v>
      </c>
      <c r="J13" s="293">
        <v>32</v>
      </c>
      <c r="K13" s="293">
        <v>39</v>
      </c>
      <c r="L13" s="293">
        <v>30</v>
      </c>
      <c r="M13" s="293">
        <v>32</v>
      </c>
      <c r="N13" s="293">
        <v>30</v>
      </c>
    </row>
    <row r="14" spans="1:14" ht="15.75" outlineLevel="1" x14ac:dyDescent="0.25">
      <c r="A14" s="292">
        <v>45665</v>
      </c>
      <c r="B14" s="305" t="s">
        <v>275</v>
      </c>
      <c r="C14" s="305" t="s">
        <v>281</v>
      </c>
      <c r="D14" s="294">
        <v>175115</v>
      </c>
      <c r="E14" s="294">
        <v>175277</v>
      </c>
      <c r="F14" s="300">
        <f t="shared" si="0"/>
        <v>162</v>
      </c>
      <c r="G14" s="293">
        <v>161</v>
      </c>
      <c r="H14" s="302">
        <f>Таблица1[[#This Row],[Пробег по трекеру GPS]]-Таблица1[[#This Row],[Пробег по спидометру]]</f>
        <v>-1</v>
      </c>
      <c r="I14" s="293">
        <v>38</v>
      </c>
      <c r="J14" s="293">
        <v>42</v>
      </c>
      <c r="K14" s="293">
        <v>55</v>
      </c>
      <c r="L14" s="293">
        <v>42</v>
      </c>
      <c r="M14" s="293">
        <v>42</v>
      </c>
      <c r="N14" s="293">
        <v>42</v>
      </c>
    </row>
    <row r="15" spans="1:14" ht="15.75" outlineLevel="1" x14ac:dyDescent="0.25">
      <c r="A15" s="292">
        <v>45665</v>
      </c>
      <c r="B15" s="287" t="s">
        <v>269</v>
      </c>
      <c r="C15" s="305" t="s">
        <v>282</v>
      </c>
      <c r="D15" s="294">
        <v>354675</v>
      </c>
      <c r="E15" s="294">
        <v>354767</v>
      </c>
      <c r="F15" s="300">
        <f t="shared" si="0"/>
        <v>92</v>
      </c>
      <c r="G15" s="293">
        <v>96</v>
      </c>
      <c r="H15" s="302">
        <f>Таблица1[[#This Row],[Пробег по трекеру GPS]]-Таблица1[[#This Row],[Пробег по спидометру]]</f>
        <v>4</v>
      </c>
      <c r="I15" s="293">
        <v>36</v>
      </c>
      <c r="J15" s="293">
        <v>39</v>
      </c>
      <c r="K15" s="293">
        <v>43</v>
      </c>
      <c r="L15" s="293">
        <v>35</v>
      </c>
      <c r="M15" s="293">
        <v>39</v>
      </c>
      <c r="N15" s="293">
        <v>35</v>
      </c>
    </row>
    <row r="16" spans="1:14" ht="15.75" outlineLevel="1" x14ac:dyDescent="0.25">
      <c r="A16" s="292">
        <v>45666</v>
      </c>
      <c r="B16" s="287" t="s">
        <v>269</v>
      </c>
      <c r="C16" s="305" t="s">
        <v>280</v>
      </c>
      <c r="D16" s="294">
        <v>194779</v>
      </c>
      <c r="E16" s="294">
        <v>194878</v>
      </c>
      <c r="F16" s="300">
        <f t="shared" si="0"/>
        <v>99</v>
      </c>
      <c r="G16" s="293">
        <v>103</v>
      </c>
      <c r="H16" s="302">
        <f>Таблица1[[#This Row],[Пробег по трекеру GPS]]-Таблица1[[#This Row],[Пробег по спидометру]]</f>
        <v>4</v>
      </c>
      <c r="I16" s="293">
        <v>29</v>
      </c>
      <c r="J16" s="293">
        <v>30</v>
      </c>
      <c r="K16" s="293">
        <v>34</v>
      </c>
      <c r="L16" s="293">
        <v>29</v>
      </c>
      <c r="M16" s="293">
        <v>30</v>
      </c>
      <c r="N16" s="293">
        <v>29</v>
      </c>
    </row>
    <row r="17" spans="1:14" ht="15.75" outlineLevel="1" x14ac:dyDescent="0.25">
      <c r="A17" s="292">
        <v>45666</v>
      </c>
      <c r="B17" s="305" t="s">
        <v>275</v>
      </c>
      <c r="C17" s="305" t="s">
        <v>281</v>
      </c>
      <c r="D17" s="294">
        <v>175277</v>
      </c>
      <c r="E17" s="294">
        <v>175404</v>
      </c>
      <c r="F17" s="300">
        <f t="shared" si="0"/>
        <v>127</v>
      </c>
      <c r="G17" s="293">
        <v>127</v>
      </c>
      <c r="H17" s="302">
        <f>Таблица1[[#This Row],[Пробег по трекеру GPS]]-Таблица1[[#This Row],[Пробег по спидометру]]</f>
        <v>0</v>
      </c>
      <c r="I17" s="293">
        <v>20</v>
      </c>
      <c r="J17" s="293">
        <v>22</v>
      </c>
      <c r="K17" s="293">
        <v>29</v>
      </c>
      <c r="L17" s="293">
        <v>22</v>
      </c>
      <c r="M17" s="293">
        <v>22</v>
      </c>
      <c r="N17" s="293">
        <v>22</v>
      </c>
    </row>
    <row r="18" spans="1:14" ht="15.75" outlineLevel="1" x14ac:dyDescent="0.25">
      <c r="A18" s="292">
        <v>45666</v>
      </c>
      <c r="B18" s="287" t="s">
        <v>269</v>
      </c>
      <c r="C18" s="305" t="s">
        <v>282</v>
      </c>
      <c r="D18" s="294">
        <v>354773</v>
      </c>
      <c r="E18" s="294">
        <v>354859</v>
      </c>
      <c r="F18" s="300">
        <f t="shared" si="0"/>
        <v>86</v>
      </c>
      <c r="G18" s="293">
        <v>90</v>
      </c>
      <c r="H18" s="302">
        <f>Таблица1[[#This Row],[Пробег по трекеру GPS]]-Таблица1[[#This Row],[Пробег по спидометру]]</f>
        <v>4</v>
      </c>
      <c r="I18" s="293">
        <v>22</v>
      </c>
      <c r="J18" s="293">
        <v>22</v>
      </c>
      <c r="K18" s="293">
        <v>24</v>
      </c>
      <c r="L18" s="293">
        <v>22</v>
      </c>
      <c r="M18" s="293">
        <v>22</v>
      </c>
      <c r="N18" s="293">
        <v>22</v>
      </c>
    </row>
    <row r="19" spans="1:14" ht="15.75" outlineLevel="1" x14ac:dyDescent="0.25">
      <c r="A19" s="292">
        <v>45667</v>
      </c>
      <c r="B19" s="305" t="s">
        <v>275</v>
      </c>
      <c r="C19" s="305" t="s">
        <v>281</v>
      </c>
      <c r="D19" s="294">
        <v>194884</v>
      </c>
      <c r="E19" s="294">
        <v>194993</v>
      </c>
      <c r="F19" s="300">
        <f t="shared" si="0"/>
        <v>109</v>
      </c>
      <c r="G19" s="293">
        <v>111</v>
      </c>
      <c r="H19" s="302">
        <f>Таблица1[[#This Row],[Пробег по трекеру GPS]]-Таблица1[[#This Row],[Пробег по спидометру]]</f>
        <v>2</v>
      </c>
      <c r="I19" s="293">
        <v>15</v>
      </c>
      <c r="J19" s="293">
        <v>15</v>
      </c>
      <c r="K19" s="293">
        <v>19</v>
      </c>
      <c r="L19" s="293">
        <v>15</v>
      </c>
      <c r="M19" s="293">
        <v>15</v>
      </c>
      <c r="N19" s="293">
        <v>15</v>
      </c>
    </row>
    <row r="20" spans="1:14" ht="15.75" outlineLevel="1" x14ac:dyDescent="0.25">
      <c r="A20" s="292">
        <v>45667</v>
      </c>
      <c r="B20" s="287" t="s">
        <v>269</v>
      </c>
      <c r="C20" s="305" t="s">
        <v>282</v>
      </c>
      <c r="D20" s="294">
        <v>175404</v>
      </c>
      <c r="E20" s="294">
        <v>175557</v>
      </c>
      <c r="F20" s="300">
        <f t="shared" si="0"/>
        <v>153</v>
      </c>
      <c r="G20" s="293">
        <v>153</v>
      </c>
      <c r="H20" s="302">
        <f>Таблица1[[#This Row],[Пробег по трекеру GPS]]-Таблица1[[#This Row],[Пробег по спидометру]]</f>
        <v>0</v>
      </c>
      <c r="I20" s="293">
        <v>17</v>
      </c>
      <c r="J20" s="293">
        <v>22</v>
      </c>
      <c r="K20" s="293">
        <v>25</v>
      </c>
      <c r="L20" s="293">
        <v>22</v>
      </c>
      <c r="M20" s="293">
        <v>22</v>
      </c>
      <c r="N20" s="293">
        <v>22</v>
      </c>
    </row>
    <row r="21" spans="1:14" ht="15.75" outlineLevel="1" x14ac:dyDescent="0.25">
      <c r="A21" s="292">
        <v>45671</v>
      </c>
      <c r="B21" s="287" t="s">
        <v>269</v>
      </c>
      <c r="C21" s="305" t="s">
        <v>280</v>
      </c>
      <c r="D21" s="294">
        <v>194993</v>
      </c>
      <c r="E21" s="294">
        <v>195109</v>
      </c>
      <c r="F21" s="300">
        <f t="shared" si="0"/>
        <v>116</v>
      </c>
      <c r="G21" s="293">
        <v>107</v>
      </c>
      <c r="H21" s="302">
        <f>Таблица1[[#This Row],[Пробег по трекеру GPS]]-Таблица1[[#This Row],[Пробег по спидометру]]</f>
        <v>-9</v>
      </c>
      <c r="I21" s="293">
        <v>32</v>
      </c>
      <c r="J21" s="293">
        <v>33</v>
      </c>
      <c r="K21" s="293">
        <v>37</v>
      </c>
      <c r="L21" s="293">
        <v>32</v>
      </c>
      <c r="M21" s="293">
        <v>33</v>
      </c>
      <c r="N21" s="293">
        <v>32</v>
      </c>
    </row>
    <row r="22" spans="1:14" ht="15.75" outlineLevel="1" x14ac:dyDescent="0.25">
      <c r="A22" s="292">
        <v>45671</v>
      </c>
      <c r="B22" s="305" t="s">
        <v>275</v>
      </c>
      <c r="C22" s="305" t="s">
        <v>281</v>
      </c>
      <c r="D22" s="294">
        <v>175557</v>
      </c>
      <c r="E22" s="294">
        <v>175709</v>
      </c>
      <c r="F22" s="300">
        <f t="shared" si="0"/>
        <v>152</v>
      </c>
      <c r="G22" s="293">
        <v>152</v>
      </c>
      <c r="H22" s="302">
        <f>Таблица1[[#This Row],[Пробег по трекеру GPS]]-Таблица1[[#This Row],[Пробег по спидометру]]</f>
        <v>0</v>
      </c>
      <c r="I22" s="293">
        <v>38</v>
      </c>
      <c r="J22" s="293">
        <v>41</v>
      </c>
      <c r="K22" s="293">
        <v>44</v>
      </c>
      <c r="L22" s="293">
        <v>41</v>
      </c>
      <c r="M22" s="293">
        <v>41</v>
      </c>
      <c r="N22" s="293">
        <v>41</v>
      </c>
    </row>
    <row r="23" spans="1:14" ht="15.75" outlineLevel="1" x14ac:dyDescent="0.25">
      <c r="A23" s="292">
        <v>45671</v>
      </c>
      <c r="B23" s="287" t="s">
        <v>269</v>
      </c>
      <c r="C23" s="305" t="s">
        <v>282</v>
      </c>
      <c r="D23" s="294">
        <v>354864</v>
      </c>
      <c r="E23" s="294">
        <v>354952</v>
      </c>
      <c r="F23" s="300">
        <f t="shared" si="0"/>
        <v>88</v>
      </c>
      <c r="G23" s="293">
        <v>91</v>
      </c>
      <c r="H23" s="302">
        <f>Таблица1[[#This Row],[Пробег по трекеру GPS]]-Таблица1[[#This Row],[Пробег по спидометру]]</f>
        <v>3</v>
      </c>
      <c r="I23" s="293">
        <v>35</v>
      </c>
      <c r="J23" s="293">
        <v>39</v>
      </c>
      <c r="K23" s="293">
        <v>44</v>
      </c>
      <c r="L23" s="293">
        <v>38</v>
      </c>
      <c r="M23" s="293">
        <v>39</v>
      </c>
      <c r="N23" s="293">
        <v>38</v>
      </c>
    </row>
    <row r="24" spans="1:14" ht="15.75" outlineLevel="1" x14ac:dyDescent="0.25">
      <c r="A24" s="292">
        <v>45672</v>
      </c>
      <c r="B24" s="287" t="s">
        <v>269</v>
      </c>
      <c r="C24" s="305" t="s">
        <v>280</v>
      </c>
      <c r="D24" s="294">
        <v>195116</v>
      </c>
      <c r="E24" s="294">
        <v>195225</v>
      </c>
      <c r="F24" s="300">
        <f t="shared" si="0"/>
        <v>109</v>
      </c>
      <c r="G24" s="293">
        <v>112</v>
      </c>
      <c r="H24" s="302">
        <f>Таблица1[[#This Row],[Пробег по трекеру GPS]]-Таблица1[[#This Row],[Пробег по спидометру]]</f>
        <v>3</v>
      </c>
      <c r="I24" s="293">
        <v>40</v>
      </c>
      <c r="J24" s="293">
        <v>41</v>
      </c>
      <c r="K24" s="293">
        <v>48</v>
      </c>
      <c r="L24" s="293">
        <v>41</v>
      </c>
      <c r="M24" s="293">
        <v>41</v>
      </c>
      <c r="N24" s="293">
        <v>41</v>
      </c>
    </row>
    <row r="25" spans="1:14" ht="15.75" outlineLevel="1" x14ac:dyDescent="0.25">
      <c r="A25" s="292">
        <v>45672</v>
      </c>
      <c r="B25" s="305" t="s">
        <v>275</v>
      </c>
      <c r="C25" s="305" t="s">
        <v>281</v>
      </c>
      <c r="D25" s="294">
        <v>175709</v>
      </c>
      <c r="E25" s="294">
        <v>175868</v>
      </c>
      <c r="F25" s="300">
        <f t="shared" si="0"/>
        <v>159</v>
      </c>
      <c r="G25" s="293">
        <v>154</v>
      </c>
      <c r="H25" s="302">
        <f>Таблица1[[#This Row],[Пробег по трекеру GPS]]-Таблица1[[#This Row],[Пробег по спидометру]]</f>
        <v>-5</v>
      </c>
      <c r="I25" s="293">
        <v>45</v>
      </c>
      <c r="J25" s="293">
        <v>47</v>
      </c>
      <c r="K25" s="293">
        <v>53</v>
      </c>
      <c r="L25" s="293">
        <v>46</v>
      </c>
      <c r="M25" s="293">
        <v>47</v>
      </c>
      <c r="N25" s="293">
        <v>46</v>
      </c>
    </row>
    <row r="26" spans="1:14" ht="15.75" outlineLevel="1" x14ac:dyDescent="0.25">
      <c r="A26" s="292">
        <v>45672</v>
      </c>
      <c r="B26" s="287" t="s">
        <v>269</v>
      </c>
      <c r="C26" s="305" t="s">
        <v>282</v>
      </c>
      <c r="D26" s="294">
        <v>354958</v>
      </c>
      <c r="E26" s="294">
        <v>355033</v>
      </c>
      <c r="F26" s="300">
        <f t="shared" si="0"/>
        <v>75</v>
      </c>
      <c r="G26" s="293">
        <v>77</v>
      </c>
      <c r="H26" s="302">
        <f>Таблица1[[#This Row],[Пробег по трекеру GPS]]-Таблица1[[#This Row],[Пробег по спидометру]]</f>
        <v>2</v>
      </c>
      <c r="I26" s="293">
        <v>23</v>
      </c>
      <c r="J26" s="293">
        <v>25</v>
      </c>
      <c r="K26" s="293">
        <v>32</v>
      </c>
      <c r="L26" s="293">
        <v>25</v>
      </c>
      <c r="M26" s="293">
        <v>25</v>
      </c>
      <c r="N26" s="293">
        <v>25</v>
      </c>
    </row>
    <row r="27" spans="1:14" ht="15.75" outlineLevel="1" x14ac:dyDescent="0.25">
      <c r="A27" s="292">
        <v>45673</v>
      </c>
      <c r="B27" s="287" t="s">
        <v>269</v>
      </c>
      <c r="C27" s="305" t="s">
        <v>280</v>
      </c>
      <c r="D27" s="294">
        <v>175868</v>
      </c>
      <c r="E27" s="294">
        <v>175989</v>
      </c>
      <c r="F27" s="300">
        <f t="shared" si="0"/>
        <v>121</v>
      </c>
      <c r="G27" s="293">
        <v>115</v>
      </c>
      <c r="H27" s="302">
        <f>Таблица1[[#This Row],[Пробег по трекеру GPS]]-Таблица1[[#This Row],[Пробег по спидометру]]</f>
        <v>-6</v>
      </c>
      <c r="I27" s="293">
        <v>13</v>
      </c>
      <c r="J27" s="293">
        <v>16</v>
      </c>
      <c r="K27" s="293">
        <v>18</v>
      </c>
      <c r="L27" s="293">
        <v>11</v>
      </c>
      <c r="M27" s="293">
        <v>16</v>
      </c>
      <c r="N27" s="293">
        <v>11</v>
      </c>
    </row>
    <row r="28" spans="1:14" ht="15.75" outlineLevel="1" x14ac:dyDescent="0.25">
      <c r="A28" s="292">
        <v>45673</v>
      </c>
      <c r="B28" s="305" t="s">
        <v>275</v>
      </c>
      <c r="C28" s="305" t="s">
        <v>281</v>
      </c>
      <c r="D28" s="294">
        <v>355033</v>
      </c>
      <c r="E28" s="294">
        <v>355118</v>
      </c>
      <c r="F28" s="300">
        <f t="shared" si="0"/>
        <v>85</v>
      </c>
      <c r="G28" s="293">
        <v>82</v>
      </c>
      <c r="H28" s="302">
        <f>Таблица1[[#This Row],[Пробег по трекеру GPS]]-Таблица1[[#This Row],[Пробег по спидометру]]</f>
        <v>-3</v>
      </c>
      <c r="I28" s="293">
        <v>14</v>
      </c>
      <c r="J28" s="293">
        <v>16</v>
      </c>
      <c r="K28" s="293">
        <v>22</v>
      </c>
      <c r="L28" s="293">
        <v>16</v>
      </c>
      <c r="M28" s="293">
        <v>16</v>
      </c>
      <c r="N28" s="293">
        <v>16</v>
      </c>
    </row>
    <row r="29" spans="1:14" ht="15.75" outlineLevel="1" x14ac:dyDescent="0.25">
      <c r="A29" s="292">
        <v>45674</v>
      </c>
      <c r="B29" s="287" t="s">
        <v>269</v>
      </c>
      <c r="C29" s="305" t="s">
        <v>280</v>
      </c>
      <c r="D29" s="294">
        <v>195225</v>
      </c>
      <c r="E29" s="294">
        <v>195383</v>
      </c>
      <c r="F29" s="300">
        <f t="shared" si="0"/>
        <v>158</v>
      </c>
      <c r="G29" s="293">
        <v>101</v>
      </c>
      <c r="H29" s="302">
        <f>Таблица1[[#This Row],[Пробег по трекеру GPS]]-Таблица1[[#This Row],[Пробег по спидометру]]</f>
        <v>-57</v>
      </c>
      <c r="I29" s="293">
        <v>16</v>
      </c>
      <c r="J29" s="293">
        <v>18</v>
      </c>
      <c r="K29" s="293">
        <v>24</v>
      </c>
      <c r="L29" s="293">
        <v>18</v>
      </c>
      <c r="M29" s="293">
        <v>18</v>
      </c>
      <c r="N29" s="293">
        <v>18</v>
      </c>
    </row>
    <row r="30" spans="1:14" ht="15.75" outlineLevel="1" x14ac:dyDescent="0.25">
      <c r="A30" s="292">
        <v>45674</v>
      </c>
      <c r="B30" s="305" t="s">
        <v>275</v>
      </c>
      <c r="C30" s="305" t="s">
        <v>281</v>
      </c>
      <c r="D30" s="294">
        <v>175989</v>
      </c>
      <c r="E30" s="294">
        <v>176120</v>
      </c>
      <c r="F30" s="300">
        <f t="shared" si="0"/>
        <v>131</v>
      </c>
      <c r="G30" s="293">
        <v>130</v>
      </c>
      <c r="H30" s="302">
        <f>Таблица1[[#This Row],[Пробег по трекеру GPS]]-Таблица1[[#This Row],[Пробег по спидометру]]</f>
        <v>-1</v>
      </c>
      <c r="I30" s="293">
        <v>10</v>
      </c>
      <c r="J30" s="293">
        <v>14</v>
      </c>
      <c r="K30" s="293">
        <v>18</v>
      </c>
      <c r="L30" s="293">
        <v>14</v>
      </c>
      <c r="M30" s="293">
        <v>14</v>
      </c>
      <c r="N30" s="293">
        <v>14</v>
      </c>
    </row>
    <row r="31" spans="1:14" ht="15.75" outlineLevel="1" x14ac:dyDescent="0.25">
      <c r="A31" s="292">
        <v>45678</v>
      </c>
      <c r="B31" s="287" t="s">
        <v>269</v>
      </c>
      <c r="C31" s="305" t="s">
        <v>280</v>
      </c>
      <c r="D31" s="294">
        <v>195389</v>
      </c>
      <c r="E31" s="294">
        <v>195503</v>
      </c>
      <c r="F31" s="300">
        <f t="shared" si="0"/>
        <v>114</v>
      </c>
      <c r="G31" s="293">
        <v>117</v>
      </c>
      <c r="H31" s="302">
        <f>Таблица1[[#This Row],[Пробег по трекеру GPS]]-Таблица1[[#This Row],[Пробег по спидометру]]</f>
        <v>3</v>
      </c>
      <c r="I31" s="293">
        <v>40</v>
      </c>
      <c r="J31" s="293">
        <v>45</v>
      </c>
      <c r="K31" s="293">
        <v>56</v>
      </c>
      <c r="L31" s="293">
        <v>42</v>
      </c>
      <c r="M31" s="293">
        <v>45</v>
      </c>
      <c r="N31" s="293">
        <v>42</v>
      </c>
    </row>
    <row r="32" spans="1:14" ht="15.75" outlineLevel="1" x14ac:dyDescent="0.25">
      <c r="A32" s="292">
        <v>45678</v>
      </c>
      <c r="B32" s="305" t="s">
        <v>275</v>
      </c>
      <c r="C32" s="305" t="s">
        <v>281</v>
      </c>
      <c r="D32" s="294">
        <v>176120</v>
      </c>
      <c r="E32" s="294">
        <v>176319</v>
      </c>
      <c r="F32" s="300">
        <f t="shared" si="0"/>
        <v>199</v>
      </c>
      <c r="G32" s="293">
        <v>198</v>
      </c>
      <c r="H32" s="302">
        <f>Таблица1[[#This Row],[Пробег по трекеру GPS]]-Таблица1[[#This Row],[Пробег по спидометру]]</f>
        <v>-1</v>
      </c>
      <c r="I32" s="293">
        <v>23</v>
      </c>
      <c r="J32" s="293">
        <v>24</v>
      </c>
      <c r="K32" s="293">
        <v>27</v>
      </c>
      <c r="L32" s="293">
        <v>24</v>
      </c>
      <c r="M32" s="293">
        <v>24</v>
      </c>
      <c r="N32" s="293">
        <v>24</v>
      </c>
    </row>
    <row r="33" spans="1:14" ht="15.75" outlineLevel="1" x14ac:dyDescent="0.25">
      <c r="A33" s="292">
        <v>45678</v>
      </c>
      <c r="B33" s="287" t="s">
        <v>269</v>
      </c>
      <c r="C33" s="305" t="s">
        <v>282</v>
      </c>
      <c r="D33" s="300">
        <v>355130</v>
      </c>
      <c r="E33" s="300">
        <v>355216</v>
      </c>
      <c r="F33" s="300">
        <f>E33-D33</f>
        <v>86</v>
      </c>
      <c r="G33" s="301">
        <v>90</v>
      </c>
      <c r="H33" s="302">
        <f>Таблица1[[#This Row],[Пробег по трекеру GPS]]-Таблица1[[#This Row],[Пробег по спидометру]]</f>
        <v>4</v>
      </c>
      <c r="I33" s="301">
        <v>28</v>
      </c>
      <c r="J33" s="301">
        <v>30</v>
      </c>
      <c r="K33" s="301">
        <v>34</v>
      </c>
      <c r="L33" s="301">
        <v>30</v>
      </c>
      <c r="M33" s="301">
        <v>30</v>
      </c>
      <c r="N33" s="301">
        <v>30</v>
      </c>
    </row>
    <row r="34" spans="1:14" ht="15.75" outlineLevel="1" x14ac:dyDescent="0.25">
      <c r="A34" s="299">
        <v>45679</v>
      </c>
      <c r="B34" s="287" t="s">
        <v>269</v>
      </c>
      <c r="C34" s="305" t="s">
        <v>280</v>
      </c>
      <c r="D34" s="300">
        <v>195509</v>
      </c>
      <c r="E34" s="300">
        <v>195637</v>
      </c>
      <c r="F34" s="300">
        <f t="shared" ref="F34:F36" si="1">E34-D34</f>
        <v>128</v>
      </c>
      <c r="G34" s="301">
        <v>124</v>
      </c>
      <c r="H34" s="302">
        <f>Таблица1[[#This Row],[Пробег по трекеру GPS]]-Таблица1[[#This Row],[Пробег по спидометру]]</f>
        <v>-4</v>
      </c>
      <c r="I34" s="301">
        <v>38</v>
      </c>
      <c r="J34" s="301">
        <v>39</v>
      </c>
      <c r="K34" s="301">
        <v>46</v>
      </c>
      <c r="L34" s="301">
        <v>39</v>
      </c>
      <c r="M34" s="301">
        <v>39</v>
      </c>
      <c r="N34" s="301">
        <v>39</v>
      </c>
    </row>
    <row r="35" spans="1:14" ht="15.75" outlineLevel="1" x14ac:dyDescent="0.25">
      <c r="A35" s="299">
        <v>45679</v>
      </c>
      <c r="B35" s="305" t="s">
        <v>275</v>
      </c>
      <c r="C35" s="305" t="s">
        <v>281</v>
      </c>
      <c r="D35" s="300">
        <v>176319</v>
      </c>
      <c r="E35" s="300">
        <v>176462</v>
      </c>
      <c r="F35" s="300">
        <f t="shared" si="1"/>
        <v>143</v>
      </c>
      <c r="G35" s="301">
        <v>143</v>
      </c>
      <c r="H35" s="302">
        <f>Таблица1[[#This Row],[Пробег по трекеру GPS]]-Таблица1[[#This Row],[Пробег по спидометру]]</f>
        <v>0</v>
      </c>
      <c r="I35" s="301">
        <v>31</v>
      </c>
      <c r="J35" s="301">
        <v>32</v>
      </c>
      <c r="K35" s="301">
        <v>37</v>
      </c>
      <c r="L35" s="301">
        <v>32</v>
      </c>
      <c r="M35" s="301">
        <v>32</v>
      </c>
      <c r="N35" s="301">
        <v>32</v>
      </c>
    </row>
    <row r="36" spans="1:14" ht="15.75" outlineLevel="1" x14ac:dyDescent="0.25">
      <c r="A36" s="299">
        <v>45679</v>
      </c>
      <c r="B36" s="287" t="s">
        <v>269</v>
      </c>
      <c r="C36" s="305" t="s">
        <v>282</v>
      </c>
      <c r="D36" s="300">
        <v>355216</v>
      </c>
      <c r="E36" s="300">
        <v>355296</v>
      </c>
      <c r="F36" s="300">
        <f t="shared" si="1"/>
        <v>80</v>
      </c>
      <c r="G36" s="301">
        <v>77</v>
      </c>
      <c r="H36" s="302">
        <f>Таблица1[[#This Row],[Пробег по трекеру GPS]]-Таблица1[[#This Row],[Пробег по спидометру]]</f>
        <v>-3</v>
      </c>
      <c r="I36" s="301">
        <v>26</v>
      </c>
      <c r="J36" s="301">
        <v>26</v>
      </c>
      <c r="K36" s="301">
        <v>28</v>
      </c>
      <c r="L36" s="301">
        <v>26</v>
      </c>
      <c r="M36" s="301">
        <v>26</v>
      </c>
      <c r="N36" s="301">
        <v>26</v>
      </c>
    </row>
    <row r="37" spans="1:14" ht="15.75" outlineLevel="1" x14ac:dyDescent="0.25">
      <c r="A37" s="299">
        <v>45680</v>
      </c>
      <c r="B37" s="305" t="s">
        <v>275</v>
      </c>
      <c r="C37" s="305" t="s">
        <v>281</v>
      </c>
      <c r="D37" s="300">
        <v>176462</v>
      </c>
      <c r="E37" s="300">
        <v>176583</v>
      </c>
      <c r="F37" s="300">
        <f t="shared" ref="F37:F38" si="2">E37-D37</f>
        <v>121</v>
      </c>
      <c r="G37" s="301">
        <v>120</v>
      </c>
      <c r="H37" s="302">
        <f>Таблица1[[#This Row],[Пробег по трекеру GPS]]-Таблица1[[#This Row],[Пробег по спидометру]]</f>
        <v>-1</v>
      </c>
      <c r="I37" s="301">
        <v>19</v>
      </c>
      <c r="J37" s="301">
        <v>20</v>
      </c>
      <c r="K37" s="301">
        <v>24</v>
      </c>
      <c r="L37" s="301">
        <v>20</v>
      </c>
      <c r="M37" s="301">
        <v>20</v>
      </c>
      <c r="N37" s="301">
        <v>20</v>
      </c>
    </row>
    <row r="38" spans="1:14" ht="15.75" outlineLevel="1" x14ac:dyDescent="0.25">
      <c r="A38" s="299">
        <v>45680</v>
      </c>
      <c r="B38" s="287" t="s">
        <v>269</v>
      </c>
      <c r="C38" s="305" t="s">
        <v>280</v>
      </c>
      <c r="D38" s="300">
        <v>355296</v>
      </c>
      <c r="E38" s="300">
        <v>355362</v>
      </c>
      <c r="F38" s="300">
        <f t="shared" si="2"/>
        <v>66</v>
      </c>
      <c r="G38" s="301">
        <v>66</v>
      </c>
      <c r="H38" s="302">
        <f>Таблица1[[#This Row],[Пробег по трекеру GPS]]-Таблица1[[#This Row],[Пробег по спидометру]]</f>
        <v>0</v>
      </c>
      <c r="I38" s="301">
        <v>14</v>
      </c>
      <c r="J38" s="301">
        <v>15</v>
      </c>
      <c r="K38" s="301">
        <v>22</v>
      </c>
      <c r="L38" s="301">
        <v>15</v>
      </c>
      <c r="M38" s="301">
        <v>15</v>
      </c>
      <c r="N38" s="301">
        <v>15</v>
      </c>
    </row>
    <row r="39" spans="1:14" ht="15.75" outlineLevel="1" x14ac:dyDescent="0.25">
      <c r="A39" s="299">
        <v>45681</v>
      </c>
      <c r="B39" s="305" t="s">
        <v>275</v>
      </c>
      <c r="C39" s="305" t="s">
        <v>281</v>
      </c>
      <c r="D39" s="300">
        <v>195637</v>
      </c>
      <c r="E39" s="300">
        <v>195715</v>
      </c>
      <c r="F39" s="300">
        <f t="shared" ref="F39:F40" si="3">E39-D39</f>
        <v>78</v>
      </c>
      <c r="G39" s="301">
        <v>82</v>
      </c>
      <c r="H39" s="302">
        <f>Таблица1[[#This Row],[Пробег по трекеру GPS]]-Таблица1[[#This Row],[Пробег по спидометру]]</f>
        <v>4</v>
      </c>
      <c r="I39" s="301">
        <v>12</v>
      </c>
      <c r="J39" s="301">
        <v>12</v>
      </c>
      <c r="K39" s="301">
        <v>14</v>
      </c>
      <c r="L39" s="301">
        <v>12</v>
      </c>
      <c r="M39" s="301">
        <v>12</v>
      </c>
      <c r="N39" s="301">
        <v>12</v>
      </c>
    </row>
    <row r="40" spans="1:14" ht="15.75" outlineLevel="1" x14ac:dyDescent="0.25">
      <c r="A40" s="299">
        <v>45681</v>
      </c>
      <c r="B40" s="287" t="s">
        <v>269</v>
      </c>
      <c r="C40" s="305" t="s">
        <v>280</v>
      </c>
      <c r="D40" s="300">
        <v>176583</v>
      </c>
      <c r="E40" s="300">
        <v>176728</v>
      </c>
      <c r="F40" s="300">
        <f t="shared" si="3"/>
        <v>145</v>
      </c>
      <c r="G40" s="301">
        <v>145</v>
      </c>
      <c r="H40" s="302">
        <f>Таблица1[[#This Row],[Пробег по трекеру GPS]]-Таблица1[[#This Row],[Пробег по спидометру]]</f>
        <v>0</v>
      </c>
      <c r="I40" s="301">
        <v>16</v>
      </c>
      <c r="J40" s="301">
        <v>19</v>
      </c>
      <c r="K40" s="301">
        <v>26</v>
      </c>
      <c r="L40" s="301">
        <v>19</v>
      </c>
      <c r="M40" s="301">
        <v>19</v>
      </c>
      <c r="N40" s="301">
        <v>19</v>
      </c>
    </row>
    <row r="41" spans="1:14" ht="15.75" outlineLevel="1" x14ac:dyDescent="0.25">
      <c r="A41" s="299">
        <v>45685</v>
      </c>
      <c r="B41" s="287" t="s">
        <v>269</v>
      </c>
      <c r="C41" s="305" t="s">
        <v>280</v>
      </c>
      <c r="D41" s="300">
        <v>195721</v>
      </c>
      <c r="E41" s="300">
        <v>195814</v>
      </c>
      <c r="F41" s="300">
        <f t="shared" ref="F41:F43" si="4">E41-D41</f>
        <v>93</v>
      </c>
      <c r="G41" s="301">
        <v>98</v>
      </c>
      <c r="H41" s="302">
        <f>Таблица1[[#This Row],[Пробег по трекеру GPS]]-Таблица1[[#This Row],[Пробег по спидометру]]</f>
        <v>5</v>
      </c>
      <c r="I41" s="301">
        <v>33</v>
      </c>
      <c r="J41" s="301">
        <v>38</v>
      </c>
      <c r="K41" s="301">
        <v>51</v>
      </c>
      <c r="L41" s="301">
        <v>36</v>
      </c>
      <c r="M41" s="301">
        <v>38</v>
      </c>
      <c r="N41" s="301">
        <v>36</v>
      </c>
    </row>
    <row r="42" spans="1:14" ht="15.75" outlineLevel="1" x14ac:dyDescent="0.25">
      <c r="A42" s="299">
        <v>45685</v>
      </c>
      <c r="B42" s="305" t="s">
        <v>275</v>
      </c>
      <c r="C42" s="305" t="s">
        <v>281</v>
      </c>
      <c r="D42" s="300">
        <v>176728</v>
      </c>
      <c r="E42" s="300">
        <v>176868</v>
      </c>
      <c r="F42" s="300">
        <f t="shared" si="4"/>
        <v>140</v>
      </c>
      <c r="G42" s="301">
        <v>140</v>
      </c>
      <c r="H42" s="302">
        <f>Таблица1[[#This Row],[Пробег по трекеру GPS]]-Таблица1[[#This Row],[Пробег по спидометру]]</f>
        <v>0</v>
      </c>
      <c r="I42" s="301">
        <v>31</v>
      </c>
      <c r="J42" s="301">
        <v>37</v>
      </c>
      <c r="K42" s="301">
        <v>52</v>
      </c>
      <c r="L42" s="301">
        <v>37</v>
      </c>
      <c r="M42" s="301">
        <v>37</v>
      </c>
      <c r="N42" s="301">
        <v>37</v>
      </c>
    </row>
    <row r="43" spans="1:14" ht="15.75" outlineLevel="1" x14ac:dyDescent="0.25">
      <c r="A43" s="299">
        <v>45685</v>
      </c>
      <c r="B43" s="287" t="s">
        <v>269</v>
      </c>
      <c r="C43" s="305" t="s">
        <v>282</v>
      </c>
      <c r="D43" s="300">
        <v>355362</v>
      </c>
      <c r="E43" s="300">
        <v>355442</v>
      </c>
      <c r="F43" s="300">
        <f t="shared" si="4"/>
        <v>80</v>
      </c>
      <c r="G43" s="301">
        <v>78</v>
      </c>
      <c r="H43" s="302">
        <f>Таблица1[[#This Row],[Пробег по трекеру GPS]]-Таблица1[[#This Row],[Пробег по спидометру]]</f>
        <v>-2</v>
      </c>
      <c r="I43" s="301">
        <v>28</v>
      </c>
      <c r="J43" s="301">
        <v>34</v>
      </c>
      <c r="K43" s="301">
        <v>45</v>
      </c>
      <c r="L43" s="301">
        <v>34</v>
      </c>
      <c r="M43" s="301">
        <v>34</v>
      </c>
      <c r="N43" s="301">
        <v>34</v>
      </c>
    </row>
    <row r="44" spans="1:14" ht="15.75" outlineLevel="1" x14ac:dyDescent="0.25">
      <c r="A44" s="299">
        <v>45686</v>
      </c>
      <c r="B44" s="287" t="s">
        <v>269</v>
      </c>
      <c r="C44" s="305" t="s">
        <v>280</v>
      </c>
      <c r="D44" s="300">
        <v>195820</v>
      </c>
      <c r="E44" s="300">
        <v>195926</v>
      </c>
      <c r="F44" s="300">
        <f t="shared" ref="F44:F46" si="5">E44-D44</f>
        <v>106</v>
      </c>
      <c r="G44" s="301">
        <v>109</v>
      </c>
      <c r="H44" s="302">
        <f>Таблица1[[#This Row],[Пробег по трекеру GPS]]-Таблица1[[#This Row],[Пробег по спидометру]]</f>
        <v>3</v>
      </c>
      <c r="I44" s="301">
        <v>27</v>
      </c>
      <c r="J44" s="301">
        <v>28</v>
      </c>
      <c r="K44" s="301">
        <v>36</v>
      </c>
      <c r="L44" s="301">
        <v>28</v>
      </c>
      <c r="M44" s="301">
        <v>28</v>
      </c>
      <c r="N44" s="301">
        <v>28</v>
      </c>
    </row>
    <row r="45" spans="1:14" ht="15.75" outlineLevel="1" x14ac:dyDescent="0.25">
      <c r="A45" s="299">
        <v>45686</v>
      </c>
      <c r="B45" s="305" t="s">
        <v>275</v>
      </c>
      <c r="C45" s="305" t="s">
        <v>281</v>
      </c>
      <c r="D45" s="300">
        <v>176868</v>
      </c>
      <c r="E45" s="300">
        <v>177018</v>
      </c>
      <c r="F45" s="300">
        <f t="shared" si="5"/>
        <v>150</v>
      </c>
      <c r="G45" s="301">
        <v>145</v>
      </c>
      <c r="H45" s="302">
        <f>Таблица1[[#This Row],[Пробег по трекеру GPS]]-Таблица1[[#This Row],[Пробег по спидометру]]</f>
        <v>-5</v>
      </c>
      <c r="I45" s="301">
        <v>36</v>
      </c>
      <c r="J45" s="301">
        <v>41</v>
      </c>
      <c r="K45" s="301">
        <v>54</v>
      </c>
      <c r="L45" s="301">
        <v>41</v>
      </c>
      <c r="M45" s="301">
        <v>41</v>
      </c>
      <c r="N45" s="301">
        <v>41</v>
      </c>
    </row>
    <row r="46" spans="1:14" ht="15.75" outlineLevel="1" x14ac:dyDescent="0.25">
      <c r="A46" s="299">
        <v>45686</v>
      </c>
      <c r="B46" s="287" t="s">
        <v>269</v>
      </c>
      <c r="C46" s="305" t="s">
        <v>282</v>
      </c>
      <c r="D46" s="300">
        <v>355442</v>
      </c>
      <c r="E46" s="300">
        <v>355524</v>
      </c>
      <c r="F46" s="300">
        <f t="shared" si="5"/>
        <v>82</v>
      </c>
      <c r="G46" s="301">
        <v>80</v>
      </c>
      <c r="H46" s="302">
        <f>Таблица1[[#This Row],[Пробег по трекеру GPS]]-Таблица1[[#This Row],[Пробег по спидометру]]</f>
        <v>-2</v>
      </c>
      <c r="I46" s="301">
        <v>15</v>
      </c>
      <c r="J46" s="301">
        <v>17</v>
      </c>
      <c r="K46" s="301">
        <v>22</v>
      </c>
      <c r="L46" s="301">
        <v>17</v>
      </c>
      <c r="M46" s="301">
        <v>17</v>
      </c>
      <c r="N46" s="301">
        <v>17</v>
      </c>
    </row>
    <row r="47" spans="1:14" ht="15.75" outlineLevel="1" x14ac:dyDescent="0.25">
      <c r="A47" s="299">
        <v>45687</v>
      </c>
      <c r="B47" s="287" t="s">
        <v>269</v>
      </c>
      <c r="C47" s="305" t="s">
        <v>280</v>
      </c>
      <c r="D47" s="300">
        <v>195933</v>
      </c>
      <c r="E47" s="300">
        <v>196022</v>
      </c>
      <c r="F47" s="300">
        <f t="shared" ref="F47:F49" si="6">E47-D47</f>
        <v>89</v>
      </c>
      <c r="G47" s="301">
        <v>94</v>
      </c>
      <c r="H47" s="302">
        <f>Таблица1[[#This Row],[Пробег по трекеру GPS]]-Таблица1[[#This Row],[Пробег по спидометру]]</f>
        <v>5</v>
      </c>
      <c r="I47" s="301">
        <v>22</v>
      </c>
      <c r="J47" s="301">
        <v>24</v>
      </c>
      <c r="K47" s="301">
        <v>34</v>
      </c>
      <c r="L47" s="301">
        <v>24</v>
      </c>
      <c r="M47" s="301">
        <v>24</v>
      </c>
      <c r="N47" s="301">
        <v>24</v>
      </c>
    </row>
    <row r="48" spans="1:14" ht="15.75" outlineLevel="1" x14ac:dyDescent="0.25">
      <c r="A48" s="299">
        <v>45687</v>
      </c>
      <c r="B48" s="305" t="s">
        <v>275</v>
      </c>
      <c r="C48" s="305" t="s">
        <v>281</v>
      </c>
      <c r="D48" s="300">
        <v>177018</v>
      </c>
      <c r="E48" s="300">
        <v>177159</v>
      </c>
      <c r="F48" s="300">
        <f t="shared" si="6"/>
        <v>141</v>
      </c>
      <c r="G48" s="301">
        <v>140</v>
      </c>
      <c r="H48" s="302">
        <f>Таблица1[[#This Row],[Пробег по трекеру GPS]]-Таблица1[[#This Row],[Пробег по спидометру]]</f>
        <v>-1</v>
      </c>
      <c r="I48" s="301">
        <v>34</v>
      </c>
      <c r="J48" s="301">
        <v>38</v>
      </c>
      <c r="K48" s="301">
        <v>52</v>
      </c>
      <c r="L48" s="301">
        <v>36</v>
      </c>
      <c r="M48" s="301">
        <v>38</v>
      </c>
      <c r="N48" s="301">
        <v>36</v>
      </c>
    </row>
    <row r="49" spans="1:14" ht="15.75" outlineLevel="1" x14ac:dyDescent="0.25">
      <c r="A49" s="299">
        <v>45687</v>
      </c>
      <c r="B49" s="287" t="s">
        <v>269</v>
      </c>
      <c r="C49" s="305" t="s">
        <v>282</v>
      </c>
      <c r="D49" s="300">
        <v>355524</v>
      </c>
      <c r="E49" s="300">
        <v>355605</v>
      </c>
      <c r="F49" s="300">
        <f t="shared" si="6"/>
        <v>81</v>
      </c>
      <c r="G49" s="301">
        <v>80</v>
      </c>
      <c r="H49" s="302">
        <f>Таблица1[[#This Row],[Пробег по трекеру GPS]]-Таблица1[[#This Row],[Пробег по спидометру]]</f>
        <v>-1</v>
      </c>
      <c r="I49" s="301">
        <v>19</v>
      </c>
      <c r="J49" s="301">
        <v>19</v>
      </c>
      <c r="K49" s="301">
        <v>21</v>
      </c>
      <c r="L49" s="301">
        <v>19</v>
      </c>
      <c r="M49" s="301">
        <v>19</v>
      </c>
      <c r="N49" s="301">
        <v>19</v>
      </c>
    </row>
    <row r="50" spans="1:14" ht="15.75" outlineLevel="1" x14ac:dyDescent="0.25">
      <c r="A50" s="299">
        <v>45688</v>
      </c>
      <c r="B50" s="305" t="s">
        <v>275</v>
      </c>
      <c r="C50" s="305" t="s">
        <v>281</v>
      </c>
      <c r="D50" s="300">
        <v>177159</v>
      </c>
      <c r="E50" s="300">
        <v>177424</v>
      </c>
      <c r="F50" s="300">
        <f t="shared" ref="F50:F51" si="7">E50-D50</f>
        <v>265</v>
      </c>
      <c r="G50" s="301">
        <v>265</v>
      </c>
      <c r="H50" s="302">
        <f>Таблица1[[#This Row],[Пробег по трекеру GPS]]-Таблица1[[#This Row],[Пробег по спидометру]]</f>
        <v>0</v>
      </c>
      <c r="I50" s="301">
        <v>15</v>
      </c>
      <c r="J50" s="301">
        <v>15</v>
      </c>
      <c r="K50" s="301">
        <v>16</v>
      </c>
      <c r="L50" s="301">
        <v>15</v>
      </c>
      <c r="M50" s="301">
        <v>15</v>
      </c>
      <c r="N50" s="301">
        <v>15</v>
      </c>
    </row>
    <row r="51" spans="1:14" ht="15.75" outlineLevel="1" x14ac:dyDescent="0.25">
      <c r="A51" s="299">
        <v>45688</v>
      </c>
      <c r="B51" s="287" t="s">
        <v>269</v>
      </c>
      <c r="C51" s="305" t="s">
        <v>282</v>
      </c>
      <c r="D51" s="300">
        <v>355605</v>
      </c>
      <c r="E51" s="300">
        <v>355684</v>
      </c>
      <c r="F51" s="300">
        <f t="shared" si="7"/>
        <v>79</v>
      </c>
      <c r="G51" s="301">
        <v>78</v>
      </c>
      <c r="H51" s="302">
        <f>Таблица1[[#This Row],[Пробег по трекеру GPS]]-Таблица1[[#This Row],[Пробег по спидометру]]</f>
        <v>-1</v>
      </c>
      <c r="I51" s="301">
        <v>19</v>
      </c>
      <c r="J51" s="301">
        <v>21</v>
      </c>
      <c r="K51" s="301">
        <v>25</v>
      </c>
      <c r="L51" s="301">
        <v>19</v>
      </c>
      <c r="M51" s="301">
        <v>19</v>
      </c>
      <c r="N51" s="301">
        <v>19</v>
      </c>
    </row>
  </sheetData>
  <phoneticPr fontId="53" type="noConversion"/>
  <conditionalFormatting sqref="B1:C1">
    <cfRule type="cellIs" dxfId="3" priority="6" operator="equal">
      <formula>"Регіони"</formula>
    </cfRule>
  </conditionalFormatting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2:X40"/>
  <sheetViews>
    <sheetView zoomScale="80" zoomScaleNormal="80" workbookViewId="0">
      <selection activeCell="O25" sqref="O25:P25"/>
    </sheetView>
  </sheetViews>
  <sheetFormatPr defaultRowHeight="15" x14ac:dyDescent="0.25"/>
  <cols>
    <col min="1" max="1" width="10.42578125" customWidth="1"/>
    <col min="2" max="2" width="26.42578125" customWidth="1"/>
    <col min="3" max="3" width="13.85546875" customWidth="1"/>
    <col min="4" max="6" width="9.7109375" customWidth="1"/>
    <col min="9" max="12" width="10.7109375" customWidth="1"/>
    <col min="14" max="14" width="10.7109375" customWidth="1"/>
    <col min="18" max="18" width="10" customWidth="1"/>
    <col min="22" max="22" width="10.28515625" customWidth="1"/>
  </cols>
  <sheetData>
    <row r="2" spans="1:24" ht="23.25" x14ac:dyDescent="0.25">
      <c r="A2" s="335" t="s">
        <v>66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</row>
    <row r="3" spans="1:24" ht="15.75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8" t="s">
        <v>67</v>
      </c>
      <c r="P3" s="79" t="s">
        <v>68</v>
      </c>
      <c r="Q3" s="78" t="s">
        <v>67</v>
      </c>
      <c r="R3" s="79" t="s">
        <v>68</v>
      </c>
      <c r="S3" s="78" t="s">
        <v>67</v>
      </c>
      <c r="T3" s="79" t="s">
        <v>68</v>
      </c>
      <c r="U3" s="78" t="s">
        <v>67</v>
      </c>
      <c r="V3" s="79" t="s">
        <v>68</v>
      </c>
      <c r="W3" s="78" t="s">
        <v>67</v>
      </c>
      <c r="X3" s="79" t="s">
        <v>68</v>
      </c>
    </row>
    <row r="4" spans="1:24" ht="31.5" x14ac:dyDescent="0.25">
      <c r="A4" s="76"/>
      <c r="B4" s="337" t="s">
        <v>69</v>
      </c>
      <c r="C4" s="337" t="s">
        <v>70</v>
      </c>
      <c r="D4" s="337" t="s">
        <v>71</v>
      </c>
      <c r="E4" s="338" t="s">
        <v>72</v>
      </c>
      <c r="F4" s="338"/>
      <c r="G4" s="338"/>
      <c r="H4" s="338"/>
      <c r="I4" s="339" t="s">
        <v>73</v>
      </c>
      <c r="J4" s="339"/>
      <c r="K4" s="339"/>
      <c r="L4" s="339"/>
      <c r="M4" s="80" t="s">
        <v>74</v>
      </c>
      <c r="N4" s="77"/>
      <c r="O4" s="340">
        <v>44565</v>
      </c>
      <c r="P4" s="340"/>
      <c r="Q4" s="341">
        <v>44571</v>
      </c>
      <c r="R4" s="342"/>
      <c r="S4" s="341">
        <v>44578</v>
      </c>
      <c r="T4" s="342"/>
      <c r="U4" s="341">
        <v>44585</v>
      </c>
      <c r="V4" s="342"/>
      <c r="W4" s="341">
        <v>44592</v>
      </c>
      <c r="X4" s="342"/>
    </row>
    <row r="5" spans="1:24" ht="31.5" x14ac:dyDescent="0.25">
      <c r="A5" s="81" t="s">
        <v>75</v>
      </c>
      <c r="B5" s="337"/>
      <c r="C5" s="337"/>
      <c r="D5" s="337"/>
      <c r="E5" s="82" t="s">
        <v>76</v>
      </c>
      <c r="F5" s="82" t="s">
        <v>77</v>
      </c>
      <c r="G5" s="82" t="s">
        <v>78</v>
      </c>
      <c r="H5" s="82" t="s">
        <v>79</v>
      </c>
      <c r="I5" s="83" t="s">
        <v>76</v>
      </c>
      <c r="J5" s="83" t="s">
        <v>77</v>
      </c>
      <c r="K5" s="83" t="s">
        <v>78</v>
      </c>
      <c r="L5" s="83" t="s">
        <v>79</v>
      </c>
      <c r="M5" s="84" t="s">
        <v>79</v>
      </c>
      <c r="N5" s="85"/>
      <c r="O5" s="340">
        <v>44567</v>
      </c>
      <c r="P5" s="343"/>
      <c r="Q5" s="341">
        <v>44575</v>
      </c>
      <c r="R5" s="342"/>
      <c r="S5" s="341">
        <v>44582</v>
      </c>
      <c r="T5" s="342"/>
      <c r="U5" s="341">
        <v>44589</v>
      </c>
      <c r="V5" s="342"/>
      <c r="W5" s="340"/>
      <c r="X5" s="340"/>
    </row>
    <row r="6" spans="1:24" ht="15.75" x14ac:dyDescent="0.25">
      <c r="A6" s="86" t="s">
        <v>80</v>
      </c>
      <c r="B6" s="87" t="s">
        <v>81</v>
      </c>
      <c r="C6" s="79" t="s">
        <v>82</v>
      </c>
      <c r="D6" s="88">
        <v>12</v>
      </c>
      <c r="E6" s="89">
        <v>1500</v>
      </c>
      <c r="F6" s="89">
        <f>E6/100*D6</f>
        <v>180</v>
      </c>
      <c r="G6" s="90">
        <v>28.5</v>
      </c>
      <c r="H6" s="89">
        <f>SUM(G6*F6)</f>
        <v>5130</v>
      </c>
      <c r="I6" s="91">
        <f>C15+G15+K15+O15+S15</f>
        <v>1386</v>
      </c>
      <c r="J6" s="92">
        <f>D15+H15+L15+P15+T15</f>
        <v>166.32</v>
      </c>
      <c r="K6" s="92">
        <v>30</v>
      </c>
      <c r="L6" s="91">
        <f>J6*K6</f>
        <v>4989.5999999999995</v>
      </c>
      <c r="M6" s="93">
        <f>H6-L6</f>
        <v>140.40000000000055</v>
      </c>
      <c r="N6" s="77"/>
      <c r="O6" s="81">
        <v>22</v>
      </c>
      <c r="P6" s="94">
        <v>98</v>
      </c>
      <c r="Q6" s="80">
        <v>62</v>
      </c>
      <c r="R6" s="94">
        <v>487</v>
      </c>
      <c r="S6" s="80">
        <v>0</v>
      </c>
      <c r="T6" s="94">
        <v>395</v>
      </c>
      <c r="U6" s="80">
        <v>62</v>
      </c>
      <c r="V6" s="94">
        <v>325</v>
      </c>
      <c r="W6" s="80">
        <v>0</v>
      </c>
      <c r="X6" s="94">
        <v>81</v>
      </c>
    </row>
    <row r="7" spans="1:24" ht="15.75" x14ac:dyDescent="0.25">
      <c r="A7" s="86" t="s">
        <v>83</v>
      </c>
      <c r="B7" s="87" t="s">
        <v>84</v>
      </c>
      <c r="C7" s="79" t="s">
        <v>82</v>
      </c>
      <c r="D7" s="88">
        <v>10</v>
      </c>
      <c r="E7" s="89">
        <v>800</v>
      </c>
      <c r="F7" s="89">
        <f>SUM(E7/G7)</f>
        <v>28.07017543859649</v>
      </c>
      <c r="G7" s="90">
        <v>28.5</v>
      </c>
      <c r="H7" s="89">
        <f>SUM(G7*F7)</f>
        <v>800</v>
      </c>
      <c r="I7" s="91">
        <f>C16+G16+K16+O16+S16</f>
        <v>424</v>
      </c>
      <c r="J7" s="92">
        <f>D16+H16+L16+P16+T16</f>
        <v>42.400000000000006</v>
      </c>
      <c r="K7" s="92">
        <v>30.5</v>
      </c>
      <c r="L7" s="91">
        <f>K7*J7</f>
        <v>1293.2000000000003</v>
      </c>
      <c r="M7" s="93">
        <f>H7-L7</f>
        <v>-493.20000000000027</v>
      </c>
      <c r="N7" s="77"/>
      <c r="O7" s="81">
        <v>13</v>
      </c>
      <c r="P7" s="94">
        <v>51</v>
      </c>
      <c r="Q7" s="80">
        <v>22</v>
      </c>
      <c r="R7" s="94">
        <v>102</v>
      </c>
      <c r="S7" s="80">
        <v>0</v>
      </c>
      <c r="T7" s="94">
        <v>88</v>
      </c>
      <c r="U7" s="80">
        <v>23</v>
      </c>
      <c r="V7" s="94">
        <v>106</v>
      </c>
      <c r="W7" s="80">
        <v>0</v>
      </c>
      <c r="X7" s="94">
        <v>77</v>
      </c>
    </row>
    <row r="8" spans="1:24" ht="15.75" x14ac:dyDescent="0.25">
      <c r="A8" s="95"/>
      <c r="B8" s="96" t="s">
        <v>85</v>
      </c>
      <c r="C8" s="96"/>
      <c r="D8" s="97"/>
      <c r="E8" s="98">
        <f>SUM(E6:E7)</f>
        <v>2300</v>
      </c>
      <c r="F8" s="98">
        <f>SUM(F6:F7)</f>
        <v>208.07017543859649</v>
      </c>
      <c r="G8" s="90"/>
      <c r="H8" s="98">
        <f>SUM(H6:H7)</f>
        <v>5930</v>
      </c>
      <c r="I8" s="99"/>
      <c r="J8" s="100"/>
      <c r="K8" s="92"/>
      <c r="L8" s="99"/>
      <c r="M8" s="101"/>
      <c r="N8" s="95"/>
      <c r="O8" s="102">
        <f>SUM(O6:O7)</f>
        <v>35</v>
      </c>
      <c r="P8" s="95"/>
      <c r="Q8" s="102">
        <f>SUM(Q6:Q7)</f>
        <v>84</v>
      </c>
      <c r="R8" s="95"/>
      <c r="S8" s="102">
        <f>SUM(S6:S7)</f>
        <v>0</v>
      </c>
      <c r="T8" s="95"/>
      <c r="U8" s="102">
        <f>SUM(U6:U7)</f>
        <v>85</v>
      </c>
      <c r="V8" s="95"/>
      <c r="W8" s="81">
        <f>SUM(W6:W7)</f>
        <v>0</v>
      </c>
      <c r="X8" s="103"/>
    </row>
    <row r="9" spans="1:24" ht="15.75" x14ac:dyDescent="0.25">
      <c r="A9" s="76"/>
      <c r="B9" s="104" t="s">
        <v>86</v>
      </c>
      <c r="C9" s="77"/>
      <c r="D9" s="77"/>
      <c r="E9" s="77"/>
      <c r="F9" s="77"/>
      <c r="G9" s="77"/>
      <c r="H9" s="105">
        <f>H8/23</f>
        <v>257.82608695652175</v>
      </c>
      <c r="I9" s="79"/>
      <c r="J9" s="79"/>
      <c r="K9" s="88"/>
      <c r="L9" s="105">
        <f>SUM(L6:L7)</f>
        <v>6282.7999999999993</v>
      </c>
      <c r="M9" s="105">
        <f>L9-L8</f>
        <v>6282.7999999999993</v>
      </c>
      <c r="N9" s="77"/>
      <c r="O9" s="77"/>
      <c r="P9" s="81">
        <f>SUM(P6:P7)</f>
        <v>149</v>
      </c>
      <c r="Q9" s="77"/>
      <c r="R9" s="81">
        <f>SUM(R6:R7)</f>
        <v>589</v>
      </c>
      <c r="S9" s="77"/>
      <c r="T9" s="81">
        <f>SUM(T6:T7)</f>
        <v>483</v>
      </c>
      <c r="U9" s="77"/>
      <c r="V9" s="81">
        <f>SUM(V6:V7)</f>
        <v>431</v>
      </c>
      <c r="W9" s="77"/>
      <c r="X9" s="81">
        <f>SUM(X6:X7)</f>
        <v>158</v>
      </c>
    </row>
    <row r="10" spans="1:24" ht="15.75" x14ac:dyDescent="0.25">
      <c r="A10" s="76"/>
      <c r="B10" s="77" t="s">
        <v>87</v>
      </c>
      <c r="C10" s="77"/>
      <c r="D10" s="77"/>
      <c r="E10" s="77"/>
      <c r="F10" s="77"/>
      <c r="G10" s="77"/>
      <c r="H10" s="77"/>
      <c r="I10" s="77"/>
      <c r="J10" s="77"/>
      <c r="K10" s="77"/>
      <c r="L10" s="93">
        <f>F19+J19+N19+R19</f>
        <v>57.563499999999998</v>
      </c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</row>
    <row r="11" spans="1:24" ht="15.75" x14ac:dyDescent="0.25">
      <c r="A11" s="76"/>
      <c r="B11" s="77" t="s">
        <v>88</v>
      </c>
      <c r="C11" s="77"/>
      <c r="D11" s="77"/>
      <c r="E11" s="77"/>
      <c r="F11" s="77"/>
      <c r="G11" s="77"/>
      <c r="H11" s="77"/>
      <c r="I11" s="77"/>
      <c r="J11" s="77"/>
      <c r="K11" s="77"/>
      <c r="L11" s="106">
        <f>L8+L10</f>
        <v>57.563499999999998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</row>
    <row r="12" spans="1:24" ht="15.75" x14ac:dyDescent="0.25">
      <c r="A12" s="76"/>
      <c r="B12" s="332" t="s">
        <v>69</v>
      </c>
      <c r="C12" s="107">
        <v>44565</v>
      </c>
      <c r="D12" s="108">
        <v>44567</v>
      </c>
      <c r="E12" s="109"/>
      <c r="F12" s="110"/>
      <c r="G12" s="107">
        <v>44571</v>
      </c>
      <c r="H12" s="108">
        <v>44575</v>
      </c>
      <c r="I12" s="109"/>
      <c r="J12" s="110"/>
      <c r="K12" s="107">
        <v>44578</v>
      </c>
      <c r="L12" s="108">
        <v>44582</v>
      </c>
      <c r="M12" s="109"/>
      <c r="N12" s="110"/>
      <c r="O12" s="107">
        <v>44585</v>
      </c>
      <c r="P12" s="108">
        <v>44589</v>
      </c>
      <c r="Q12" s="109"/>
      <c r="R12" s="110"/>
      <c r="S12" s="107">
        <v>44592</v>
      </c>
      <c r="T12" s="108"/>
      <c r="U12" s="109"/>
      <c r="V12" s="110"/>
      <c r="W12" s="111"/>
      <c r="X12" s="111"/>
    </row>
    <row r="13" spans="1:24" ht="15.75" x14ac:dyDescent="0.25">
      <c r="A13" s="112"/>
      <c r="B13" s="333"/>
      <c r="C13" s="334" t="s">
        <v>89</v>
      </c>
      <c r="D13" s="332"/>
      <c r="E13" s="332"/>
      <c r="F13" s="332"/>
      <c r="G13" s="332" t="s">
        <v>90</v>
      </c>
      <c r="H13" s="332"/>
      <c r="I13" s="332"/>
      <c r="J13" s="332"/>
      <c r="K13" s="332" t="s">
        <v>91</v>
      </c>
      <c r="L13" s="332"/>
      <c r="M13" s="332"/>
      <c r="N13" s="332"/>
      <c r="O13" s="332" t="s">
        <v>92</v>
      </c>
      <c r="P13" s="332"/>
      <c r="Q13" s="332"/>
      <c r="R13" s="332"/>
      <c r="S13" s="332" t="s">
        <v>93</v>
      </c>
      <c r="T13" s="332"/>
      <c r="U13" s="332"/>
      <c r="V13" s="332"/>
      <c r="W13" s="111"/>
      <c r="X13" s="111"/>
    </row>
    <row r="14" spans="1:24" ht="31.5" x14ac:dyDescent="0.25">
      <c r="A14" s="81" t="s">
        <v>75</v>
      </c>
      <c r="B14" s="113"/>
      <c r="C14" s="84" t="s">
        <v>76</v>
      </c>
      <c r="D14" s="84" t="s">
        <v>77</v>
      </c>
      <c r="E14" s="84" t="s">
        <v>78</v>
      </c>
      <c r="F14" s="84" t="s">
        <v>79</v>
      </c>
      <c r="G14" s="84" t="s">
        <v>76</v>
      </c>
      <c r="H14" s="84" t="s">
        <v>77</v>
      </c>
      <c r="I14" s="84" t="s">
        <v>78</v>
      </c>
      <c r="J14" s="84" t="s">
        <v>79</v>
      </c>
      <c r="K14" s="84" t="s">
        <v>76</v>
      </c>
      <c r="L14" s="84" t="s">
        <v>77</v>
      </c>
      <c r="M14" s="84" t="s">
        <v>78</v>
      </c>
      <c r="N14" s="84" t="s">
        <v>79</v>
      </c>
      <c r="O14" s="84" t="s">
        <v>76</v>
      </c>
      <c r="P14" s="84" t="s">
        <v>77</v>
      </c>
      <c r="Q14" s="84" t="s">
        <v>78</v>
      </c>
      <c r="R14" s="84" t="s">
        <v>79</v>
      </c>
      <c r="S14" s="84" t="s">
        <v>76</v>
      </c>
      <c r="T14" s="84" t="s">
        <v>77</v>
      </c>
      <c r="U14" s="84" t="s">
        <v>78</v>
      </c>
      <c r="V14" s="84" t="s">
        <v>79</v>
      </c>
      <c r="W14" s="111"/>
      <c r="X14" s="111"/>
    </row>
    <row r="15" spans="1:24" ht="15.75" x14ac:dyDescent="0.25">
      <c r="A15" s="86" t="s">
        <v>80</v>
      </c>
      <c r="B15" s="87" t="s">
        <v>81</v>
      </c>
      <c r="C15" s="93">
        <v>98</v>
      </c>
      <c r="D15" s="88">
        <f>C15/100*D6</f>
        <v>11.76</v>
      </c>
      <c r="E15" s="88">
        <v>30</v>
      </c>
      <c r="F15" s="115">
        <f>D15*E15</f>
        <v>352.8</v>
      </c>
      <c r="G15" s="93">
        <v>487</v>
      </c>
      <c r="H15" s="88">
        <f>G15*$D6/100</f>
        <v>58.44</v>
      </c>
      <c r="I15" s="88">
        <v>30</v>
      </c>
      <c r="J15" s="115">
        <f>H15*I15</f>
        <v>1753.1999999999998</v>
      </c>
      <c r="K15" s="93">
        <v>395</v>
      </c>
      <c r="L15" s="88">
        <f>K15*$D6/100</f>
        <v>47.4</v>
      </c>
      <c r="M15" s="88">
        <v>30</v>
      </c>
      <c r="N15" s="115">
        <f>L15*M15</f>
        <v>1422</v>
      </c>
      <c r="O15" s="93">
        <v>325</v>
      </c>
      <c r="P15" s="88">
        <f>O15*$D6/100</f>
        <v>39</v>
      </c>
      <c r="Q15" s="88">
        <v>30</v>
      </c>
      <c r="R15" s="115">
        <f>P15*Q15</f>
        <v>1170</v>
      </c>
      <c r="S15" s="93">
        <v>81</v>
      </c>
      <c r="T15" s="88">
        <f>S15*$D6/100</f>
        <v>9.7200000000000006</v>
      </c>
      <c r="U15" s="88">
        <v>30</v>
      </c>
      <c r="V15" s="115">
        <f>T15*U15</f>
        <v>291.60000000000002</v>
      </c>
      <c r="W15" s="111"/>
      <c r="X15" s="111"/>
    </row>
    <row r="16" spans="1:24" ht="15.75" x14ac:dyDescent="0.25">
      <c r="A16" s="86" t="s">
        <v>83</v>
      </c>
      <c r="B16" s="87" t="s">
        <v>84</v>
      </c>
      <c r="C16" s="93">
        <v>51</v>
      </c>
      <c r="D16" s="88">
        <f>C16/100*D7</f>
        <v>5.0999999999999996</v>
      </c>
      <c r="E16" s="88">
        <v>30.5</v>
      </c>
      <c r="F16" s="115">
        <f>D16*E16</f>
        <v>155.54999999999998</v>
      </c>
      <c r="G16" s="93">
        <v>102</v>
      </c>
      <c r="H16" s="88">
        <f>G16*$D7/100</f>
        <v>10.199999999999999</v>
      </c>
      <c r="I16" s="88">
        <v>30.5</v>
      </c>
      <c r="J16" s="115">
        <f>H16*I16</f>
        <v>311.09999999999997</v>
      </c>
      <c r="K16" s="93">
        <v>88</v>
      </c>
      <c r="L16" s="88">
        <f>K16*$D7/100</f>
        <v>8.8000000000000007</v>
      </c>
      <c r="M16" s="88">
        <v>30.5</v>
      </c>
      <c r="N16" s="115">
        <f>L16*M16</f>
        <v>268.40000000000003</v>
      </c>
      <c r="O16" s="93">
        <v>106</v>
      </c>
      <c r="P16" s="88">
        <f>O16*$D7/100</f>
        <v>10.6</v>
      </c>
      <c r="Q16" s="88">
        <v>30.5</v>
      </c>
      <c r="R16" s="115">
        <f>P16*Q16</f>
        <v>323.3</v>
      </c>
      <c r="S16" s="93">
        <v>77</v>
      </c>
      <c r="T16" s="88">
        <f>S16*$D7/100</f>
        <v>7.7</v>
      </c>
      <c r="U16" s="88">
        <v>30.5</v>
      </c>
      <c r="V16" s="115">
        <f>T16*U16</f>
        <v>234.85</v>
      </c>
      <c r="W16" s="111"/>
      <c r="X16" s="111"/>
    </row>
    <row r="17" spans="1:24" ht="15.75" x14ac:dyDescent="0.25">
      <c r="A17" s="86"/>
      <c r="B17" s="114"/>
      <c r="C17" s="116"/>
      <c r="D17" s="88"/>
      <c r="E17" s="88"/>
      <c r="F17" s="88"/>
      <c r="G17" s="93"/>
      <c r="H17" s="88"/>
      <c r="I17" s="88"/>
      <c r="J17" s="88"/>
      <c r="K17" s="93"/>
      <c r="L17" s="88"/>
      <c r="M17" s="88"/>
      <c r="N17" s="88"/>
      <c r="O17" s="93"/>
      <c r="P17" s="88"/>
      <c r="Q17" s="88"/>
      <c r="R17" s="88"/>
      <c r="S17" s="93"/>
      <c r="T17" s="88"/>
      <c r="U17" s="88"/>
      <c r="V17" s="88"/>
      <c r="W17" s="111"/>
      <c r="X17" s="111"/>
    </row>
    <row r="18" spans="1:24" ht="15.75" x14ac:dyDescent="0.25">
      <c r="A18" s="117"/>
      <c r="B18" s="118" t="s">
        <v>85</v>
      </c>
      <c r="C18" s="119">
        <f>SUM(C15:C17)</f>
        <v>149</v>
      </c>
      <c r="D18" s="120">
        <f>SUM(D15:D17)</f>
        <v>16.86</v>
      </c>
      <c r="E18" s="121"/>
      <c r="F18" s="119">
        <f>SUM(F15:F16)</f>
        <v>508.35</v>
      </c>
      <c r="G18" s="119">
        <f>SUM(G15:G16)</f>
        <v>589</v>
      </c>
      <c r="H18" s="120">
        <f>SUM(H15:H17)</f>
        <v>68.64</v>
      </c>
      <c r="I18" s="121"/>
      <c r="J18" s="119">
        <f>SUM(J15:J16)</f>
        <v>2064.2999999999997</v>
      </c>
      <c r="K18" s="119">
        <f>SUM(K15:K17)</f>
        <v>483</v>
      </c>
      <c r="L18" s="120">
        <f>SUM(L15:L17)</f>
        <v>56.2</v>
      </c>
      <c r="M18" s="121"/>
      <c r="N18" s="119">
        <f>SUM(N15:N16)</f>
        <v>1690.4</v>
      </c>
      <c r="O18" s="119">
        <f>SUM(O15:O17)</f>
        <v>431</v>
      </c>
      <c r="P18" s="120">
        <f>SUM(P15:P17)</f>
        <v>49.6</v>
      </c>
      <c r="Q18" s="121"/>
      <c r="R18" s="119">
        <f>SUM(R15:R16)</f>
        <v>1493.3</v>
      </c>
      <c r="S18" s="119">
        <f>SUM(S15:S17)</f>
        <v>158</v>
      </c>
      <c r="T18" s="120">
        <f>SUM(T15:T17)</f>
        <v>17.420000000000002</v>
      </c>
      <c r="U18" s="121"/>
      <c r="V18" s="119">
        <f>SUM(V15:V16)</f>
        <v>526.45000000000005</v>
      </c>
      <c r="W18" s="111"/>
      <c r="X18" s="111"/>
    </row>
    <row r="19" spans="1:24" ht="15.75" x14ac:dyDescent="0.25">
      <c r="A19" s="76"/>
      <c r="B19" s="79" t="s">
        <v>87</v>
      </c>
      <c r="C19" s="79"/>
      <c r="D19" s="79"/>
      <c r="E19" s="79"/>
      <c r="F19" s="88">
        <f>F18*0.01</f>
        <v>5.0834999999999999</v>
      </c>
      <c r="G19" s="79"/>
      <c r="H19" s="79"/>
      <c r="I19" s="79"/>
      <c r="J19" s="88">
        <f>J18*0.01</f>
        <v>20.642999999999997</v>
      </c>
      <c r="K19" s="79"/>
      <c r="L19" s="79"/>
      <c r="M19" s="79"/>
      <c r="N19" s="88">
        <f>N18*0.01</f>
        <v>16.904</v>
      </c>
      <c r="O19" s="79"/>
      <c r="P19" s="79"/>
      <c r="Q19" s="79"/>
      <c r="R19" s="88">
        <f>R18*0.01</f>
        <v>14.933</v>
      </c>
      <c r="S19" s="79"/>
      <c r="T19" s="79"/>
      <c r="U19" s="79"/>
      <c r="V19" s="88">
        <f>V18*0.01</f>
        <v>5.2645000000000008</v>
      </c>
      <c r="W19" s="111"/>
      <c r="X19" s="111"/>
    </row>
    <row r="20" spans="1:24" ht="15.75" x14ac:dyDescent="0.25">
      <c r="A20" s="112"/>
      <c r="B20" s="86" t="s">
        <v>88</v>
      </c>
      <c r="C20" s="86"/>
      <c r="D20" s="86"/>
      <c r="E20" s="86"/>
      <c r="F20" s="115">
        <f>SUM(F18:F19)</f>
        <v>513.43349999999998</v>
      </c>
      <c r="G20" s="86"/>
      <c r="H20" s="86"/>
      <c r="I20" s="86"/>
      <c r="J20" s="115">
        <f>J18+J19</f>
        <v>2084.9429999999998</v>
      </c>
      <c r="K20" s="86"/>
      <c r="L20" s="86"/>
      <c r="M20" s="86"/>
      <c r="N20" s="115">
        <f>N18+N19</f>
        <v>1707.3040000000001</v>
      </c>
      <c r="O20" s="86"/>
      <c r="P20" s="122"/>
      <c r="Q20" s="86"/>
      <c r="R20" s="115">
        <f>R18+R19</f>
        <v>1508.2329999999999</v>
      </c>
      <c r="S20" s="86"/>
      <c r="T20" s="86"/>
      <c r="U20" s="86"/>
      <c r="V20" s="115">
        <f>V18+V19</f>
        <v>531.71450000000004</v>
      </c>
      <c r="W20" s="111"/>
      <c r="X20" s="111"/>
    </row>
    <row r="22" spans="1:24" ht="23.25" x14ac:dyDescent="0.25">
      <c r="A22" s="335" t="s">
        <v>218</v>
      </c>
      <c r="B22" s="336"/>
      <c r="C22" s="336"/>
      <c r="D22" s="336"/>
      <c r="E22" s="336"/>
      <c r="F22" s="336"/>
      <c r="G22" s="336"/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336"/>
    </row>
    <row r="23" spans="1:24" ht="15.75" x14ac:dyDescent="0.25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 t="s">
        <v>67</v>
      </c>
      <c r="P23" s="79" t="s">
        <v>68</v>
      </c>
      <c r="Q23" s="78" t="s">
        <v>67</v>
      </c>
      <c r="R23" s="79" t="s">
        <v>68</v>
      </c>
      <c r="S23" s="78" t="s">
        <v>67</v>
      </c>
      <c r="T23" s="79" t="s">
        <v>68</v>
      </c>
      <c r="U23" s="78" t="s">
        <v>67</v>
      </c>
      <c r="V23" s="79" t="s">
        <v>68</v>
      </c>
      <c r="W23" s="78" t="s">
        <v>67</v>
      </c>
      <c r="X23" s="79" t="s">
        <v>68</v>
      </c>
    </row>
    <row r="24" spans="1:24" ht="31.5" x14ac:dyDescent="0.25">
      <c r="A24" s="76"/>
      <c r="B24" s="337" t="s">
        <v>69</v>
      </c>
      <c r="C24" s="337" t="s">
        <v>70</v>
      </c>
      <c r="D24" s="337" t="s">
        <v>71</v>
      </c>
      <c r="E24" s="338" t="s">
        <v>219</v>
      </c>
      <c r="F24" s="338"/>
      <c r="G24" s="338"/>
      <c r="H24" s="338"/>
      <c r="I24" s="339" t="s">
        <v>220</v>
      </c>
      <c r="J24" s="339"/>
      <c r="K24" s="339"/>
      <c r="L24" s="339"/>
      <c r="M24" s="80" t="s">
        <v>74</v>
      </c>
      <c r="N24" s="77"/>
      <c r="O24" s="340">
        <v>44593</v>
      </c>
      <c r="P24" s="340"/>
      <c r="Q24" s="341">
        <v>44599</v>
      </c>
      <c r="R24" s="342"/>
      <c r="S24" s="341">
        <v>44606</v>
      </c>
      <c r="T24" s="342"/>
      <c r="U24" s="341">
        <v>44613</v>
      </c>
      <c r="V24" s="342"/>
      <c r="W24" s="341">
        <v>44620</v>
      </c>
      <c r="X24" s="342"/>
    </row>
    <row r="25" spans="1:24" ht="31.5" x14ac:dyDescent="0.25">
      <c r="A25" s="213" t="s">
        <v>75</v>
      </c>
      <c r="B25" s="337"/>
      <c r="C25" s="337"/>
      <c r="D25" s="337"/>
      <c r="E25" s="82" t="s">
        <v>76</v>
      </c>
      <c r="F25" s="82" t="s">
        <v>77</v>
      </c>
      <c r="G25" s="82" t="s">
        <v>78</v>
      </c>
      <c r="H25" s="82" t="s">
        <v>79</v>
      </c>
      <c r="I25" s="83" t="s">
        <v>76</v>
      </c>
      <c r="J25" s="83" t="s">
        <v>77</v>
      </c>
      <c r="K25" s="83" t="s">
        <v>78</v>
      </c>
      <c r="L25" s="83" t="s">
        <v>79</v>
      </c>
      <c r="M25" s="84" t="s">
        <v>79</v>
      </c>
      <c r="N25" s="85"/>
      <c r="O25" s="340">
        <v>44596</v>
      </c>
      <c r="P25" s="343"/>
      <c r="Q25" s="341">
        <v>44603</v>
      </c>
      <c r="R25" s="342"/>
      <c r="S25" s="341">
        <v>44610</v>
      </c>
      <c r="T25" s="342"/>
      <c r="U25" s="341">
        <v>44617</v>
      </c>
      <c r="V25" s="342"/>
      <c r="W25" s="340"/>
      <c r="X25" s="340"/>
    </row>
    <row r="26" spans="1:24" ht="15.75" x14ac:dyDescent="0.25">
      <c r="A26" s="86" t="s">
        <v>80</v>
      </c>
      <c r="B26" s="87" t="s">
        <v>81</v>
      </c>
      <c r="C26" s="79" t="s">
        <v>82</v>
      </c>
      <c r="D26" s="88">
        <v>12</v>
      </c>
      <c r="E26" s="89">
        <v>1500</v>
      </c>
      <c r="F26" s="89">
        <f>E26/100*D26</f>
        <v>180</v>
      </c>
      <c r="G26" s="90">
        <v>28.5</v>
      </c>
      <c r="H26" s="89">
        <f>SUM(G26*F26)</f>
        <v>5130</v>
      </c>
      <c r="I26" s="91">
        <f>C35+G35+K35+O35+S35</f>
        <v>1020</v>
      </c>
      <c r="J26" s="92">
        <f>D35+H35+L35+P35+T35</f>
        <v>122.4</v>
      </c>
      <c r="K26" s="92">
        <v>30.99</v>
      </c>
      <c r="L26" s="91">
        <f>J26*K26</f>
        <v>3793.1759999999999</v>
      </c>
      <c r="M26" s="93">
        <f>H26-L26</f>
        <v>1336.8240000000001</v>
      </c>
      <c r="N26" s="77"/>
      <c r="O26" s="213">
        <v>45</v>
      </c>
      <c r="P26" s="94">
        <v>275</v>
      </c>
      <c r="Q26" s="80">
        <v>74</v>
      </c>
      <c r="R26" s="94">
        <v>422</v>
      </c>
      <c r="S26" s="80">
        <v>62</v>
      </c>
      <c r="T26" s="94">
        <v>323</v>
      </c>
      <c r="U26" s="80">
        <v>0</v>
      </c>
      <c r="V26" s="94">
        <v>0</v>
      </c>
      <c r="W26" s="80">
        <v>0</v>
      </c>
      <c r="X26" s="94">
        <v>0</v>
      </c>
    </row>
    <row r="27" spans="1:24" ht="15.75" x14ac:dyDescent="0.25">
      <c r="A27" s="86" t="s">
        <v>83</v>
      </c>
      <c r="B27" s="87" t="s">
        <v>84</v>
      </c>
      <c r="C27" s="79" t="s">
        <v>82</v>
      </c>
      <c r="D27" s="88">
        <v>10</v>
      </c>
      <c r="E27" s="89">
        <v>800</v>
      </c>
      <c r="F27" s="89">
        <f>SUM(E27/G27)</f>
        <v>28.07017543859649</v>
      </c>
      <c r="G27" s="90">
        <v>28.5</v>
      </c>
      <c r="H27" s="89">
        <f>SUM(G27*F27)</f>
        <v>800</v>
      </c>
      <c r="I27" s="91">
        <f>C36+G36+K36+O36+S36</f>
        <v>228</v>
      </c>
      <c r="J27" s="92">
        <f>D36+H36+L36+P36+T36</f>
        <v>22.799999999999997</v>
      </c>
      <c r="K27" s="92">
        <v>30.99</v>
      </c>
      <c r="L27" s="91">
        <f>K27*J27</f>
        <v>706.57199999999989</v>
      </c>
      <c r="M27" s="93">
        <f>H27-L27</f>
        <v>93.428000000000111</v>
      </c>
      <c r="N27" s="77"/>
      <c r="O27" s="213">
        <v>6</v>
      </c>
      <c r="P27" s="94">
        <v>36</v>
      </c>
      <c r="Q27" s="80">
        <v>14</v>
      </c>
      <c r="R27" s="94">
        <v>100</v>
      </c>
      <c r="S27" s="80">
        <v>22</v>
      </c>
      <c r="T27" s="94">
        <v>92</v>
      </c>
      <c r="U27" s="80">
        <v>0</v>
      </c>
      <c r="V27" s="94">
        <v>0</v>
      </c>
      <c r="W27" s="80">
        <v>0</v>
      </c>
      <c r="X27" s="94">
        <v>0</v>
      </c>
    </row>
    <row r="28" spans="1:24" ht="15.75" x14ac:dyDescent="0.25">
      <c r="A28" s="95"/>
      <c r="B28" s="96" t="s">
        <v>85</v>
      </c>
      <c r="C28" s="96"/>
      <c r="D28" s="97"/>
      <c r="E28" s="98">
        <f>SUM(E26:E27)</f>
        <v>2300</v>
      </c>
      <c r="F28" s="98">
        <f>SUM(F26:F27)</f>
        <v>208.07017543859649</v>
      </c>
      <c r="G28" s="90"/>
      <c r="H28" s="98">
        <f>SUM(H26:H27)</f>
        <v>5930</v>
      </c>
      <c r="I28" s="99"/>
      <c r="J28" s="100"/>
      <c r="K28" s="92"/>
      <c r="L28" s="99"/>
      <c r="M28" s="101"/>
      <c r="N28" s="95"/>
      <c r="O28" s="102">
        <f>SUM(O26:O27)</f>
        <v>51</v>
      </c>
      <c r="P28" s="95"/>
      <c r="Q28" s="102">
        <f>SUM(Q26:Q27)</f>
        <v>88</v>
      </c>
      <c r="R28" s="95"/>
      <c r="S28" s="102">
        <f>SUM(S26:S27)</f>
        <v>84</v>
      </c>
      <c r="T28" s="95"/>
      <c r="U28" s="102">
        <f>SUM(U26:U27)</f>
        <v>0</v>
      </c>
      <c r="V28" s="95"/>
      <c r="W28" s="213">
        <f>SUM(W26:W27)</f>
        <v>0</v>
      </c>
      <c r="X28" s="103"/>
    </row>
    <row r="29" spans="1:24" ht="15.75" x14ac:dyDescent="0.25">
      <c r="A29" s="76"/>
      <c r="B29" s="104" t="s">
        <v>86</v>
      </c>
      <c r="C29" s="77"/>
      <c r="D29" s="77"/>
      <c r="E29" s="77"/>
      <c r="F29" s="77"/>
      <c r="G29" s="77"/>
      <c r="H29" s="105">
        <f>H28/23</f>
        <v>257.82608695652175</v>
      </c>
      <c r="I29" s="79"/>
      <c r="J29" s="79"/>
      <c r="K29" s="88"/>
      <c r="L29" s="105">
        <f>SUM(L26:L27)</f>
        <v>4499.7479999999996</v>
      </c>
      <c r="M29" s="105">
        <f>L29-L28</f>
        <v>4499.7479999999996</v>
      </c>
      <c r="N29" s="77"/>
      <c r="O29" s="77"/>
      <c r="P29" s="213">
        <f>SUM(P26:P27)</f>
        <v>311</v>
      </c>
      <c r="Q29" s="77"/>
      <c r="R29" s="213">
        <f>SUM(R26:R27)</f>
        <v>522</v>
      </c>
      <c r="S29" s="77"/>
      <c r="T29" s="213">
        <f>SUM(T26:T27)</f>
        <v>415</v>
      </c>
      <c r="U29" s="77"/>
      <c r="V29" s="213">
        <f>SUM(V26:V27)</f>
        <v>0</v>
      </c>
      <c r="W29" s="77"/>
      <c r="X29" s="213">
        <f>SUM(X26:X27)</f>
        <v>0</v>
      </c>
    </row>
    <row r="30" spans="1:24" ht="15.75" x14ac:dyDescent="0.25">
      <c r="A30" s="76"/>
      <c r="B30" s="77" t="s">
        <v>87</v>
      </c>
      <c r="C30" s="77"/>
      <c r="D30" s="77"/>
      <c r="E30" s="77"/>
      <c r="F30" s="77"/>
      <c r="G30" s="77"/>
      <c r="H30" s="77"/>
      <c r="I30" s="77"/>
      <c r="J30" s="77"/>
      <c r="K30" s="77"/>
      <c r="L30" s="93">
        <f>F39+J39+N39+R39</f>
        <v>44.018340000000002</v>
      </c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</row>
    <row r="31" spans="1:24" ht="15.75" x14ac:dyDescent="0.25">
      <c r="A31" s="76"/>
      <c r="B31" s="77" t="s">
        <v>88</v>
      </c>
      <c r="C31" s="77"/>
      <c r="D31" s="77"/>
      <c r="E31" s="77"/>
      <c r="F31" s="77"/>
      <c r="G31" s="77"/>
      <c r="H31" s="77"/>
      <c r="I31" s="77"/>
      <c r="J31" s="77"/>
      <c r="K31" s="77"/>
      <c r="L31" s="106">
        <f>L28+L30</f>
        <v>44.018340000000002</v>
      </c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</row>
    <row r="32" spans="1:24" ht="15.75" x14ac:dyDescent="0.25">
      <c r="A32" s="76"/>
      <c r="B32" s="332" t="s">
        <v>69</v>
      </c>
      <c r="C32" s="107">
        <v>44593</v>
      </c>
      <c r="D32" s="108">
        <v>44596</v>
      </c>
      <c r="E32" s="109"/>
      <c r="F32" s="110"/>
      <c r="G32" s="107">
        <v>44599</v>
      </c>
      <c r="H32" s="108">
        <v>44603</v>
      </c>
      <c r="I32" s="109"/>
      <c r="J32" s="110"/>
      <c r="K32" s="107">
        <v>44606</v>
      </c>
      <c r="L32" s="108">
        <v>44610</v>
      </c>
      <c r="M32" s="109"/>
      <c r="N32" s="110"/>
      <c r="O32" s="107">
        <v>44613</v>
      </c>
      <c r="P32" s="108">
        <v>44617</v>
      </c>
      <c r="Q32" s="109"/>
      <c r="R32" s="110"/>
      <c r="S32" s="107">
        <v>44620</v>
      </c>
      <c r="T32" s="108"/>
      <c r="U32" s="109"/>
      <c r="V32" s="110"/>
      <c r="W32" s="111"/>
      <c r="X32" s="111"/>
    </row>
    <row r="33" spans="1:24" ht="15.75" x14ac:dyDescent="0.25">
      <c r="A33" s="112"/>
      <c r="B33" s="333"/>
      <c r="C33" s="334" t="s">
        <v>89</v>
      </c>
      <c r="D33" s="332"/>
      <c r="E33" s="332"/>
      <c r="F33" s="332"/>
      <c r="G33" s="332" t="s">
        <v>90</v>
      </c>
      <c r="H33" s="332"/>
      <c r="I33" s="332"/>
      <c r="J33" s="332"/>
      <c r="K33" s="332" t="s">
        <v>91</v>
      </c>
      <c r="L33" s="332"/>
      <c r="M33" s="332"/>
      <c r="N33" s="332"/>
      <c r="O33" s="332" t="s">
        <v>92</v>
      </c>
      <c r="P33" s="332"/>
      <c r="Q33" s="332"/>
      <c r="R33" s="332"/>
      <c r="S33" s="332" t="s">
        <v>93</v>
      </c>
      <c r="T33" s="332"/>
      <c r="U33" s="332"/>
      <c r="V33" s="332"/>
      <c r="W33" s="111"/>
      <c r="X33" s="111"/>
    </row>
    <row r="34" spans="1:24" ht="31.5" x14ac:dyDescent="0.25">
      <c r="A34" s="213" t="s">
        <v>75</v>
      </c>
      <c r="B34" s="113"/>
      <c r="C34" s="84" t="s">
        <v>76</v>
      </c>
      <c r="D34" s="84" t="s">
        <v>77</v>
      </c>
      <c r="E34" s="84" t="s">
        <v>78</v>
      </c>
      <c r="F34" s="84" t="s">
        <v>79</v>
      </c>
      <c r="G34" s="84" t="s">
        <v>76</v>
      </c>
      <c r="H34" s="84" t="s">
        <v>77</v>
      </c>
      <c r="I34" s="84" t="s">
        <v>78</v>
      </c>
      <c r="J34" s="84" t="s">
        <v>79</v>
      </c>
      <c r="K34" s="84" t="s">
        <v>76</v>
      </c>
      <c r="L34" s="84" t="s">
        <v>77</v>
      </c>
      <c r="M34" s="84" t="s">
        <v>78</v>
      </c>
      <c r="N34" s="84" t="s">
        <v>79</v>
      </c>
      <c r="O34" s="84" t="s">
        <v>76</v>
      </c>
      <c r="P34" s="84" t="s">
        <v>77</v>
      </c>
      <c r="Q34" s="84" t="s">
        <v>78</v>
      </c>
      <c r="R34" s="84" t="s">
        <v>79</v>
      </c>
      <c r="S34" s="84" t="s">
        <v>76</v>
      </c>
      <c r="T34" s="84" t="s">
        <v>77</v>
      </c>
      <c r="U34" s="84" t="s">
        <v>78</v>
      </c>
      <c r="V34" s="84" t="s">
        <v>79</v>
      </c>
      <c r="W34" s="111"/>
      <c r="X34" s="111"/>
    </row>
    <row r="35" spans="1:24" ht="15.75" x14ac:dyDescent="0.25">
      <c r="A35" s="86" t="s">
        <v>80</v>
      </c>
      <c r="B35" s="87" t="s">
        <v>81</v>
      </c>
      <c r="C35" s="93">
        <v>275</v>
      </c>
      <c r="D35" s="88">
        <f>C35/100*D26</f>
        <v>33</v>
      </c>
      <c r="E35" s="88">
        <v>30.99</v>
      </c>
      <c r="F35" s="115">
        <f>D35*E35</f>
        <v>1022.67</v>
      </c>
      <c r="G35" s="93">
        <v>422</v>
      </c>
      <c r="H35" s="88">
        <f>G35*$D26/100</f>
        <v>50.64</v>
      </c>
      <c r="I35" s="88">
        <v>30</v>
      </c>
      <c r="J35" s="115">
        <f>H35*I35</f>
        <v>1519.2</v>
      </c>
      <c r="K35" s="93">
        <v>323</v>
      </c>
      <c r="L35" s="88">
        <f>K35*$D26/100</f>
        <v>38.76</v>
      </c>
      <c r="M35" s="88">
        <v>30</v>
      </c>
      <c r="N35" s="115">
        <f>L35*M35</f>
        <v>1162.8</v>
      </c>
      <c r="O35" s="93">
        <v>0</v>
      </c>
      <c r="P35" s="88">
        <f>O35*$D26/100</f>
        <v>0</v>
      </c>
      <c r="Q35" s="88">
        <v>30</v>
      </c>
      <c r="R35" s="115">
        <f>P35*Q35</f>
        <v>0</v>
      </c>
      <c r="S35" s="93">
        <v>0</v>
      </c>
      <c r="T35" s="88">
        <f>S35*$D26/100</f>
        <v>0</v>
      </c>
      <c r="U35" s="88">
        <v>30</v>
      </c>
      <c r="V35" s="115">
        <f>T35*U35</f>
        <v>0</v>
      </c>
      <c r="W35" s="111"/>
      <c r="X35" s="111"/>
    </row>
    <row r="36" spans="1:24" ht="15.75" x14ac:dyDescent="0.25">
      <c r="A36" s="86" t="s">
        <v>83</v>
      </c>
      <c r="B36" s="87" t="s">
        <v>84</v>
      </c>
      <c r="C36" s="93">
        <v>36</v>
      </c>
      <c r="D36" s="88">
        <f>C36/100*D27</f>
        <v>3.5999999999999996</v>
      </c>
      <c r="E36" s="88">
        <v>30.99</v>
      </c>
      <c r="F36" s="115">
        <f>D36*E36</f>
        <v>111.56399999999998</v>
      </c>
      <c r="G36" s="93">
        <v>100</v>
      </c>
      <c r="H36" s="88">
        <f>G36*$D27/100</f>
        <v>10</v>
      </c>
      <c r="I36" s="88">
        <v>30.5</v>
      </c>
      <c r="J36" s="115">
        <f>H36*I36</f>
        <v>305</v>
      </c>
      <c r="K36" s="93">
        <v>92</v>
      </c>
      <c r="L36" s="88">
        <f>K36*$D27/100</f>
        <v>9.1999999999999993</v>
      </c>
      <c r="M36" s="88">
        <v>30.5</v>
      </c>
      <c r="N36" s="115">
        <f>L36*M36</f>
        <v>280.59999999999997</v>
      </c>
      <c r="O36" s="93">
        <v>0</v>
      </c>
      <c r="P36" s="88">
        <f>O36*$D27/100</f>
        <v>0</v>
      </c>
      <c r="Q36" s="88">
        <v>30.5</v>
      </c>
      <c r="R36" s="115">
        <f>P36*Q36</f>
        <v>0</v>
      </c>
      <c r="S36" s="93">
        <v>0</v>
      </c>
      <c r="T36" s="88">
        <f>S36*$D27/100</f>
        <v>0</v>
      </c>
      <c r="U36" s="88">
        <v>30.5</v>
      </c>
      <c r="V36" s="115">
        <f>T36*U36</f>
        <v>0</v>
      </c>
      <c r="W36" s="111"/>
      <c r="X36" s="111"/>
    </row>
    <row r="37" spans="1:24" ht="15.75" x14ac:dyDescent="0.25">
      <c r="A37" s="86"/>
      <c r="B37" s="114"/>
      <c r="C37" s="116"/>
      <c r="D37" s="88"/>
      <c r="E37" s="88"/>
      <c r="F37" s="88"/>
      <c r="G37" s="93"/>
      <c r="H37" s="88"/>
      <c r="I37" s="88"/>
      <c r="J37" s="88"/>
      <c r="K37" s="93"/>
      <c r="L37" s="88"/>
      <c r="M37" s="88"/>
      <c r="N37" s="88"/>
      <c r="O37" s="93"/>
      <c r="P37" s="88"/>
      <c r="Q37" s="88"/>
      <c r="R37" s="88"/>
      <c r="S37" s="93"/>
      <c r="T37" s="88"/>
      <c r="U37" s="88"/>
      <c r="V37" s="88"/>
      <c r="W37" s="111"/>
      <c r="X37" s="111"/>
    </row>
    <row r="38" spans="1:24" ht="15.75" x14ac:dyDescent="0.25">
      <c r="A38" s="117"/>
      <c r="B38" s="118" t="s">
        <v>85</v>
      </c>
      <c r="C38" s="119">
        <f>SUM(C35:C37)</f>
        <v>311</v>
      </c>
      <c r="D38" s="120">
        <f>SUM(D35:D37)</f>
        <v>36.6</v>
      </c>
      <c r="E38" s="121"/>
      <c r="F38" s="119">
        <f>SUM(F35:F36)</f>
        <v>1134.2339999999999</v>
      </c>
      <c r="G38" s="119">
        <f>SUM(G35:G36)</f>
        <v>522</v>
      </c>
      <c r="H38" s="120">
        <f>SUM(H35:H37)</f>
        <v>60.64</v>
      </c>
      <c r="I38" s="121"/>
      <c r="J38" s="119">
        <f>SUM(J35:J36)</f>
        <v>1824.2</v>
      </c>
      <c r="K38" s="119">
        <f>SUM(K35:K37)</f>
        <v>415</v>
      </c>
      <c r="L38" s="120">
        <f>SUM(L35:L37)</f>
        <v>47.959999999999994</v>
      </c>
      <c r="M38" s="121"/>
      <c r="N38" s="119">
        <f>SUM(N35:N36)</f>
        <v>1443.3999999999999</v>
      </c>
      <c r="O38" s="119">
        <f>SUM(O35:O37)</f>
        <v>0</v>
      </c>
      <c r="P38" s="120">
        <f>SUM(P35:P37)</f>
        <v>0</v>
      </c>
      <c r="Q38" s="121"/>
      <c r="R38" s="119">
        <f>SUM(R35:R36)</f>
        <v>0</v>
      </c>
      <c r="S38" s="119">
        <f>SUM(S35:S37)</f>
        <v>0</v>
      </c>
      <c r="T38" s="120">
        <f>SUM(T35:T37)</f>
        <v>0</v>
      </c>
      <c r="U38" s="121"/>
      <c r="V38" s="119">
        <f>SUM(V35:V36)</f>
        <v>0</v>
      </c>
      <c r="W38" s="111"/>
      <c r="X38" s="111"/>
    </row>
    <row r="39" spans="1:24" ht="15.75" x14ac:dyDescent="0.25">
      <c r="A39" s="76"/>
      <c r="B39" s="79" t="s">
        <v>87</v>
      </c>
      <c r="C39" s="79"/>
      <c r="D39" s="79"/>
      <c r="E39" s="79"/>
      <c r="F39" s="88">
        <f>F38*0.01</f>
        <v>11.34234</v>
      </c>
      <c r="G39" s="79"/>
      <c r="H39" s="79"/>
      <c r="I39" s="79"/>
      <c r="J39" s="88">
        <f>J38*0.01</f>
        <v>18.242000000000001</v>
      </c>
      <c r="K39" s="79"/>
      <c r="L39" s="79"/>
      <c r="M39" s="79"/>
      <c r="N39" s="88">
        <f>N38*0.01</f>
        <v>14.433999999999999</v>
      </c>
      <c r="O39" s="79"/>
      <c r="P39" s="79"/>
      <c r="Q39" s="79"/>
      <c r="R39" s="88">
        <f>R38*0.01</f>
        <v>0</v>
      </c>
      <c r="S39" s="79"/>
      <c r="T39" s="79"/>
      <c r="U39" s="79"/>
      <c r="V39" s="88">
        <f>V38*0.01</f>
        <v>0</v>
      </c>
      <c r="W39" s="111"/>
      <c r="X39" s="111"/>
    </row>
    <row r="40" spans="1:24" ht="15.75" x14ac:dyDescent="0.25">
      <c r="A40" s="112"/>
      <c r="B40" s="86" t="s">
        <v>88</v>
      </c>
      <c r="C40" s="86"/>
      <c r="D40" s="86"/>
      <c r="E40" s="86"/>
      <c r="F40" s="115">
        <f>SUM(F38:F39)</f>
        <v>1145.5763399999998</v>
      </c>
      <c r="G40" s="86"/>
      <c r="H40" s="86"/>
      <c r="I40" s="86"/>
      <c r="J40" s="115">
        <f>J38+J39</f>
        <v>1842.442</v>
      </c>
      <c r="K40" s="86"/>
      <c r="L40" s="86"/>
      <c r="M40" s="86"/>
      <c r="N40" s="115">
        <f>N38+N39</f>
        <v>1457.8339999999998</v>
      </c>
      <c r="O40" s="86"/>
      <c r="P40" s="122"/>
      <c r="Q40" s="86"/>
      <c r="R40" s="115">
        <f>R38+R39</f>
        <v>0</v>
      </c>
      <c r="S40" s="86"/>
      <c r="T40" s="86"/>
      <c r="U40" s="86"/>
      <c r="V40" s="115">
        <f>V38+V39</f>
        <v>0</v>
      </c>
      <c r="W40" s="111"/>
      <c r="X40" s="111"/>
    </row>
  </sheetData>
  <mergeCells count="44">
    <mergeCell ref="A2:X2"/>
    <mergeCell ref="B4:B5"/>
    <mergeCell ref="C4:C5"/>
    <mergeCell ref="D4:D5"/>
    <mergeCell ref="E4:H4"/>
    <mergeCell ref="I4:L4"/>
    <mergeCell ref="O4:P4"/>
    <mergeCell ref="Q4:R4"/>
    <mergeCell ref="S4:T4"/>
    <mergeCell ref="U4:V4"/>
    <mergeCell ref="S13:V13"/>
    <mergeCell ref="W4:X4"/>
    <mergeCell ref="O5:P5"/>
    <mergeCell ref="Q5:R5"/>
    <mergeCell ref="S5:T5"/>
    <mergeCell ref="U5:V5"/>
    <mergeCell ref="W5:X5"/>
    <mergeCell ref="B12:B13"/>
    <mergeCell ref="C13:F13"/>
    <mergeCell ref="G13:J13"/>
    <mergeCell ref="K13:N13"/>
    <mergeCell ref="O13:R13"/>
    <mergeCell ref="A22:X22"/>
    <mergeCell ref="B24:B25"/>
    <mergeCell ref="C24:C25"/>
    <mergeCell ref="D24:D25"/>
    <mergeCell ref="E24:H24"/>
    <mergeCell ref="I24:L24"/>
    <mergeCell ref="O24:P24"/>
    <mergeCell ref="Q24:R24"/>
    <mergeCell ref="S24:T24"/>
    <mergeCell ref="U24:V24"/>
    <mergeCell ref="W24:X24"/>
    <mergeCell ref="O25:P25"/>
    <mergeCell ref="Q25:R25"/>
    <mergeCell ref="S25:T25"/>
    <mergeCell ref="U25:V25"/>
    <mergeCell ref="W25:X25"/>
    <mergeCell ref="S33:V33"/>
    <mergeCell ref="B32:B33"/>
    <mergeCell ref="C33:F33"/>
    <mergeCell ref="G33:J33"/>
    <mergeCell ref="K33:N33"/>
    <mergeCell ref="O33:R33"/>
  </mergeCells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O38"/>
  <sheetViews>
    <sheetView topLeftCell="A13" zoomScale="80" zoomScaleNormal="80" workbookViewId="0">
      <selection activeCell="C35" sqref="C35"/>
    </sheetView>
  </sheetViews>
  <sheetFormatPr defaultRowHeight="15" x14ac:dyDescent="0.25"/>
  <cols>
    <col min="1" max="1" width="5.5703125" customWidth="1"/>
    <col min="2" max="2" width="51.85546875" customWidth="1"/>
    <col min="3" max="15" width="16.7109375" customWidth="1"/>
  </cols>
  <sheetData>
    <row r="1" spans="1:15" ht="21" x14ac:dyDescent="0.35">
      <c r="A1" s="345" t="s">
        <v>38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</row>
    <row r="2" spans="1:15" ht="18.75" customHeight="1" x14ac:dyDescent="0.3">
      <c r="A2" s="1" t="s">
        <v>0</v>
      </c>
      <c r="B2" s="1" t="s">
        <v>1</v>
      </c>
      <c r="C2" s="72">
        <v>44197</v>
      </c>
      <c r="D2" s="72">
        <v>44228</v>
      </c>
      <c r="E2" s="72">
        <v>44256</v>
      </c>
      <c r="F2" s="72">
        <v>44287</v>
      </c>
      <c r="G2" s="72">
        <v>44317</v>
      </c>
      <c r="H2" s="72">
        <v>44348</v>
      </c>
      <c r="I2" s="72">
        <v>44378</v>
      </c>
      <c r="J2" s="72">
        <v>44409</v>
      </c>
      <c r="K2" s="72">
        <v>44440</v>
      </c>
      <c r="L2" s="72">
        <v>44470</v>
      </c>
      <c r="M2" s="72">
        <v>44501</v>
      </c>
      <c r="N2" s="72">
        <v>44531</v>
      </c>
      <c r="O2" s="1" t="s">
        <v>2</v>
      </c>
    </row>
    <row r="3" spans="1:15" ht="18.75" customHeight="1" x14ac:dyDescent="0.3">
      <c r="A3" s="2">
        <v>1</v>
      </c>
      <c r="B3" s="3" t="s">
        <v>3</v>
      </c>
      <c r="C3" s="70">
        <f t="shared" ref="C3:I3" si="0">SUM(C4:C8)</f>
        <v>495086.07</v>
      </c>
      <c r="D3" s="4">
        <f t="shared" si="0"/>
        <v>0</v>
      </c>
      <c r="E3" s="4">
        <f t="shared" si="0"/>
        <v>0</v>
      </c>
      <c r="F3" s="4">
        <f t="shared" si="0"/>
        <v>0</v>
      </c>
      <c r="G3" s="4">
        <f t="shared" si="0"/>
        <v>0</v>
      </c>
      <c r="H3" s="4">
        <f t="shared" si="0"/>
        <v>0</v>
      </c>
      <c r="I3" s="4">
        <f t="shared" si="0"/>
        <v>0</v>
      </c>
      <c r="J3" s="4">
        <f>J4+J5+J6+J7+J8</f>
        <v>0</v>
      </c>
      <c r="K3" s="4">
        <f>K4+K5+K6+K7+K8</f>
        <v>0</v>
      </c>
      <c r="L3" s="4">
        <f>L4+L5+L6+L7+L8</f>
        <v>0</v>
      </c>
      <c r="M3" s="5">
        <f>SUM(M4:M8)</f>
        <v>0</v>
      </c>
      <c r="N3" s="5">
        <f>SUM(N4:N8)</f>
        <v>0</v>
      </c>
      <c r="O3" s="6">
        <f>SUM(C3:N3)</f>
        <v>495086.07</v>
      </c>
    </row>
    <row r="4" spans="1:15" ht="18.75" customHeight="1" x14ac:dyDescent="0.3">
      <c r="A4" s="2"/>
      <c r="B4" s="7" t="s">
        <v>4</v>
      </c>
      <c r="C4" s="70">
        <f>SUM('Сводная перевозчик'!B3)-C6</f>
        <v>495086.07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5">
        <v>0</v>
      </c>
      <c r="N4" s="5">
        <v>0</v>
      </c>
      <c r="O4" s="6">
        <f t="shared" ref="O4:O38" si="1">SUM(C4:N4)</f>
        <v>495086.07</v>
      </c>
    </row>
    <row r="5" spans="1:15" ht="18.75" customHeight="1" x14ac:dyDescent="0.3">
      <c r="A5" s="2"/>
      <c r="B5" s="7" t="s">
        <v>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6">
        <f t="shared" si="1"/>
        <v>0</v>
      </c>
    </row>
    <row r="6" spans="1:15" ht="18.75" customHeight="1" x14ac:dyDescent="0.3">
      <c r="A6" s="2"/>
      <c r="B6" s="7" t="s">
        <v>6</v>
      </c>
      <c r="C6" s="8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5">
        <v>0</v>
      </c>
      <c r="J6" s="4">
        <v>0</v>
      </c>
      <c r="K6" s="4">
        <v>0</v>
      </c>
      <c r="L6" s="5">
        <v>0</v>
      </c>
      <c r="M6" s="5">
        <v>0</v>
      </c>
      <c r="N6" s="5">
        <v>0</v>
      </c>
      <c r="O6" s="6">
        <f>SUM(C6:N6)</f>
        <v>0</v>
      </c>
    </row>
    <row r="7" spans="1:15" ht="18.75" customHeight="1" x14ac:dyDescent="0.3">
      <c r="A7" s="2"/>
      <c r="B7" s="7" t="s">
        <v>7</v>
      </c>
      <c r="C7" s="8">
        <v>0</v>
      </c>
      <c r="D7" s="5">
        <v>0</v>
      </c>
      <c r="E7" s="4">
        <v>0</v>
      </c>
      <c r="F7" s="4">
        <v>0</v>
      </c>
      <c r="G7" s="4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6">
        <f t="shared" si="1"/>
        <v>0</v>
      </c>
    </row>
    <row r="8" spans="1:15" ht="18.75" customHeight="1" x14ac:dyDescent="0.3">
      <c r="A8" s="2"/>
      <c r="B8" s="7" t="s">
        <v>8</v>
      </c>
      <c r="C8" s="8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6">
        <f t="shared" si="1"/>
        <v>0</v>
      </c>
    </row>
    <row r="9" spans="1:15" ht="18.75" customHeight="1" x14ac:dyDescent="0.3">
      <c r="A9" s="9">
        <v>2</v>
      </c>
      <c r="B9" s="10" t="s">
        <v>9</v>
      </c>
      <c r="C9" s="71" t="e">
        <f>SUM(C10:C15)</f>
        <v>#REF!</v>
      </c>
      <c r="D9" s="13">
        <f>SUM(D10:D15)</f>
        <v>0</v>
      </c>
      <c r="E9" s="13">
        <f>E15+E14+E13+E12+E11+E10</f>
        <v>0</v>
      </c>
      <c r="F9" s="13">
        <f>F15+F14+F13+F12+F11+F10</f>
        <v>0</v>
      </c>
      <c r="G9" s="13">
        <f>G15+G14+G13+G12+G11+G10</f>
        <v>0</v>
      </c>
      <c r="H9" s="13">
        <f>H15+H14+H13+H12+H11+H10</f>
        <v>0</v>
      </c>
      <c r="I9" s="13">
        <f>I15+I14+I13+I12+I11+I10</f>
        <v>0</v>
      </c>
      <c r="J9" s="13">
        <f>SUM(J10:J15)</f>
        <v>0</v>
      </c>
      <c r="K9" s="13">
        <f>SUM(K10:K15)</f>
        <v>0</v>
      </c>
      <c r="L9" s="13">
        <f>SUM(L10:L15)</f>
        <v>0</v>
      </c>
      <c r="M9" s="13">
        <f>SUM(M10:M15)</f>
        <v>0</v>
      </c>
      <c r="N9" s="13">
        <f>SUM(N10:N15)</f>
        <v>0</v>
      </c>
      <c r="O9" s="6" t="e">
        <f t="shared" si="1"/>
        <v>#REF!</v>
      </c>
    </row>
    <row r="10" spans="1:15" ht="18.75" customHeight="1" x14ac:dyDescent="0.3">
      <c r="A10" s="9"/>
      <c r="B10" s="14" t="s">
        <v>10</v>
      </c>
      <c r="C10" s="71" t="e">
        <f>SUM(#REF!,#REF!)</f>
        <v>#REF!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6" t="e">
        <f t="shared" si="1"/>
        <v>#REF!</v>
      </c>
    </row>
    <row r="11" spans="1:15" ht="18.75" customHeight="1" x14ac:dyDescent="0.3">
      <c r="A11" s="9"/>
      <c r="B11" s="14" t="s">
        <v>11</v>
      </c>
      <c r="C11" s="71">
        <v>10852.74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6">
        <f>SUM(C11:N11)</f>
        <v>10852.74</v>
      </c>
    </row>
    <row r="12" spans="1:15" ht="18.75" customHeight="1" x14ac:dyDescent="0.3">
      <c r="A12" s="9"/>
      <c r="B12" s="14" t="s">
        <v>12</v>
      </c>
      <c r="C12" s="71">
        <v>5885.37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6">
        <f t="shared" si="1"/>
        <v>5885.37</v>
      </c>
    </row>
    <row r="13" spans="1:15" ht="18.75" customHeight="1" x14ac:dyDescent="0.3">
      <c r="A13" s="9"/>
      <c r="B13" s="14" t="s">
        <v>13</v>
      </c>
      <c r="C13" s="71" t="e">
        <f>#REF!</f>
        <v>#REF!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6" t="e">
        <f t="shared" si="1"/>
        <v>#REF!</v>
      </c>
    </row>
    <row r="14" spans="1:15" ht="18.75" customHeight="1" x14ac:dyDescent="0.3">
      <c r="A14" s="9"/>
      <c r="B14" s="14" t="s">
        <v>14</v>
      </c>
      <c r="C14" s="11" t="e">
        <f>#REF!</f>
        <v>#REF!</v>
      </c>
      <c r="D14" s="12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6" t="e">
        <f t="shared" si="1"/>
        <v>#REF!</v>
      </c>
    </row>
    <row r="15" spans="1:15" ht="18.75" customHeight="1" x14ac:dyDescent="0.3">
      <c r="A15" s="15"/>
      <c r="B15" s="16" t="s">
        <v>39</v>
      </c>
      <c r="C15" s="11" t="e">
        <f>#REF!</f>
        <v>#REF!</v>
      </c>
      <c r="D15" s="12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6" t="e">
        <f t="shared" si="1"/>
        <v>#REF!</v>
      </c>
    </row>
    <row r="16" spans="1:15" ht="18.75" customHeight="1" x14ac:dyDescent="0.3">
      <c r="A16" s="17">
        <v>3</v>
      </c>
      <c r="B16" s="18" t="s">
        <v>15</v>
      </c>
      <c r="C16" s="19">
        <f>SUM(C17:C18)</f>
        <v>67915</v>
      </c>
      <c r="D16" s="20">
        <f>SUM(D17:D18)</f>
        <v>0</v>
      </c>
      <c r="E16" s="21">
        <f t="shared" ref="E16:M16" si="2">E17+E18</f>
        <v>0</v>
      </c>
      <c r="F16" s="21">
        <f t="shared" si="2"/>
        <v>0</v>
      </c>
      <c r="G16" s="21">
        <f t="shared" si="2"/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  <c r="L16" s="21">
        <f t="shared" si="2"/>
        <v>0</v>
      </c>
      <c r="M16" s="21">
        <f t="shared" si="2"/>
        <v>0</v>
      </c>
      <c r="N16" s="21">
        <f>SUM(N17:N18)</f>
        <v>0</v>
      </c>
      <c r="O16" s="22">
        <f t="shared" si="1"/>
        <v>67915</v>
      </c>
    </row>
    <row r="17" spans="1:15" ht="18.75" customHeight="1" x14ac:dyDescent="0.3">
      <c r="A17" s="23"/>
      <c r="B17" s="24" t="s">
        <v>16</v>
      </c>
      <c r="C17" s="19">
        <v>53915</v>
      </c>
      <c r="D17" s="20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2">
        <f t="shared" si="1"/>
        <v>53915</v>
      </c>
    </row>
    <row r="18" spans="1:15" ht="18.75" customHeight="1" x14ac:dyDescent="0.3">
      <c r="A18" s="23"/>
      <c r="B18" s="24" t="s">
        <v>17</v>
      </c>
      <c r="C18" s="19">
        <v>14000</v>
      </c>
      <c r="D18" s="20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2">
        <f t="shared" si="1"/>
        <v>14000</v>
      </c>
    </row>
    <row r="19" spans="1:15" ht="18.75" customHeight="1" x14ac:dyDescent="0.3">
      <c r="A19" s="25">
        <v>4</v>
      </c>
      <c r="B19" s="26" t="s">
        <v>18</v>
      </c>
      <c r="C19" s="27">
        <f>SUM(C20:C21)</f>
        <v>5478</v>
      </c>
      <c r="D19" s="28">
        <f>SUM(D20:D21)</f>
        <v>0</v>
      </c>
      <c r="E19" s="29">
        <f t="shared" ref="E19:M19" si="3">E20+E21</f>
        <v>0</v>
      </c>
      <c r="F19" s="29">
        <f t="shared" si="3"/>
        <v>0</v>
      </c>
      <c r="G19" s="29">
        <f t="shared" si="3"/>
        <v>0</v>
      </c>
      <c r="H19" s="30">
        <f t="shared" si="3"/>
        <v>0</v>
      </c>
      <c r="I19" s="30">
        <f t="shared" si="3"/>
        <v>0</v>
      </c>
      <c r="J19" s="30">
        <f t="shared" si="3"/>
        <v>0</v>
      </c>
      <c r="K19" s="30">
        <f t="shared" si="3"/>
        <v>0</v>
      </c>
      <c r="L19" s="30">
        <f t="shared" si="3"/>
        <v>0</v>
      </c>
      <c r="M19" s="30">
        <f t="shared" si="3"/>
        <v>0</v>
      </c>
      <c r="N19" s="30">
        <f>SUM(N20:N21)</f>
        <v>0</v>
      </c>
      <c r="O19" s="6">
        <f t="shared" si="1"/>
        <v>5478</v>
      </c>
    </row>
    <row r="20" spans="1:15" ht="18.75" customHeight="1" x14ac:dyDescent="0.3">
      <c r="A20" s="31"/>
      <c r="B20" s="31" t="s">
        <v>19</v>
      </c>
      <c r="C20" s="32">
        <v>5478</v>
      </c>
      <c r="D20" s="33">
        <v>0</v>
      </c>
      <c r="E20" s="34">
        <v>0</v>
      </c>
      <c r="F20" s="35">
        <v>0</v>
      </c>
      <c r="G20" s="35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6">
        <f>SUM(C20:N20)</f>
        <v>5478</v>
      </c>
    </row>
    <row r="21" spans="1:15" ht="18.75" customHeight="1" x14ac:dyDescent="0.3">
      <c r="A21" s="31"/>
      <c r="B21" s="31" t="s">
        <v>20</v>
      </c>
      <c r="C21" s="37">
        <v>0</v>
      </c>
      <c r="D21" s="38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6">
        <f t="shared" si="1"/>
        <v>0</v>
      </c>
    </row>
    <row r="22" spans="1:15" ht="18.75" customHeight="1" x14ac:dyDescent="0.3">
      <c r="A22" s="39">
        <v>5</v>
      </c>
      <c r="B22" s="39" t="s">
        <v>21</v>
      </c>
      <c r="C22" s="40">
        <f>SUM(C23:C25)</f>
        <v>2790</v>
      </c>
      <c r="D22" s="41">
        <f>SUM(D23:D25)</f>
        <v>1716.35</v>
      </c>
      <c r="E22" s="42">
        <f t="shared" ref="E22:M22" si="4">E23+E24+E25</f>
        <v>0</v>
      </c>
      <c r="F22" s="42">
        <f t="shared" si="4"/>
        <v>0</v>
      </c>
      <c r="G22" s="42">
        <f t="shared" si="4"/>
        <v>0</v>
      </c>
      <c r="H22" s="42">
        <f t="shared" si="4"/>
        <v>0</v>
      </c>
      <c r="I22" s="42">
        <f t="shared" si="4"/>
        <v>0</v>
      </c>
      <c r="J22" s="42">
        <f t="shared" si="4"/>
        <v>0</v>
      </c>
      <c r="K22" s="42">
        <f t="shared" si="4"/>
        <v>0</v>
      </c>
      <c r="L22" s="42">
        <f t="shared" si="4"/>
        <v>0</v>
      </c>
      <c r="M22" s="42">
        <f t="shared" si="4"/>
        <v>0</v>
      </c>
      <c r="N22" s="42">
        <f>N23+N24+N25</f>
        <v>0</v>
      </c>
      <c r="O22" s="43">
        <f>SUM(C22:N22)</f>
        <v>4506.3500000000004</v>
      </c>
    </row>
    <row r="23" spans="1:15" ht="18.75" customHeight="1" x14ac:dyDescent="0.3">
      <c r="A23" s="31"/>
      <c r="B23" s="31" t="s">
        <v>22</v>
      </c>
      <c r="C23" s="37">
        <v>540</v>
      </c>
      <c r="D23" s="38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6">
        <f>SUM(C23:N23)</f>
        <v>540</v>
      </c>
    </row>
    <row r="24" spans="1:15" ht="18.75" customHeight="1" x14ac:dyDescent="0.3">
      <c r="A24" s="31"/>
      <c r="B24" s="31" t="s">
        <v>23</v>
      </c>
      <c r="C24" s="37">
        <v>0</v>
      </c>
      <c r="D24" s="38">
        <v>1716.35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6">
        <f>SUM(C24:N24)</f>
        <v>1716.35</v>
      </c>
    </row>
    <row r="25" spans="1:15" ht="18.75" customHeight="1" x14ac:dyDescent="0.3">
      <c r="A25" s="31"/>
      <c r="B25" s="31" t="s">
        <v>24</v>
      </c>
      <c r="C25" s="37">
        <v>2250</v>
      </c>
      <c r="D25" s="38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44">
        <f t="shared" si="1"/>
        <v>2250</v>
      </c>
    </row>
    <row r="26" spans="1:15" ht="18.75" customHeight="1" x14ac:dyDescent="0.3">
      <c r="A26" s="45">
        <v>6</v>
      </c>
      <c r="B26" s="45" t="s">
        <v>25</v>
      </c>
      <c r="C26" s="46">
        <f t="shared" ref="C26:N26" si="5">SUM(C6,C12,C18,300)</f>
        <v>20185.37</v>
      </c>
      <c r="D26" s="46">
        <f t="shared" si="5"/>
        <v>300</v>
      </c>
      <c r="E26" s="47">
        <f t="shared" si="5"/>
        <v>300</v>
      </c>
      <c r="F26" s="47">
        <f t="shared" si="5"/>
        <v>300</v>
      </c>
      <c r="G26" s="47">
        <f t="shared" si="5"/>
        <v>300</v>
      </c>
      <c r="H26" s="47">
        <f t="shared" si="5"/>
        <v>300</v>
      </c>
      <c r="I26" s="47">
        <f t="shared" si="5"/>
        <v>300</v>
      </c>
      <c r="J26" s="47">
        <f t="shared" si="5"/>
        <v>300</v>
      </c>
      <c r="K26" s="47">
        <f t="shared" si="5"/>
        <v>300</v>
      </c>
      <c r="L26" s="47">
        <f t="shared" si="5"/>
        <v>300</v>
      </c>
      <c r="M26" s="47">
        <f t="shared" si="5"/>
        <v>300</v>
      </c>
      <c r="N26" s="47">
        <f t="shared" si="5"/>
        <v>300</v>
      </c>
      <c r="O26" s="48">
        <f>SUM(C26:N26)</f>
        <v>23485.37</v>
      </c>
    </row>
    <row r="27" spans="1:15" ht="18.75" customHeight="1" x14ac:dyDescent="0.3">
      <c r="A27" s="49">
        <v>7</v>
      </c>
      <c r="B27" s="50" t="s">
        <v>26</v>
      </c>
      <c r="C27" s="51" t="e">
        <f>SUM(C10:C11,C17,C20,C23,C21,C24,1050)</f>
        <v>#REF!</v>
      </c>
      <c r="D27" s="51">
        <f t="shared" ref="D27:I27" si="6">SUM(D10:D11,D17,D20,D23:D24,1050)</f>
        <v>2766.35</v>
      </c>
      <c r="E27" s="52">
        <f t="shared" si="6"/>
        <v>1050</v>
      </c>
      <c r="F27" s="52">
        <f t="shared" si="6"/>
        <v>1050</v>
      </c>
      <c r="G27" s="52">
        <f t="shared" si="6"/>
        <v>1050</v>
      </c>
      <c r="H27" s="52">
        <f t="shared" si="6"/>
        <v>1050</v>
      </c>
      <c r="I27" s="52">
        <f t="shared" si="6"/>
        <v>1050</v>
      </c>
      <c r="J27" s="52">
        <f>SUM(J10,J11,J17,J20,J23,J24,1050)</f>
        <v>1050</v>
      </c>
      <c r="K27" s="52">
        <f>SUM(K10,K11,K17,K20,K23,K24,1050)</f>
        <v>1050</v>
      </c>
      <c r="L27" s="52">
        <f>SUM(L10,L11,L17,L20,L23,L24,1050)</f>
        <v>1050</v>
      </c>
      <c r="M27" s="52">
        <f>SUM(M10,M11,M17,M20,M23,M24,1050)</f>
        <v>1050</v>
      </c>
      <c r="N27" s="52">
        <f>SUM(N10,N11,N17,N20,N23,N24,1050)</f>
        <v>1050</v>
      </c>
      <c r="O27" s="53" t="e">
        <f>SUM(C27:N27)</f>
        <v>#REF!</v>
      </c>
    </row>
    <row r="28" spans="1:15" ht="18.75" x14ac:dyDescent="0.25">
      <c r="A28" s="346" t="s">
        <v>27</v>
      </c>
      <c r="B28" s="347"/>
      <c r="C28" s="54" t="e">
        <f t="shared" ref="C28:I28" si="7">SUM(C19,C16,C12,C11,C3+C10+C22)</f>
        <v>#REF!</v>
      </c>
      <c r="D28" s="54">
        <f t="shared" si="7"/>
        <v>1716.35</v>
      </c>
      <c r="E28" s="54">
        <f t="shared" si="7"/>
        <v>0</v>
      </c>
      <c r="F28" s="54">
        <f t="shared" si="7"/>
        <v>0</v>
      </c>
      <c r="G28" s="54">
        <f t="shared" si="7"/>
        <v>0</v>
      </c>
      <c r="H28" s="54">
        <f t="shared" si="7"/>
        <v>0</v>
      </c>
      <c r="I28" s="54">
        <f t="shared" si="7"/>
        <v>0</v>
      </c>
      <c r="J28" s="54">
        <f>SUM(J3,J10,J11,J12,J16,J19,J22)</f>
        <v>0</v>
      </c>
      <c r="K28" s="55">
        <f>SUM(K3,K10,K11,K12,K16,K19,K22)</f>
        <v>0</v>
      </c>
      <c r="L28" s="54">
        <f>SUM(L3,L10,L11,L12,L16,L19,L22)</f>
        <v>0</v>
      </c>
      <c r="M28" s="54">
        <f>SUM(M3,M10,M11,M12,M16,M19,M22)</f>
        <v>0</v>
      </c>
      <c r="N28" s="54">
        <f>SUM(N19,N16,N12,N11,N3+N10+N22)</f>
        <v>0</v>
      </c>
      <c r="O28" s="44" t="e">
        <f t="shared" si="1"/>
        <v>#REF!</v>
      </c>
    </row>
    <row r="29" spans="1:15" ht="18.75" x14ac:dyDescent="0.25">
      <c r="A29" s="346" t="s">
        <v>28</v>
      </c>
      <c r="B29" s="347"/>
      <c r="C29" s="54">
        <f>SUM(C30:C32)</f>
        <v>6280</v>
      </c>
      <c r="D29" s="54">
        <f>SUM(D30:D32)</f>
        <v>0</v>
      </c>
      <c r="E29" s="54">
        <f t="shared" ref="E29:N29" si="8">SUM(E30:E32)</f>
        <v>0</v>
      </c>
      <c r="F29" s="54">
        <f t="shared" si="8"/>
        <v>0</v>
      </c>
      <c r="G29" s="54">
        <f t="shared" si="8"/>
        <v>0</v>
      </c>
      <c r="H29" s="54">
        <f t="shared" si="8"/>
        <v>0</v>
      </c>
      <c r="I29" s="54">
        <f t="shared" si="8"/>
        <v>0</v>
      </c>
      <c r="J29" s="54">
        <f t="shared" si="8"/>
        <v>0</v>
      </c>
      <c r="K29" s="54">
        <f t="shared" si="8"/>
        <v>0</v>
      </c>
      <c r="L29" s="54">
        <f t="shared" si="8"/>
        <v>0</v>
      </c>
      <c r="M29" s="54">
        <f t="shared" si="8"/>
        <v>0</v>
      </c>
      <c r="N29" s="54">
        <f t="shared" si="8"/>
        <v>0</v>
      </c>
      <c r="O29" s="44">
        <f t="shared" si="1"/>
        <v>6280</v>
      </c>
    </row>
    <row r="30" spans="1:15" ht="18.75" x14ac:dyDescent="0.25">
      <c r="A30" s="348" t="s">
        <v>29</v>
      </c>
      <c r="B30" s="348"/>
      <c r="C30" s="56">
        <f>'Сводная перевозчик'!B7</f>
        <v>3820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4">
        <v>0</v>
      </c>
      <c r="O30" s="44">
        <f t="shared" si="1"/>
        <v>3820</v>
      </c>
    </row>
    <row r="31" spans="1:15" ht="18.75" x14ac:dyDescent="0.25">
      <c r="A31" s="346" t="s">
        <v>30</v>
      </c>
      <c r="B31" s="347"/>
      <c r="C31" s="57">
        <v>2012</v>
      </c>
      <c r="D31" s="57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44">
        <f t="shared" si="1"/>
        <v>2012</v>
      </c>
    </row>
    <row r="32" spans="1:15" ht="18.75" x14ac:dyDescent="0.25">
      <c r="A32" s="346" t="s">
        <v>31</v>
      </c>
      <c r="B32" s="347"/>
      <c r="C32" s="58">
        <v>448</v>
      </c>
      <c r="D32" s="59">
        <v>0</v>
      </c>
      <c r="E32" s="54">
        <v>0</v>
      </c>
      <c r="F32" s="54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44">
        <f t="shared" si="1"/>
        <v>448</v>
      </c>
    </row>
    <row r="33" spans="1:15" ht="18.75" x14ac:dyDescent="0.3">
      <c r="A33" s="349" t="s">
        <v>32</v>
      </c>
      <c r="B33" s="350"/>
      <c r="C33" s="61" t="e">
        <f>SUM(C28/C29)</f>
        <v>#REF!</v>
      </c>
      <c r="D33" s="61" t="e">
        <f t="shared" ref="D33:L33" si="9">SUM(D28/D29)</f>
        <v>#DIV/0!</v>
      </c>
      <c r="E33" s="61" t="e">
        <f t="shared" si="9"/>
        <v>#DIV/0!</v>
      </c>
      <c r="F33" s="61" t="e">
        <f t="shared" si="9"/>
        <v>#DIV/0!</v>
      </c>
      <c r="G33" s="61" t="e">
        <f t="shared" si="9"/>
        <v>#DIV/0!</v>
      </c>
      <c r="H33" s="61" t="e">
        <f t="shared" si="9"/>
        <v>#DIV/0!</v>
      </c>
      <c r="I33" s="61" t="e">
        <f t="shared" si="9"/>
        <v>#DIV/0!</v>
      </c>
      <c r="J33" s="61" t="e">
        <f t="shared" si="9"/>
        <v>#DIV/0!</v>
      </c>
      <c r="K33" s="61" t="e">
        <f t="shared" si="9"/>
        <v>#DIV/0!</v>
      </c>
      <c r="L33" s="61" t="e">
        <f t="shared" si="9"/>
        <v>#DIV/0!</v>
      </c>
      <c r="M33" s="61" t="e">
        <f>M28/M29</f>
        <v>#DIV/0!</v>
      </c>
      <c r="N33" s="62" t="e">
        <f>N28/N29</f>
        <v>#DIV/0!</v>
      </c>
      <c r="O33" s="63" t="e">
        <f t="shared" si="1"/>
        <v>#REF!</v>
      </c>
    </row>
    <row r="34" spans="1:15" ht="18.75" x14ac:dyDescent="0.3">
      <c r="A34" s="351" t="s">
        <v>33</v>
      </c>
      <c r="B34" s="351"/>
      <c r="C34" s="64">
        <f t="shared" ref="C34:N34" si="10">SUM(C3/C30)</f>
        <v>129.6036832460733</v>
      </c>
      <c r="D34" s="64" t="e">
        <f t="shared" si="10"/>
        <v>#DIV/0!</v>
      </c>
      <c r="E34" s="64" t="e">
        <f t="shared" si="10"/>
        <v>#DIV/0!</v>
      </c>
      <c r="F34" s="64" t="e">
        <f t="shared" si="10"/>
        <v>#DIV/0!</v>
      </c>
      <c r="G34" s="64" t="e">
        <f t="shared" si="10"/>
        <v>#DIV/0!</v>
      </c>
      <c r="H34" s="64" t="e">
        <f t="shared" si="10"/>
        <v>#DIV/0!</v>
      </c>
      <c r="I34" s="64" t="e">
        <f t="shared" si="10"/>
        <v>#DIV/0!</v>
      </c>
      <c r="J34" s="64" t="e">
        <f t="shared" si="10"/>
        <v>#DIV/0!</v>
      </c>
      <c r="K34" s="64" t="e">
        <f t="shared" si="10"/>
        <v>#DIV/0!</v>
      </c>
      <c r="L34" s="64" t="e">
        <f t="shared" si="10"/>
        <v>#DIV/0!</v>
      </c>
      <c r="M34" s="64" t="e">
        <f t="shared" si="10"/>
        <v>#DIV/0!</v>
      </c>
      <c r="N34" s="64" t="e">
        <f t="shared" si="10"/>
        <v>#DIV/0!</v>
      </c>
      <c r="O34" s="65" t="e">
        <f t="shared" si="1"/>
        <v>#DIV/0!</v>
      </c>
    </row>
    <row r="35" spans="1:15" ht="18.75" x14ac:dyDescent="0.3">
      <c r="A35" s="352" t="s">
        <v>34</v>
      </c>
      <c r="B35" s="352"/>
      <c r="C35" s="64" t="e">
        <f>SUM(C27/C31)</f>
        <v>#REF!</v>
      </c>
      <c r="D35" s="64" t="e">
        <f t="shared" ref="D35:L35" si="11">SUM(D27/D31)</f>
        <v>#DIV/0!</v>
      </c>
      <c r="E35" s="64" t="e">
        <f t="shared" si="11"/>
        <v>#DIV/0!</v>
      </c>
      <c r="F35" s="64" t="e">
        <f t="shared" si="11"/>
        <v>#DIV/0!</v>
      </c>
      <c r="G35" s="64" t="e">
        <f t="shared" si="11"/>
        <v>#DIV/0!</v>
      </c>
      <c r="H35" s="64" t="e">
        <f t="shared" si="11"/>
        <v>#DIV/0!</v>
      </c>
      <c r="I35" s="64" t="e">
        <f t="shared" si="11"/>
        <v>#DIV/0!</v>
      </c>
      <c r="J35" s="64" t="e">
        <f t="shared" si="11"/>
        <v>#DIV/0!</v>
      </c>
      <c r="K35" s="64" t="e">
        <f t="shared" si="11"/>
        <v>#DIV/0!</v>
      </c>
      <c r="L35" s="64" t="e">
        <f t="shared" si="11"/>
        <v>#DIV/0!</v>
      </c>
      <c r="M35" s="66" t="e">
        <f>M27/M31</f>
        <v>#DIV/0!</v>
      </c>
      <c r="N35" s="64" t="e">
        <f>SUM(N27/N31)</f>
        <v>#DIV/0!</v>
      </c>
      <c r="O35" s="65" t="e">
        <f t="shared" si="1"/>
        <v>#REF!</v>
      </c>
    </row>
    <row r="36" spans="1:15" ht="18.75" x14ac:dyDescent="0.3">
      <c r="A36" s="352" t="s">
        <v>35</v>
      </c>
      <c r="B36" s="352"/>
      <c r="C36" s="64">
        <f t="shared" ref="C36:L36" si="12">SUM(C26/C32)</f>
        <v>45.056629464285713</v>
      </c>
      <c r="D36" s="64" t="e">
        <f t="shared" si="12"/>
        <v>#DIV/0!</v>
      </c>
      <c r="E36" s="64" t="e">
        <f t="shared" si="12"/>
        <v>#DIV/0!</v>
      </c>
      <c r="F36" s="64" t="e">
        <f t="shared" si="12"/>
        <v>#DIV/0!</v>
      </c>
      <c r="G36" s="64" t="e">
        <f t="shared" si="12"/>
        <v>#DIV/0!</v>
      </c>
      <c r="H36" s="64" t="e">
        <f t="shared" si="12"/>
        <v>#DIV/0!</v>
      </c>
      <c r="I36" s="64" t="e">
        <f t="shared" si="12"/>
        <v>#DIV/0!</v>
      </c>
      <c r="J36" s="64" t="e">
        <f t="shared" si="12"/>
        <v>#DIV/0!</v>
      </c>
      <c r="K36" s="64" t="e">
        <f t="shared" si="12"/>
        <v>#DIV/0!</v>
      </c>
      <c r="L36" s="64" t="e">
        <f t="shared" si="12"/>
        <v>#DIV/0!</v>
      </c>
      <c r="M36" s="66" t="e">
        <f>M26/M32</f>
        <v>#DIV/0!</v>
      </c>
      <c r="N36" s="64" t="e">
        <f>SUM(N26/N32)</f>
        <v>#DIV/0!</v>
      </c>
      <c r="O36" s="65" t="e">
        <f t="shared" si="1"/>
        <v>#DIV/0!</v>
      </c>
    </row>
    <row r="37" spans="1:15" ht="18.75" x14ac:dyDescent="0.3">
      <c r="A37" s="351" t="s">
        <v>36</v>
      </c>
      <c r="B37" s="351"/>
      <c r="C37" s="67">
        <v>20575656.620000001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8">
        <v>0</v>
      </c>
      <c r="N37" s="67">
        <v>0</v>
      </c>
      <c r="O37" s="65">
        <f>SUM(C37:N37)</f>
        <v>20575656.620000001</v>
      </c>
    </row>
    <row r="38" spans="1:15" ht="18.75" x14ac:dyDescent="0.3">
      <c r="A38" s="344" t="s">
        <v>37</v>
      </c>
      <c r="B38" s="344"/>
      <c r="C38" s="69" t="e">
        <f>SUM(C28/C37)</f>
        <v>#REF!</v>
      </c>
      <c r="D38" s="69" t="e">
        <f t="shared" ref="D38:N38" si="13">SUM(D28/D37)</f>
        <v>#DIV/0!</v>
      </c>
      <c r="E38" s="69" t="e">
        <f t="shared" si="13"/>
        <v>#DIV/0!</v>
      </c>
      <c r="F38" s="69" t="e">
        <f t="shared" si="13"/>
        <v>#DIV/0!</v>
      </c>
      <c r="G38" s="69" t="e">
        <f t="shared" si="13"/>
        <v>#DIV/0!</v>
      </c>
      <c r="H38" s="69" t="e">
        <f t="shared" si="13"/>
        <v>#DIV/0!</v>
      </c>
      <c r="I38" s="69" t="e">
        <f>SUM(I28/I37)</f>
        <v>#DIV/0!</v>
      </c>
      <c r="J38" s="69" t="e">
        <f t="shared" si="13"/>
        <v>#DIV/0!</v>
      </c>
      <c r="K38" s="69" t="e">
        <f t="shared" si="13"/>
        <v>#DIV/0!</v>
      </c>
      <c r="L38" s="69" t="e">
        <f t="shared" si="13"/>
        <v>#DIV/0!</v>
      </c>
      <c r="M38" s="69" t="e">
        <f t="shared" si="13"/>
        <v>#DIV/0!</v>
      </c>
      <c r="N38" s="69" t="e">
        <f t="shared" si="13"/>
        <v>#DIV/0!</v>
      </c>
      <c r="O38" s="65" t="e">
        <f t="shared" si="1"/>
        <v>#REF!</v>
      </c>
    </row>
  </sheetData>
  <mergeCells count="12">
    <mergeCell ref="A38:B38"/>
    <mergeCell ref="A1:O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M5"/>
  <sheetViews>
    <sheetView zoomScale="90" zoomScaleNormal="90" workbookViewId="0">
      <pane ySplit="1" topLeftCell="A2" activePane="bottomLeft" state="frozen"/>
      <selection pane="bottomLeft" activeCell="K2" sqref="K2"/>
    </sheetView>
  </sheetViews>
  <sheetFormatPr defaultRowHeight="15" x14ac:dyDescent="0.25"/>
  <cols>
    <col min="1" max="1" width="10.140625" style="227" customWidth="1"/>
    <col min="2" max="2" width="20.85546875" style="227" customWidth="1"/>
    <col min="3" max="3" width="18.140625" style="227" bestFit="1" customWidth="1"/>
    <col min="4" max="4" width="19.140625" style="227" customWidth="1"/>
    <col min="5" max="5" width="14.28515625" style="227" customWidth="1"/>
    <col min="6" max="6" width="13.85546875" style="227" customWidth="1"/>
    <col min="7" max="7" width="12.7109375" style="227" customWidth="1"/>
    <col min="8" max="8" width="12.140625" style="227" customWidth="1"/>
    <col min="9" max="9" width="16.5703125" style="227" bestFit="1" customWidth="1"/>
    <col min="10" max="10" width="17" style="285" customWidth="1"/>
    <col min="11" max="11" width="15.85546875" style="227" customWidth="1"/>
    <col min="12" max="12" width="12" style="227" customWidth="1"/>
    <col min="13" max="13" width="17.85546875" style="227" customWidth="1"/>
    <col min="14" max="16384" width="9.140625" style="227"/>
  </cols>
  <sheetData>
    <row r="1" spans="1:13" ht="56.25" customHeight="1" x14ac:dyDescent="0.25">
      <c r="A1" s="228" t="s">
        <v>210</v>
      </c>
      <c r="B1" s="228" t="s">
        <v>42</v>
      </c>
      <c r="C1" s="228" t="s">
        <v>41</v>
      </c>
      <c r="D1" s="229" t="s">
        <v>211</v>
      </c>
      <c r="E1" s="229" t="s">
        <v>254</v>
      </c>
      <c r="F1" s="229" t="s">
        <v>63</v>
      </c>
      <c r="G1" s="229" t="s">
        <v>46</v>
      </c>
      <c r="H1" s="229" t="s">
        <v>49</v>
      </c>
      <c r="I1" s="229" t="s">
        <v>271</v>
      </c>
      <c r="J1" s="284" t="s">
        <v>216</v>
      </c>
      <c r="K1" s="229" t="s">
        <v>283</v>
      </c>
      <c r="L1" s="230" t="s">
        <v>221</v>
      </c>
      <c r="M1" s="230" t="s">
        <v>212</v>
      </c>
    </row>
    <row r="2" spans="1:13" ht="15.75" x14ac:dyDescent="0.25">
      <c r="A2" s="306" t="s">
        <v>213</v>
      </c>
      <c r="B2" s="287" t="s">
        <v>269</v>
      </c>
      <c r="C2" s="305" t="s">
        <v>280</v>
      </c>
      <c r="D2" s="231" t="s">
        <v>214</v>
      </c>
      <c r="E2" s="232">
        <f>Таблица1[[#This Row],[Пробег по трекеру GPS]]</f>
        <v>1435</v>
      </c>
      <c r="F2" s="232">
        <f>Таблица1[[#This Row],[Заказов итого]]</f>
        <v>410</v>
      </c>
      <c r="G2" s="232">
        <f>Таблица1[[#This Row],[Кол-во ТТ]]</f>
        <v>389</v>
      </c>
      <c r="H2" s="281">
        <f>Таблица1[[#This Row],[Кол-во мест]]</f>
        <v>500</v>
      </c>
      <c r="I2" s="232">
        <f>Таблица1[[#This Row],[Заказов доставлено]]</f>
        <v>401</v>
      </c>
      <c r="J2" s="233">
        <v>6450.31</v>
      </c>
      <c r="K2" s="282">
        <v>9100</v>
      </c>
      <c r="L2" s="234">
        <f>(K2+J2)/G2</f>
        <v>39.975089974293063</v>
      </c>
      <c r="M2" s="234">
        <f>(K2+J2)/F2</f>
        <v>37.927585365853659</v>
      </c>
    </row>
    <row r="3" spans="1:13" ht="15.75" x14ac:dyDescent="0.25">
      <c r="A3" s="307"/>
      <c r="B3" s="305" t="s">
        <v>275</v>
      </c>
      <c r="C3" s="305" t="s">
        <v>281</v>
      </c>
      <c r="D3" s="231" t="s">
        <v>214</v>
      </c>
      <c r="E3" s="232">
        <f>Таблица1[[#This Row],[Пробег по трекеру GPS]]</f>
        <v>2717</v>
      </c>
      <c r="F3" s="232">
        <f>Таблица1[[#This Row],[Заказов итого]]</f>
        <v>532</v>
      </c>
      <c r="G3" s="232">
        <f>Таблица1[[#This Row],[Кол-во ТТ]]</f>
        <v>484</v>
      </c>
      <c r="H3" s="281">
        <f>Таблица1[[#This Row],[Кол-во мест]]</f>
        <v>654</v>
      </c>
      <c r="I3" s="232">
        <f>Таблица1[[#This Row],[Заказов доставлено]]</f>
        <v>524</v>
      </c>
      <c r="J3" s="233">
        <v>8536.11</v>
      </c>
      <c r="K3" s="282">
        <v>11700</v>
      </c>
      <c r="L3" s="234">
        <f>(K3+J3)/G3</f>
        <v>41.810144628099174</v>
      </c>
      <c r="M3" s="234">
        <f>(K3+J3)/F3</f>
        <v>38.037800751879701</v>
      </c>
    </row>
    <row r="4" spans="1:13" ht="15.75" x14ac:dyDescent="0.25">
      <c r="A4" s="307"/>
      <c r="B4" s="287" t="s">
        <v>269</v>
      </c>
      <c r="C4" s="305" t="s">
        <v>282</v>
      </c>
      <c r="D4" s="231" t="s">
        <v>214</v>
      </c>
      <c r="E4" s="232">
        <f>Таблица1[[#This Row],[Пробег по трекеру GPS]]</f>
        <v>1237</v>
      </c>
      <c r="F4" s="232">
        <f>Таблица1[[#This Row],[Заказов итого]]</f>
        <v>383</v>
      </c>
      <c r="G4" s="232">
        <f>Таблица1[[#This Row],[Кол-во ТТ]]</f>
        <v>352</v>
      </c>
      <c r="H4" s="281">
        <f>Таблица1[[#This Row],[Кол-во мест]]</f>
        <v>464</v>
      </c>
      <c r="I4" s="232">
        <f>Таблица1[[#This Row],[Заказов доставлено]]</f>
        <v>376</v>
      </c>
      <c r="J4" s="233">
        <v>7045.63</v>
      </c>
      <c r="K4" s="282">
        <v>9750</v>
      </c>
      <c r="L4" s="234">
        <f>(K4+J4)/G4</f>
        <v>47.714857954545458</v>
      </c>
      <c r="M4" s="234">
        <f>(K4+J4)/F4</f>
        <v>43.85281984334204</v>
      </c>
    </row>
    <row r="5" spans="1:13" ht="15.75" x14ac:dyDescent="0.25">
      <c r="A5" s="308" t="s">
        <v>215</v>
      </c>
      <c r="B5" s="308"/>
      <c r="C5" s="308"/>
      <c r="D5" s="308"/>
      <c r="E5" s="279">
        <f t="shared" ref="E5:K5" si="0">SUM(E2:E4)</f>
        <v>5389</v>
      </c>
      <c r="F5" s="279">
        <f t="shared" si="0"/>
        <v>1325</v>
      </c>
      <c r="G5" s="279">
        <f t="shared" si="0"/>
        <v>1225</v>
      </c>
      <c r="H5" s="279">
        <f t="shared" si="0"/>
        <v>1618</v>
      </c>
      <c r="I5" s="279">
        <f t="shared" si="0"/>
        <v>1301</v>
      </c>
      <c r="J5" s="280">
        <f t="shared" si="0"/>
        <v>22032.050000000003</v>
      </c>
      <c r="K5" s="280">
        <f t="shared" si="0"/>
        <v>30550</v>
      </c>
      <c r="L5" s="280"/>
      <c r="M5" s="280"/>
    </row>
  </sheetData>
  <autoFilter ref="A1:M5" xr:uid="{00000000-0009-0000-0000-000001000000}"/>
  <mergeCells count="2">
    <mergeCell ref="A2:A4"/>
    <mergeCell ref="A5:D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R24"/>
  <sheetViews>
    <sheetView zoomScaleNormal="100" workbookViewId="0">
      <pane ySplit="1" topLeftCell="A2" activePane="bottomLeft" state="frozen"/>
      <selection activeCell="D13" sqref="D13"/>
      <selection pane="bottomLeft" activeCell="K11" sqref="K11"/>
    </sheetView>
  </sheetViews>
  <sheetFormatPr defaultRowHeight="15" outlineLevelRow="1" x14ac:dyDescent="0.25"/>
  <cols>
    <col min="1" max="1" width="11.42578125" style="242" customWidth="1"/>
    <col min="2" max="2" width="13.5703125" style="242" customWidth="1"/>
    <col min="3" max="3" width="12.42578125" style="242" bestFit="1" customWidth="1"/>
    <col min="4" max="4" width="10.28515625" style="242" customWidth="1"/>
    <col min="5" max="5" width="10.85546875" style="274" customWidth="1"/>
    <col min="6" max="6" width="13.5703125" style="253" customWidth="1"/>
    <col min="7" max="7" width="12.28515625" style="253" customWidth="1"/>
    <col min="8" max="8" width="15" style="274" customWidth="1"/>
    <col min="9" max="9" width="19" style="253" customWidth="1"/>
    <col min="10" max="10" width="12.5703125" style="242" customWidth="1"/>
    <col min="11" max="11" width="15.85546875" style="274" customWidth="1"/>
    <col min="12" max="12" width="13.5703125" style="274" customWidth="1"/>
    <col min="13" max="13" width="14.5703125" style="242" customWidth="1"/>
    <col min="14" max="14" width="39.140625" style="242" customWidth="1"/>
    <col min="15" max="15" width="33.42578125" style="242" customWidth="1"/>
    <col min="16" max="16" width="43" style="242" customWidth="1"/>
    <col min="17" max="17" width="58.42578125" style="242" bestFit="1" customWidth="1"/>
    <col min="18" max="18" width="47" style="242" bestFit="1" customWidth="1"/>
    <col min="19" max="16384" width="9.140625" style="242"/>
  </cols>
  <sheetData>
    <row r="1" spans="1:18" s="239" customFormat="1" ht="51" x14ac:dyDescent="0.25">
      <c r="A1" s="235" t="s">
        <v>40</v>
      </c>
      <c r="B1" s="236" t="s">
        <v>266</v>
      </c>
      <c r="C1" s="236" t="s">
        <v>265</v>
      </c>
      <c r="D1" s="236" t="s">
        <v>49</v>
      </c>
      <c r="E1" s="271" t="s">
        <v>232</v>
      </c>
      <c r="F1" s="237" t="s">
        <v>274</v>
      </c>
      <c r="G1" s="237" t="s">
        <v>230</v>
      </c>
      <c r="H1" s="271" t="s">
        <v>241</v>
      </c>
      <c r="I1" s="238" t="s">
        <v>231</v>
      </c>
      <c r="J1" s="237" t="s">
        <v>267</v>
      </c>
      <c r="K1" s="271" t="s">
        <v>242</v>
      </c>
      <c r="L1" s="271" t="s">
        <v>273</v>
      </c>
      <c r="M1" s="237" t="s">
        <v>243</v>
      </c>
      <c r="N1"/>
      <c r="O1"/>
      <c r="P1"/>
      <c r="Q1"/>
      <c r="R1"/>
    </row>
    <row r="2" spans="1:18" s="239" customFormat="1" x14ac:dyDescent="0.25">
      <c r="A2" s="262" t="s">
        <v>213</v>
      </c>
      <c r="B2" s="263">
        <f>SUM(B3:B24)</f>
        <v>3832</v>
      </c>
      <c r="C2" s="263">
        <f>SUM(C3:C24)</f>
        <v>3820</v>
      </c>
      <c r="D2" s="263">
        <f>SUM(D3:D24)</f>
        <v>4500</v>
      </c>
      <c r="E2" s="272">
        <f>SUM(E3:E24)</f>
        <v>15554.840000000004</v>
      </c>
      <c r="F2" s="264"/>
      <c r="G2" s="263"/>
      <c r="H2" s="272">
        <f>SUM(H3:H24)</f>
        <v>495086.07</v>
      </c>
      <c r="I2" s="263"/>
      <c r="J2" s="263">
        <f>SUM(J3:J24)</f>
        <v>11</v>
      </c>
      <c r="K2" s="272">
        <f>SUM(K3:K24)</f>
        <v>831.34999999999991</v>
      </c>
      <c r="L2" s="272">
        <f>SUM(L3:L24)</f>
        <v>65</v>
      </c>
      <c r="M2" s="263"/>
      <c r="N2"/>
      <c r="O2"/>
      <c r="P2"/>
      <c r="Q2"/>
      <c r="R2"/>
    </row>
    <row r="3" spans="1:18" outlineLevel="1" x14ac:dyDescent="0.25">
      <c r="A3" s="240">
        <v>45659</v>
      </c>
      <c r="B3" s="241">
        <v>180</v>
      </c>
      <c r="C3" s="241">
        <v>184</v>
      </c>
      <c r="D3" s="241">
        <v>204</v>
      </c>
      <c r="E3" s="297">
        <v>532.54</v>
      </c>
      <c r="F3" s="288">
        <f>E3/B3</f>
        <v>2.9585555555555554</v>
      </c>
      <c r="G3" s="288">
        <f>E3/D3</f>
        <v>2.6104901960784312</v>
      </c>
      <c r="H3" s="297">
        <v>19864</v>
      </c>
      <c r="I3" s="288">
        <f>H3/B3</f>
        <v>110.35555555555555</v>
      </c>
      <c r="J3" s="241">
        <v>1</v>
      </c>
      <c r="K3" s="273">
        <v>65</v>
      </c>
      <c r="L3" s="273">
        <v>0</v>
      </c>
      <c r="M3" s="303">
        <f>Таблица2[[#This Row],[Общая сумма за возвраты]]/Таблица2[[#This Row],[Кол-во возвратов ]]</f>
        <v>65</v>
      </c>
    </row>
    <row r="4" spans="1:18" outlineLevel="1" x14ac:dyDescent="0.25">
      <c r="A4" s="240">
        <v>45660</v>
      </c>
      <c r="B4" s="241">
        <v>168</v>
      </c>
      <c r="C4" s="241">
        <v>170</v>
      </c>
      <c r="D4" s="241">
        <v>205</v>
      </c>
      <c r="E4" s="273">
        <v>697.78</v>
      </c>
      <c r="F4" s="288">
        <f>E4/B4</f>
        <v>4.1534523809523805</v>
      </c>
      <c r="G4" s="288">
        <f>E4/D4</f>
        <v>3.4038048780487804</v>
      </c>
      <c r="H4" s="273">
        <v>21946.95</v>
      </c>
      <c r="I4" s="288">
        <f>H4/B4</f>
        <v>130.63660714285714</v>
      </c>
      <c r="J4" s="241">
        <v>0</v>
      </c>
      <c r="K4" s="273">
        <v>0</v>
      </c>
      <c r="L4" s="273">
        <v>0</v>
      </c>
      <c r="M4" s="303" t="e">
        <f>Таблица2[[#This Row],[Общая сумма за возвраты]]/Таблица2[[#This Row],[Кол-во возвратов ]]</f>
        <v>#DIV/0!</v>
      </c>
    </row>
    <row r="5" spans="1:18" outlineLevel="1" x14ac:dyDescent="0.25">
      <c r="A5" s="240">
        <v>45663</v>
      </c>
      <c r="B5" s="241">
        <v>92</v>
      </c>
      <c r="C5" s="241">
        <v>88</v>
      </c>
      <c r="D5" s="241">
        <v>139</v>
      </c>
      <c r="E5" s="273">
        <v>1505.45</v>
      </c>
      <c r="F5" s="288">
        <f>E5/B5</f>
        <v>16.36358695652174</v>
      </c>
      <c r="G5" s="288">
        <f>E5/D5</f>
        <v>10.830575539568345</v>
      </c>
      <c r="H5" s="273">
        <v>17907.48</v>
      </c>
      <c r="I5" s="288">
        <f>H5/B5</f>
        <v>194.64652173913043</v>
      </c>
      <c r="J5" s="241">
        <v>0</v>
      </c>
      <c r="K5" s="273">
        <v>0</v>
      </c>
      <c r="L5" s="273">
        <v>0</v>
      </c>
      <c r="M5" s="303" t="e">
        <f>Таблица2[[#This Row],[Общая сумма за возвраты]]/Таблица2[[#This Row],[Кол-во возвратов ]]</f>
        <v>#DIV/0!</v>
      </c>
    </row>
    <row r="6" spans="1:18" outlineLevel="1" x14ac:dyDescent="0.25">
      <c r="A6" s="240">
        <v>45664</v>
      </c>
      <c r="B6" s="241">
        <v>245</v>
      </c>
      <c r="C6" s="241">
        <v>246</v>
      </c>
      <c r="D6" s="241">
        <v>301</v>
      </c>
      <c r="E6" s="273">
        <v>1035.31</v>
      </c>
      <c r="F6" s="288">
        <f>E6/B6</f>
        <v>4.2257551020408162</v>
      </c>
      <c r="G6" s="288">
        <f>E6/D6</f>
        <v>3.4395681063122923</v>
      </c>
      <c r="H6" s="273">
        <v>31098.7</v>
      </c>
      <c r="I6" s="288">
        <f>H6/B6</f>
        <v>126.93346938775511</v>
      </c>
      <c r="J6" s="241">
        <v>0</v>
      </c>
      <c r="K6" s="273">
        <v>0</v>
      </c>
      <c r="L6" s="273">
        <v>0</v>
      </c>
      <c r="M6" s="303" t="e">
        <f>Таблица2[[#This Row],[Общая сумма за возвраты]]/Таблица2[[#This Row],[Кол-во возвратов ]]</f>
        <v>#DIV/0!</v>
      </c>
    </row>
    <row r="7" spans="1:18" outlineLevel="1" x14ac:dyDescent="0.25">
      <c r="A7" s="240">
        <v>45665</v>
      </c>
      <c r="B7" s="241">
        <v>208</v>
      </c>
      <c r="C7" s="241">
        <v>210</v>
      </c>
      <c r="D7" s="241">
        <v>240</v>
      </c>
      <c r="E7" s="273">
        <v>807.39</v>
      </c>
      <c r="F7" s="288">
        <f>E7/B7</f>
        <v>3.8816826923076921</v>
      </c>
      <c r="G7" s="288">
        <f>E7/D7</f>
        <v>3.364125</v>
      </c>
      <c r="H7" s="273">
        <v>25915.35</v>
      </c>
      <c r="I7" s="288">
        <f>H7/B7</f>
        <v>124.59302884615384</v>
      </c>
      <c r="J7" s="241">
        <v>2</v>
      </c>
      <c r="K7" s="273">
        <v>275.75</v>
      </c>
      <c r="L7" s="273">
        <v>0</v>
      </c>
      <c r="M7" s="303">
        <f>Таблица2[[#This Row],[Общая сумма за возвраты]]/Таблица2[[#This Row],[Кол-во возвратов ]]</f>
        <v>137.875</v>
      </c>
    </row>
    <row r="8" spans="1:18" outlineLevel="1" x14ac:dyDescent="0.25">
      <c r="A8" s="240">
        <v>45666</v>
      </c>
      <c r="B8" s="241">
        <v>240</v>
      </c>
      <c r="C8" s="241">
        <v>240</v>
      </c>
      <c r="D8" s="241">
        <v>286</v>
      </c>
      <c r="E8" s="273">
        <v>974.46</v>
      </c>
      <c r="F8" s="288">
        <f>E8/B8</f>
        <v>4.0602499999999999</v>
      </c>
      <c r="G8" s="288">
        <f>E8/D8</f>
        <v>3.4072027972027974</v>
      </c>
      <c r="H8" s="273">
        <v>30815.599999999999</v>
      </c>
      <c r="I8" s="288">
        <f>H8/B8</f>
        <v>128.39833333333334</v>
      </c>
      <c r="J8" s="241">
        <v>0</v>
      </c>
      <c r="K8" s="273">
        <v>0</v>
      </c>
      <c r="L8" s="273">
        <v>0</v>
      </c>
      <c r="M8" s="303" t="e">
        <f>Таблица2[[#This Row],[Общая сумма за возвраты]]/Таблица2[[#This Row],[Кол-во возвратов ]]</f>
        <v>#DIV/0!</v>
      </c>
    </row>
    <row r="9" spans="1:18" outlineLevel="1" x14ac:dyDescent="0.25">
      <c r="A9" s="240">
        <v>45667</v>
      </c>
      <c r="B9" s="241">
        <v>86</v>
      </c>
      <c r="C9" s="241">
        <v>86</v>
      </c>
      <c r="D9" s="241">
        <v>94</v>
      </c>
      <c r="E9" s="273">
        <v>267.52</v>
      </c>
      <c r="F9" s="288">
        <f>E9/B9</f>
        <v>3.1106976744186046</v>
      </c>
      <c r="G9" s="288">
        <f>E9/D9</f>
        <v>2.8459574468085105</v>
      </c>
      <c r="H9" s="273">
        <v>10089.450000000001</v>
      </c>
      <c r="I9" s="288">
        <f>H9/B9</f>
        <v>117.31918604651163</v>
      </c>
      <c r="J9" s="241">
        <v>2</v>
      </c>
      <c r="K9" s="273">
        <v>120</v>
      </c>
      <c r="L9" s="273">
        <v>0</v>
      </c>
      <c r="M9" s="303">
        <f>Таблица2[[#This Row],[Общая сумма за возвраты]]/Таблица2[[#This Row],[Кол-во возвратов ]]</f>
        <v>60</v>
      </c>
    </row>
    <row r="10" spans="1:18" outlineLevel="1" x14ac:dyDescent="0.25">
      <c r="A10" s="240">
        <v>45670</v>
      </c>
      <c r="B10" s="241">
        <v>86</v>
      </c>
      <c r="C10" s="241">
        <v>82</v>
      </c>
      <c r="D10" s="241">
        <v>123</v>
      </c>
      <c r="E10" s="273">
        <v>455.67</v>
      </c>
      <c r="F10" s="288">
        <f>E10/B10</f>
        <v>5.2984883720930238</v>
      </c>
      <c r="G10" s="288">
        <f>E10/D10</f>
        <v>3.7046341463414634</v>
      </c>
      <c r="H10" s="273">
        <v>13218.4</v>
      </c>
      <c r="I10" s="288">
        <f>H10/B10</f>
        <v>153.70232558139534</v>
      </c>
      <c r="J10" s="241">
        <v>1</v>
      </c>
      <c r="K10" s="273">
        <v>69.8</v>
      </c>
      <c r="L10" s="273">
        <v>0</v>
      </c>
      <c r="M10" s="303">
        <f>Таблица2[[#This Row],[Общая сумма за возвраты]]/Таблица2[[#This Row],[Кол-во возвратов ]]</f>
        <v>69.8</v>
      </c>
    </row>
    <row r="11" spans="1:18" outlineLevel="1" x14ac:dyDescent="0.25">
      <c r="A11" s="240">
        <v>45671</v>
      </c>
      <c r="B11" s="241">
        <v>209</v>
      </c>
      <c r="C11" s="241">
        <v>206</v>
      </c>
      <c r="D11" s="241">
        <v>244</v>
      </c>
      <c r="E11" s="273">
        <v>731.7</v>
      </c>
      <c r="F11" s="288">
        <f>E11/B11</f>
        <v>3.5009569377990433</v>
      </c>
      <c r="G11" s="288">
        <f>E11/D11</f>
        <v>2.9987704918032789</v>
      </c>
      <c r="H11" s="273">
        <v>25061.9</v>
      </c>
      <c r="I11" s="288">
        <f>H11/B11</f>
        <v>119.91339712918661</v>
      </c>
      <c r="J11" s="241">
        <v>2</v>
      </c>
      <c r="K11" s="273">
        <v>155</v>
      </c>
      <c r="L11" s="273">
        <v>0</v>
      </c>
      <c r="M11" s="303">
        <f>Таблица2[[#This Row],[Общая сумма за возвраты]]/Таблица2[[#This Row],[Кол-во возвратов ]]</f>
        <v>77.5</v>
      </c>
    </row>
    <row r="12" spans="1:18" outlineLevel="1" x14ac:dyDescent="0.25">
      <c r="A12" s="240">
        <v>45672</v>
      </c>
      <c r="B12" s="241">
        <v>219</v>
      </c>
      <c r="C12" s="241">
        <v>217</v>
      </c>
      <c r="D12" s="241">
        <v>248</v>
      </c>
      <c r="E12" s="273">
        <v>738.56</v>
      </c>
      <c r="F12" s="288">
        <f>E12/B12</f>
        <v>3.3724200913242006</v>
      </c>
      <c r="G12" s="288">
        <f>E12/D12</f>
        <v>2.9780645161290322</v>
      </c>
      <c r="H12" s="273">
        <v>30811.1</v>
      </c>
      <c r="I12" s="288">
        <f>H12/B12</f>
        <v>140.68995433789954</v>
      </c>
      <c r="J12" s="241">
        <v>0</v>
      </c>
      <c r="K12" s="273">
        <v>0</v>
      </c>
      <c r="L12" s="273">
        <v>0</v>
      </c>
      <c r="M12" s="303" t="e">
        <f>Таблица2[[#This Row],[Общая сумма за возвраты]]/Таблица2[[#This Row],[Кол-во возвратов ]]</f>
        <v>#DIV/0!</v>
      </c>
    </row>
    <row r="13" spans="1:18" outlineLevel="1" x14ac:dyDescent="0.25">
      <c r="A13" s="240">
        <v>45673</v>
      </c>
      <c r="B13" s="241">
        <v>121</v>
      </c>
      <c r="C13" s="241">
        <v>121</v>
      </c>
      <c r="D13" s="241">
        <v>144</v>
      </c>
      <c r="E13" s="273">
        <v>402.05</v>
      </c>
      <c r="F13" s="288">
        <f>E13/B13</f>
        <v>3.3227272727272728</v>
      </c>
      <c r="G13" s="288">
        <f>E13/D13</f>
        <v>2.792013888888889</v>
      </c>
      <c r="H13" s="273">
        <v>15358.25</v>
      </c>
      <c r="I13" s="288">
        <f>H13/B13</f>
        <v>126.92768595041322</v>
      </c>
      <c r="J13" s="241">
        <v>0</v>
      </c>
      <c r="K13" s="273">
        <v>0</v>
      </c>
      <c r="L13" s="273">
        <v>0</v>
      </c>
      <c r="M13" s="303" t="e">
        <f>Таблица2[[#This Row],[Общая сумма за возвраты]]/Таблица2[[#This Row],[Кол-во возвратов ]]</f>
        <v>#DIV/0!</v>
      </c>
    </row>
    <row r="14" spans="1:18" outlineLevel="1" x14ac:dyDescent="0.25">
      <c r="A14" s="240">
        <v>45674</v>
      </c>
      <c r="B14" s="241">
        <v>136</v>
      </c>
      <c r="C14" s="241">
        <v>134</v>
      </c>
      <c r="D14" s="241">
        <v>149</v>
      </c>
      <c r="E14" s="273">
        <v>423.47</v>
      </c>
      <c r="F14" s="288">
        <f>E14/B14</f>
        <v>3.11375</v>
      </c>
      <c r="G14" s="288">
        <f>E14/D14</f>
        <v>2.8420805369127518</v>
      </c>
      <c r="H14" s="273">
        <v>16162.45</v>
      </c>
      <c r="I14" s="288">
        <f>H14/B14</f>
        <v>118.84154411764706</v>
      </c>
      <c r="J14" s="241">
        <v>0</v>
      </c>
      <c r="K14" s="273">
        <v>0</v>
      </c>
      <c r="L14" s="273">
        <v>0</v>
      </c>
      <c r="M14" s="303" t="e">
        <f>Таблица2[[#This Row],[Общая сумма за возвраты]]/Таблица2[[#This Row],[Кол-во возвратов ]]</f>
        <v>#DIV/0!</v>
      </c>
    </row>
    <row r="15" spans="1:18" outlineLevel="1" x14ac:dyDescent="0.25">
      <c r="A15" s="240">
        <v>45677</v>
      </c>
      <c r="B15" s="289">
        <v>107</v>
      </c>
      <c r="C15" s="290">
        <v>105</v>
      </c>
      <c r="D15" s="290">
        <v>124</v>
      </c>
      <c r="E15" s="291">
        <v>407.57</v>
      </c>
      <c r="F15" s="288">
        <f>E15/B15</f>
        <v>3.8090654205607475</v>
      </c>
      <c r="G15" s="288">
        <f>E15/D15</f>
        <v>3.2868548387096772</v>
      </c>
      <c r="H15" s="273">
        <v>13057.65</v>
      </c>
      <c r="I15" s="288">
        <f>H15/B15</f>
        <v>122.0341121495327</v>
      </c>
      <c r="J15" s="241">
        <v>0</v>
      </c>
      <c r="K15" s="273">
        <v>0</v>
      </c>
      <c r="L15" s="273">
        <v>0</v>
      </c>
      <c r="M15" s="288" t="e">
        <f>Таблица2[[#This Row],[Общая сумма за возвраты]]/Таблица2[[#This Row],[Кол-во возвратов ]]</f>
        <v>#DIV/0!</v>
      </c>
    </row>
    <row r="16" spans="1:18" outlineLevel="1" x14ac:dyDescent="0.25">
      <c r="A16" s="240">
        <v>45678</v>
      </c>
      <c r="B16" s="241">
        <v>229</v>
      </c>
      <c r="C16" s="241">
        <v>231</v>
      </c>
      <c r="D16" s="241">
        <v>259</v>
      </c>
      <c r="E16" s="273">
        <v>813.52</v>
      </c>
      <c r="F16" s="288">
        <f>E16/B16</f>
        <v>3.5524890829694322</v>
      </c>
      <c r="G16" s="288">
        <f>E16/D16</f>
        <v>3.1410038610038611</v>
      </c>
      <c r="H16" s="273">
        <v>27267</v>
      </c>
      <c r="I16" s="288">
        <f>H16/B16</f>
        <v>119.06986899563319</v>
      </c>
      <c r="J16" s="241">
        <v>2</v>
      </c>
      <c r="K16" s="273">
        <v>145.80000000000001</v>
      </c>
      <c r="L16" s="273">
        <v>0</v>
      </c>
      <c r="M16" s="303">
        <f>Таблица2[[#This Row],[Общая сумма за возвраты]]/Таблица2[[#This Row],[Кол-во возвратов ]]</f>
        <v>72.900000000000006</v>
      </c>
    </row>
    <row r="17" spans="1:13" outlineLevel="1" x14ac:dyDescent="0.25">
      <c r="A17" s="240">
        <v>45679</v>
      </c>
      <c r="B17" s="241">
        <v>165</v>
      </c>
      <c r="C17" s="241">
        <v>166</v>
      </c>
      <c r="D17" s="241">
        <v>218</v>
      </c>
      <c r="E17" s="273">
        <v>840.51</v>
      </c>
      <c r="F17" s="288">
        <f>E17/B17</f>
        <v>5.0940000000000003</v>
      </c>
      <c r="G17" s="288">
        <f>E17/D17</f>
        <v>3.8555504587155962</v>
      </c>
      <c r="H17" s="273">
        <v>23279.4</v>
      </c>
      <c r="I17" s="288">
        <f>H17/B17</f>
        <v>141.08727272727273</v>
      </c>
      <c r="J17" s="241">
        <v>0</v>
      </c>
      <c r="K17" s="273">
        <v>0</v>
      </c>
      <c r="L17" s="273">
        <v>0</v>
      </c>
      <c r="M17" s="303" t="e">
        <f>Таблица2[[#This Row],[Общая сумма за возвраты]]/Таблица2[[#This Row],[Кол-во возвратов ]]</f>
        <v>#DIV/0!</v>
      </c>
    </row>
    <row r="18" spans="1:13" outlineLevel="1" x14ac:dyDescent="0.25">
      <c r="A18" s="240">
        <v>45680</v>
      </c>
      <c r="B18" s="241">
        <v>272</v>
      </c>
      <c r="C18" s="241">
        <v>270</v>
      </c>
      <c r="D18" s="241">
        <v>300</v>
      </c>
      <c r="E18" s="273">
        <v>839.75</v>
      </c>
      <c r="F18" s="288">
        <f>E18/B18</f>
        <v>3.0873161764705883</v>
      </c>
      <c r="G18" s="288">
        <f>E18/D18</f>
        <v>2.7991666666666668</v>
      </c>
      <c r="H18" s="273">
        <v>40474.15</v>
      </c>
      <c r="I18" s="288">
        <f>H18/B18</f>
        <v>148.80202205882352</v>
      </c>
      <c r="J18" s="241">
        <v>0</v>
      </c>
      <c r="K18" s="273">
        <v>0</v>
      </c>
      <c r="L18" s="273">
        <v>0</v>
      </c>
      <c r="M18" s="303" t="e">
        <f>Таблица2[[#This Row],[Общая сумма за возвраты]]/Таблица2[[#This Row],[Кол-во возвратов ]]</f>
        <v>#DIV/0!</v>
      </c>
    </row>
    <row r="19" spans="1:13" outlineLevel="1" x14ac:dyDescent="0.25">
      <c r="A19" s="240">
        <v>45681</v>
      </c>
      <c r="B19" s="295">
        <v>148</v>
      </c>
      <c r="C19" s="296">
        <v>147</v>
      </c>
      <c r="D19" s="296">
        <v>197</v>
      </c>
      <c r="E19" s="297">
        <v>777.15</v>
      </c>
      <c r="F19" s="298">
        <f>E19/B19</f>
        <v>5.251013513513513</v>
      </c>
      <c r="G19" s="298">
        <f>E19/D19</f>
        <v>3.9449238578680204</v>
      </c>
      <c r="H19" s="297">
        <v>21542.5</v>
      </c>
      <c r="I19" s="298">
        <f>H19/B19</f>
        <v>145.55743243243242</v>
      </c>
      <c r="J19" s="241">
        <v>0</v>
      </c>
      <c r="K19" s="273">
        <v>0</v>
      </c>
      <c r="L19" s="273">
        <v>0</v>
      </c>
      <c r="M19" s="298" t="e">
        <f>Таблица2[[#This Row],[Общая сумма за возвраты]]/Таблица2[[#This Row],[Кол-во возвратов ]]</f>
        <v>#DIV/0!</v>
      </c>
    </row>
    <row r="20" spans="1:13" outlineLevel="1" x14ac:dyDescent="0.25">
      <c r="A20" s="240">
        <v>45684</v>
      </c>
      <c r="B20" s="295">
        <v>108</v>
      </c>
      <c r="C20" s="296">
        <v>107</v>
      </c>
      <c r="D20" s="296">
        <v>138</v>
      </c>
      <c r="E20" s="297">
        <v>464.87</v>
      </c>
      <c r="F20" s="298">
        <f>E20/B20</f>
        <v>4.3043518518518518</v>
      </c>
      <c r="G20" s="298">
        <f>E20/D20</f>
        <v>3.3686231884057971</v>
      </c>
      <c r="H20" s="297">
        <v>13779.54</v>
      </c>
      <c r="I20" s="298">
        <f>H20/B20</f>
        <v>127.58833333333334</v>
      </c>
      <c r="J20" s="241">
        <v>1</v>
      </c>
      <c r="K20" s="273">
        <v>0</v>
      </c>
      <c r="L20" s="273">
        <v>65</v>
      </c>
      <c r="M20" s="298">
        <f>Таблица2[[#This Row],[Общая сумма за возвраты]]/Таблица2[[#This Row],[Кол-во возвратов ]]</f>
        <v>0</v>
      </c>
    </row>
    <row r="21" spans="1:13" outlineLevel="1" x14ac:dyDescent="0.25">
      <c r="A21" s="240">
        <v>45685</v>
      </c>
      <c r="B21" s="295">
        <v>246</v>
      </c>
      <c r="C21" s="296">
        <v>244</v>
      </c>
      <c r="D21" s="296">
        <v>276</v>
      </c>
      <c r="E21" s="297">
        <v>920.96</v>
      </c>
      <c r="F21" s="298">
        <f>E21/B21</f>
        <v>3.7437398373983743</v>
      </c>
      <c r="G21" s="298">
        <f>E21/D21</f>
        <v>3.3368115942028989</v>
      </c>
      <c r="H21" s="297">
        <v>29771.8</v>
      </c>
      <c r="I21" s="298">
        <f>H21/B21</f>
        <v>121.02357723577235</v>
      </c>
      <c r="J21" s="241">
        <v>0</v>
      </c>
      <c r="K21" s="273">
        <v>0</v>
      </c>
      <c r="L21" s="273">
        <v>0</v>
      </c>
      <c r="M21" s="298" t="e">
        <f>Таблица2[[#This Row],[Общая сумма за возвраты]]/Таблица2[[#This Row],[Кол-во возвратов ]]</f>
        <v>#DIV/0!</v>
      </c>
    </row>
    <row r="22" spans="1:13" outlineLevel="1" x14ac:dyDescent="0.25">
      <c r="A22" s="240">
        <v>45686</v>
      </c>
      <c r="B22" s="295">
        <v>167</v>
      </c>
      <c r="C22" s="296">
        <v>167</v>
      </c>
      <c r="D22" s="296">
        <v>177</v>
      </c>
      <c r="E22" s="297">
        <v>532.54</v>
      </c>
      <c r="F22" s="298">
        <f>E22/B22</f>
        <v>3.1888622754491016</v>
      </c>
      <c r="G22" s="298">
        <f>E22/D22</f>
        <v>3.0087005649717513</v>
      </c>
      <c r="H22" s="297">
        <v>19864</v>
      </c>
      <c r="I22" s="298">
        <f>H22/B22</f>
        <v>118.94610778443113</v>
      </c>
      <c r="J22" s="241">
        <v>0</v>
      </c>
      <c r="K22" s="273">
        <v>0</v>
      </c>
      <c r="L22" s="273">
        <v>0</v>
      </c>
      <c r="M22" s="298" t="e">
        <f>Таблица2[[#This Row],[Общая сумма за возвраты]]/Таблица2[[#This Row],[Кол-во возвратов ]]</f>
        <v>#DIV/0!</v>
      </c>
    </row>
    <row r="23" spans="1:13" outlineLevel="1" x14ac:dyDescent="0.25">
      <c r="A23" s="240">
        <v>45687</v>
      </c>
      <c r="B23" s="295">
        <v>237</v>
      </c>
      <c r="C23" s="296">
        <v>232</v>
      </c>
      <c r="D23" s="296">
        <v>252</v>
      </c>
      <c r="E23" s="297">
        <v>767.73</v>
      </c>
      <c r="F23" s="298">
        <f>E23/B23</f>
        <v>3.2393670886075951</v>
      </c>
      <c r="G23" s="298">
        <f>E23/D23</f>
        <v>3.0465476190476193</v>
      </c>
      <c r="H23" s="297">
        <v>27731.1</v>
      </c>
      <c r="I23" s="298">
        <f>H23/B23</f>
        <v>117.00886075949367</v>
      </c>
      <c r="J23" s="241">
        <v>0</v>
      </c>
      <c r="K23" s="273">
        <v>0</v>
      </c>
      <c r="L23" s="273">
        <v>0</v>
      </c>
      <c r="M23" s="298" t="e">
        <f>Таблица2[[#This Row],[Общая сумма за возвраты]]/Таблица2[[#This Row],[Кол-во возвратов ]]</f>
        <v>#DIV/0!</v>
      </c>
    </row>
    <row r="24" spans="1:13" outlineLevel="1" x14ac:dyDescent="0.25">
      <c r="A24" s="240">
        <v>45688</v>
      </c>
      <c r="B24" s="295">
        <v>163</v>
      </c>
      <c r="C24" s="296">
        <v>167</v>
      </c>
      <c r="D24" s="296">
        <v>182</v>
      </c>
      <c r="E24" s="297">
        <v>618.34</v>
      </c>
      <c r="F24" s="298">
        <f>E24/B24</f>
        <v>3.7934969325153376</v>
      </c>
      <c r="G24" s="298">
        <f>E24/D24</f>
        <v>3.3974725274725275</v>
      </c>
      <c r="H24" s="297">
        <v>20069.3</v>
      </c>
      <c r="I24" s="298">
        <f>H24/B24</f>
        <v>123.12453987730061</v>
      </c>
      <c r="J24" s="241">
        <v>0</v>
      </c>
      <c r="K24" s="273">
        <v>0</v>
      </c>
      <c r="L24" s="273">
        <v>0</v>
      </c>
      <c r="M24" s="298" t="e">
        <f>Таблица2[[#This Row],[Общая сумма за возвраты]]/Таблица2[[#This Row],[Кол-во возвратов ]]</f>
        <v>#DIV/0!</v>
      </c>
    </row>
  </sheetData>
  <phoneticPr fontId="5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C11"/>
  <sheetViews>
    <sheetView workbookViewId="0">
      <selection activeCell="J4" sqref="J4"/>
    </sheetView>
  </sheetViews>
  <sheetFormatPr defaultRowHeight="15" x14ac:dyDescent="0.25"/>
  <cols>
    <col min="1" max="1" width="27.5703125" customWidth="1"/>
    <col min="2" max="3" width="13.5703125" customWidth="1"/>
  </cols>
  <sheetData>
    <row r="1" spans="1:3" x14ac:dyDescent="0.25">
      <c r="A1" s="309" t="s">
        <v>117</v>
      </c>
      <c r="B1" s="309"/>
      <c r="C1" s="310"/>
    </row>
    <row r="2" spans="1:3" x14ac:dyDescent="0.25">
      <c r="A2" s="256" t="s">
        <v>272</v>
      </c>
      <c r="B2" s="256" t="s">
        <v>209</v>
      </c>
      <c r="C2" s="256" t="s">
        <v>123</v>
      </c>
    </row>
    <row r="3" spans="1:3" x14ac:dyDescent="0.25">
      <c r="A3" s="257" t="s">
        <v>259</v>
      </c>
      <c r="B3" s="268">
        <f>Перевозчик!H2</f>
        <v>495086.07</v>
      </c>
      <c r="C3" s="268">
        <f>SUM(B3:B3)</f>
        <v>495086.07</v>
      </c>
    </row>
    <row r="4" spans="1:3" x14ac:dyDescent="0.25">
      <c r="A4" s="257" t="s">
        <v>270</v>
      </c>
      <c r="B4" s="258">
        <f>Перевозчик!J2</f>
        <v>11</v>
      </c>
      <c r="C4" s="258">
        <f>SUM(B4:B4)</f>
        <v>11</v>
      </c>
    </row>
    <row r="5" spans="1:3" x14ac:dyDescent="0.25">
      <c r="A5" s="257" t="s">
        <v>255</v>
      </c>
      <c r="B5" s="268">
        <f>Перевозчик!K2</f>
        <v>831.34999999999991</v>
      </c>
      <c r="C5" s="268">
        <f>SUM(B5:B5)</f>
        <v>831.34999999999991</v>
      </c>
    </row>
    <row r="6" spans="1:3" x14ac:dyDescent="0.25">
      <c r="A6" s="257" t="s">
        <v>263</v>
      </c>
      <c r="B6" s="258">
        <f>Перевозчик!B2</f>
        <v>3832</v>
      </c>
      <c r="C6" s="258">
        <f>SUM(B6:B6)</f>
        <v>3832</v>
      </c>
    </row>
    <row r="7" spans="1:3" x14ac:dyDescent="0.25">
      <c r="A7" s="257" t="s">
        <v>261</v>
      </c>
      <c r="B7" s="259">
        <f>Перевозчик!C2</f>
        <v>3820</v>
      </c>
      <c r="C7" s="259">
        <f>SUM(B7:B7)</f>
        <v>3820</v>
      </c>
    </row>
    <row r="8" spans="1:3" x14ac:dyDescent="0.25">
      <c r="A8" s="257" t="s">
        <v>262</v>
      </c>
      <c r="B8" s="259">
        <f>Перевозчик!D2</f>
        <v>4500</v>
      </c>
      <c r="C8" s="259">
        <f>SUM(B8:B8)</f>
        <v>4500</v>
      </c>
    </row>
    <row r="9" spans="1:3" ht="24.75" customHeight="1" x14ac:dyDescent="0.25">
      <c r="A9" s="265" t="s">
        <v>256</v>
      </c>
      <c r="B9" s="266">
        <f>B5/B4</f>
        <v>75.577272727272714</v>
      </c>
      <c r="C9" s="266">
        <f>C5/C4</f>
        <v>75.577272727272714</v>
      </c>
    </row>
    <row r="10" spans="1:3" ht="24" customHeight="1" x14ac:dyDescent="0.25">
      <c r="A10" s="265" t="s">
        <v>257</v>
      </c>
      <c r="B10" s="266">
        <f>SUM(B3/B6)</f>
        <v>129.19782620041755</v>
      </c>
      <c r="C10" s="266">
        <f>C3/C6</f>
        <v>129.19782620041755</v>
      </c>
    </row>
    <row r="11" spans="1:3" ht="30" customHeight="1" x14ac:dyDescent="0.25">
      <c r="A11" s="265" t="s">
        <v>258</v>
      </c>
      <c r="B11" s="267">
        <f>B3/B7</f>
        <v>129.6036832460733</v>
      </c>
      <c r="C11" s="267">
        <f>C3/C7</f>
        <v>129.6036832460733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C29"/>
  <sheetViews>
    <sheetView tabSelected="1" zoomScale="90" zoomScaleNormal="90" workbookViewId="0">
      <pane xSplit="1" ySplit="1" topLeftCell="B2" activePane="bottomRight" state="frozen"/>
      <selection pane="topRight" activeCell="M1" sqref="M1"/>
      <selection pane="bottomLeft" activeCell="A16" sqref="A16"/>
      <selection pane="bottomRight" activeCell="A21" sqref="A21"/>
    </sheetView>
  </sheetViews>
  <sheetFormatPr defaultRowHeight="15" outlineLevelRow="1" x14ac:dyDescent="0.25"/>
  <cols>
    <col min="1" max="1" width="39.140625" customWidth="1"/>
    <col min="2" max="2" width="14.28515625" bestFit="1" customWidth="1"/>
    <col min="3" max="3" width="15.42578125" bestFit="1" customWidth="1"/>
  </cols>
  <sheetData>
    <row r="1" spans="1:3" ht="15.75" x14ac:dyDescent="0.25">
      <c r="A1" s="261" t="s">
        <v>1</v>
      </c>
      <c r="B1" s="261" t="s">
        <v>213</v>
      </c>
      <c r="C1" s="261" t="s">
        <v>85</v>
      </c>
    </row>
    <row r="2" spans="1:3" x14ac:dyDescent="0.25">
      <c r="A2" s="260" t="s">
        <v>3</v>
      </c>
      <c r="B2" s="270">
        <f>SUM(B3:B3)</f>
        <v>495086.07</v>
      </c>
      <c r="C2" s="270">
        <f>SUM(C3:C3)</f>
        <v>495086.07</v>
      </c>
    </row>
    <row r="3" spans="1:3" outlineLevel="1" x14ac:dyDescent="0.25">
      <c r="A3" s="255" t="s">
        <v>117</v>
      </c>
      <c r="B3" s="269">
        <f>'Сводная перевозчик'!B3</f>
        <v>495086.07</v>
      </c>
      <c r="C3" s="269">
        <f>SUM(B3:B3)</f>
        <v>495086.07</v>
      </c>
    </row>
    <row r="4" spans="1:3" x14ac:dyDescent="0.25">
      <c r="A4" s="260" t="s">
        <v>9</v>
      </c>
      <c r="B4" s="270">
        <f>SUM(B5:B7)</f>
        <v>37727.550000000003</v>
      </c>
      <c r="C4" s="270">
        <f>SUM(C5:C7)</f>
        <v>37727.550000000003</v>
      </c>
    </row>
    <row r="5" spans="1:3" outlineLevel="1" x14ac:dyDescent="0.25">
      <c r="A5" s="254" t="s">
        <v>244</v>
      </c>
      <c r="B5" s="269">
        <f>'Сводная Авто'!J3</f>
        <v>8536.11</v>
      </c>
      <c r="C5" s="269">
        <f>SUM(B5:B5)</f>
        <v>8536.11</v>
      </c>
    </row>
    <row r="6" spans="1:3" outlineLevel="1" x14ac:dyDescent="0.25">
      <c r="A6" s="254" t="s">
        <v>245</v>
      </c>
      <c r="B6" s="269">
        <f>'Сводная Авто'!J2+'Сводная Авто'!J4</f>
        <v>13495.94</v>
      </c>
      <c r="C6" s="269">
        <f>SUM(B6:B6)</f>
        <v>13495.94</v>
      </c>
    </row>
    <row r="7" spans="1:3" outlineLevel="1" x14ac:dyDescent="0.25">
      <c r="A7" s="254" t="s">
        <v>13</v>
      </c>
      <c r="B7" s="269">
        <v>15695.5</v>
      </c>
      <c r="C7" s="269">
        <f>SUM(B7:B7)</f>
        <v>15695.5</v>
      </c>
    </row>
    <row r="8" spans="1:3" x14ac:dyDescent="0.25">
      <c r="A8" s="260" t="s">
        <v>15</v>
      </c>
      <c r="B8" s="270">
        <f>SUM(B9:B9)</f>
        <v>30550</v>
      </c>
      <c r="C8" s="270">
        <f>SUM(C9:C9)</f>
        <v>30550</v>
      </c>
    </row>
    <row r="9" spans="1:3" outlineLevel="1" x14ac:dyDescent="0.25">
      <c r="A9" s="254" t="s">
        <v>284</v>
      </c>
      <c r="B9" s="269">
        <f>'Сводная Авто'!K5</f>
        <v>30550</v>
      </c>
      <c r="C9" s="269">
        <f>SUM(B9:B9)</f>
        <v>30550</v>
      </c>
    </row>
    <row r="10" spans="1:3" x14ac:dyDescent="0.25">
      <c r="A10" s="260" t="s">
        <v>18</v>
      </c>
      <c r="B10" s="270">
        <f>SUM(B11:B12)</f>
        <v>2436.29196</v>
      </c>
      <c r="C10" s="270">
        <f t="shared" ref="C10" si="0">SUM(C11:C12)</f>
        <v>2436.29196</v>
      </c>
    </row>
    <row r="11" spans="1:3" outlineLevel="1" x14ac:dyDescent="0.25">
      <c r="A11" s="254" t="s">
        <v>246</v>
      </c>
      <c r="B11" s="269">
        <f>Найм!U2</f>
        <v>818.40296000000001</v>
      </c>
      <c r="C11" s="269">
        <f>SUM(B11:B11)</f>
        <v>818.40296000000001</v>
      </c>
    </row>
    <row r="12" spans="1:3" outlineLevel="1" x14ac:dyDescent="0.25">
      <c r="A12" s="254" t="s">
        <v>247</v>
      </c>
      <c r="B12" s="269">
        <f>Найм!U3</f>
        <v>1617.8890000000001</v>
      </c>
      <c r="C12" s="269">
        <f>SUM(B12:B12)</f>
        <v>1617.8890000000001</v>
      </c>
    </row>
    <row r="13" spans="1:3" x14ac:dyDescent="0.25">
      <c r="A13" s="260" t="s">
        <v>21</v>
      </c>
      <c r="B13" s="270">
        <f>SUM(B14:B17)</f>
        <v>14000</v>
      </c>
      <c r="C13" s="270">
        <f t="shared" ref="C13" si="1">SUM(C14:C17)</f>
        <v>14000</v>
      </c>
    </row>
    <row r="14" spans="1:3" outlineLevel="1" x14ac:dyDescent="0.25">
      <c r="A14" s="254" t="s">
        <v>249</v>
      </c>
      <c r="B14" s="269">
        <v>0</v>
      </c>
      <c r="C14" s="269">
        <f>SUM(B14:B14)</f>
        <v>0</v>
      </c>
    </row>
    <row r="15" spans="1:3" outlineLevel="1" x14ac:dyDescent="0.25">
      <c r="A15" s="254" t="s">
        <v>248</v>
      </c>
      <c r="B15" s="269">
        <v>12500</v>
      </c>
      <c r="C15" s="269">
        <f>SUM(B15:B15)</f>
        <v>12500</v>
      </c>
    </row>
    <row r="16" spans="1:3" outlineLevel="1" x14ac:dyDescent="0.25">
      <c r="A16" s="254" t="s">
        <v>251</v>
      </c>
      <c r="B16" s="269">
        <v>800</v>
      </c>
      <c r="C16" s="269">
        <f>SUM(B16:B16)</f>
        <v>800</v>
      </c>
    </row>
    <row r="17" spans="1:3" outlineLevel="1" x14ac:dyDescent="0.25">
      <c r="A17" s="254" t="s">
        <v>250</v>
      </c>
      <c r="B17" s="269">
        <v>700</v>
      </c>
      <c r="C17" s="269">
        <f>SUM(B17:B17)</f>
        <v>700</v>
      </c>
    </row>
    <row r="18" spans="1:3" x14ac:dyDescent="0.25">
      <c r="A18" s="260" t="s">
        <v>26</v>
      </c>
      <c r="B18" s="270">
        <f>SUM(B5+B6+B9+B14+B15+B16+B17)</f>
        <v>66582.05</v>
      </c>
      <c r="C18" s="270">
        <f>SUM(C5+C6+C9+C14+C15+C16+C17+C10)</f>
        <v>69018.341960000005</v>
      </c>
    </row>
    <row r="19" spans="1:3" x14ac:dyDescent="0.25">
      <c r="A19" s="260" t="s">
        <v>253</v>
      </c>
      <c r="B19" s="270">
        <f>B10</f>
        <v>2436.29196</v>
      </c>
      <c r="C19" s="270">
        <f>C10</f>
        <v>2436.29196</v>
      </c>
    </row>
    <row r="20" spans="1:3" x14ac:dyDescent="0.25">
      <c r="A20" s="260" t="s">
        <v>27</v>
      </c>
      <c r="B20" s="270">
        <f>SUM(B2+B5+B6+B8+B10+B13+B7)</f>
        <v>579799.91195999994</v>
      </c>
      <c r="C20" s="270">
        <f>SUM(C2+C5+C6+C8+C10+C13+C14+C15+C16+C17+C7)</f>
        <v>593799.91195999994</v>
      </c>
    </row>
    <row r="21" spans="1:3" x14ac:dyDescent="0.25">
      <c r="A21" s="260" t="s">
        <v>28</v>
      </c>
      <c r="B21" s="276">
        <f t="shared" ref="B21" si="2">B22+B23</f>
        <v>5145</v>
      </c>
      <c r="C21" s="276">
        <f>SUM(B21:B21)</f>
        <v>5145</v>
      </c>
    </row>
    <row r="22" spans="1:3" x14ac:dyDescent="0.25">
      <c r="A22" s="260" t="s">
        <v>29</v>
      </c>
      <c r="B22" s="276">
        <f>'Сводная перевозчик'!B7</f>
        <v>3820</v>
      </c>
      <c r="C22" s="276">
        <f>SUM(B22:B22)</f>
        <v>3820</v>
      </c>
    </row>
    <row r="23" spans="1:3" x14ac:dyDescent="0.25">
      <c r="A23" s="260" t="s">
        <v>252</v>
      </c>
      <c r="B23" s="276">
        <f>'Сводная Авто'!F5</f>
        <v>1325</v>
      </c>
      <c r="C23" s="276">
        <f>SUM(B23:B23)</f>
        <v>1325</v>
      </c>
    </row>
    <row r="24" spans="1:3" x14ac:dyDescent="0.25">
      <c r="A24" s="260" t="s">
        <v>264</v>
      </c>
      <c r="B24" s="270">
        <f>B20/B21</f>
        <v>112.69191680466471</v>
      </c>
      <c r="C24" s="270">
        <f>C20/C21</f>
        <v>115.41300524003886</v>
      </c>
    </row>
    <row r="25" spans="1:3" x14ac:dyDescent="0.25">
      <c r="A25" s="260" t="s">
        <v>33</v>
      </c>
      <c r="B25" s="270">
        <f>B2/B22</f>
        <v>129.6036832460733</v>
      </c>
      <c r="C25" s="270">
        <f>C2/C22</f>
        <v>129.6036832460733</v>
      </c>
    </row>
    <row r="26" spans="1:3" x14ac:dyDescent="0.25">
      <c r="A26" s="260" t="s">
        <v>34</v>
      </c>
      <c r="B26" s="270">
        <f>B18/B23</f>
        <v>50.250603773584906</v>
      </c>
      <c r="C26" s="270">
        <f>C18/C23</f>
        <v>52.089314686792456</v>
      </c>
    </row>
    <row r="27" spans="1:3" x14ac:dyDescent="0.25">
      <c r="A27" s="260" t="s">
        <v>35</v>
      </c>
      <c r="B27" s="270">
        <v>0</v>
      </c>
      <c r="C27" s="270">
        <v>0</v>
      </c>
    </row>
    <row r="28" spans="1:3" x14ac:dyDescent="0.25">
      <c r="A28" s="260" t="s">
        <v>36</v>
      </c>
      <c r="B28" s="283">
        <v>24867231.739999998</v>
      </c>
      <c r="C28" s="283">
        <f>SUM(B28:B28)</f>
        <v>24867231.739999998</v>
      </c>
    </row>
    <row r="29" spans="1:3" x14ac:dyDescent="0.25">
      <c r="A29" s="260" t="s">
        <v>37</v>
      </c>
      <c r="B29" s="270">
        <f>B28/B20</f>
        <v>42.889333418380332</v>
      </c>
      <c r="C29" s="270">
        <f>C20/C28</f>
        <v>2.3878810402721568E-2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U3"/>
  <sheetViews>
    <sheetView zoomScale="90" zoomScaleNormal="90" workbookViewId="0">
      <pane ySplit="1" topLeftCell="A2" activePane="bottomLeft" state="frozen"/>
      <selection pane="bottomLeft" activeCell="F11" sqref="F11"/>
    </sheetView>
  </sheetViews>
  <sheetFormatPr defaultRowHeight="15" x14ac:dyDescent="0.25"/>
  <cols>
    <col min="1" max="1" width="10.85546875" style="226" customWidth="1"/>
    <col min="2" max="2" width="8.140625" style="226" customWidth="1"/>
    <col min="3" max="3" width="9.42578125" style="226" customWidth="1"/>
    <col min="4" max="4" width="20.5703125" style="226" customWidth="1"/>
    <col min="5" max="5" width="15" style="226" customWidth="1"/>
    <col min="6" max="6" width="10.28515625" style="226" customWidth="1"/>
    <col min="7" max="7" width="9" style="226" customWidth="1"/>
    <col min="8" max="8" width="11.42578125" style="226" customWidth="1"/>
    <col min="9" max="9" width="8.140625" style="226" customWidth="1"/>
    <col min="10" max="10" width="9.140625" style="226" customWidth="1"/>
    <col min="11" max="11" width="11.7109375" style="226" customWidth="1"/>
    <col min="12" max="12" width="14.140625" style="226" customWidth="1"/>
    <col min="13" max="13" width="11.7109375" style="226" customWidth="1"/>
    <col min="14" max="14" width="8" style="226" customWidth="1"/>
    <col min="15" max="15" width="11" style="226" customWidth="1"/>
    <col min="16" max="16" width="8.140625" style="226" customWidth="1"/>
    <col min="17" max="17" width="11.140625" style="226" customWidth="1"/>
    <col min="18" max="18" width="9.140625" style="226" customWidth="1"/>
    <col min="19" max="19" width="12.5703125" style="226" customWidth="1"/>
    <col min="20" max="20" width="14.42578125" style="226" customWidth="1"/>
    <col min="21" max="21" width="16.28515625" style="226" customWidth="1"/>
    <col min="22" max="16384" width="9.140625" style="226"/>
  </cols>
  <sheetData>
    <row r="1" spans="1:21" ht="61.5" customHeight="1" x14ac:dyDescent="0.25">
      <c r="A1" s="247" t="s">
        <v>40</v>
      </c>
      <c r="B1" s="248" t="s">
        <v>236</v>
      </c>
      <c r="C1" s="248" t="s">
        <v>235</v>
      </c>
      <c r="D1" s="248" t="s">
        <v>95</v>
      </c>
      <c r="E1" s="248" t="s">
        <v>237</v>
      </c>
      <c r="F1" s="248" t="s">
        <v>238</v>
      </c>
      <c r="G1" s="248" t="s">
        <v>239</v>
      </c>
      <c r="H1" s="248" t="s">
        <v>96</v>
      </c>
      <c r="I1" s="249" t="s">
        <v>97</v>
      </c>
      <c r="J1" s="250" t="s">
        <v>98</v>
      </c>
      <c r="K1" s="251" t="s">
        <v>99</v>
      </c>
      <c r="L1" s="251" t="s">
        <v>100</v>
      </c>
      <c r="M1" s="248" t="s">
        <v>45</v>
      </c>
      <c r="N1" s="248" t="s">
        <v>101</v>
      </c>
      <c r="O1" s="250" t="s">
        <v>102</v>
      </c>
      <c r="P1" s="250" t="s">
        <v>103</v>
      </c>
      <c r="Q1" s="250" t="s">
        <v>260</v>
      </c>
      <c r="R1" s="252" t="s">
        <v>104</v>
      </c>
      <c r="S1" s="248" t="s">
        <v>105</v>
      </c>
      <c r="T1" s="248" t="s">
        <v>106</v>
      </c>
      <c r="U1" s="251" t="s">
        <v>107</v>
      </c>
    </row>
    <row r="2" spans="1:21" x14ac:dyDescent="0.25">
      <c r="A2" s="243">
        <v>45677</v>
      </c>
      <c r="B2" s="244">
        <v>5</v>
      </c>
      <c r="C2" s="244" t="s">
        <v>277</v>
      </c>
      <c r="D2" s="244" t="s">
        <v>276</v>
      </c>
      <c r="E2" s="244" t="s">
        <v>278</v>
      </c>
      <c r="F2" s="244" t="s">
        <v>279</v>
      </c>
      <c r="G2" s="244">
        <v>1</v>
      </c>
      <c r="H2" s="244">
        <v>1</v>
      </c>
      <c r="I2" s="244">
        <v>650</v>
      </c>
      <c r="J2" s="245">
        <f t="shared" ref="J2:J3" si="0">U2/G2</f>
        <v>818.40296000000001</v>
      </c>
      <c r="K2" s="277">
        <v>324061</v>
      </c>
      <c r="L2" s="277">
        <v>324087</v>
      </c>
      <c r="M2" s="245">
        <f>L2-K2</f>
        <v>26</v>
      </c>
      <c r="N2" s="245">
        <v>26.4</v>
      </c>
      <c r="O2" s="245">
        <v>11</v>
      </c>
      <c r="P2" s="245" t="s">
        <v>94</v>
      </c>
      <c r="Q2" s="278">
        <v>57.99</v>
      </c>
      <c r="R2" s="246">
        <f>N2/100*O2*Q2</f>
        <v>168.40296000000001</v>
      </c>
      <c r="S2" s="244">
        <v>1</v>
      </c>
      <c r="T2" s="244">
        <v>1</v>
      </c>
      <c r="U2" s="198">
        <f>R2+I2</f>
        <v>818.40296000000001</v>
      </c>
    </row>
    <row r="3" spans="1:21" x14ac:dyDescent="0.25">
      <c r="A3" s="243">
        <v>45677</v>
      </c>
      <c r="B3" s="244" t="s">
        <v>268</v>
      </c>
      <c r="C3" s="244" t="s">
        <v>277</v>
      </c>
      <c r="D3" s="244" t="s">
        <v>276</v>
      </c>
      <c r="E3" s="244" t="s">
        <v>278</v>
      </c>
      <c r="F3" s="244" t="s">
        <v>279</v>
      </c>
      <c r="G3" s="244">
        <v>5</v>
      </c>
      <c r="H3" s="244">
        <v>5</v>
      </c>
      <c r="I3" s="244">
        <v>1300</v>
      </c>
      <c r="J3" s="245">
        <f t="shared" si="0"/>
        <v>323.57780000000002</v>
      </c>
      <c r="K3" s="277">
        <v>324087</v>
      </c>
      <c r="L3" s="277">
        <v>324144</v>
      </c>
      <c r="M3" s="245">
        <v>57</v>
      </c>
      <c r="N3" s="245">
        <v>57</v>
      </c>
      <c r="O3" s="245">
        <v>11</v>
      </c>
      <c r="P3" s="245" t="s">
        <v>94</v>
      </c>
      <c r="Q3" s="278">
        <v>50.7</v>
      </c>
      <c r="R3" s="246">
        <f>N3/100*O3*Q3</f>
        <v>317.88900000000001</v>
      </c>
      <c r="S3" s="244">
        <v>1</v>
      </c>
      <c r="T3" s="244">
        <v>1</v>
      </c>
      <c r="U3" s="198">
        <f>R3+I3</f>
        <v>1617.8890000000001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Y18"/>
  <sheetViews>
    <sheetView workbookViewId="0">
      <selection activeCell="F4" sqref="F4:F5"/>
    </sheetView>
  </sheetViews>
  <sheetFormatPr defaultRowHeight="15" x14ac:dyDescent="0.25"/>
  <cols>
    <col min="1" max="1" width="14.42578125" customWidth="1"/>
    <col min="2" max="2" width="10.5703125" customWidth="1"/>
    <col min="3" max="3" width="9.140625" customWidth="1"/>
    <col min="4" max="4" width="10.42578125" customWidth="1"/>
    <col min="5" max="5" width="10" customWidth="1"/>
    <col min="6" max="7" width="8.42578125" customWidth="1"/>
    <col min="12" max="12" width="3.140625" customWidth="1"/>
    <col min="13" max="13" width="14" customWidth="1"/>
    <col min="14" max="25" width="7.85546875" customWidth="1"/>
  </cols>
  <sheetData>
    <row r="1" spans="1:25" x14ac:dyDescent="0.25">
      <c r="A1" s="315" t="s">
        <v>108</v>
      </c>
      <c r="B1" s="315" t="s">
        <v>109</v>
      </c>
      <c r="C1" s="315"/>
      <c r="D1" s="315" t="s">
        <v>110</v>
      </c>
      <c r="E1" s="315"/>
      <c r="F1" s="316" t="s">
        <v>111</v>
      </c>
      <c r="G1" s="317"/>
      <c r="H1" s="318" t="s">
        <v>112</v>
      </c>
      <c r="I1" s="318"/>
      <c r="J1" s="319" t="s">
        <v>113</v>
      </c>
      <c r="K1" s="319"/>
      <c r="L1" s="125"/>
    </row>
    <row r="2" spans="1:25" x14ac:dyDescent="0.25">
      <c r="A2" s="315"/>
      <c r="B2" s="126" t="s">
        <v>114</v>
      </c>
      <c r="C2" s="126" t="s">
        <v>115</v>
      </c>
      <c r="D2" s="126" t="s">
        <v>114</v>
      </c>
      <c r="E2" s="126" t="s">
        <v>115</v>
      </c>
      <c r="F2" s="126" t="s">
        <v>114</v>
      </c>
      <c r="G2" s="126" t="s">
        <v>115</v>
      </c>
      <c r="H2" s="127" t="s">
        <v>114</v>
      </c>
      <c r="I2" s="127" t="s">
        <v>115</v>
      </c>
      <c r="J2" s="127" t="s">
        <v>114</v>
      </c>
      <c r="K2" s="127" t="s">
        <v>115</v>
      </c>
      <c r="L2" s="125"/>
    </row>
    <row r="3" spans="1:25" ht="16.5" thickBot="1" x14ac:dyDescent="0.3">
      <c r="A3" s="128">
        <v>44562</v>
      </c>
      <c r="B3" s="129">
        <v>8000</v>
      </c>
      <c r="C3" s="129">
        <v>5900</v>
      </c>
      <c r="D3" s="129">
        <v>16000</v>
      </c>
      <c r="E3" s="129">
        <v>19250</v>
      </c>
      <c r="F3" s="129">
        <v>0</v>
      </c>
      <c r="G3" s="129">
        <v>0</v>
      </c>
      <c r="H3" s="130">
        <v>2200</v>
      </c>
      <c r="I3" s="130">
        <v>0</v>
      </c>
      <c r="J3" s="130">
        <v>8000</v>
      </c>
      <c r="K3" s="130">
        <v>0</v>
      </c>
      <c r="L3" s="125"/>
      <c r="M3" s="313" t="s">
        <v>116</v>
      </c>
      <c r="N3" s="314"/>
      <c r="O3" s="314"/>
      <c r="P3" s="314"/>
      <c r="Q3" s="314"/>
      <c r="R3" s="314"/>
      <c r="S3" s="314"/>
      <c r="T3" s="314"/>
      <c r="U3" s="314"/>
      <c r="V3" s="314"/>
      <c r="W3" s="314"/>
    </row>
    <row r="4" spans="1:25" ht="15.75" thickBot="1" x14ac:dyDescent="0.3">
      <c r="A4" s="128">
        <v>44593</v>
      </c>
      <c r="B4" s="129">
        <v>8000</v>
      </c>
      <c r="C4" s="129">
        <v>0</v>
      </c>
      <c r="D4" s="129">
        <v>16000</v>
      </c>
      <c r="E4" s="129">
        <v>0</v>
      </c>
      <c r="F4" s="129">
        <v>2000</v>
      </c>
      <c r="G4" s="129">
        <v>0</v>
      </c>
      <c r="H4" s="130">
        <v>900</v>
      </c>
      <c r="I4" s="130">
        <v>0</v>
      </c>
      <c r="J4" s="130">
        <v>8000</v>
      </c>
      <c r="K4" s="130">
        <v>0</v>
      </c>
      <c r="L4" s="125"/>
      <c r="M4" s="131" t="s">
        <v>117</v>
      </c>
      <c r="N4" s="132">
        <v>44562</v>
      </c>
      <c r="O4" s="132">
        <v>44593</v>
      </c>
      <c r="P4" s="132">
        <v>44621</v>
      </c>
      <c r="Q4" s="132">
        <v>44652</v>
      </c>
      <c r="R4" s="132">
        <v>44682</v>
      </c>
      <c r="S4" s="132">
        <v>44713</v>
      </c>
      <c r="T4" s="132">
        <v>44743</v>
      </c>
      <c r="U4" s="132">
        <v>44774</v>
      </c>
      <c r="V4" s="132">
        <v>44805</v>
      </c>
      <c r="W4" s="132">
        <v>44835</v>
      </c>
      <c r="X4" s="132">
        <v>44866</v>
      </c>
      <c r="Y4" s="132">
        <v>44896</v>
      </c>
    </row>
    <row r="5" spans="1:25" ht="15.75" thickBot="1" x14ac:dyDescent="0.3">
      <c r="A5" s="128">
        <v>44621</v>
      </c>
      <c r="B5" s="129">
        <v>8000</v>
      </c>
      <c r="C5" s="129">
        <v>0</v>
      </c>
      <c r="D5" s="129">
        <v>16000</v>
      </c>
      <c r="E5" s="129">
        <v>0</v>
      </c>
      <c r="F5" s="129">
        <v>4000</v>
      </c>
      <c r="G5" s="129">
        <v>0</v>
      </c>
      <c r="H5" s="130">
        <v>2200</v>
      </c>
      <c r="I5" s="130">
        <v>0</v>
      </c>
      <c r="J5" s="130">
        <v>8000</v>
      </c>
      <c r="K5" s="130">
        <v>0</v>
      </c>
      <c r="L5" s="125"/>
      <c r="M5" s="133" t="s">
        <v>118</v>
      </c>
      <c r="N5" s="134">
        <v>170000</v>
      </c>
      <c r="O5" s="134">
        <v>170000</v>
      </c>
      <c r="P5" s="134">
        <v>170000</v>
      </c>
      <c r="Q5" s="134">
        <v>170000</v>
      </c>
      <c r="R5" s="134">
        <v>170000</v>
      </c>
      <c r="S5" s="134">
        <v>170000</v>
      </c>
      <c r="T5" s="134">
        <v>170000</v>
      </c>
      <c r="U5" s="134">
        <v>170000</v>
      </c>
      <c r="V5" s="134">
        <v>170000</v>
      </c>
      <c r="W5" s="134">
        <v>170000</v>
      </c>
      <c r="X5" s="134">
        <v>170000</v>
      </c>
      <c r="Y5" s="134">
        <v>170000</v>
      </c>
    </row>
    <row r="6" spans="1:25" ht="15.75" thickBot="1" x14ac:dyDescent="0.3">
      <c r="A6" s="128">
        <v>44652</v>
      </c>
      <c r="B6" s="129">
        <v>8000</v>
      </c>
      <c r="C6" s="129">
        <v>0</v>
      </c>
      <c r="D6" s="129">
        <v>16000</v>
      </c>
      <c r="E6" s="129">
        <v>0</v>
      </c>
      <c r="F6" s="129">
        <v>0</v>
      </c>
      <c r="G6" s="129">
        <v>0</v>
      </c>
      <c r="H6" s="130">
        <v>900</v>
      </c>
      <c r="I6" s="130">
        <v>0</v>
      </c>
      <c r="J6" s="130">
        <v>8000</v>
      </c>
      <c r="K6" s="130">
        <v>0</v>
      </c>
      <c r="L6" s="125"/>
      <c r="M6" s="133" t="s">
        <v>119</v>
      </c>
      <c r="N6" s="134">
        <v>0</v>
      </c>
      <c r="O6" s="134">
        <v>0</v>
      </c>
      <c r="P6" s="134">
        <v>0</v>
      </c>
      <c r="Q6" s="134">
        <v>0</v>
      </c>
      <c r="R6" s="134">
        <v>0</v>
      </c>
      <c r="S6" s="134">
        <v>0</v>
      </c>
      <c r="T6" s="134">
        <v>0</v>
      </c>
      <c r="U6" s="134">
        <v>0</v>
      </c>
      <c r="V6" s="134">
        <v>0</v>
      </c>
      <c r="W6" s="135">
        <v>0</v>
      </c>
      <c r="X6" s="136">
        <v>0</v>
      </c>
      <c r="Y6" s="137">
        <v>0</v>
      </c>
    </row>
    <row r="7" spans="1:25" x14ac:dyDescent="0.25">
      <c r="A7" s="128">
        <v>44682</v>
      </c>
      <c r="B7" s="129">
        <v>8000</v>
      </c>
      <c r="C7" s="129">
        <v>0</v>
      </c>
      <c r="D7" s="129">
        <v>16000</v>
      </c>
      <c r="E7" s="129">
        <v>0</v>
      </c>
      <c r="F7" s="129">
        <v>0</v>
      </c>
      <c r="G7" s="129">
        <v>0</v>
      </c>
      <c r="H7" s="130">
        <v>2200</v>
      </c>
      <c r="I7" s="130">
        <v>0</v>
      </c>
      <c r="J7" s="130">
        <v>8000</v>
      </c>
      <c r="K7" s="130">
        <v>0</v>
      </c>
      <c r="L7" s="125"/>
      <c r="M7" s="138"/>
      <c r="N7" s="139"/>
      <c r="O7" s="139"/>
      <c r="P7" s="139"/>
      <c r="Q7" s="139"/>
      <c r="R7" s="139"/>
      <c r="S7" s="139"/>
      <c r="T7" s="139"/>
      <c r="U7" s="139"/>
      <c r="V7" s="139"/>
      <c r="W7" s="139"/>
    </row>
    <row r="8" spans="1:25" ht="16.5" thickBot="1" x14ac:dyDescent="0.3">
      <c r="A8" s="128">
        <v>44713</v>
      </c>
      <c r="B8" s="129">
        <v>8000</v>
      </c>
      <c r="C8" s="129">
        <v>0</v>
      </c>
      <c r="D8" s="129">
        <v>16000</v>
      </c>
      <c r="E8" s="129">
        <v>0</v>
      </c>
      <c r="F8" s="129">
        <v>0</v>
      </c>
      <c r="G8" s="129">
        <v>0</v>
      </c>
      <c r="H8" s="130">
        <v>900</v>
      </c>
      <c r="I8" s="130">
        <v>0</v>
      </c>
      <c r="J8" s="130">
        <v>8000</v>
      </c>
      <c r="K8" s="130">
        <v>0</v>
      </c>
      <c r="L8" s="140"/>
      <c r="M8" s="313" t="s">
        <v>120</v>
      </c>
      <c r="N8" s="314"/>
      <c r="O8" s="314"/>
      <c r="P8" s="314"/>
      <c r="Q8" s="314"/>
      <c r="R8" s="314"/>
      <c r="S8" s="314"/>
      <c r="T8" s="314"/>
      <c r="U8" s="314"/>
      <c r="V8" s="314"/>
      <c r="W8" s="314"/>
    </row>
    <row r="9" spans="1:25" ht="15.75" thickBot="1" x14ac:dyDescent="0.3">
      <c r="A9" s="128">
        <v>44743</v>
      </c>
      <c r="B9" s="129">
        <v>8000</v>
      </c>
      <c r="C9" s="129">
        <v>0</v>
      </c>
      <c r="D9" s="129">
        <v>16000</v>
      </c>
      <c r="E9" s="129">
        <v>0</v>
      </c>
      <c r="F9" s="129">
        <v>0</v>
      </c>
      <c r="G9" s="129">
        <v>0</v>
      </c>
      <c r="H9" s="130">
        <v>2200</v>
      </c>
      <c r="I9" s="130">
        <v>0</v>
      </c>
      <c r="J9" s="130">
        <v>8000</v>
      </c>
      <c r="K9" s="130">
        <v>0</v>
      </c>
      <c r="L9" s="125"/>
      <c r="M9" s="141" t="s">
        <v>117</v>
      </c>
      <c r="N9" s="132">
        <v>44562</v>
      </c>
      <c r="O9" s="132">
        <v>44593</v>
      </c>
      <c r="P9" s="132">
        <v>44621</v>
      </c>
      <c r="Q9" s="132">
        <v>44652</v>
      </c>
      <c r="R9" s="132">
        <v>44682</v>
      </c>
      <c r="S9" s="132">
        <v>44713</v>
      </c>
      <c r="T9" s="132">
        <v>44743</v>
      </c>
      <c r="U9" s="132">
        <v>44774</v>
      </c>
      <c r="V9" s="132">
        <v>44805</v>
      </c>
      <c r="W9" s="132">
        <v>44835</v>
      </c>
      <c r="X9" s="132">
        <v>44866</v>
      </c>
      <c r="Y9" s="132">
        <v>44896</v>
      </c>
    </row>
    <row r="10" spans="1:25" ht="15.75" thickBot="1" x14ac:dyDescent="0.3">
      <c r="A10" s="128">
        <v>44774</v>
      </c>
      <c r="B10" s="129">
        <v>8000</v>
      </c>
      <c r="C10" s="129">
        <v>0</v>
      </c>
      <c r="D10" s="129">
        <v>16000</v>
      </c>
      <c r="E10" s="129">
        <v>0</v>
      </c>
      <c r="F10" s="129">
        <v>2000</v>
      </c>
      <c r="G10" s="129">
        <v>0</v>
      </c>
      <c r="H10" s="130">
        <v>900</v>
      </c>
      <c r="I10" s="130">
        <v>0</v>
      </c>
      <c r="J10" s="130">
        <v>8000</v>
      </c>
      <c r="K10" s="130">
        <v>0</v>
      </c>
      <c r="L10" s="125"/>
      <c r="M10" s="133" t="s">
        <v>118</v>
      </c>
      <c r="N10" s="134">
        <v>238000</v>
      </c>
      <c r="O10" s="134">
        <v>0</v>
      </c>
      <c r="P10" s="134">
        <v>0</v>
      </c>
      <c r="Q10" s="134">
        <v>0</v>
      </c>
      <c r="R10" s="134">
        <v>0</v>
      </c>
      <c r="S10" s="134">
        <v>0</v>
      </c>
      <c r="T10" s="134">
        <v>0</v>
      </c>
      <c r="U10" s="134">
        <v>0</v>
      </c>
      <c r="V10" s="134">
        <v>0</v>
      </c>
      <c r="W10" s="134">
        <v>0</v>
      </c>
      <c r="X10" s="134">
        <v>0</v>
      </c>
      <c r="Y10" s="134">
        <v>0</v>
      </c>
    </row>
    <row r="11" spans="1:25" ht="15.75" thickBot="1" x14ac:dyDescent="0.3">
      <c r="A11" s="128">
        <v>44805</v>
      </c>
      <c r="B11" s="129">
        <v>8000</v>
      </c>
      <c r="C11" s="129">
        <v>0</v>
      </c>
      <c r="D11" s="129">
        <v>16000</v>
      </c>
      <c r="E11" s="129">
        <v>0</v>
      </c>
      <c r="F11" s="129">
        <v>0</v>
      </c>
      <c r="G11" s="129">
        <v>0</v>
      </c>
      <c r="H11" s="130">
        <v>2200</v>
      </c>
      <c r="I11" s="130">
        <v>0</v>
      </c>
      <c r="J11" s="130">
        <v>8000</v>
      </c>
      <c r="K11" s="130">
        <v>0</v>
      </c>
      <c r="L11" s="125"/>
      <c r="M11" s="133" t="s">
        <v>119</v>
      </c>
      <c r="N11" s="134">
        <v>0</v>
      </c>
      <c r="O11" s="134">
        <v>0</v>
      </c>
      <c r="P11" s="134">
        <v>0</v>
      </c>
      <c r="Q11" s="134">
        <v>0</v>
      </c>
      <c r="R11" s="134">
        <v>0</v>
      </c>
      <c r="S11" s="134">
        <v>0</v>
      </c>
      <c r="T11" s="134">
        <v>0</v>
      </c>
      <c r="U11" s="134">
        <v>0</v>
      </c>
      <c r="V11" s="134">
        <v>0</v>
      </c>
      <c r="W11" s="134">
        <v>0</v>
      </c>
      <c r="X11" s="134">
        <v>0</v>
      </c>
      <c r="Y11" s="134">
        <v>0</v>
      </c>
    </row>
    <row r="12" spans="1:25" x14ac:dyDescent="0.25">
      <c r="A12" s="128">
        <v>44835</v>
      </c>
      <c r="B12" s="129">
        <v>8000</v>
      </c>
      <c r="C12" s="129">
        <v>0</v>
      </c>
      <c r="D12" s="129">
        <v>16000</v>
      </c>
      <c r="E12" s="129">
        <v>0</v>
      </c>
      <c r="F12" s="129">
        <v>0</v>
      </c>
      <c r="G12" s="129">
        <v>0</v>
      </c>
      <c r="H12" s="130">
        <v>900</v>
      </c>
      <c r="I12" s="130">
        <v>0</v>
      </c>
      <c r="J12" s="130">
        <v>8000</v>
      </c>
      <c r="K12" s="130">
        <v>0</v>
      </c>
      <c r="L12" s="125"/>
    </row>
    <row r="13" spans="1:25" ht="16.5" thickBot="1" x14ac:dyDescent="0.3">
      <c r="A13" s="128">
        <v>44866</v>
      </c>
      <c r="B13" s="129">
        <v>8000</v>
      </c>
      <c r="C13" s="129">
        <v>0</v>
      </c>
      <c r="D13" s="129">
        <v>16000</v>
      </c>
      <c r="E13" s="129">
        <v>0</v>
      </c>
      <c r="F13" s="129">
        <v>0</v>
      </c>
      <c r="G13" s="129">
        <v>0</v>
      </c>
      <c r="H13" s="130">
        <v>2200</v>
      </c>
      <c r="I13" s="130">
        <v>0</v>
      </c>
      <c r="J13" s="130">
        <v>8000</v>
      </c>
      <c r="K13" s="130">
        <v>0</v>
      </c>
      <c r="L13" s="140"/>
      <c r="M13" s="313" t="s">
        <v>121</v>
      </c>
      <c r="N13" s="314"/>
      <c r="O13" s="314"/>
      <c r="P13" s="314"/>
      <c r="Q13" s="314"/>
      <c r="R13" s="314"/>
      <c r="S13" s="314"/>
      <c r="T13" s="314"/>
      <c r="U13" s="314"/>
      <c r="V13" s="314"/>
      <c r="W13" s="314"/>
    </row>
    <row r="14" spans="1:25" ht="15.75" thickBot="1" x14ac:dyDescent="0.3">
      <c r="A14" s="128">
        <v>44896</v>
      </c>
      <c r="B14" s="129">
        <v>8000</v>
      </c>
      <c r="C14" s="129">
        <v>0</v>
      </c>
      <c r="D14" s="129">
        <v>16000</v>
      </c>
      <c r="E14" s="129">
        <v>0</v>
      </c>
      <c r="F14" s="129">
        <v>0</v>
      </c>
      <c r="G14" s="129">
        <v>0</v>
      </c>
      <c r="H14" s="130">
        <v>900</v>
      </c>
      <c r="I14" s="130">
        <v>0</v>
      </c>
      <c r="J14" s="130">
        <v>8000</v>
      </c>
      <c r="K14" s="130">
        <v>0</v>
      </c>
      <c r="L14" s="125"/>
      <c r="M14" s="141" t="s">
        <v>117</v>
      </c>
      <c r="N14" s="132">
        <v>44562</v>
      </c>
      <c r="O14" s="132">
        <v>44593</v>
      </c>
      <c r="P14" s="132">
        <v>44621</v>
      </c>
      <c r="Q14" s="132">
        <v>44652</v>
      </c>
      <c r="R14" s="132">
        <v>44682</v>
      </c>
      <c r="S14" s="132">
        <v>44713</v>
      </c>
      <c r="T14" s="132">
        <v>44743</v>
      </c>
      <c r="U14" s="132">
        <v>44774</v>
      </c>
      <c r="V14" s="132">
        <v>44805</v>
      </c>
      <c r="W14" s="132">
        <v>44835</v>
      </c>
      <c r="X14" s="132">
        <v>44866</v>
      </c>
      <c r="Y14" s="132">
        <v>44896</v>
      </c>
    </row>
    <row r="15" spans="1:25" ht="15.75" thickBot="1" x14ac:dyDescent="0.3">
      <c r="A15" s="142" t="s">
        <v>122</v>
      </c>
      <c r="B15" s="143">
        <f t="shared" ref="B15:K15" si="0">SUM(B3:B14)</f>
        <v>96000</v>
      </c>
      <c r="C15" s="143">
        <f t="shared" si="0"/>
        <v>5900</v>
      </c>
      <c r="D15" s="143">
        <f t="shared" si="0"/>
        <v>192000</v>
      </c>
      <c r="E15" s="143">
        <f t="shared" si="0"/>
        <v>19250</v>
      </c>
      <c r="F15" s="143">
        <f>SUM(F3:F14)</f>
        <v>8000</v>
      </c>
      <c r="G15" s="143">
        <f>SUM(G3:G14)</f>
        <v>0</v>
      </c>
      <c r="H15" s="143">
        <f t="shared" si="0"/>
        <v>18600</v>
      </c>
      <c r="I15" s="143">
        <f t="shared" si="0"/>
        <v>0</v>
      </c>
      <c r="J15" s="143">
        <f t="shared" si="0"/>
        <v>96000</v>
      </c>
      <c r="K15" s="143">
        <f t="shared" si="0"/>
        <v>0</v>
      </c>
      <c r="L15" s="140"/>
      <c r="M15" s="133" t="s">
        <v>118</v>
      </c>
      <c r="N15" s="134">
        <f>SUM(N5-N10)</f>
        <v>-68000</v>
      </c>
      <c r="O15" s="134">
        <f>SUM(O5-O10)</f>
        <v>170000</v>
      </c>
      <c r="P15" s="134">
        <f t="shared" ref="P15:Y16" si="1">SUM(P5-P10)</f>
        <v>170000</v>
      </c>
      <c r="Q15" s="134">
        <f t="shared" si="1"/>
        <v>170000</v>
      </c>
      <c r="R15" s="134">
        <f t="shared" si="1"/>
        <v>170000</v>
      </c>
      <c r="S15" s="134">
        <f t="shared" si="1"/>
        <v>170000</v>
      </c>
      <c r="T15" s="134">
        <f t="shared" si="1"/>
        <v>170000</v>
      </c>
      <c r="U15" s="134">
        <f t="shared" si="1"/>
        <v>170000</v>
      </c>
      <c r="V15" s="134">
        <f t="shared" si="1"/>
        <v>170000</v>
      </c>
      <c r="W15" s="134">
        <f t="shared" si="1"/>
        <v>170000</v>
      </c>
      <c r="X15" s="134">
        <f t="shared" si="1"/>
        <v>170000</v>
      </c>
      <c r="Y15" s="134">
        <f t="shared" si="1"/>
        <v>170000</v>
      </c>
    </row>
    <row r="16" spans="1:25" ht="15.75" thickBot="1" x14ac:dyDescent="0.3">
      <c r="A16" s="144"/>
      <c r="B16" s="321">
        <f>B15-C15</f>
        <v>90100</v>
      </c>
      <c r="C16" s="322"/>
      <c r="D16" s="311">
        <f>D15-E15</f>
        <v>172750</v>
      </c>
      <c r="E16" s="312"/>
      <c r="F16" s="311">
        <f>F15-G15</f>
        <v>8000</v>
      </c>
      <c r="G16" s="312"/>
      <c r="H16" s="311">
        <f>H15-I15</f>
        <v>18600</v>
      </c>
      <c r="I16" s="312"/>
      <c r="J16" s="311">
        <f>J15-K15</f>
        <v>96000</v>
      </c>
      <c r="K16" s="312"/>
      <c r="L16" s="125"/>
      <c r="M16" s="133" t="s">
        <v>119</v>
      </c>
      <c r="N16" s="134">
        <f>SUM(N6-N11)</f>
        <v>0</v>
      </c>
      <c r="O16" s="134">
        <f>SUM(O6-O11)</f>
        <v>0</v>
      </c>
      <c r="P16" s="134">
        <f t="shared" si="1"/>
        <v>0</v>
      </c>
      <c r="Q16" s="134">
        <f t="shared" si="1"/>
        <v>0</v>
      </c>
      <c r="R16" s="134">
        <f t="shared" si="1"/>
        <v>0</v>
      </c>
      <c r="S16" s="134">
        <f t="shared" si="1"/>
        <v>0</v>
      </c>
      <c r="T16" s="134">
        <f t="shared" si="1"/>
        <v>0</v>
      </c>
      <c r="U16" s="134">
        <f t="shared" si="1"/>
        <v>0</v>
      </c>
      <c r="V16" s="134">
        <f t="shared" si="1"/>
        <v>0</v>
      </c>
      <c r="W16" s="134">
        <f t="shared" si="1"/>
        <v>0</v>
      </c>
      <c r="X16" s="134">
        <f t="shared" si="1"/>
        <v>0</v>
      </c>
      <c r="Y16" s="134">
        <f t="shared" si="1"/>
        <v>0</v>
      </c>
    </row>
    <row r="18" spans="1:3" ht="18.75" x14ac:dyDescent="0.3">
      <c r="A18" s="220" t="s">
        <v>225</v>
      </c>
      <c r="B18" s="320">
        <f>SUM(B16:K16)</f>
        <v>385450</v>
      </c>
      <c r="C18" s="320"/>
    </row>
  </sheetData>
  <mergeCells count="15">
    <mergeCell ref="B18:C18"/>
    <mergeCell ref="B16:C16"/>
    <mergeCell ref="D16:E16"/>
    <mergeCell ref="F16:G16"/>
    <mergeCell ref="H16:I16"/>
    <mergeCell ref="J16:K16"/>
    <mergeCell ref="M3:W3"/>
    <mergeCell ref="M8:W8"/>
    <mergeCell ref="M13:W13"/>
    <mergeCell ref="A1:A2"/>
    <mergeCell ref="B1:C1"/>
    <mergeCell ref="D1:E1"/>
    <mergeCell ref="F1:G1"/>
    <mergeCell ref="H1:I1"/>
    <mergeCell ref="J1:K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M25"/>
  <sheetViews>
    <sheetView topLeftCell="C1" workbookViewId="0">
      <selection sqref="A1:M21"/>
    </sheetView>
  </sheetViews>
  <sheetFormatPr defaultRowHeight="15" x14ac:dyDescent="0.25"/>
  <cols>
    <col min="2" max="2" width="12.42578125" customWidth="1"/>
    <col min="5" max="5" width="51.5703125" customWidth="1"/>
    <col min="6" max="6" width="32.7109375" customWidth="1"/>
    <col min="12" max="12" width="50.140625" bestFit="1" customWidth="1"/>
    <col min="13" max="13" width="18.7109375" bestFit="1" customWidth="1"/>
  </cols>
  <sheetData>
    <row r="1" spans="1:13" ht="39" thickBot="1" x14ac:dyDescent="0.3">
      <c r="A1" s="145" t="s">
        <v>127</v>
      </c>
      <c r="B1" s="146" t="s">
        <v>128</v>
      </c>
      <c r="C1" s="147"/>
      <c r="D1" s="148" t="s">
        <v>129</v>
      </c>
      <c r="E1" s="149" t="s">
        <v>41</v>
      </c>
      <c r="F1" s="150" t="s">
        <v>130</v>
      </c>
      <c r="G1" s="150" t="s">
        <v>131</v>
      </c>
      <c r="H1" s="151" t="s">
        <v>132</v>
      </c>
      <c r="I1" s="152" t="s">
        <v>133</v>
      </c>
      <c r="J1" s="152" t="s">
        <v>134</v>
      </c>
      <c r="K1" s="221" t="s">
        <v>135</v>
      </c>
      <c r="L1" s="123"/>
      <c r="M1" s="123"/>
    </row>
    <row r="2" spans="1:13" x14ac:dyDescent="0.25">
      <c r="A2" s="153">
        <v>1</v>
      </c>
      <c r="B2" s="154">
        <v>486094375</v>
      </c>
      <c r="C2" s="155" t="s">
        <v>136</v>
      </c>
      <c r="D2" s="156" t="s">
        <v>137</v>
      </c>
      <c r="E2" s="157" t="s">
        <v>138</v>
      </c>
      <c r="F2" s="158" t="s">
        <v>139</v>
      </c>
      <c r="G2" s="159" t="s">
        <v>140</v>
      </c>
      <c r="H2" s="160">
        <v>3000</v>
      </c>
      <c r="I2" s="161"/>
      <c r="J2" s="161"/>
      <c r="K2" s="222" t="s">
        <v>141</v>
      </c>
      <c r="L2" s="123"/>
      <c r="M2" s="123"/>
    </row>
    <row r="3" spans="1:13" x14ac:dyDescent="0.25">
      <c r="A3" s="153">
        <v>2</v>
      </c>
      <c r="B3" s="162">
        <v>486094376</v>
      </c>
      <c r="C3" s="155" t="s">
        <v>136</v>
      </c>
      <c r="D3" s="163" t="s">
        <v>142</v>
      </c>
      <c r="E3" s="164" t="s">
        <v>143</v>
      </c>
      <c r="F3" s="165" t="s">
        <v>144</v>
      </c>
      <c r="G3" s="166" t="s">
        <v>145</v>
      </c>
      <c r="H3" s="167">
        <v>1500</v>
      </c>
      <c r="I3" s="168"/>
      <c r="J3" s="168"/>
      <c r="K3" s="223" t="s">
        <v>146</v>
      </c>
      <c r="L3" s="123" t="s">
        <v>147</v>
      </c>
      <c r="M3" s="123" t="s">
        <v>227</v>
      </c>
    </row>
    <row r="4" spans="1:13" x14ac:dyDescent="0.25">
      <c r="A4" s="170">
        <v>3</v>
      </c>
      <c r="B4" s="162">
        <v>486046128</v>
      </c>
      <c r="C4" s="155" t="s">
        <v>136</v>
      </c>
      <c r="D4" s="163"/>
      <c r="E4" s="171"/>
      <c r="F4" s="171"/>
      <c r="G4" s="166" t="s">
        <v>140</v>
      </c>
      <c r="H4" s="167">
        <v>8000</v>
      </c>
      <c r="I4" s="168"/>
      <c r="J4" s="168"/>
      <c r="K4" s="223" t="s">
        <v>148</v>
      </c>
      <c r="L4" s="123" t="s">
        <v>149</v>
      </c>
      <c r="M4" s="123"/>
    </row>
    <row r="5" spans="1:13" x14ac:dyDescent="0.25">
      <c r="A5" s="153">
        <v>4</v>
      </c>
      <c r="B5" s="172">
        <v>486094390</v>
      </c>
      <c r="C5" s="155" t="s">
        <v>136</v>
      </c>
      <c r="D5" s="173" t="s">
        <v>150</v>
      </c>
      <c r="E5" s="174" t="s">
        <v>151</v>
      </c>
      <c r="F5" s="174" t="s">
        <v>152</v>
      </c>
      <c r="G5" s="166" t="s">
        <v>140</v>
      </c>
      <c r="H5" s="167">
        <v>3000</v>
      </c>
      <c r="I5" s="168"/>
      <c r="J5" s="168"/>
      <c r="K5" s="223" t="s">
        <v>141</v>
      </c>
      <c r="L5" s="123" t="s">
        <v>153</v>
      </c>
      <c r="M5" s="123"/>
    </row>
    <row r="6" spans="1:13" x14ac:dyDescent="0.25">
      <c r="A6" s="153">
        <v>5</v>
      </c>
      <c r="B6" s="162">
        <v>486094379</v>
      </c>
      <c r="C6" s="155" t="s">
        <v>136</v>
      </c>
      <c r="D6" s="163" t="s">
        <v>154</v>
      </c>
      <c r="E6" s="174" t="s">
        <v>155</v>
      </c>
      <c r="F6" s="174" t="s">
        <v>156</v>
      </c>
      <c r="G6" s="166" t="s">
        <v>145</v>
      </c>
      <c r="H6" s="167">
        <v>600</v>
      </c>
      <c r="I6" s="168"/>
      <c r="J6" s="168"/>
      <c r="K6" s="223" t="s">
        <v>141</v>
      </c>
      <c r="L6" s="123"/>
      <c r="M6" s="123" t="s">
        <v>226</v>
      </c>
    </row>
    <row r="7" spans="1:13" x14ac:dyDescent="0.25">
      <c r="A7" s="170">
        <v>6</v>
      </c>
      <c r="B7" s="162">
        <v>486094380</v>
      </c>
      <c r="C7" s="155" t="s">
        <v>136</v>
      </c>
      <c r="D7" s="163" t="s">
        <v>157</v>
      </c>
      <c r="E7" s="175"/>
      <c r="F7" s="175"/>
      <c r="L7" s="224" t="s">
        <v>158</v>
      </c>
      <c r="M7" s="123"/>
    </row>
    <row r="8" spans="1:13" x14ac:dyDescent="0.25">
      <c r="A8" s="170">
        <v>7</v>
      </c>
      <c r="B8" s="162">
        <v>486094382</v>
      </c>
      <c r="C8" s="155" t="s">
        <v>136</v>
      </c>
      <c r="D8" s="163" t="s">
        <v>159</v>
      </c>
      <c r="E8" s="171"/>
      <c r="F8" s="171"/>
      <c r="G8" s="166"/>
      <c r="H8" s="167"/>
      <c r="I8" s="168"/>
      <c r="J8" s="168"/>
      <c r="K8" s="223"/>
      <c r="L8" s="123" t="s">
        <v>160</v>
      </c>
      <c r="M8" s="123"/>
    </row>
    <row r="9" spans="1:13" x14ac:dyDescent="0.25">
      <c r="A9" s="153">
        <v>8</v>
      </c>
      <c r="B9" s="162">
        <v>486094383</v>
      </c>
      <c r="C9" s="155" t="s">
        <v>136</v>
      </c>
      <c r="D9" s="163" t="s">
        <v>161</v>
      </c>
      <c r="E9" s="176" t="s">
        <v>162</v>
      </c>
      <c r="F9" s="174" t="s">
        <v>163</v>
      </c>
      <c r="G9" s="166" t="s">
        <v>140</v>
      </c>
      <c r="H9" s="167">
        <v>2000</v>
      </c>
      <c r="I9" s="168"/>
      <c r="J9" s="168"/>
      <c r="K9" s="223" t="s">
        <v>148</v>
      </c>
      <c r="L9" s="123" t="s">
        <v>164</v>
      </c>
      <c r="M9" s="123"/>
    </row>
    <row r="10" spans="1:13" x14ac:dyDescent="0.25">
      <c r="A10" s="153">
        <v>9</v>
      </c>
      <c r="B10" s="162">
        <v>486094378</v>
      </c>
      <c r="C10" s="177" t="s">
        <v>136</v>
      </c>
      <c r="D10" s="163" t="s">
        <v>165</v>
      </c>
      <c r="E10" s="164" t="s">
        <v>166</v>
      </c>
      <c r="F10" s="164" t="s">
        <v>167</v>
      </c>
      <c r="G10" s="178" t="s">
        <v>124</v>
      </c>
      <c r="H10" s="167">
        <v>3000</v>
      </c>
      <c r="I10" s="168"/>
      <c r="J10" s="168"/>
      <c r="K10" s="223" t="s">
        <v>148</v>
      </c>
      <c r="L10" s="124" t="s">
        <v>168</v>
      </c>
      <c r="M10" s="123"/>
    </row>
    <row r="11" spans="1:13" x14ac:dyDescent="0.25">
      <c r="A11" s="153">
        <v>10</v>
      </c>
      <c r="B11" s="162">
        <v>486094381</v>
      </c>
      <c r="C11" s="155" t="s">
        <v>136</v>
      </c>
      <c r="D11" s="163" t="s">
        <v>169</v>
      </c>
      <c r="E11" s="174" t="s">
        <v>170</v>
      </c>
      <c r="F11" s="174" t="s">
        <v>171</v>
      </c>
      <c r="G11" s="166" t="s">
        <v>125</v>
      </c>
      <c r="H11" s="167">
        <v>4500</v>
      </c>
      <c r="I11" s="168"/>
      <c r="J11" s="168">
        <v>6600</v>
      </c>
      <c r="K11" s="223" t="s">
        <v>148</v>
      </c>
      <c r="L11" s="123" t="s">
        <v>172</v>
      </c>
      <c r="M11" s="123"/>
    </row>
    <row r="12" spans="1:13" x14ac:dyDescent="0.25">
      <c r="A12" s="179">
        <v>11</v>
      </c>
      <c r="B12" s="172">
        <v>486094384</v>
      </c>
      <c r="C12" s="177" t="s">
        <v>136</v>
      </c>
      <c r="D12" s="178" t="s">
        <v>173</v>
      </c>
      <c r="E12" s="174" t="s">
        <v>174</v>
      </c>
      <c r="F12" s="174" t="s">
        <v>175</v>
      </c>
      <c r="G12" s="178" t="s">
        <v>125</v>
      </c>
      <c r="H12" s="167">
        <v>6600</v>
      </c>
      <c r="I12" s="168"/>
      <c r="J12" s="168">
        <v>7320</v>
      </c>
      <c r="K12" s="223" t="s">
        <v>148</v>
      </c>
      <c r="L12" s="123" t="s">
        <v>217</v>
      </c>
      <c r="M12" s="123"/>
    </row>
    <row r="13" spans="1:13" x14ac:dyDescent="0.25">
      <c r="A13" s="153">
        <v>12</v>
      </c>
      <c r="B13" s="172">
        <v>486094386</v>
      </c>
      <c r="C13" s="177" t="s">
        <v>136</v>
      </c>
      <c r="D13" s="178" t="s">
        <v>176</v>
      </c>
      <c r="E13" s="174" t="s">
        <v>177</v>
      </c>
      <c r="F13" s="174" t="s">
        <v>126</v>
      </c>
      <c r="G13" s="178" t="s">
        <v>125</v>
      </c>
      <c r="H13" s="167">
        <v>5400</v>
      </c>
      <c r="I13" s="168">
        <v>5400</v>
      </c>
      <c r="J13" s="168">
        <v>5160</v>
      </c>
      <c r="K13" s="223" t="s">
        <v>148</v>
      </c>
      <c r="L13" s="123" t="s">
        <v>178</v>
      </c>
      <c r="M13" s="123"/>
    </row>
    <row r="14" spans="1:13" x14ac:dyDescent="0.25">
      <c r="A14" s="153">
        <v>13</v>
      </c>
      <c r="B14" s="172">
        <v>486094387</v>
      </c>
      <c r="C14" s="177" t="s">
        <v>136</v>
      </c>
      <c r="D14" s="178" t="s">
        <v>179</v>
      </c>
      <c r="E14" s="174" t="s">
        <v>180</v>
      </c>
      <c r="F14" s="174" t="s">
        <v>181</v>
      </c>
      <c r="G14" s="178" t="s">
        <v>125</v>
      </c>
      <c r="H14" s="167">
        <v>5400</v>
      </c>
      <c r="I14" s="168"/>
      <c r="J14" s="168">
        <v>5160</v>
      </c>
      <c r="K14" s="223" t="s">
        <v>148</v>
      </c>
      <c r="L14" s="123" t="s">
        <v>182</v>
      </c>
      <c r="M14" s="123"/>
    </row>
    <row r="15" spans="1:13" x14ac:dyDescent="0.25">
      <c r="A15" s="170">
        <v>14</v>
      </c>
      <c r="B15" s="172">
        <v>486094388</v>
      </c>
      <c r="C15" s="177" t="s">
        <v>136</v>
      </c>
      <c r="D15" s="178" t="s">
        <v>183</v>
      </c>
      <c r="E15" s="171" t="s">
        <v>184</v>
      </c>
      <c r="F15" s="171" t="s">
        <v>185</v>
      </c>
      <c r="G15" s="178" t="s">
        <v>125</v>
      </c>
      <c r="H15" s="167">
        <v>5400</v>
      </c>
      <c r="I15" s="168"/>
      <c r="J15" s="168"/>
      <c r="K15" s="223" t="s">
        <v>148</v>
      </c>
      <c r="L15" s="123" t="s">
        <v>160</v>
      </c>
      <c r="M15" s="123"/>
    </row>
    <row r="16" spans="1:13" x14ac:dyDescent="0.25">
      <c r="A16" s="170">
        <v>15</v>
      </c>
      <c r="B16" s="172">
        <v>486094389</v>
      </c>
      <c r="C16" s="177" t="s">
        <v>136</v>
      </c>
      <c r="D16" s="178" t="s">
        <v>186</v>
      </c>
      <c r="E16" s="171" t="s">
        <v>187</v>
      </c>
      <c r="F16" s="171" t="s">
        <v>188</v>
      </c>
      <c r="G16" s="178" t="s">
        <v>125</v>
      </c>
      <c r="H16" s="167">
        <v>5400</v>
      </c>
      <c r="I16" s="168"/>
      <c r="J16" s="168"/>
      <c r="K16" s="223" t="s">
        <v>148</v>
      </c>
      <c r="L16" s="123" t="s">
        <v>160</v>
      </c>
      <c r="M16" s="123" t="s">
        <v>228</v>
      </c>
    </row>
    <row r="17" spans="1:13" x14ac:dyDescent="0.25">
      <c r="A17" s="153">
        <v>16</v>
      </c>
      <c r="B17" s="172">
        <v>486094391</v>
      </c>
      <c r="C17" s="177" t="s">
        <v>136</v>
      </c>
      <c r="D17" s="178" t="s">
        <v>189</v>
      </c>
      <c r="E17" s="164" t="s">
        <v>190</v>
      </c>
      <c r="F17" s="164" t="s">
        <v>191</v>
      </c>
      <c r="G17" s="178" t="s">
        <v>125</v>
      </c>
      <c r="H17" s="167">
        <v>4500</v>
      </c>
      <c r="I17" s="168">
        <v>5400</v>
      </c>
      <c r="J17" s="168">
        <v>4560</v>
      </c>
      <c r="K17" s="223" t="s">
        <v>148</v>
      </c>
      <c r="L17" s="123" t="s">
        <v>192</v>
      </c>
      <c r="M17" s="123"/>
    </row>
    <row r="18" spans="1:13" x14ac:dyDescent="0.25">
      <c r="A18" s="153">
        <v>17</v>
      </c>
      <c r="B18" s="172">
        <v>486094392</v>
      </c>
      <c r="C18" s="177" t="s">
        <v>136</v>
      </c>
      <c r="D18" s="178" t="s">
        <v>193</v>
      </c>
      <c r="E18" s="164" t="s">
        <v>194</v>
      </c>
      <c r="F18" s="164" t="s">
        <v>195</v>
      </c>
      <c r="G18" s="178" t="s">
        <v>125</v>
      </c>
      <c r="H18" s="167">
        <v>6500</v>
      </c>
      <c r="I18" s="168">
        <v>6960</v>
      </c>
      <c r="J18" s="168">
        <v>6600</v>
      </c>
      <c r="K18" s="223" t="s">
        <v>148</v>
      </c>
      <c r="L18" s="123" t="s">
        <v>196</v>
      </c>
      <c r="M18" s="123"/>
    </row>
    <row r="19" spans="1:13" ht="15.75" thickBot="1" x14ac:dyDescent="0.3">
      <c r="A19" s="153">
        <v>18</v>
      </c>
      <c r="B19" s="180">
        <v>486094394</v>
      </c>
      <c r="C19" s="177" t="s">
        <v>136</v>
      </c>
      <c r="D19" s="181" t="s">
        <v>197</v>
      </c>
      <c r="E19" s="182" t="s">
        <v>198</v>
      </c>
      <c r="F19" s="182" t="s">
        <v>199</v>
      </c>
      <c r="G19" s="181" t="s">
        <v>125</v>
      </c>
      <c r="H19" s="183">
        <v>5400</v>
      </c>
      <c r="I19" s="184">
        <v>6240</v>
      </c>
      <c r="J19" s="184">
        <v>6000</v>
      </c>
      <c r="K19" s="223" t="s">
        <v>148</v>
      </c>
      <c r="L19" s="225" t="s">
        <v>200</v>
      </c>
      <c r="M19" s="123"/>
    </row>
    <row r="20" spans="1:13" x14ac:dyDescent="0.25">
      <c r="A20" s="170">
        <v>19</v>
      </c>
      <c r="B20" s="172">
        <v>486094393</v>
      </c>
      <c r="C20" s="177" t="s">
        <v>136</v>
      </c>
      <c r="D20" s="178" t="s">
        <v>201</v>
      </c>
      <c r="E20" s="171" t="s">
        <v>202</v>
      </c>
      <c r="F20" s="171"/>
      <c r="G20" s="166"/>
      <c r="H20" s="167">
        <v>6000</v>
      </c>
      <c r="I20" s="168"/>
      <c r="J20" s="168"/>
      <c r="K20" s="223" t="s">
        <v>148</v>
      </c>
      <c r="L20" s="123" t="s">
        <v>203</v>
      </c>
      <c r="M20" s="123"/>
    </row>
    <row r="21" spans="1:13" x14ac:dyDescent="0.25">
      <c r="A21" s="170">
        <v>20</v>
      </c>
      <c r="B21" s="172">
        <v>486094385</v>
      </c>
      <c r="C21" s="177" t="s">
        <v>136</v>
      </c>
      <c r="D21" s="178" t="s">
        <v>204</v>
      </c>
      <c r="E21" s="171" t="s">
        <v>205</v>
      </c>
      <c r="F21" s="171"/>
      <c r="G21" s="166"/>
      <c r="H21" s="167">
        <v>4500</v>
      </c>
      <c r="I21" s="168"/>
      <c r="J21" s="168"/>
      <c r="K21" s="223" t="s">
        <v>148</v>
      </c>
      <c r="L21" s="123" t="s">
        <v>203</v>
      </c>
      <c r="M21" s="123"/>
    </row>
    <row r="22" spans="1:13" x14ac:dyDescent="0.25">
      <c r="A22" s="185"/>
      <c r="B22" s="186"/>
      <c r="C22" s="186"/>
      <c r="D22" s="187"/>
      <c r="E22" s="188"/>
      <c r="F22" s="188"/>
      <c r="G22" s="189"/>
      <c r="H22" s="190"/>
      <c r="I22" s="190"/>
      <c r="J22" s="190"/>
      <c r="K22" s="191"/>
    </row>
    <row r="24" spans="1:13" x14ac:dyDescent="0.25">
      <c r="A24" s="153">
        <v>11</v>
      </c>
      <c r="B24" s="172">
        <v>486094384</v>
      </c>
      <c r="C24" s="177" t="s">
        <v>136</v>
      </c>
      <c r="D24" s="178" t="s">
        <v>173</v>
      </c>
      <c r="E24" s="174" t="s">
        <v>206</v>
      </c>
      <c r="F24" s="174" t="s">
        <v>207</v>
      </c>
      <c r="G24" s="178" t="s">
        <v>125</v>
      </c>
      <c r="H24" s="167">
        <v>6600</v>
      </c>
      <c r="I24" s="168"/>
      <c r="J24" s="168">
        <v>7320</v>
      </c>
      <c r="K24" s="169" t="s">
        <v>148</v>
      </c>
      <c r="L24" t="s">
        <v>208</v>
      </c>
    </row>
    <row r="25" spans="1:13" x14ac:dyDescent="0.25">
      <c r="A25" s="153">
        <v>9</v>
      </c>
      <c r="B25" s="162">
        <v>486094378</v>
      </c>
      <c r="C25" s="177" t="s">
        <v>136</v>
      </c>
      <c r="D25" s="163" t="s">
        <v>165</v>
      </c>
      <c r="E25" s="164" t="s">
        <v>166</v>
      </c>
      <c r="F25" s="164" t="s">
        <v>223</v>
      </c>
      <c r="G25" s="178" t="s">
        <v>222</v>
      </c>
      <c r="H25" s="167">
        <v>3000</v>
      </c>
      <c r="I25" s="168"/>
      <c r="J25" s="168"/>
      <c r="K25" s="169" t="s">
        <v>148</v>
      </c>
      <c r="L25" t="s">
        <v>224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L427"/>
  <sheetViews>
    <sheetView workbookViewId="0">
      <pane ySplit="1" topLeftCell="A2" activePane="bottomLeft" state="frozen"/>
      <selection pane="bottomLeft" activeCell="F42" activeCellId="3" sqref="F37 F39 F40 F42"/>
    </sheetView>
  </sheetViews>
  <sheetFormatPr defaultRowHeight="15" x14ac:dyDescent="0.25"/>
  <cols>
    <col min="1" max="1" width="14.42578125" customWidth="1"/>
    <col min="2" max="2" width="11.85546875" customWidth="1"/>
    <col min="3" max="3" width="21.85546875" customWidth="1"/>
    <col min="4" max="7" width="13.5703125" customWidth="1"/>
    <col min="8" max="10" width="11" customWidth="1"/>
    <col min="11" max="11" width="14.5703125" customWidth="1"/>
    <col min="12" max="12" width="11.28515625" customWidth="1"/>
  </cols>
  <sheetData>
    <row r="1" spans="1:12" ht="38.25" x14ac:dyDescent="0.25">
      <c r="A1" s="194" t="s">
        <v>55</v>
      </c>
      <c r="B1" s="194" t="s">
        <v>56</v>
      </c>
      <c r="C1" s="194" t="s">
        <v>57</v>
      </c>
      <c r="D1" s="195" t="s">
        <v>58</v>
      </c>
      <c r="E1" s="195" t="s">
        <v>59</v>
      </c>
      <c r="F1" s="195" t="s">
        <v>60</v>
      </c>
      <c r="G1" s="195" t="s">
        <v>61</v>
      </c>
      <c r="H1" s="195" t="s">
        <v>62</v>
      </c>
      <c r="I1" s="195" t="s">
        <v>63</v>
      </c>
      <c r="J1" s="195" t="s">
        <v>49</v>
      </c>
      <c r="K1" s="196" t="s">
        <v>64</v>
      </c>
      <c r="L1" s="197" t="s">
        <v>65</v>
      </c>
    </row>
    <row r="2" spans="1:12" x14ac:dyDescent="0.25">
      <c r="A2" s="323">
        <v>44566</v>
      </c>
      <c r="B2" s="73" t="s">
        <v>50</v>
      </c>
      <c r="C2" s="73" t="s">
        <v>51</v>
      </c>
      <c r="D2" s="200">
        <v>32866</v>
      </c>
      <c r="E2" s="200">
        <v>32964</v>
      </c>
      <c r="F2" s="200">
        <f>E2-D2</f>
        <v>98</v>
      </c>
      <c r="G2" s="200">
        <v>0</v>
      </c>
      <c r="H2" s="201">
        <v>56</v>
      </c>
      <c r="I2" s="201">
        <v>63</v>
      </c>
      <c r="J2" s="201">
        <v>66</v>
      </c>
      <c r="K2" s="74" t="s">
        <v>52</v>
      </c>
      <c r="L2" s="75">
        <v>63</v>
      </c>
    </row>
    <row r="3" spans="1:12" x14ac:dyDescent="0.25">
      <c r="A3" s="324"/>
      <c r="B3" s="73" t="s">
        <v>50</v>
      </c>
      <c r="C3" s="73" t="s">
        <v>53</v>
      </c>
      <c r="D3" s="200">
        <v>146584</v>
      </c>
      <c r="E3" s="200">
        <v>146635</v>
      </c>
      <c r="F3" s="200">
        <f>E3-D3</f>
        <v>51</v>
      </c>
      <c r="G3" s="200">
        <v>0</v>
      </c>
      <c r="H3" s="201">
        <v>11</v>
      </c>
      <c r="I3" s="201">
        <v>13</v>
      </c>
      <c r="J3" s="201">
        <v>14</v>
      </c>
      <c r="K3" s="74" t="s">
        <v>54</v>
      </c>
      <c r="L3" s="75">
        <v>13</v>
      </c>
    </row>
    <row r="4" spans="1:12" x14ac:dyDescent="0.25">
      <c r="A4" s="193">
        <v>44567</v>
      </c>
      <c r="B4" s="73" t="s">
        <v>50</v>
      </c>
      <c r="C4" s="73" t="s">
        <v>51</v>
      </c>
      <c r="D4" s="200">
        <v>32964</v>
      </c>
      <c r="E4" s="200">
        <v>33094</v>
      </c>
      <c r="F4" s="200">
        <f>E4-D4</f>
        <v>130</v>
      </c>
      <c r="G4" s="200">
        <v>0</v>
      </c>
      <c r="H4" s="201">
        <v>33</v>
      </c>
      <c r="I4" s="201"/>
      <c r="J4" s="201"/>
      <c r="K4" s="74" t="s">
        <v>52</v>
      </c>
      <c r="L4" s="75"/>
    </row>
    <row r="5" spans="1:12" x14ac:dyDescent="0.25">
      <c r="A5" s="325">
        <v>44571</v>
      </c>
      <c r="B5" s="73" t="s">
        <v>50</v>
      </c>
      <c r="C5" s="73" t="s">
        <v>51</v>
      </c>
      <c r="D5" s="200">
        <v>33094</v>
      </c>
      <c r="E5" s="200">
        <v>33177</v>
      </c>
      <c r="F5" s="200">
        <f>E5-D5</f>
        <v>83</v>
      </c>
      <c r="G5" s="200">
        <v>0</v>
      </c>
      <c r="H5" s="201">
        <v>10</v>
      </c>
      <c r="I5" s="201">
        <v>10</v>
      </c>
      <c r="J5" s="201">
        <v>23</v>
      </c>
      <c r="K5" s="74" t="s">
        <v>52</v>
      </c>
      <c r="L5" s="75">
        <v>10</v>
      </c>
    </row>
    <row r="6" spans="1:12" x14ac:dyDescent="0.25">
      <c r="A6" s="326"/>
      <c r="B6" s="73" t="s">
        <v>50</v>
      </c>
      <c r="C6" s="73" t="s">
        <v>53</v>
      </c>
      <c r="D6" s="200">
        <v>146635</v>
      </c>
      <c r="E6" s="200">
        <v>146669</v>
      </c>
      <c r="F6" s="200">
        <f>E6-D6</f>
        <v>34</v>
      </c>
      <c r="G6" s="200">
        <v>0</v>
      </c>
      <c r="H6" s="201">
        <v>7</v>
      </c>
      <c r="I6" s="201">
        <v>7</v>
      </c>
      <c r="J6" s="201">
        <v>6</v>
      </c>
      <c r="K6" s="74" t="s">
        <v>54</v>
      </c>
      <c r="L6" s="75">
        <v>7</v>
      </c>
    </row>
    <row r="7" spans="1:12" x14ac:dyDescent="0.25">
      <c r="A7" s="192">
        <v>44572</v>
      </c>
      <c r="B7" s="203" t="s">
        <v>50</v>
      </c>
      <c r="C7" s="203" t="s">
        <v>51</v>
      </c>
      <c r="D7" s="204">
        <v>33177</v>
      </c>
      <c r="E7" s="204">
        <v>33315</v>
      </c>
      <c r="F7" s="205">
        <f t="shared" ref="F7:F28" si="0">E7-D7</f>
        <v>138</v>
      </c>
      <c r="G7" s="204">
        <v>0</v>
      </c>
      <c r="H7" s="204">
        <v>31</v>
      </c>
      <c r="I7" s="204">
        <v>31</v>
      </c>
      <c r="J7" s="204">
        <v>32</v>
      </c>
      <c r="K7" s="203" t="s">
        <v>52</v>
      </c>
      <c r="L7" s="209">
        <v>31</v>
      </c>
    </row>
    <row r="8" spans="1:12" x14ac:dyDescent="0.25">
      <c r="A8" s="327">
        <v>44573</v>
      </c>
      <c r="B8" s="199" t="s">
        <v>50</v>
      </c>
      <c r="C8" s="199" t="s">
        <v>51</v>
      </c>
      <c r="D8" s="202">
        <v>33315</v>
      </c>
      <c r="E8" s="202">
        <v>33377</v>
      </c>
      <c r="F8" s="200">
        <f t="shared" si="0"/>
        <v>62</v>
      </c>
      <c r="G8" s="202">
        <v>0</v>
      </c>
      <c r="H8" s="202">
        <v>21</v>
      </c>
      <c r="I8" s="202">
        <v>26</v>
      </c>
      <c r="J8" s="202">
        <v>36</v>
      </c>
      <c r="K8" s="199" t="s">
        <v>52</v>
      </c>
      <c r="L8" s="210">
        <v>26</v>
      </c>
    </row>
    <row r="9" spans="1:12" x14ac:dyDescent="0.25">
      <c r="A9" s="327"/>
      <c r="B9" s="199" t="s">
        <v>50</v>
      </c>
      <c r="C9" s="199" t="s">
        <v>53</v>
      </c>
      <c r="D9" s="202">
        <v>146669</v>
      </c>
      <c r="E9" s="202">
        <v>146737</v>
      </c>
      <c r="F9" s="200">
        <f t="shared" si="0"/>
        <v>68</v>
      </c>
      <c r="G9" s="202">
        <v>0</v>
      </c>
      <c r="H9" s="202">
        <v>15</v>
      </c>
      <c r="I9" s="202">
        <v>16</v>
      </c>
      <c r="J9" s="202">
        <v>19</v>
      </c>
      <c r="K9" s="199" t="s">
        <v>54</v>
      </c>
      <c r="L9" s="210">
        <v>16</v>
      </c>
    </row>
    <row r="10" spans="1:12" x14ac:dyDescent="0.25">
      <c r="A10" s="212">
        <v>44574</v>
      </c>
      <c r="B10" s="199" t="s">
        <v>50</v>
      </c>
      <c r="C10" s="206" t="s">
        <v>51</v>
      </c>
      <c r="D10" s="207">
        <v>33377</v>
      </c>
      <c r="E10" s="207">
        <v>33451</v>
      </c>
      <c r="F10" s="208">
        <f t="shared" si="0"/>
        <v>74</v>
      </c>
      <c r="G10" s="207">
        <v>0</v>
      </c>
      <c r="H10" s="207"/>
      <c r="I10" s="207"/>
      <c r="J10" s="207"/>
      <c r="K10" s="206" t="s">
        <v>52</v>
      </c>
      <c r="L10" s="211"/>
    </row>
    <row r="11" spans="1:12" x14ac:dyDescent="0.25">
      <c r="A11" s="212">
        <v>44578</v>
      </c>
      <c r="B11" s="199" t="s">
        <v>50</v>
      </c>
      <c r="C11" s="199" t="s">
        <v>51</v>
      </c>
      <c r="D11" s="202">
        <v>33451</v>
      </c>
      <c r="E11" s="202">
        <v>33500</v>
      </c>
      <c r="F11" s="200">
        <f t="shared" si="0"/>
        <v>49</v>
      </c>
      <c r="G11" s="202">
        <v>0</v>
      </c>
      <c r="H11" s="202">
        <v>7</v>
      </c>
      <c r="I11" s="202">
        <v>7</v>
      </c>
      <c r="J11" s="202">
        <v>21</v>
      </c>
      <c r="K11" s="199" t="s">
        <v>52</v>
      </c>
      <c r="L11" s="210">
        <v>7</v>
      </c>
    </row>
    <row r="12" spans="1:12" x14ac:dyDescent="0.25">
      <c r="A12" s="212"/>
      <c r="B12" s="199" t="s">
        <v>50</v>
      </c>
      <c r="C12" s="199" t="s">
        <v>53</v>
      </c>
      <c r="D12" s="202">
        <v>146737</v>
      </c>
      <c r="E12" s="202">
        <v>146782</v>
      </c>
      <c r="F12" s="200">
        <f t="shared" si="0"/>
        <v>45</v>
      </c>
      <c r="G12" s="202">
        <v>0</v>
      </c>
      <c r="H12" s="202">
        <v>11</v>
      </c>
      <c r="I12" s="202">
        <v>11</v>
      </c>
      <c r="J12" s="202">
        <v>12</v>
      </c>
      <c r="K12" s="199" t="s">
        <v>54</v>
      </c>
      <c r="L12" s="210">
        <v>11</v>
      </c>
    </row>
    <row r="13" spans="1:12" x14ac:dyDescent="0.25">
      <c r="A13" s="212">
        <v>44579</v>
      </c>
      <c r="B13" s="199" t="s">
        <v>50</v>
      </c>
      <c r="C13" s="199" t="s">
        <v>51</v>
      </c>
      <c r="D13" s="202">
        <v>33500</v>
      </c>
      <c r="E13" s="202">
        <v>33633</v>
      </c>
      <c r="F13" s="200">
        <f t="shared" si="0"/>
        <v>133</v>
      </c>
      <c r="G13" s="202">
        <v>0</v>
      </c>
      <c r="H13" s="202">
        <v>31</v>
      </c>
      <c r="I13" s="202">
        <v>31</v>
      </c>
      <c r="J13" s="202">
        <v>53</v>
      </c>
      <c r="K13" s="199" t="s">
        <v>52</v>
      </c>
      <c r="L13" s="210">
        <v>31</v>
      </c>
    </row>
    <row r="14" spans="1:12" x14ac:dyDescent="0.25">
      <c r="A14" s="327">
        <v>44580</v>
      </c>
      <c r="B14" s="199" t="s">
        <v>50</v>
      </c>
      <c r="C14" s="199" t="s">
        <v>51</v>
      </c>
      <c r="D14" s="202">
        <v>33633</v>
      </c>
      <c r="E14" s="202">
        <v>33728</v>
      </c>
      <c r="F14" s="200">
        <f t="shared" si="0"/>
        <v>95</v>
      </c>
      <c r="G14" s="202">
        <v>0</v>
      </c>
      <c r="H14" s="202">
        <v>23</v>
      </c>
      <c r="I14" s="202">
        <v>23</v>
      </c>
      <c r="J14" s="202">
        <v>28</v>
      </c>
      <c r="K14" s="199" t="s">
        <v>52</v>
      </c>
      <c r="L14" s="210">
        <v>23</v>
      </c>
    </row>
    <row r="15" spans="1:12" x14ac:dyDescent="0.25">
      <c r="A15" s="327"/>
      <c r="B15" s="199" t="s">
        <v>50</v>
      </c>
      <c r="C15" s="199" t="s">
        <v>53</v>
      </c>
      <c r="D15" s="202">
        <v>146782</v>
      </c>
      <c r="E15" s="202">
        <v>146825</v>
      </c>
      <c r="F15" s="200">
        <f t="shared" si="0"/>
        <v>43</v>
      </c>
      <c r="G15" s="202">
        <v>0</v>
      </c>
      <c r="H15" s="202">
        <v>12</v>
      </c>
      <c r="I15" s="202">
        <v>14</v>
      </c>
      <c r="J15" s="202">
        <v>17</v>
      </c>
      <c r="K15" s="199" t="s">
        <v>54</v>
      </c>
      <c r="L15" s="210">
        <v>14</v>
      </c>
    </row>
    <row r="16" spans="1:12" x14ac:dyDescent="0.25">
      <c r="A16" s="212">
        <v>44581</v>
      </c>
      <c r="B16" s="206" t="s">
        <v>50</v>
      </c>
      <c r="C16" s="199" t="s">
        <v>51</v>
      </c>
      <c r="D16" s="202">
        <v>33728</v>
      </c>
      <c r="E16" s="202">
        <v>33773</v>
      </c>
      <c r="F16" s="200">
        <f t="shared" si="0"/>
        <v>45</v>
      </c>
      <c r="G16" s="202">
        <v>0</v>
      </c>
      <c r="H16" s="202">
        <v>6</v>
      </c>
      <c r="I16" s="202">
        <v>6</v>
      </c>
      <c r="J16" s="202">
        <v>7</v>
      </c>
      <c r="K16" s="199" t="s">
        <v>52</v>
      </c>
      <c r="L16" s="210">
        <v>6</v>
      </c>
    </row>
    <row r="17" spans="1:12" x14ac:dyDescent="0.25">
      <c r="A17" s="212">
        <v>44582</v>
      </c>
      <c r="B17" s="199" t="s">
        <v>50</v>
      </c>
      <c r="C17" s="199" t="s">
        <v>51</v>
      </c>
      <c r="D17" s="202">
        <v>33773</v>
      </c>
      <c r="E17" s="202">
        <v>33846</v>
      </c>
      <c r="F17" s="200">
        <f t="shared" si="0"/>
        <v>73</v>
      </c>
      <c r="G17" s="202">
        <v>0</v>
      </c>
      <c r="H17" s="202">
        <v>7</v>
      </c>
      <c r="I17" s="202">
        <v>7</v>
      </c>
      <c r="J17" s="202">
        <v>9</v>
      </c>
      <c r="K17" s="199" t="s">
        <v>52</v>
      </c>
      <c r="L17" s="210">
        <v>7</v>
      </c>
    </row>
    <row r="18" spans="1:12" x14ac:dyDescent="0.25">
      <c r="A18" s="212">
        <v>44585</v>
      </c>
      <c r="B18" s="199" t="s">
        <v>50</v>
      </c>
      <c r="C18" s="199" t="s">
        <v>53</v>
      </c>
      <c r="D18" s="202">
        <v>146825</v>
      </c>
      <c r="E18" s="202">
        <v>146858</v>
      </c>
      <c r="F18" s="200">
        <f t="shared" si="0"/>
        <v>33</v>
      </c>
      <c r="G18" s="202">
        <v>0</v>
      </c>
      <c r="H18" s="202">
        <v>4</v>
      </c>
      <c r="I18" s="202">
        <v>4</v>
      </c>
      <c r="J18" s="202">
        <v>4</v>
      </c>
      <c r="K18" s="199" t="s">
        <v>54</v>
      </c>
      <c r="L18" s="210">
        <v>4</v>
      </c>
    </row>
    <row r="19" spans="1:12" x14ac:dyDescent="0.25">
      <c r="A19" s="327">
        <v>44587</v>
      </c>
      <c r="B19" s="199" t="s">
        <v>50</v>
      </c>
      <c r="C19" s="199" t="s">
        <v>51</v>
      </c>
      <c r="D19" s="202">
        <v>32866</v>
      </c>
      <c r="E19" s="202">
        <v>32997</v>
      </c>
      <c r="F19" s="200">
        <f t="shared" si="0"/>
        <v>131</v>
      </c>
      <c r="G19" s="202">
        <v>0</v>
      </c>
      <c r="H19" s="202">
        <v>41</v>
      </c>
      <c r="I19" s="202">
        <v>46</v>
      </c>
      <c r="J19" s="202">
        <v>62</v>
      </c>
      <c r="K19" s="199" t="s">
        <v>52</v>
      </c>
      <c r="L19" s="210">
        <v>46</v>
      </c>
    </row>
    <row r="20" spans="1:12" x14ac:dyDescent="0.25">
      <c r="A20" s="327"/>
      <c r="B20" s="199" t="s">
        <v>50</v>
      </c>
      <c r="C20" s="199" t="s">
        <v>53</v>
      </c>
      <c r="D20" s="202">
        <v>146858</v>
      </c>
      <c r="E20" s="202">
        <v>146931</v>
      </c>
      <c r="F20" s="200">
        <f t="shared" si="0"/>
        <v>73</v>
      </c>
      <c r="G20" s="202">
        <v>0</v>
      </c>
      <c r="H20" s="202">
        <v>19</v>
      </c>
      <c r="I20" s="202">
        <v>19</v>
      </c>
      <c r="J20" s="202">
        <v>23</v>
      </c>
      <c r="K20" s="199" t="s">
        <v>54</v>
      </c>
      <c r="L20" s="210">
        <v>19</v>
      </c>
    </row>
    <row r="21" spans="1:12" x14ac:dyDescent="0.25">
      <c r="A21" s="212">
        <v>44588</v>
      </c>
      <c r="B21" s="206" t="s">
        <v>50</v>
      </c>
      <c r="C21" s="206" t="s">
        <v>51</v>
      </c>
      <c r="D21" s="207">
        <v>32997</v>
      </c>
      <c r="E21" s="207">
        <v>33110</v>
      </c>
      <c r="F21" s="208">
        <f t="shared" si="0"/>
        <v>113</v>
      </c>
      <c r="G21" s="207">
        <v>0</v>
      </c>
      <c r="H21" s="207">
        <v>13</v>
      </c>
      <c r="I21" s="207">
        <v>13</v>
      </c>
      <c r="J21" s="207">
        <v>17</v>
      </c>
      <c r="K21" s="206" t="s">
        <v>52</v>
      </c>
      <c r="L21" s="211">
        <v>13</v>
      </c>
    </row>
    <row r="22" spans="1:12" x14ac:dyDescent="0.25">
      <c r="A22" s="212">
        <v>44589</v>
      </c>
      <c r="B22" s="199" t="s">
        <v>50</v>
      </c>
      <c r="C22" s="199" t="s">
        <v>51</v>
      </c>
      <c r="D22" s="202">
        <v>33110</v>
      </c>
      <c r="E22" s="202">
        <v>33191</v>
      </c>
      <c r="F22" s="200">
        <f t="shared" si="0"/>
        <v>81</v>
      </c>
      <c r="G22" s="202">
        <v>0</v>
      </c>
      <c r="H22" s="202">
        <v>8</v>
      </c>
      <c r="I22" s="202">
        <v>9</v>
      </c>
      <c r="J22" s="202">
        <v>9</v>
      </c>
      <c r="K22" s="199" t="s">
        <v>52</v>
      </c>
      <c r="L22" s="210">
        <v>9</v>
      </c>
    </row>
    <row r="23" spans="1:12" x14ac:dyDescent="0.25">
      <c r="A23" s="327">
        <v>44592</v>
      </c>
      <c r="B23" s="199" t="s">
        <v>50</v>
      </c>
      <c r="C23" s="199" t="s">
        <v>51</v>
      </c>
      <c r="D23" s="202">
        <v>33191</v>
      </c>
      <c r="E23" s="202">
        <v>33272</v>
      </c>
      <c r="F23" s="200">
        <f t="shared" si="0"/>
        <v>81</v>
      </c>
      <c r="G23" s="202">
        <v>0</v>
      </c>
      <c r="H23" s="202">
        <v>12</v>
      </c>
      <c r="I23" s="202">
        <v>12</v>
      </c>
      <c r="J23" s="202">
        <v>36</v>
      </c>
      <c r="K23" s="199" t="s">
        <v>52</v>
      </c>
      <c r="L23" s="210">
        <v>12</v>
      </c>
    </row>
    <row r="24" spans="1:12" x14ac:dyDescent="0.25">
      <c r="A24" s="327"/>
      <c r="B24" s="199" t="s">
        <v>50</v>
      </c>
      <c r="C24" s="199" t="s">
        <v>53</v>
      </c>
      <c r="D24" s="202">
        <v>146931</v>
      </c>
      <c r="E24" s="202">
        <v>147008</v>
      </c>
      <c r="F24" s="200">
        <f t="shared" si="0"/>
        <v>77</v>
      </c>
      <c r="G24" s="202">
        <v>0</v>
      </c>
      <c r="H24" s="202">
        <v>23</v>
      </c>
      <c r="I24" s="202">
        <v>30</v>
      </c>
      <c r="J24" s="202">
        <v>32</v>
      </c>
      <c r="K24" s="199" t="s">
        <v>54</v>
      </c>
      <c r="L24" s="210">
        <v>30</v>
      </c>
    </row>
    <row r="25" spans="1:12" x14ac:dyDescent="0.25">
      <c r="A25" s="212">
        <v>44593</v>
      </c>
      <c r="B25" s="199" t="s">
        <v>50</v>
      </c>
      <c r="C25" s="199" t="s">
        <v>51</v>
      </c>
      <c r="D25" s="202">
        <v>33272</v>
      </c>
      <c r="E25" s="202">
        <v>33326</v>
      </c>
      <c r="F25" s="200">
        <f t="shared" si="0"/>
        <v>54</v>
      </c>
      <c r="G25" s="202">
        <v>0</v>
      </c>
      <c r="H25" s="202">
        <v>6</v>
      </c>
      <c r="I25" s="202">
        <v>8</v>
      </c>
      <c r="J25" s="202">
        <v>12</v>
      </c>
      <c r="K25" s="199" t="s">
        <v>52</v>
      </c>
      <c r="L25" s="210">
        <v>8</v>
      </c>
    </row>
    <row r="26" spans="1:12" x14ac:dyDescent="0.25">
      <c r="A26" s="327">
        <v>44594</v>
      </c>
      <c r="B26" s="199" t="s">
        <v>50</v>
      </c>
      <c r="C26" s="199" t="s">
        <v>51</v>
      </c>
      <c r="D26" s="202">
        <v>33326</v>
      </c>
      <c r="E26" s="202">
        <v>33426</v>
      </c>
      <c r="F26" s="200">
        <f t="shared" si="0"/>
        <v>100</v>
      </c>
      <c r="G26" s="202">
        <v>0</v>
      </c>
      <c r="H26" s="202">
        <v>26</v>
      </c>
      <c r="I26" s="202">
        <v>26</v>
      </c>
      <c r="J26" s="202">
        <v>28</v>
      </c>
      <c r="K26" s="199" t="s">
        <v>52</v>
      </c>
      <c r="L26" s="210">
        <v>26</v>
      </c>
    </row>
    <row r="27" spans="1:12" x14ac:dyDescent="0.25">
      <c r="A27" s="327"/>
      <c r="B27" s="199" t="s">
        <v>50</v>
      </c>
      <c r="C27" s="199" t="s">
        <v>53</v>
      </c>
      <c r="D27" s="202">
        <v>147008</v>
      </c>
      <c r="E27" s="202">
        <v>147044</v>
      </c>
      <c r="F27" s="200">
        <f t="shared" si="0"/>
        <v>36</v>
      </c>
      <c r="G27" s="202">
        <v>0</v>
      </c>
      <c r="H27" s="202">
        <v>6</v>
      </c>
      <c r="I27" s="202">
        <v>5</v>
      </c>
      <c r="J27" s="202">
        <v>5</v>
      </c>
      <c r="K27" s="199" t="s">
        <v>54</v>
      </c>
      <c r="L27" s="210">
        <v>5</v>
      </c>
    </row>
    <row r="28" spans="1:12" x14ac:dyDescent="0.25">
      <c r="A28" s="212">
        <v>44595</v>
      </c>
      <c r="B28" s="199" t="s">
        <v>50</v>
      </c>
      <c r="C28" s="199" t="s">
        <v>51</v>
      </c>
      <c r="D28" s="202">
        <v>33426</v>
      </c>
      <c r="E28" s="202">
        <v>33547</v>
      </c>
      <c r="F28" s="200">
        <f t="shared" si="0"/>
        <v>121</v>
      </c>
      <c r="G28" s="202">
        <v>0</v>
      </c>
      <c r="H28" s="202">
        <v>13</v>
      </c>
      <c r="I28" s="202">
        <v>13</v>
      </c>
      <c r="J28" s="202">
        <v>13</v>
      </c>
      <c r="K28" s="199" t="s">
        <v>52</v>
      </c>
      <c r="L28" s="210">
        <v>13</v>
      </c>
    </row>
    <row r="29" spans="1:12" x14ac:dyDescent="0.25">
      <c r="A29" s="212">
        <v>44596</v>
      </c>
      <c r="B29" s="199" t="s">
        <v>50</v>
      </c>
      <c r="C29" s="199" t="s">
        <v>51</v>
      </c>
      <c r="D29" s="202">
        <v>0</v>
      </c>
      <c r="E29" s="202">
        <v>0</v>
      </c>
      <c r="F29" s="200">
        <f t="shared" ref="F29" si="1">E29-D29</f>
        <v>0</v>
      </c>
      <c r="G29" s="202">
        <v>0</v>
      </c>
      <c r="H29" s="202">
        <v>0</v>
      </c>
      <c r="I29" s="202">
        <v>0</v>
      </c>
      <c r="J29" s="202">
        <v>0</v>
      </c>
      <c r="K29" s="218" t="s">
        <v>52</v>
      </c>
      <c r="L29" s="210">
        <v>0</v>
      </c>
    </row>
    <row r="30" spans="1:12" x14ac:dyDescent="0.25">
      <c r="A30" s="330">
        <v>44599</v>
      </c>
      <c r="B30" s="199" t="s">
        <v>50</v>
      </c>
      <c r="C30" s="199" t="s">
        <v>53</v>
      </c>
      <c r="D30" s="202">
        <v>147044</v>
      </c>
      <c r="E30" s="202">
        <v>147096</v>
      </c>
      <c r="F30" s="200">
        <f>E30-D30</f>
        <v>52</v>
      </c>
      <c r="G30" s="202">
        <v>0</v>
      </c>
      <c r="H30" s="202">
        <v>7</v>
      </c>
      <c r="I30" s="202">
        <v>8</v>
      </c>
      <c r="J30" s="202">
        <v>8</v>
      </c>
      <c r="K30" s="218" t="s">
        <v>54</v>
      </c>
      <c r="L30" s="210">
        <v>0</v>
      </c>
    </row>
    <row r="31" spans="1:12" x14ac:dyDescent="0.25">
      <c r="A31" s="331"/>
      <c r="B31" s="199" t="s">
        <v>50</v>
      </c>
      <c r="C31" s="199" t="s">
        <v>51</v>
      </c>
      <c r="D31" s="202">
        <v>33547</v>
      </c>
      <c r="E31" s="202">
        <v>33636</v>
      </c>
      <c r="F31" s="200">
        <f t="shared" ref="F31:F43" si="2">E31-D31</f>
        <v>89</v>
      </c>
      <c r="G31" s="202">
        <v>0</v>
      </c>
      <c r="H31" s="202">
        <v>14</v>
      </c>
      <c r="I31" s="202">
        <v>13</v>
      </c>
      <c r="J31" s="202">
        <v>15</v>
      </c>
      <c r="K31" s="218" t="s">
        <v>52</v>
      </c>
      <c r="L31" s="210">
        <v>0</v>
      </c>
    </row>
    <row r="32" spans="1:12" x14ac:dyDescent="0.25">
      <c r="A32" s="212">
        <v>44600</v>
      </c>
      <c r="B32" s="199" t="s">
        <v>50</v>
      </c>
      <c r="C32" s="199" t="s">
        <v>51</v>
      </c>
      <c r="D32" s="202">
        <v>33636</v>
      </c>
      <c r="E32" s="202">
        <v>33756</v>
      </c>
      <c r="F32" s="200">
        <f t="shared" si="2"/>
        <v>120</v>
      </c>
      <c r="G32" s="202">
        <v>0</v>
      </c>
      <c r="H32" s="202">
        <v>30</v>
      </c>
      <c r="I32" s="202">
        <v>32</v>
      </c>
      <c r="J32" s="202">
        <v>51</v>
      </c>
      <c r="K32" s="218" t="s">
        <v>52</v>
      </c>
      <c r="L32" s="210">
        <v>0</v>
      </c>
    </row>
    <row r="33" spans="1:12" x14ac:dyDescent="0.25">
      <c r="A33" s="328">
        <v>44601</v>
      </c>
      <c r="B33" s="199" t="s">
        <v>50</v>
      </c>
      <c r="C33" s="199" t="s">
        <v>53</v>
      </c>
      <c r="D33" s="202">
        <v>147096</v>
      </c>
      <c r="E33" s="202">
        <v>147144</v>
      </c>
      <c r="F33" s="200">
        <f t="shared" si="2"/>
        <v>48</v>
      </c>
      <c r="G33" s="202">
        <v>0</v>
      </c>
      <c r="H33" s="202">
        <v>7</v>
      </c>
      <c r="I33" s="202">
        <v>6</v>
      </c>
      <c r="J33" s="202">
        <v>6</v>
      </c>
      <c r="K33" s="218" t="s">
        <v>54</v>
      </c>
      <c r="L33" s="210">
        <v>0</v>
      </c>
    </row>
    <row r="34" spans="1:12" x14ac:dyDescent="0.25">
      <c r="A34" s="329"/>
      <c r="B34" s="199" t="s">
        <v>50</v>
      </c>
      <c r="C34" s="199" t="s">
        <v>51</v>
      </c>
      <c r="D34" s="202">
        <v>33756</v>
      </c>
      <c r="E34" s="202">
        <v>33847</v>
      </c>
      <c r="F34" s="200">
        <f t="shared" si="2"/>
        <v>91</v>
      </c>
      <c r="G34" s="202">
        <v>0</v>
      </c>
      <c r="H34" s="202">
        <v>17</v>
      </c>
      <c r="I34" s="202">
        <v>16</v>
      </c>
      <c r="J34" s="202">
        <v>16</v>
      </c>
      <c r="K34" s="218" t="s">
        <v>52</v>
      </c>
      <c r="L34" s="210">
        <v>0</v>
      </c>
    </row>
    <row r="35" spans="1:12" x14ac:dyDescent="0.25">
      <c r="A35" s="212">
        <v>44602</v>
      </c>
      <c r="B35" s="199" t="s">
        <v>50</v>
      </c>
      <c r="C35" s="199" t="s">
        <v>51</v>
      </c>
      <c r="D35" s="202">
        <v>33847</v>
      </c>
      <c r="E35" s="202">
        <v>33923</v>
      </c>
      <c r="F35" s="215">
        <f t="shared" si="2"/>
        <v>76</v>
      </c>
      <c r="G35" s="202">
        <v>0</v>
      </c>
      <c r="H35" s="202">
        <v>8</v>
      </c>
      <c r="I35" s="202">
        <v>8</v>
      </c>
      <c r="J35" s="202">
        <v>8</v>
      </c>
      <c r="K35" s="218" t="s">
        <v>52</v>
      </c>
      <c r="L35" s="210">
        <v>0</v>
      </c>
    </row>
    <row r="36" spans="1:12" x14ac:dyDescent="0.25">
      <c r="A36" s="212">
        <v>44603</v>
      </c>
      <c r="B36" s="199" t="s">
        <v>50</v>
      </c>
      <c r="C36" s="199" t="s">
        <v>51</v>
      </c>
      <c r="D36" s="202">
        <v>33923</v>
      </c>
      <c r="E36" s="202">
        <v>33969</v>
      </c>
      <c r="F36" s="215">
        <f t="shared" si="2"/>
        <v>46</v>
      </c>
      <c r="G36" s="202">
        <v>0</v>
      </c>
      <c r="H36" s="202">
        <v>5</v>
      </c>
      <c r="I36" s="202">
        <v>4</v>
      </c>
      <c r="J36" s="202">
        <v>4</v>
      </c>
      <c r="K36" s="218" t="s">
        <v>52</v>
      </c>
      <c r="L36" s="210">
        <v>0</v>
      </c>
    </row>
    <row r="37" spans="1:12" x14ac:dyDescent="0.25">
      <c r="A37" s="328">
        <v>44606</v>
      </c>
      <c r="B37" s="199" t="s">
        <v>50</v>
      </c>
      <c r="C37" s="199" t="s">
        <v>51</v>
      </c>
      <c r="D37" s="202">
        <v>33969</v>
      </c>
      <c r="E37" s="202">
        <v>34030</v>
      </c>
      <c r="F37" s="215">
        <f t="shared" si="2"/>
        <v>61</v>
      </c>
      <c r="G37" s="202">
        <v>0</v>
      </c>
      <c r="H37" s="202">
        <v>4</v>
      </c>
      <c r="I37" s="202">
        <v>4</v>
      </c>
      <c r="J37" s="202">
        <v>9</v>
      </c>
      <c r="K37" s="218" t="s">
        <v>52</v>
      </c>
      <c r="L37" s="210">
        <v>0</v>
      </c>
    </row>
    <row r="38" spans="1:12" x14ac:dyDescent="0.25">
      <c r="A38" s="329"/>
      <c r="B38" s="199" t="s">
        <v>50</v>
      </c>
      <c r="C38" s="199" t="s">
        <v>53</v>
      </c>
      <c r="D38" s="202">
        <v>147144</v>
      </c>
      <c r="E38" s="202">
        <v>147195</v>
      </c>
      <c r="F38" s="215">
        <f t="shared" si="2"/>
        <v>51</v>
      </c>
      <c r="G38" s="202">
        <v>0</v>
      </c>
      <c r="H38" s="202">
        <v>14</v>
      </c>
      <c r="I38" s="202">
        <v>16</v>
      </c>
      <c r="J38" s="202">
        <v>16</v>
      </c>
      <c r="K38" s="218" t="s">
        <v>54</v>
      </c>
      <c r="L38" s="210">
        <v>0</v>
      </c>
    </row>
    <row r="39" spans="1:12" x14ac:dyDescent="0.25">
      <c r="A39" s="212">
        <v>44607</v>
      </c>
      <c r="B39" s="199" t="s">
        <v>50</v>
      </c>
      <c r="C39" s="199" t="s">
        <v>51</v>
      </c>
      <c r="D39" s="210">
        <v>34030</v>
      </c>
      <c r="E39" s="210">
        <v>34142</v>
      </c>
      <c r="F39" s="215">
        <f t="shared" si="2"/>
        <v>112</v>
      </c>
      <c r="G39" s="214">
        <v>0</v>
      </c>
      <c r="H39" s="210">
        <v>33</v>
      </c>
      <c r="I39" s="210">
        <v>35</v>
      </c>
      <c r="J39" s="210">
        <v>43</v>
      </c>
      <c r="K39" s="219" t="s">
        <v>52</v>
      </c>
      <c r="L39" s="210">
        <v>0</v>
      </c>
    </row>
    <row r="40" spans="1:12" x14ac:dyDescent="0.25">
      <c r="A40" s="328">
        <v>44608</v>
      </c>
      <c r="B40" s="199" t="s">
        <v>50</v>
      </c>
      <c r="C40" s="199" t="s">
        <v>51</v>
      </c>
      <c r="D40" s="210">
        <v>34142</v>
      </c>
      <c r="E40" s="210">
        <v>34200</v>
      </c>
      <c r="F40" s="215">
        <f t="shared" si="2"/>
        <v>58</v>
      </c>
      <c r="G40" s="214">
        <v>0</v>
      </c>
      <c r="H40" s="210">
        <v>17</v>
      </c>
      <c r="I40" s="210">
        <v>18</v>
      </c>
      <c r="J40" s="210">
        <v>19</v>
      </c>
      <c r="K40" s="219" t="s">
        <v>52</v>
      </c>
      <c r="L40" s="210">
        <v>0</v>
      </c>
    </row>
    <row r="41" spans="1:12" x14ac:dyDescent="0.25">
      <c r="A41" s="329"/>
      <c r="B41" s="199" t="s">
        <v>50</v>
      </c>
      <c r="C41" s="199" t="s">
        <v>53</v>
      </c>
      <c r="D41" s="210">
        <v>147195</v>
      </c>
      <c r="E41" s="210">
        <v>147236</v>
      </c>
      <c r="F41" s="215">
        <f t="shared" si="2"/>
        <v>41</v>
      </c>
      <c r="G41" s="214">
        <v>0</v>
      </c>
      <c r="H41" s="210">
        <v>8</v>
      </c>
      <c r="I41" s="210">
        <v>8</v>
      </c>
      <c r="J41" s="210">
        <v>9</v>
      </c>
      <c r="K41" s="219" t="s">
        <v>54</v>
      </c>
      <c r="L41" s="210">
        <v>0</v>
      </c>
    </row>
    <row r="42" spans="1:12" x14ac:dyDescent="0.25">
      <c r="A42" s="212">
        <v>44609</v>
      </c>
      <c r="B42" s="199" t="s">
        <v>50</v>
      </c>
      <c r="C42" s="199" t="s">
        <v>51</v>
      </c>
      <c r="D42" s="210">
        <v>34200</v>
      </c>
      <c r="E42" s="210">
        <v>34292</v>
      </c>
      <c r="F42" s="215">
        <f t="shared" si="2"/>
        <v>92</v>
      </c>
      <c r="G42" s="214">
        <v>0</v>
      </c>
      <c r="H42" s="210">
        <v>0</v>
      </c>
      <c r="I42" s="210">
        <v>0</v>
      </c>
      <c r="J42" s="210">
        <v>0</v>
      </c>
      <c r="K42" s="219" t="s">
        <v>52</v>
      </c>
      <c r="L42" s="210">
        <v>0</v>
      </c>
    </row>
    <row r="43" spans="1:12" x14ac:dyDescent="0.25">
      <c r="A43" s="212">
        <v>44610</v>
      </c>
      <c r="B43" s="199" t="s">
        <v>50</v>
      </c>
      <c r="C43" s="199" t="s">
        <v>51</v>
      </c>
      <c r="D43" s="210">
        <v>34292</v>
      </c>
      <c r="E43" s="210">
        <v>0</v>
      </c>
      <c r="F43" s="215">
        <f t="shared" si="2"/>
        <v>-34292</v>
      </c>
      <c r="G43" s="214">
        <v>0</v>
      </c>
      <c r="H43" s="210">
        <v>8</v>
      </c>
      <c r="I43" s="210">
        <v>8</v>
      </c>
      <c r="J43" s="210">
        <v>11</v>
      </c>
      <c r="K43" s="219" t="s">
        <v>52</v>
      </c>
      <c r="L43" s="210">
        <v>0</v>
      </c>
    </row>
    <row r="44" spans="1:12" x14ac:dyDescent="0.25">
      <c r="A44" s="212">
        <v>44613</v>
      </c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</row>
    <row r="45" spans="1:12" x14ac:dyDescent="0.25">
      <c r="A45" s="212"/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</row>
    <row r="46" spans="1:12" x14ac:dyDescent="0.25">
      <c r="A46" s="212"/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</row>
    <row r="47" spans="1:12" x14ac:dyDescent="0.25">
      <c r="A47" s="212"/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</row>
    <row r="48" spans="1:12" x14ac:dyDescent="0.25">
      <c r="A48" s="212"/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</row>
    <row r="49" spans="1:12" x14ac:dyDescent="0.25">
      <c r="A49" s="212"/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</row>
    <row r="50" spans="1:12" x14ac:dyDescent="0.25">
      <c r="A50" s="212"/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</row>
    <row r="51" spans="1:12" x14ac:dyDescent="0.25">
      <c r="A51" s="212"/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</row>
    <row r="52" spans="1:12" x14ac:dyDescent="0.25">
      <c r="A52" s="212"/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</row>
    <row r="53" spans="1:12" x14ac:dyDescent="0.25">
      <c r="A53" s="212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</row>
    <row r="54" spans="1:12" x14ac:dyDescent="0.25">
      <c r="A54" s="212"/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</row>
    <row r="55" spans="1:12" x14ac:dyDescent="0.25">
      <c r="A55" s="212"/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</row>
    <row r="56" spans="1:12" x14ac:dyDescent="0.25">
      <c r="A56" s="192"/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2" x14ac:dyDescent="0.25">
      <c r="A57" s="192"/>
      <c r="B57" s="216"/>
      <c r="C57" s="216"/>
      <c r="D57" s="216"/>
      <c r="E57" s="216"/>
      <c r="F57" s="216"/>
      <c r="G57" s="216"/>
      <c r="H57" s="216"/>
      <c r="I57" s="216"/>
      <c r="J57" s="216"/>
      <c r="K57" s="216"/>
      <c r="L57" s="216"/>
    </row>
    <row r="58" spans="1:12" x14ac:dyDescent="0.25">
      <c r="A58" s="192"/>
      <c r="B58" s="216"/>
      <c r="C58" s="216"/>
      <c r="D58" s="216"/>
      <c r="E58" s="216"/>
      <c r="F58" s="216"/>
      <c r="G58" s="216"/>
      <c r="H58" s="216"/>
      <c r="I58" s="216"/>
      <c r="J58" s="216"/>
      <c r="K58" s="216"/>
      <c r="L58" s="216"/>
    </row>
    <row r="59" spans="1:12" x14ac:dyDescent="0.25">
      <c r="A59" s="192"/>
      <c r="B59" s="216"/>
      <c r="C59" s="216"/>
      <c r="D59" s="216"/>
      <c r="E59" s="216"/>
      <c r="F59" s="216"/>
      <c r="G59" s="216"/>
      <c r="H59" s="216"/>
      <c r="I59" s="216"/>
      <c r="J59" s="216"/>
      <c r="K59" s="216"/>
      <c r="L59" s="216"/>
    </row>
    <row r="60" spans="1:12" x14ac:dyDescent="0.25">
      <c r="A60" s="192"/>
      <c r="B60" s="216"/>
      <c r="C60" s="216"/>
      <c r="D60" s="216"/>
      <c r="E60" s="216"/>
      <c r="F60" s="216"/>
      <c r="G60" s="216"/>
      <c r="H60" s="216"/>
      <c r="I60" s="216"/>
      <c r="J60" s="216"/>
      <c r="K60" s="216"/>
      <c r="L60" s="216"/>
    </row>
    <row r="61" spans="1:12" x14ac:dyDescent="0.25">
      <c r="A61" s="192"/>
      <c r="B61" s="216"/>
      <c r="C61" s="216"/>
      <c r="D61" s="216"/>
      <c r="E61" s="216"/>
      <c r="F61" s="216"/>
      <c r="G61" s="216"/>
      <c r="H61" s="216"/>
      <c r="I61" s="216"/>
      <c r="J61" s="216"/>
      <c r="K61" s="216"/>
      <c r="L61" s="216"/>
    </row>
    <row r="62" spans="1:12" x14ac:dyDescent="0.25">
      <c r="A62" s="192"/>
      <c r="B62" s="216"/>
      <c r="C62" s="216"/>
      <c r="D62" s="216"/>
      <c r="E62" s="216"/>
      <c r="F62" s="216"/>
      <c r="G62" s="216"/>
      <c r="H62" s="216"/>
      <c r="I62" s="216"/>
      <c r="J62" s="216"/>
      <c r="K62" s="216"/>
      <c r="L62" s="216"/>
    </row>
    <row r="63" spans="1:12" x14ac:dyDescent="0.25">
      <c r="A63" s="192"/>
      <c r="B63" s="216"/>
      <c r="C63" s="216"/>
      <c r="D63" s="216"/>
      <c r="E63" s="216"/>
      <c r="F63" s="216"/>
      <c r="G63" s="216"/>
      <c r="H63" s="216"/>
      <c r="I63" s="216"/>
      <c r="J63" s="216"/>
      <c r="K63" s="216"/>
      <c r="L63" s="216"/>
    </row>
    <row r="64" spans="1:12" x14ac:dyDescent="0.25">
      <c r="A64" s="192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</row>
    <row r="65" spans="1:12" x14ac:dyDescent="0.25">
      <c r="A65" s="192"/>
      <c r="B65" s="216"/>
      <c r="C65" s="216"/>
      <c r="D65" s="216"/>
      <c r="E65" s="216"/>
      <c r="F65" s="216"/>
      <c r="G65" s="216"/>
      <c r="H65" s="216"/>
      <c r="I65" s="216"/>
      <c r="J65" s="216"/>
      <c r="K65" s="216"/>
      <c r="L65" s="216"/>
    </row>
    <row r="66" spans="1:12" x14ac:dyDescent="0.25">
      <c r="A66" s="192"/>
      <c r="B66" s="216"/>
      <c r="C66" s="216"/>
      <c r="D66" s="216"/>
      <c r="E66" s="216"/>
      <c r="F66" s="216"/>
      <c r="G66" s="216"/>
      <c r="H66" s="216"/>
      <c r="I66" s="216"/>
      <c r="J66" s="216"/>
      <c r="K66" s="216"/>
      <c r="L66" s="216"/>
    </row>
    <row r="67" spans="1:12" x14ac:dyDescent="0.25">
      <c r="A67" s="192"/>
      <c r="B67" s="216"/>
      <c r="C67" s="216"/>
      <c r="D67" s="216"/>
      <c r="E67" s="216"/>
      <c r="F67" s="216"/>
      <c r="G67" s="216"/>
      <c r="H67" s="216"/>
      <c r="I67" s="216"/>
      <c r="J67" s="216"/>
      <c r="K67" s="216"/>
      <c r="L67" s="216"/>
    </row>
    <row r="68" spans="1:12" x14ac:dyDescent="0.25">
      <c r="A68" s="192"/>
      <c r="B68" s="216"/>
      <c r="C68" s="216"/>
      <c r="D68" s="216"/>
      <c r="E68" s="216"/>
      <c r="F68" s="216"/>
      <c r="G68" s="216"/>
      <c r="H68" s="216"/>
      <c r="I68" s="216"/>
      <c r="J68" s="216"/>
      <c r="K68" s="216"/>
      <c r="L68" s="216"/>
    </row>
    <row r="69" spans="1:12" x14ac:dyDescent="0.25">
      <c r="A69" s="192"/>
      <c r="B69" s="216"/>
      <c r="C69" s="216"/>
      <c r="D69" s="216"/>
      <c r="E69" s="216"/>
      <c r="F69" s="216"/>
      <c r="G69" s="216"/>
      <c r="H69" s="216"/>
      <c r="I69" s="216"/>
      <c r="J69" s="216"/>
      <c r="K69" s="216"/>
      <c r="L69" s="216"/>
    </row>
    <row r="70" spans="1:12" x14ac:dyDescent="0.25">
      <c r="A70" s="192"/>
      <c r="B70" s="216"/>
      <c r="C70" s="216"/>
      <c r="D70" s="216"/>
      <c r="E70" s="216"/>
      <c r="F70" s="216"/>
      <c r="G70" s="216"/>
      <c r="H70" s="216"/>
      <c r="I70" s="216"/>
      <c r="J70" s="216"/>
      <c r="K70" s="216"/>
      <c r="L70" s="216"/>
    </row>
    <row r="71" spans="1:12" x14ac:dyDescent="0.25">
      <c r="A71" s="192"/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</row>
    <row r="72" spans="1:12" x14ac:dyDescent="0.25">
      <c r="A72" s="192"/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</row>
    <row r="73" spans="1:12" x14ac:dyDescent="0.25">
      <c r="A73" s="192"/>
      <c r="B73" s="216"/>
      <c r="C73" s="216"/>
      <c r="D73" s="216"/>
      <c r="E73" s="216"/>
      <c r="F73" s="216"/>
      <c r="G73" s="216"/>
      <c r="H73" s="216"/>
      <c r="I73" s="216"/>
      <c r="J73" s="216"/>
      <c r="K73" s="216"/>
      <c r="L73" s="216"/>
    </row>
    <row r="74" spans="1:12" x14ac:dyDescent="0.25">
      <c r="A74" s="192"/>
      <c r="B74" s="216"/>
      <c r="C74" s="216"/>
      <c r="D74" s="216"/>
      <c r="E74" s="216"/>
      <c r="F74" s="216"/>
      <c r="G74" s="216"/>
      <c r="H74" s="216"/>
      <c r="I74" s="216"/>
      <c r="J74" s="216"/>
      <c r="K74" s="216"/>
      <c r="L74" s="216"/>
    </row>
    <row r="75" spans="1:12" x14ac:dyDescent="0.25">
      <c r="A75" s="192"/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</row>
    <row r="76" spans="1:12" x14ac:dyDescent="0.25">
      <c r="A76" s="192"/>
      <c r="B76" s="216"/>
      <c r="C76" s="216"/>
      <c r="D76" s="216"/>
      <c r="E76" s="216"/>
      <c r="F76" s="216"/>
      <c r="G76" s="216"/>
      <c r="H76" s="216"/>
      <c r="I76" s="216"/>
      <c r="J76" s="216"/>
      <c r="K76" s="216"/>
      <c r="L76" s="216"/>
    </row>
    <row r="77" spans="1:12" x14ac:dyDescent="0.25">
      <c r="A77" s="192"/>
      <c r="B77" s="216"/>
      <c r="C77" s="216"/>
      <c r="D77" s="216"/>
      <c r="E77" s="216"/>
      <c r="F77" s="216"/>
      <c r="G77" s="216"/>
      <c r="H77" s="216"/>
      <c r="I77" s="216"/>
      <c r="J77" s="216"/>
      <c r="K77" s="216"/>
      <c r="L77" s="216"/>
    </row>
    <row r="78" spans="1:12" x14ac:dyDescent="0.25">
      <c r="A78" s="192"/>
      <c r="B78" s="216"/>
      <c r="C78" s="216"/>
      <c r="D78" s="216"/>
      <c r="E78" s="216"/>
      <c r="F78" s="216"/>
      <c r="G78" s="216"/>
      <c r="H78" s="216"/>
      <c r="I78" s="216"/>
      <c r="J78" s="216"/>
      <c r="K78" s="216"/>
      <c r="L78" s="216"/>
    </row>
    <row r="79" spans="1:12" x14ac:dyDescent="0.25">
      <c r="A79" s="192"/>
      <c r="B79" s="216"/>
      <c r="C79" s="216"/>
      <c r="D79" s="216"/>
      <c r="E79" s="216"/>
      <c r="F79" s="216"/>
      <c r="G79" s="216"/>
      <c r="H79" s="216"/>
      <c r="I79" s="216"/>
      <c r="J79" s="216"/>
      <c r="K79" s="216"/>
      <c r="L79" s="216"/>
    </row>
    <row r="80" spans="1:12" x14ac:dyDescent="0.25">
      <c r="A80" s="192"/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</row>
    <row r="81" spans="1:12" x14ac:dyDescent="0.25">
      <c r="A81" s="192"/>
      <c r="B81" s="216"/>
      <c r="C81" s="216"/>
      <c r="D81" s="216"/>
      <c r="E81" s="216"/>
      <c r="F81" s="216"/>
      <c r="G81" s="216"/>
      <c r="H81" s="216"/>
      <c r="I81" s="216"/>
      <c r="J81" s="216"/>
      <c r="K81" s="216"/>
      <c r="L81" s="216"/>
    </row>
    <row r="82" spans="1:12" x14ac:dyDescent="0.25">
      <c r="A82" s="192"/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</row>
    <row r="83" spans="1:12" x14ac:dyDescent="0.25">
      <c r="A83" s="192"/>
      <c r="B83" s="216"/>
      <c r="C83" s="216"/>
      <c r="D83" s="216"/>
      <c r="E83" s="216"/>
      <c r="F83" s="216"/>
      <c r="G83" s="216"/>
      <c r="H83" s="216"/>
      <c r="I83" s="216"/>
      <c r="J83" s="216"/>
      <c r="K83" s="216"/>
      <c r="L83" s="216"/>
    </row>
    <row r="84" spans="1:12" x14ac:dyDescent="0.25">
      <c r="A84" s="192"/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</row>
    <row r="85" spans="1:12" x14ac:dyDescent="0.25">
      <c r="A85" s="192"/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</row>
    <row r="86" spans="1:12" x14ac:dyDescent="0.25">
      <c r="A86" s="192"/>
      <c r="B86" s="216"/>
      <c r="C86" s="216"/>
      <c r="D86" s="216"/>
      <c r="E86" s="216"/>
      <c r="F86" s="216"/>
      <c r="G86" s="216"/>
      <c r="H86" s="216"/>
      <c r="I86" s="216"/>
      <c r="J86" s="216"/>
      <c r="K86" s="216"/>
      <c r="L86" s="216"/>
    </row>
    <row r="87" spans="1:12" x14ac:dyDescent="0.25">
      <c r="A87" s="192"/>
      <c r="B87" s="216"/>
      <c r="C87" s="216"/>
      <c r="D87" s="216"/>
      <c r="E87" s="216"/>
      <c r="F87" s="216"/>
      <c r="G87" s="216"/>
      <c r="H87" s="216"/>
      <c r="I87" s="216"/>
      <c r="J87" s="216"/>
      <c r="K87" s="216"/>
      <c r="L87" s="216"/>
    </row>
    <row r="88" spans="1:12" x14ac:dyDescent="0.25">
      <c r="A88" s="192"/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</row>
    <row r="89" spans="1:12" x14ac:dyDescent="0.25">
      <c r="A89" s="192"/>
      <c r="B89" s="216"/>
      <c r="C89" s="216"/>
      <c r="D89" s="216"/>
      <c r="E89" s="216"/>
      <c r="F89" s="216"/>
      <c r="G89" s="216"/>
      <c r="H89" s="216"/>
      <c r="I89" s="216"/>
      <c r="J89" s="216"/>
      <c r="K89" s="216"/>
      <c r="L89" s="216"/>
    </row>
    <row r="90" spans="1:12" x14ac:dyDescent="0.25">
      <c r="A90" s="192"/>
      <c r="B90" s="216"/>
      <c r="C90" s="216"/>
      <c r="D90" s="216"/>
      <c r="E90" s="216"/>
      <c r="F90" s="216"/>
      <c r="G90" s="216"/>
      <c r="H90" s="216"/>
      <c r="I90" s="216"/>
      <c r="J90" s="216"/>
      <c r="K90" s="216"/>
      <c r="L90" s="216"/>
    </row>
    <row r="91" spans="1:12" x14ac:dyDescent="0.25">
      <c r="A91" s="192"/>
      <c r="B91" s="216"/>
      <c r="C91" s="216"/>
      <c r="D91" s="216"/>
      <c r="E91" s="216"/>
      <c r="F91" s="216"/>
      <c r="G91" s="216"/>
      <c r="H91" s="216"/>
      <c r="I91" s="216"/>
      <c r="J91" s="216"/>
      <c r="K91" s="216"/>
      <c r="L91" s="216"/>
    </row>
    <row r="92" spans="1:12" x14ac:dyDescent="0.25">
      <c r="A92" s="192"/>
      <c r="B92" s="216"/>
      <c r="C92" s="216"/>
      <c r="D92" s="216"/>
      <c r="E92" s="216"/>
      <c r="F92" s="216"/>
      <c r="G92" s="216"/>
      <c r="H92" s="216"/>
      <c r="I92" s="216"/>
      <c r="J92" s="216"/>
      <c r="K92" s="216"/>
      <c r="L92" s="216"/>
    </row>
    <row r="93" spans="1:12" x14ac:dyDescent="0.25">
      <c r="A93" s="192"/>
      <c r="B93" s="216"/>
      <c r="C93" s="216"/>
      <c r="D93" s="216"/>
      <c r="E93" s="216"/>
      <c r="F93" s="216"/>
      <c r="G93" s="216"/>
      <c r="H93" s="216"/>
      <c r="I93" s="216"/>
      <c r="J93" s="216"/>
      <c r="K93" s="216"/>
      <c r="L93" s="216"/>
    </row>
    <row r="94" spans="1:12" x14ac:dyDescent="0.25">
      <c r="A94" s="192"/>
      <c r="B94" s="216"/>
      <c r="C94" s="216"/>
      <c r="D94" s="216"/>
      <c r="E94" s="216"/>
      <c r="F94" s="216"/>
      <c r="G94" s="216"/>
      <c r="H94" s="216"/>
      <c r="I94" s="216"/>
      <c r="J94" s="216"/>
      <c r="K94" s="216"/>
      <c r="L94" s="216"/>
    </row>
    <row r="95" spans="1:12" x14ac:dyDescent="0.25">
      <c r="A95" s="192"/>
      <c r="B95" s="216"/>
      <c r="C95" s="216"/>
      <c r="D95" s="216"/>
      <c r="E95" s="216"/>
      <c r="F95" s="216"/>
      <c r="G95" s="216"/>
      <c r="H95" s="216"/>
      <c r="I95" s="216"/>
      <c r="J95" s="216"/>
      <c r="K95" s="216"/>
      <c r="L95" s="216"/>
    </row>
    <row r="96" spans="1:12" x14ac:dyDescent="0.25">
      <c r="A96" s="192"/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</row>
    <row r="97" spans="1:12" x14ac:dyDescent="0.25">
      <c r="A97" s="192"/>
      <c r="B97" s="216"/>
      <c r="C97" s="216"/>
      <c r="D97" s="216"/>
      <c r="E97" s="216"/>
      <c r="F97" s="216"/>
      <c r="G97" s="216"/>
      <c r="H97" s="216"/>
      <c r="I97" s="216"/>
      <c r="J97" s="216"/>
      <c r="K97" s="216"/>
      <c r="L97" s="216"/>
    </row>
    <row r="98" spans="1:12" x14ac:dyDescent="0.25">
      <c r="A98" s="192"/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</row>
    <row r="99" spans="1:12" x14ac:dyDescent="0.25">
      <c r="A99" s="192"/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</row>
    <row r="100" spans="1:12" x14ac:dyDescent="0.25">
      <c r="A100" s="192"/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  <c r="L100" s="216"/>
    </row>
    <row r="101" spans="1:12" x14ac:dyDescent="0.25">
      <c r="A101" s="192"/>
      <c r="B101" s="216"/>
      <c r="C101" s="216"/>
      <c r="D101" s="216"/>
      <c r="E101" s="216"/>
      <c r="F101" s="216"/>
      <c r="G101" s="216"/>
      <c r="H101" s="216"/>
      <c r="I101" s="216"/>
      <c r="J101" s="216"/>
      <c r="K101" s="216"/>
      <c r="L101" s="216"/>
    </row>
    <row r="102" spans="1:12" x14ac:dyDescent="0.25">
      <c r="A102" s="192"/>
      <c r="B102" s="216"/>
      <c r="C102" s="216"/>
      <c r="D102" s="216"/>
      <c r="E102" s="216"/>
      <c r="F102" s="216"/>
      <c r="G102" s="216"/>
      <c r="H102" s="216"/>
      <c r="I102" s="216"/>
      <c r="J102" s="216"/>
      <c r="K102" s="216"/>
      <c r="L102" s="216"/>
    </row>
    <row r="103" spans="1:12" x14ac:dyDescent="0.25">
      <c r="A103" s="192"/>
      <c r="B103" s="216"/>
      <c r="C103" s="216"/>
      <c r="D103" s="216"/>
      <c r="E103" s="216"/>
      <c r="F103" s="216"/>
      <c r="G103" s="216"/>
      <c r="H103" s="216"/>
      <c r="I103" s="216"/>
      <c r="J103" s="216"/>
      <c r="K103" s="216"/>
      <c r="L103" s="216"/>
    </row>
    <row r="104" spans="1:12" x14ac:dyDescent="0.25">
      <c r="A104" s="192"/>
      <c r="B104" s="216"/>
      <c r="C104" s="216"/>
      <c r="D104" s="216"/>
      <c r="E104" s="216"/>
      <c r="F104" s="216"/>
      <c r="G104" s="216"/>
      <c r="H104" s="216"/>
      <c r="I104" s="216"/>
      <c r="J104" s="216"/>
      <c r="K104" s="216"/>
      <c r="L104" s="216"/>
    </row>
    <row r="105" spans="1:12" x14ac:dyDescent="0.25">
      <c r="A105" s="192"/>
      <c r="B105" s="216"/>
      <c r="C105" s="216"/>
      <c r="D105" s="216"/>
      <c r="E105" s="216"/>
      <c r="F105" s="216"/>
      <c r="G105" s="216"/>
      <c r="H105" s="216"/>
      <c r="I105" s="216"/>
      <c r="J105" s="216"/>
      <c r="K105" s="216"/>
      <c r="L105" s="216"/>
    </row>
    <row r="106" spans="1:12" x14ac:dyDescent="0.25">
      <c r="A106" s="192"/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</row>
    <row r="107" spans="1:12" x14ac:dyDescent="0.25">
      <c r="A107" s="192"/>
      <c r="B107" s="216"/>
      <c r="C107" s="216"/>
      <c r="D107" s="216"/>
      <c r="E107" s="216"/>
      <c r="F107" s="216"/>
      <c r="G107" s="216"/>
      <c r="H107" s="216"/>
      <c r="I107" s="216"/>
      <c r="J107" s="216"/>
      <c r="K107" s="216"/>
      <c r="L107" s="216"/>
    </row>
    <row r="108" spans="1:12" x14ac:dyDescent="0.25">
      <c r="A108" s="192"/>
      <c r="B108" s="216"/>
      <c r="C108" s="216"/>
      <c r="D108" s="216"/>
      <c r="E108" s="216"/>
      <c r="F108" s="216"/>
      <c r="G108" s="216"/>
      <c r="H108" s="216"/>
      <c r="I108" s="216"/>
      <c r="J108" s="216"/>
      <c r="K108" s="216"/>
      <c r="L108" s="216"/>
    </row>
    <row r="109" spans="1:12" x14ac:dyDescent="0.25">
      <c r="A109" s="192"/>
      <c r="B109" s="216"/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</row>
    <row r="110" spans="1:12" x14ac:dyDescent="0.25">
      <c r="A110" s="192"/>
      <c r="B110" s="216"/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</row>
    <row r="111" spans="1:12" x14ac:dyDescent="0.25">
      <c r="A111" s="192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</row>
    <row r="112" spans="1:12" x14ac:dyDescent="0.25">
      <c r="A112" s="192"/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</row>
    <row r="113" spans="1:12" x14ac:dyDescent="0.25">
      <c r="A113" s="192"/>
      <c r="B113" s="216"/>
      <c r="C113" s="216"/>
      <c r="D113" s="216"/>
      <c r="E113" s="216"/>
      <c r="F113" s="216"/>
      <c r="G113" s="216"/>
      <c r="H113" s="216"/>
      <c r="I113" s="216"/>
      <c r="J113" s="216"/>
      <c r="K113" s="216"/>
      <c r="L113" s="216"/>
    </row>
    <row r="114" spans="1:12" x14ac:dyDescent="0.25">
      <c r="A114" s="192"/>
      <c r="B114" s="216"/>
      <c r="C114" s="216"/>
      <c r="D114" s="216"/>
      <c r="E114" s="216"/>
      <c r="F114" s="216"/>
      <c r="G114" s="216"/>
      <c r="H114" s="216"/>
      <c r="I114" s="216"/>
      <c r="J114" s="216"/>
      <c r="K114" s="216"/>
      <c r="L114" s="216"/>
    </row>
    <row r="115" spans="1:12" x14ac:dyDescent="0.25">
      <c r="A115" s="192"/>
      <c r="B115" s="216"/>
      <c r="C115" s="216"/>
      <c r="D115" s="216"/>
      <c r="E115" s="216"/>
      <c r="F115" s="216"/>
      <c r="G115" s="216"/>
      <c r="H115" s="216"/>
      <c r="I115" s="216"/>
      <c r="J115" s="216"/>
      <c r="K115" s="216"/>
      <c r="L115" s="216"/>
    </row>
    <row r="116" spans="1:12" x14ac:dyDescent="0.25">
      <c r="A116" s="192"/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</row>
    <row r="117" spans="1:12" x14ac:dyDescent="0.25">
      <c r="A117" s="192"/>
      <c r="B117" s="216"/>
      <c r="C117" s="216"/>
      <c r="D117" s="216"/>
      <c r="E117" s="216"/>
      <c r="F117" s="216"/>
      <c r="G117" s="216"/>
      <c r="H117" s="216"/>
      <c r="I117" s="216"/>
      <c r="J117" s="216"/>
      <c r="K117" s="216"/>
      <c r="L117" s="216"/>
    </row>
    <row r="118" spans="1:12" x14ac:dyDescent="0.25">
      <c r="A118" s="192"/>
      <c r="B118" s="216"/>
      <c r="C118" s="216"/>
      <c r="D118" s="216"/>
      <c r="E118" s="216"/>
      <c r="F118" s="216"/>
      <c r="G118" s="216"/>
      <c r="H118" s="216"/>
      <c r="I118" s="216"/>
      <c r="J118" s="216"/>
      <c r="K118" s="216"/>
      <c r="L118" s="216"/>
    </row>
    <row r="119" spans="1:12" x14ac:dyDescent="0.25">
      <c r="A119" s="192"/>
      <c r="B119" s="216"/>
      <c r="C119" s="216"/>
      <c r="D119" s="216"/>
      <c r="E119" s="216"/>
      <c r="F119" s="216"/>
      <c r="G119" s="216"/>
      <c r="H119" s="216"/>
      <c r="I119" s="216"/>
      <c r="J119" s="216"/>
      <c r="K119" s="216"/>
      <c r="L119" s="216"/>
    </row>
    <row r="120" spans="1:12" x14ac:dyDescent="0.25">
      <c r="A120" s="192"/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  <c r="L120" s="216"/>
    </row>
    <row r="121" spans="1:12" x14ac:dyDescent="0.25">
      <c r="A121" s="192"/>
      <c r="B121" s="216"/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</row>
    <row r="122" spans="1:12" x14ac:dyDescent="0.25">
      <c r="A122" s="192"/>
      <c r="B122" s="216"/>
      <c r="C122" s="216"/>
      <c r="D122" s="216"/>
      <c r="E122" s="216"/>
      <c r="F122" s="216"/>
      <c r="G122" s="216"/>
      <c r="H122" s="216"/>
      <c r="I122" s="216"/>
      <c r="J122" s="216"/>
      <c r="K122" s="216"/>
      <c r="L122" s="216"/>
    </row>
    <row r="123" spans="1:12" x14ac:dyDescent="0.25">
      <c r="A123" s="192"/>
      <c r="B123" s="216"/>
      <c r="C123" s="216"/>
      <c r="D123" s="216"/>
      <c r="E123" s="216"/>
      <c r="F123" s="216"/>
      <c r="G123" s="216"/>
      <c r="H123" s="216"/>
      <c r="I123" s="216"/>
      <c r="J123" s="216"/>
      <c r="K123" s="216"/>
      <c r="L123" s="216"/>
    </row>
    <row r="124" spans="1:12" x14ac:dyDescent="0.25">
      <c r="A124" s="192"/>
      <c r="B124" s="216"/>
      <c r="C124" s="216"/>
      <c r="D124" s="216"/>
      <c r="E124" s="216"/>
      <c r="F124" s="216"/>
      <c r="G124" s="216"/>
      <c r="H124" s="216"/>
      <c r="I124" s="216"/>
      <c r="J124" s="216"/>
      <c r="K124" s="216"/>
      <c r="L124" s="216"/>
    </row>
    <row r="125" spans="1:12" x14ac:dyDescent="0.25">
      <c r="A125" s="192"/>
      <c r="B125" s="216"/>
      <c r="C125" s="216"/>
      <c r="D125" s="216"/>
      <c r="E125" s="216"/>
      <c r="F125" s="216"/>
      <c r="G125" s="216"/>
      <c r="H125" s="216"/>
      <c r="I125" s="216"/>
      <c r="J125" s="216"/>
      <c r="K125" s="216"/>
      <c r="L125" s="216"/>
    </row>
    <row r="126" spans="1:12" x14ac:dyDescent="0.25">
      <c r="A126" s="192"/>
      <c r="B126" s="216"/>
      <c r="C126" s="216"/>
      <c r="D126" s="216"/>
      <c r="E126" s="216"/>
      <c r="F126" s="216"/>
      <c r="G126" s="216"/>
      <c r="H126" s="216"/>
      <c r="I126" s="216"/>
      <c r="J126" s="216"/>
      <c r="K126" s="216"/>
      <c r="L126" s="216"/>
    </row>
    <row r="127" spans="1:12" x14ac:dyDescent="0.25">
      <c r="A127" s="192"/>
      <c r="B127" s="216"/>
      <c r="C127" s="216"/>
      <c r="D127" s="216"/>
      <c r="E127" s="216"/>
      <c r="F127" s="216"/>
      <c r="G127" s="216"/>
      <c r="H127" s="216"/>
      <c r="I127" s="216"/>
      <c r="J127" s="216"/>
      <c r="K127" s="216"/>
      <c r="L127" s="216"/>
    </row>
    <row r="128" spans="1:12" x14ac:dyDescent="0.25">
      <c r="A128" s="192"/>
      <c r="B128" s="216"/>
      <c r="C128" s="216"/>
      <c r="D128" s="216"/>
      <c r="E128" s="216"/>
      <c r="F128" s="216"/>
      <c r="G128" s="216"/>
      <c r="H128" s="216"/>
      <c r="I128" s="216"/>
      <c r="J128" s="216"/>
      <c r="K128" s="216"/>
      <c r="L128" s="216"/>
    </row>
    <row r="129" spans="1:12" x14ac:dyDescent="0.25">
      <c r="A129" s="192"/>
      <c r="B129" s="216"/>
      <c r="C129" s="216"/>
      <c r="D129" s="216"/>
      <c r="E129" s="216"/>
      <c r="F129" s="216"/>
      <c r="G129" s="216"/>
      <c r="H129" s="216"/>
      <c r="I129" s="216"/>
      <c r="J129" s="216"/>
      <c r="K129" s="216"/>
      <c r="L129" s="216"/>
    </row>
    <row r="130" spans="1:12" x14ac:dyDescent="0.25">
      <c r="A130" s="192"/>
      <c r="B130" s="216"/>
      <c r="C130" s="216"/>
      <c r="D130" s="216"/>
      <c r="E130" s="216"/>
      <c r="F130" s="216"/>
      <c r="G130" s="216"/>
      <c r="H130" s="216"/>
      <c r="I130" s="216"/>
      <c r="J130" s="216"/>
      <c r="K130" s="216"/>
      <c r="L130" s="216"/>
    </row>
    <row r="131" spans="1:12" x14ac:dyDescent="0.25">
      <c r="A131" s="192"/>
      <c r="B131" s="216"/>
      <c r="C131" s="216"/>
      <c r="D131" s="216"/>
      <c r="E131" s="216"/>
      <c r="F131" s="216"/>
      <c r="G131" s="216"/>
      <c r="H131" s="216"/>
      <c r="I131" s="216"/>
      <c r="J131" s="216"/>
      <c r="K131" s="216"/>
      <c r="L131" s="216"/>
    </row>
    <row r="132" spans="1:12" x14ac:dyDescent="0.25">
      <c r="A132" s="192"/>
      <c r="B132" s="216"/>
      <c r="C132" s="216"/>
      <c r="D132" s="216"/>
      <c r="E132" s="216"/>
      <c r="F132" s="216"/>
      <c r="G132" s="216"/>
      <c r="H132" s="216"/>
      <c r="I132" s="216"/>
      <c r="J132" s="216"/>
      <c r="K132" s="216"/>
      <c r="L132" s="216"/>
    </row>
    <row r="133" spans="1:12" x14ac:dyDescent="0.25">
      <c r="A133" s="192"/>
      <c r="B133" s="216"/>
      <c r="C133" s="216"/>
      <c r="D133" s="216"/>
      <c r="E133" s="216"/>
      <c r="F133" s="216"/>
      <c r="G133" s="216"/>
      <c r="H133" s="216"/>
      <c r="I133" s="216"/>
      <c r="J133" s="216"/>
      <c r="K133" s="216"/>
      <c r="L133" s="216"/>
    </row>
    <row r="134" spans="1:12" x14ac:dyDescent="0.25">
      <c r="A134" s="192"/>
      <c r="B134" s="216"/>
      <c r="C134" s="216"/>
      <c r="D134" s="216"/>
      <c r="E134" s="216"/>
      <c r="F134" s="216"/>
      <c r="G134" s="216"/>
      <c r="H134" s="216"/>
      <c r="I134" s="216"/>
      <c r="J134" s="216"/>
      <c r="K134" s="216"/>
      <c r="L134" s="216"/>
    </row>
    <row r="135" spans="1:12" x14ac:dyDescent="0.25">
      <c r="A135" s="192"/>
      <c r="B135" s="216"/>
      <c r="C135" s="216"/>
      <c r="D135" s="216"/>
      <c r="E135" s="216"/>
      <c r="F135" s="216"/>
      <c r="G135" s="216"/>
      <c r="H135" s="216"/>
      <c r="I135" s="216"/>
      <c r="J135" s="216"/>
      <c r="K135" s="216"/>
      <c r="L135" s="216"/>
    </row>
    <row r="136" spans="1:12" x14ac:dyDescent="0.25">
      <c r="A136" s="192"/>
      <c r="B136" s="216"/>
      <c r="C136" s="216"/>
      <c r="D136" s="216"/>
      <c r="E136" s="216"/>
      <c r="F136" s="216"/>
      <c r="G136" s="216"/>
      <c r="H136" s="216"/>
      <c r="I136" s="216"/>
      <c r="J136" s="216"/>
      <c r="K136" s="216"/>
      <c r="L136" s="216"/>
    </row>
    <row r="137" spans="1:12" x14ac:dyDescent="0.25">
      <c r="A137" s="192"/>
      <c r="B137" s="216"/>
      <c r="C137" s="216"/>
      <c r="D137" s="216"/>
      <c r="E137" s="216"/>
      <c r="F137" s="216"/>
      <c r="G137" s="216"/>
      <c r="H137" s="216"/>
      <c r="I137" s="216"/>
      <c r="J137" s="216"/>
      <c r="K137" s="216"/>
      <c r="L137" s="216"/>
    </row>
    <row r="138" spans="1:12" x14ac:dyDescent="0.25">
      <c r="A138" s="217"/>
      <c r="B138" s="217"/>
      <c r="C138" s="217"/>
      <c r="D138" s="217"/>
      <c r="E138" s="217"/>
      <c r="F138" s="217"/>
      <c r="G138" s="217"/>
      <c r="H138" s="217"/>
      <c r="I138" s="217"/>
      <c r="J138" s="217"/>
      <c r="K138" s="217"/>
      <c r="L138" s="217"/>
    </row>
    <row r="139" spans="1:12" x14ac:dyDescent="0.25">
      <c r="A139" s="217"/>
      <c r="B139" s="217"/>
      <c r="C139" s="217"/>
      <c r="D139" s="217"/>
      <c r="E139" s="217"/>
      <c r="F139" s="217"/>
      <c r="G139" s="217"/>
      <c r="H139" s="217"/>
      <c r="I139" s="217"/>
      <c r="J139" s="217"/>
      <c r="K139" s="217"/>
      <c r="L139" s="217"/>
    </row>
    <row r="140" spans="1:12" x14ac:dyDescent="0.25">
      <c r="A140" s="217"/>
      <c r="B140" s="217"/>
      <c r="C140" s="217"/>
      <c r="D140" s="217"/>
      <c r="E140" s="217"/>
      <c r="F140" s="217"/>
      <c r="G140" s="217"/>
      <c r="H140" s="217"/>
      <c r="I140" s="217"/>
      <c r="J140" s="217"/>
      <c r="K140" s="217"/>
      <c r="L140" s="217"/>
    </row>
    <row r="141" spans="1:12" x14ac:dyDescent="0.25">
      <c r="A141" s="217"/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</row>
    <row r="142" spans="1:12" x14ac:dyDescent="0.25">
      <c r="A142" s="217"/>
      <c r="B142" s="217"/>
      <c r="C142" s="217"/>
      <c r="D142" s="217"/>
      <c r="E142" s="217"/>
      <c r="F142" s="217"/>
      <c r="G142" s="217"/>
      <c r="H142" s="217"/>
      <c r="I142" s="217"/>
      <c r="J142" s="217"/>
      <c r="K142" s="217"/>
      <c r="L142" s="217"/>
    </row>
    <row r="143" spans="1:12" x14ac:dyDescent="0.25">
      <c r="A143" s="217"/>
      <c r="B143" s="217"/>
      <c r="C143" s="217"/>
      <c r="D143" s="217"/>
      <c r="E143" s="217"/>
      <c r="F143" s="217"/>
      <c r="G143" s="217"/>
      <c r="H143" s="217"/>
      <c r="I143" s="217"/>
      <c r="J143" s="217"/>
      <c r="K143" s="217"/>
      <c r="L143" s="217"/>
    </row>
    <row r="144" spans="1:12" x14ac:dyDescent="0.25">
      <c r="A144" s="217"/>
      <c r="B144" s="217"/>
      <c r="C144" s="217"/>
      <c r="D144" s="217"/>
      <c r="E144" s="217"/>
      <c r="F144" s="217"/>
      <c r="G144" s="217"/>
      <c r="H144" s="217"/>
      <c r="I144" s="217"/>
      <c r="J144" s="217"/>
      <c r="K144" s="217"/>
      <c r="L144" s="217"/>
    </row>
    <row r="145" spans="1:12" x14ac:dyDescent="0.25">
      <c r="A145" s="217"/>
      <c r="B145" s="217"/>
      <c r="C145" s="217"/>
      <c r="D145" s="217"/>
      <c r="E145" s="217"/>
      <c r="F145" s="217"/>
      <c r="G145" s="217"/>
      <c r="H145" s="217"/>
      <c r="I145" s="217"/>
      <c r="J145" s="217"/>
      <c r="K145" s="217"/>
      <c r="L145" s="217"/>
    </row>
    <row r="146" spans="1:12" x14ac:dyDescent="0.25">
      <c r="A146" s="217"/>
      <c r="B146" s="217"/>
      <c r="C146" s="217"/>
      <c r="D146" s="217"/>
      <c r="E146" s="217"/>
      <c r="F146" s="217"/>
      <c r="G146" s="217"/>
      <c r="H146" s="217"/>
      <c r="I146" s="217"/>
      <c r="J146" s="217"/>
      <c r="K146" s="217"/>
      <c r="L146" s="217"/>
    </row>
    <row r="147" spans="1:12" x14ac:dyDescent="0.25">
      <c r="A147" s="217"/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</row>
    <row r="148" spans="1:12" x14ac:dyDescent="0.25">
      <c r="A148" s="217"/>
      <c r="B148" s="217"/>
      <c r="C148" s="217"/>
      <c r="D148" s="217"/>
      <c r="E148" s="217"/>
      <c r="F148" s="217"/>
      <c r="G148" s="217"/>
      <c r="H148" s="217"/>
      <c r="I148" s="217"/>
      <c r="J148" s="217"/>
      <c r="K148" s="217"/>
      <c r="L148" s="217"/>
    </row>
    <row r="149" spans="1:12" x14ac:dyDescent="0.25">
      <c r="A149" s="217"/>
      <c r="B149" s="217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</row>
    <row r="150" spans="1:12" x14ac:dyDescent="0.25">
      <c r="A150" s="217"/>
      <c r="B150" s="217"/>
      <c r="C150" s="217"/>
      <c r="D150" s="217"/>
      <c r="E150" s="217"/>
      <c r="F150" s="217"/>
      <c r="G150" s="217"/>
      <c r="H150" s="217"/>
      <c r="I150" s="217"/>
      <c r="J150" s="217"/>
      <c r="K150" s="217"/>
      <c r="L150" s="217"/>
    </row>
    <row r="151" spans="1:12" x14ac:dyDescent="0.25">
      <c r="A151" s="217"/>
      <c r="B151" s="217"/>
      <c r="C151" s="217"/>
      <c r="D151" s="217"/>
      <c r="E151" s="217"/>
      <c r="F151" s="217"/>
      <c r="G151" s="217"/>
      <c r="H151" s="217"/>
      <c r="I151" s="217"/>
      <c r="J151" s="217"/>
      <c r="K151" s="217"/>
      <c r="L151" s="217"/>
    </row>
    <row r="152" spans="1:12" x14ac:dyDescent="0.25">
      <c r="A152" s="217"/>
      <c r="B152" s="217"/>
      <c r="C152" s="217"/>
      <c r="D152" s="217"/>
      <c r="E152" s="217"/>
      <c r="F152" s="217"/>
      <c r="G152" s="217"/>
      <c r="H152" s="217"/>
      <c r="I152" s="217"/>
      <c r="J152" s="217"/>
      <c r="K152" s="217"/>
      <c r="L152" s="217"/>
    </row>
    <row r="153" spans="1:12" x14ac:dyDescent="0.25">
      <c r="A153" s="217"/>
      <c r="B153" s="217"/>
      <c r="C153" s="217"/>
      <c r="D153" s="217"/>
      <c r="E153" s="217"/>
      <c r="F153" s="217"/>
      <c r="G153" s="217"/>
      <c r="H153" s="217"/>
      <c r="I153" s="217"/>
      <c r="J153" s="217"/>
      <c r="K153" s="217"/>
      <c r="L153" s="217"/>
    </row>
    <row r="154" spans="1:12" x14ac:dyDescent="0.25">
      <c r="A154" s="217"/>
      <c r="B154" s="217"/>
      <c r="C154" s="217"/>
      <c r="D154" s="217"/>
      <c r="E154" s="217"/>
      <c r="F154" s="217"/>
      <c r="G154" s="217"/>
      <c r="H154" s="217"/>
      <c r="I154" s="217"/>
      <c r="J154" s="217"/>
      <c r="K154" s="217"/>
      <c r="L154" s="217"/>
    </row>
    <row r="155" spans="1:12" x14ac:dyDescent="0.25">
      <c r="A155" s="217"/>
      <c r="B155" s="217"/>
      <c r="C155" s="217"/>
      <c r="D155" s="217"/>
      <c r="E155" s="217"/>
      <c r="F155" s="217"/>
      <c r="G155" s="217"/>
      <c r="H155" s="217"/>
      <c r="I155" s="217"/>
      <c r="J155" s="217"/>
      <c r="K155" s="217"/>
      <c r="L155" s="217"/>
    </row>
    <row r="156" spans="1:12" x14ac:dyDescent="0.25">
      <c r="A156" s="217"/>
      <c r="B156" s="217"/>
      <c r="C156" s="217"/>
      <c r="D156" s="217"/>
      <c r="E156" s="217"/>
      <c r="F156" s="217"/>
      <c r="G156" s="217"/>
      <c r="H156" s="217"/>
      <c r="I156" s="217"/>
      <c r="J156" s="217"/>
      <c r="K156" s="217"/>
      <c r="L156" s="217"/>
    </row>
    <row r="157" spans="1:12" x14ac:dyDescent="0.25">
      <c r="A157" s="217"/>
      <c r="B157" s="217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</row>
    <row r="158" spans="1:12" x14ac:dyDescent="0.25">
      <c r="A158" s="217"/>
      <c r="B158" s="217"/>
      <c r="C158" s="217"/>
      <c r="D158" s="217"/>
      <c r="E158" s="217"/>
      <c r="F158" s="217"/>
      <c r="G158" s="217"/>
      <c r="H158" s="217"/>
      <c r="I158" s="217"/>
      <c r="J158" s="217"/>
      <c r="K158" s="217"/>
      <c r="L158" s="217"/>
    </row>
    <row r="159" spans="1:12" x14ac:dyDescent="0.25">
      <c r="A159" s="217"/>
      <c r="B159" s="217"/>
      <c r="C159" s="217"/>
      <c r="D159" s="217"/>
      <c r="E159" s="217"/>
      <c r="F159" s="217"/>
      <c r="G159" s="217"/>
      <c r="H159" s="217"/>
      <c r="I159" s="217"/>
      <c r="J159" s="217"/>
      <c r="K159" s="217"/>
      <c r="L159" s="217"/>
    </row>
    <row r="160" spans="1:12" x14ac:dyDescent="0.25">
      <c r="A160" s="217"/>
      <c r="B160" s="217"/>
      <c r="C160" s="217"/>
      <c r="D160" s="217"/>
      <c r="E160" s="217"/>
      <c r="F160" s="217"/>
      <c r="G160" s="217"/>
      <c r="H160" s="217"/>
      <c r="I160" s="217"/>
      <c r="J160" s="217"/>
      <c r="K160" s="217"/>
      <c r="L160" s="217"/>
    </row>
    <row r="161" spans="1:12" x14ac:dyDescent="0.25">
      <c r="A161" s="217"/>
      <c r="B161" s="217"/>
      <c r="C161" s="217"/>
      <c r="D161" s="217"/>
      <c r="E161" s="217"/>
      <c r="F161" s="217"/>
      <c r="G161" s="217"/>
      <c r="H161" s="217"/>
      <c r="I161" s="217"/>
      <c r="J161" s="217"/>
      <c r="K161" s="217"/>
      <c r="L161" s="217"/>
    </row>
    <row r="162" spans="1:12" x14ac:dyDescent="0.25">
      <c r="A162" s="217"/>
      <c r="B162" s="217"/>
      <c r="C162" s="217"/>
      <c r="D162" s="217"/>
      <c r="E162" s="217"/>
      <c r="F162" s="217"/>
      <c r="G162" s="217"/>
      <c r="H162" s="217"/>
      <c r="I162" s="217"/>
      <c r="J162" s="217"/>
      <c r="K162" s="217"/>
      <c r="L162" s="217"/>
    </row>
    <row r="163" spans="1:12" x14ac:dyDescent="0.25">
      <c r="A163" s="217"/>
      <c r="B163" s="217"/>
      <c r="C163" s="217"/>
      <c r="D163" s="217"/>
      <c r="E163" s="217"/>
      <c r="F163" s="217"/>
      <c r="G163" s="217"/>
      <c r="H163" s="217"/>
      <c r="I163" s="217"/>
      <c r="J163" s="217"/>
      <c r="K163" s="217"/>
      <c r="L163" s="217"/>
    </row>
    <row r="164" spans="1:12" x14ac:dyDescent="0.25">
      <c r="A164" s="217"/>
      <c r="B164" s="217"/>
      <c r="C164" s="217"/>
      <c r="D164" s="217"/>
      <c r="E164" s="217"/>
      <c r="F164" s="217"/>
      <c r="G164" s="217"/>
      <c r="H164" s="217"/>
      <c r="I164" s="217"/>
      <c r="J164" s="217"/>
      <c r="K164" s="217"/>
      <c r="L164" s="217"/>
    </row>
    <row r="165" spans="1:12" x14ac:dyDescent="0.25">
      <c r="A165" s="217"/>
      <c r="B165" s="217"/>
      <c r="C165" s="217"/>
      <c r="D165" s="217"/>
      <c r="E165" s="217"/>
      <c r="F165" s="217"/>
      <c r="G165" s="217"/>
      <c r="H165" s="217"/>
      <c r="I165" s="217"/>
      <c r="J165" s="217"/>
      <c r="K165" s="217"/>
      <c r="L165" s="217"/>
    </row>
    <row r="166" spans="1:12" x14ac:dyDescent="0.25">
      <c r="A166" s="217"/>
      <c r="B166" s="217"/>
      <c r="C166" s="217"/>
      <c r="D166" s="217"/>
      <c r="E166" s="217"/>
      <c r="F166" s="217"/>
      <c r="G166" s="217"/>
      <c r="H166" s="217"/>
      <c r="I166" s="217"/>
      <c r="J166" s="217"/>
      <c r="K166" s="217"/>
      <c r="L166" s="217"/>
    </row>
    <row r="167" spans="1:12" x14ac:dyDescent="0.25">
      <c r="A167" s="217"/>
      <c r="B167" s="217"/>
      <c r="C167" s="217"/>
      <c r="D167" s="217"/>
      <c r="E167" s="217"/>
      <c r="F167" s="217"/>
      <c r="G167" s="217"/>
      <c r="H167" s="217"/>
      <c r="I167" s="217"/>
      <c r="J167" s="217"/>
      <c r="K167" s="217"/>
      <c r="L167" s="217"/>
    </row>
    <row r="168" spans="1:12" x14ac:dyDescent="0.25">
      <c r="A168" s="217"/>
      <c r="B168" s="217"/>
      <c r="C168" s="217"/>
      <c r="D168" s="217"/>
      <c r="E168" s="217"/>
      <c r="F168" s="217"/>
      <c r="G168" s="217"/>
      <c r="H168" s="217"/>
      <c r="I168" s="217"/>
      <c r="J168" s="217"/>
      <c r="K168" s="217"/>
      <c r="L168" s="217"/>
    </row>
    <row r="169" spans="1:12" x14ac:dyDescent="0.25">
      <c r="A169" s="217"/>
      <c r="B169" s="217"/>
      <c r="C169" s="217"/>
      <c r="D169" s="217"/>
      <c r="E169" s="217"/>
      <c r="F169" s="217"/>
      <c r="G169" s="217"/>
      <c r="H169" s="217"/>
      <c r="I169" s="217"/>
      <c r="J169" s="217"/>
      <c r="K169" s="217"/>
      <c r="L169" s="217"/>
    </row>
    <row r="170" spans="1:12" x14ac:dyDescent="0.25">
      <c r="A170" s="217"/>
      <c r="B170" s="217"/>
      <c r="C170" s="217"/>
      <c r="D170" s="217"/>
      <c r="E170" s="217"/>
      <c r="F170" s="217"/>
      <c r="G170" s="217"/>
      <c r="H170" s="217"/>
      <c r="I170" s="217"/>
      <c r="J170" s="217"/>
      <c r="K170" s="217"/>
      <c r="L170" s="217"/>
    </row>
    <row r="171" spans="1:12" x14ac:dyDescent="0.25">
      <c r="A171" s="217"/>
      <c r="B171" s="217"/>
      <c r="C171" s="217"/>
      <c r="D171" s="217"/>
      <c r="E171" s="217"/>
      <c r="F171" s="217"/>
      <c r="G171" s="217"/>
      <c r="H171" s="217"/>
      <c r="I171" s="217"/>
      <c r="J171" s="217"/>
      <c r="K171" s="217"/>
      <c r="L171" s="217"/>
    </row>
    <row r="172" spans="1:12" x14ac:dyDescent="0.25">
      <c r="A172" s="217"/>
      <c r="B172" s="217"/>
      <c r="C172" s="217"/>
      <c r="D172" s="217"/>
      <c r="E172" s="217"/>
      <c r="F172" s="217"/>
      <c r="G172" s="217"/>
      <c r="H172" s="217"/>
      <c r="I172" s="217"/>
      <c r="J172" s="217"/>
      <c r="K172" s="217"/>
      <c r="L172" s="217"/>
    </row>
    <row r="173" spans="1:12" x14ac:dyDescent="0.25">
      <c r="A173" s="217"/>
      <c r="B173" s="217"/>
      <c r="C173" s="217"/>
      <c r="D173" s="217"/>
      <c r="E173" s="217"/>
      <c r="F173" s="217"/>
      <c r="G173" s="217"/>
      <c r="H173" s="217"/>
      <c r="I173" s="217"/>
      <c r="J173" s="217"/>
      <c r="K173" s="217"/>
      <c r="L173" s="217"/>
    </row>
    <row r="174" spans="1:12" x14ac:dyDescent="0.25">
      <c r="A174" s="217"/>
      <c r="B174" s="217"/>
      <c r="C174" s="217"/>
      <c r="D174" s="217"/>
      <c r="E174" s="217"/>
      <c r="F174" s="217"/>
      <c r="G174" s="217"/>
      <c r="H174" s="217"/>
      <c r="I174" s="217"/>
      <c r="J174" s="217"/>
      <c r="K174" s="217"/>
      <c r="L174" s="217"/>
    </row>
    <row r="175" spans="1:12" x14ac:dyDescent="0.25">
      <c r="A175" s="217"/>
      <c r="B175" s="217"/>
      <c r="C175" s="217"/>
      <c r="D175" s="217"/>
      <c r="E175" s="217"/>
      <c r="F175" s="217"/>
      <c r="G175" s="217"/>
      <c r="H175" s="217"/>
      <c r="I175" s="217"/>
      <c r="J175" s="217"/>
      <c r="K175" s="217"/>
      <c r="L175" s="217"/>
    </row>
    <row r="176" spans="1:12" x14ac:dyDescent="0.25">
      <c r="A176" s="217"/>
      <c r="B176" s="217"/>
      <c r="C176" s="217"/>
      <c r="D176" s="217"/>
      <c r="E176" s="217"/>
      <c r="F176" s="217"/>
      <c r="G176" s="217"/>
      <c r="H176" s="217"/>
      <c r="I176" s="217"/>
      <c r="J176" s="217"/>
      <c r="K176" s="217"/>
      <c r="L176" s="217"/>
    </row>
    <row r="177" spans="1:12" x14ac:dyDescent="0.25">
      <c r="A177" s="217"/>
      <c r="B177" s="217"/>
      <c r="C177" s="217"/>
      <c r="D177" s="217"/>
      <c r="E177" s="217"/>
      <c r="F177" s="217"/>
      <c r="G177" s="217"/>
      <c r="H177" s="217"/>
      <c r="I177" s="217"/>
      <c r="J177" s="217"/>
      <c r="K177" s="217"/>
      <c r="L177" s="217"/>
    </row>
    <row r="178" spans="1:12" x14ac:dyDescent="0.25">
      <c r="A178" s="217"/>
      <c r="B178" s="217"/>
      <c r="C178" s="217"/>
      <c r="D178" s="217"/>
      <c r="E178" s="217"/>
      <c r="F178" s="217"/>
      <c r="G178" s="217"/>
      <c r="H178" s="217"/>
      <c r="I178" s="217"/>
      <c r="J178" s="217"/>
      <c r="K178" s="217"/>
      <c r="L178" s="217"/>
    </row>
    <row r="179" spans="1:12" x14ac:dyDescent="0.25">
      <c r="A179" s="217"/>
      <c r="B179" s="217"/>
      <c r="C179" s="217"/>
      <c r="D179" s="217"/>
      <c r="E179" s="217"/>
      <c r="F179" s="217"/>
      <c r="G179" s="217"/>
      <c r="H179" s="217"/>
      <c r="I179" s="217"/>
      <c r="J179" s="217"/>
      <c r="K179" s="217"/>
      <c r="L179" s="217"/>
    </row>
    <row r="180" spans="1:12" x14ac:dyDescent="0.25">
      <c r="A180" s="217"/>
      <c r="B180" s="217"/>
      <c r="C180" s="217"/>
      <c r="D180" s="217"/>
      <c r="E180" s="217"/>
      <c r="F180" s="217"/>
      <c r="G180" s="217"/>
      <c r="H180" s="217"/>
      <c r="I180" s="217"/>
      <c r="J180" s="217"/>
      <c r="K180" s="217"/>
      <c r="L180" s="217"/>
    </row>
    <row r="181" spans="1:12" x14ac:dyDescent="0.25">
      <c r="A181" s="217"/>
      <c r="B181" s="217"/>
      <c r="C181" s="217"/>
      <c r="D181" s="217"/>
      <c r="E181" s="217"/>
      <c r="F181" s="217"/>
      <c r="G181" s="217"/>
      <c r="H181" s="217"/>
      <c r="I181" s="217"/>
      <c r="J181" s="217"/>
      <c r="K181" s="217"/>
      <c r="L181" s="217"/>
    </row>
    <row r="182" spans="1:12" x14ac:dyDescent="0.25">
      <c r="A182" s="217"/>
      <c r="B182" s="217"/>
      <c r="C182" s="217"/>
      <c r="D182" s="217"/>
      <c r="E182" s="217"/>
      <c r="F182" s="217"/>
      <c r="G182" s="217"/>
      <c r="H182" s="217"/>
      <c r="I182" s="217"/>
      <c r="J182" s="217"/>
      <c r="K182" s="217"/>
      <c r="L182" s="217"/>
    </row>
    <row r="183" spans="1:12" x14ac:dyDescent="0.25">
      <c r="A183" s="217"/>
      <c r="B183" s="217"/>
      <c r="C183" s="217"/>
      <c r="D183" s="217"/>
      <c r="E183" s="217"/>
      <c r="F183" s="217"/>
      <c r="G183" s="217"/>
      <c r="H183" s="217"/>
      <c r="I183" s="217"/>
      <c r="J183" s="217"/>
      <c r="K183" s="217"/>
      <c r="L183" s="217"/>
    </row>
    <row r="184" spans="1:12" x14ac:dyDescent="0.25">
      <c r="A184" s="217"/>
      <c r="B184" s="217"/>
      <c r="C184" s="217"/>
      <c r="D184" s="217"/>
      <c r="E184" s="217"/>
      <c r="F184" s="217"/>
      <c r="G184" s="217"/>
      <c r="H184" s="217"/>
      <c r="I184" s="217"/>
      <c r="J184" s="217"/>
      <c r="K184" s="217"/>
      <c r="L184" s="217"/>
    </row>
    <row r="185" spans="1:12" x14ac:dyDescent="0.25">
      <c r="A185" s="217"/>
      <c r="B185" s="217"/>
      <c r="C185" s="217"/>
      <c r="D185" s="217"/>
      <c r="E185" s="217"/>
      <c r="F185" s="217"/>
      <c r="G185" s="217"/>
      <c r="H185" s="217"/>
      <c r="I185" s="217"/>
      <c r="J185" s="217"/>
      <c r="K185" s="217"/>
      <c r="L185" s="217"/>
    </row>
    <row r="186" spans="1:12" x14ac:dyDescent="0.25">
      <c r="A186" s="217"/>
      <c r="B186" s="217"/>
      <c r="C186" s="217"/>
      <c r="D186" s="217"/>
      <c r="E186" s="217"/>
      <c r="F186" s="217"/>
      <c r="G186" s="217"/>
      <c r="H186" s="217"/>
      <c r="I186" s="217"/>
      <c r="J186" s="217"/>
      <c r="K186" s="217"/>
      <c r="L186" s="217"/>
    </row>
    <row r="187" spans="1:12" x14ac:dyDescent="0.25">
      <c r="A187" s="217"/>
      <c r="B187" s="217"/>
      <c r="C187" s="217"/>
      <c r="D187" s="217"/>
      <c r="E187" s="217"/>
      <c r="F187" s="217"/>
      <c r="G187" s="217"/>
      <c r="H187" s="217"/>
      <c r="I187" s="217"/>
      <c r="J187" s="217"/>
      <c r="K187" s="217"/>
      <c r="L187" s="217"/>
    </row>
    <row r="188" spans="1:12" x14ac:dyDescent="0.25">
      <c r="A188" s="217"/>
      <c r="B188" s="217"/>
      <c r="C188" s="217"/>
      <c r="D188" s="217"/>
      <c r="E188" s="217"/>
      <c r="F188" s="217"/>
      <c r="G188" s="217"/>
      <c r="H188" s="217"/>
      <c r="I188" s="217"/>
      <c r="J188" s="217"/>
      <c r="K188" s="217"/>
      <c r="L188" s="217"/>
    </row>
    <row r="189" spans="1:12" x14ac:dyDescent="0.25">
      <c r="A189" s="217"/>
      <c r="B189" s="217"/>
      <c r="C189" s="217"/>
      <c r="D189" s="217"/>
      <c r="E189" s="217"/>
      <c r="F189" s="217"/>
      <c r="G189" s="217"/>
      <c r="H189" s="217"/>
      <c r="I189" s="217"/>
      <c r="J189" s="217"/>
      <c r="K189" s="217"/>
      <c r="L189" s="217"/>
    </row>
    <row r="190" spans="1:12" x14ac:dyDescent="0.25">
      <c r="A190" s="217"/>
      <c r="B190" s="217"/>
      <c r="C190" s="217"/>
      <c r="D190" s="217"/>
      <c r="E190" s="217"/>
      <c r="F190" s="217"/>
      <c r="G190" s="217"/>
      <c r="H190" s="217"/>
      <c r="I190" s="217"/>
      <c r="J190" s="217"/>
      <c r="K190" s="217"/>
      <c r="L190" s="217"/>
    </row>
    <row r="191" spans="1:12" x14ac:dyDescent="0.25">
      <c r="A191" s="217"/>
      <c r="B191" s="217"/>
      <c r="C191" s="217"/>
      <c r="D191" s="217"/>
      <c r="E191" s="217"/>
      <c r="F191" s="217"/>
      <c r="G191" s="217"/>
      <c r="H191" s="217"/>
      <c r="I191" s="217"/>
      <c r="J191" s="217"/>
      <c r="K191" s="217"/>
      <c r="L191" s="217"/>
    </row>
    <row r="192" spans="1:12" x14ac:dyDescent="0.25">
      <c r="A192" s="217"/>
      <c r="B192" s="217"/>
      <c r="C192" s="217"/>
      <c r="D192" s="217"/>
      <c r="E192" s="217"/>
      <c r="F192" s="217"/>
      <c r="G192" s="217"/>
      <c r="H192" s="217"/>
      <c r="I192" s="217"/>
      <c r="J192" s="217"/>
      <c r="K192" s="217"/>
      <c r="L192" s="217"/>
    </row>
    <row r="193" spans="1:12" x14ac:dyDescent="0.25">
      <c r="A193" s="217"/>
      <c r="B193" s="217"/>
      <c r="C193" s="217"/>
      <c r="D193" s="217"/>
      <c r="E193" s="217"/>
      <c r="F193" s="217"/>
      <c r="G193" s="217"/>
      <c r="H193" s="217"/>
      <c r="I193" s="217"/>
      <c r="J193" s="217"/>
      <c r="K193" s="217"/>
      <c r="L193" s="217"/>
    </row>
    <row r="194" spans="1:12" x14ac:dyDescent="0.25">
      <c r="A194" s="217"/>
      <c r="B194" s="217"/>
      <c r="C194" s="217"/>
      <c r="D194" s="217"/>
      <c r="E194" s="217"/>
      <c r="F194" s="217"/>
      <c r="G194" s="217"/>
      <c r="H194" s="217"/>
      <c r="I194" s="217"/>
      <c r="J194" s="217"/>
      <c r="K194" s="217"/>
      <c r="L194" s="217"/>
    </row>
    <row r="195" spans="1:12" x14ac:dyDescent="0.25">
      <c r="A195" s="217"/>
      <c r="B195" s="217"/>
      <c r="C195" s="217"/>
      <c r="D195" s="217"/>
      <c r="E195" s="217"/>
      <c r="F195" s="217"/>
      <c r="G195" s="217"/>
      <c r="H195" s="217"/>
      <c r="I195" s="217"/>
      <c r="J195" s="217"/>
      <c r="K195" s="217"/>
      <c r="L195" s="217"/>
    </row>
    <row r="196" spans="1:12" x14ac:dyDescent="0.25">
      <c r="A196" s="217"/>
      <c r="B196" s="217"/>
      <c r="C196" s="217"/>
      <c r="D196" s="217"/>
      <c r="E196" s="217"/>
      <c r="F196" s="217"/>
      <c r="G196" s="217"/>
      <c r="H196" s="217"/>
      <c r="I196" s="217"/>
      <c r="J196" s="217"/>
      <c r="K196" s="217"/>
      <c r="L196" s="217"/>
    </row>
    <row r="197" spans="1:12" x14ac:dyDescent="0.25">
      <c r="A197" s="217"/>
      <c r="B197" s="217"/>
      <c r="C197" s="217"/>
      <c r="D197" s="217"/>
      <c r="E197" s="217"/>
      <c r="F197" s="217"/>
      <c r="G197" s="217"/>
      <c r="H197" s="217"/>
      <c r="I197" s="217"/>
      <c r="J197" s="217"/>
      <c r="K197" s="217"/>
      <c r="L197" s="217"/>
    </row>
    <row r="198" spans="1:12" x14ac:dyDescent="0.25">
      <c r="A198" s="217"/>
      <c r="B198" s="217"/>
      <c r="C198" s="217"/>
      <c r="D198" s="217"/>
      <c r="E198" s="217"/>
      <c r="F198" s="217"/>
      <c r="G198" s="217"/>
      <c r="H198" s="217"/>
      <c r="I198" s="217"/>
      <c r="J198" s="217"/>
      <c r="K198" s="217"/>
      <c r="L198" s="217"/>
    </row>
    <row r="199" spans="1:12" x14ac:dyDescent="0.25">
      <c r="A199" s="217"/>
      <c r="B199" s="217"/>
      <c r="C199" s="217"/>
      <c r="D199" s="217"/>
      <c r="E199" s="217"/>
      <c r="F199" s="217"/>
      <c r="G199" s="217"/>
      <c r="H199" s="217"/>
      <c r="I199" s="217"/>
      <c r="J199" s="217"/>
      <c r="K199" s="217"/>
      <c r="L199" s="217"/>
    </row>
    <row r="200" spans="1:12" x14ac:dyDescent="0.25">
      <c r="A200" s="217"/>
      <c r="B200" s="217"/>
      <c r="C200" s="217"/>
      <c r="D200" s="217"/>
      <c r="E200" s="217"/>
      <c r="F200" s="217"/>
      <c r="G200" s="217"/>
      <c r="H200" s="217"/>
      <c r="I200" s="217"/>
      <c r="J200" s="217"/>
      <c r="K200" s="217"/>
      <c r="L200" s="217"/>
    </row>
    <row r="201" spans="1:12" x14ac:dyDescent="0.25">
      <c r="A201" s="217"/>
      <c r="B201" s="217"/>
      <c r="C201" s="217"/>
      <c r="D201" s="217"/>
      <c r="E201" s="217"/>
      <c r="F201" s="217"/>
      <c r="G201" s="217"/>
      <c r="H201" s="217"/>
      <c r="I201" s="217"/>
      <c r="J201" s="217"/>
      <c r="K201" s="217"/>
      <c r="L201" s="217"/>
    </row>
    <row r="202" spans="1:12" x14ac:dyDescent="0.25">
      <c r="A202" s="217"/>
      <c r="B202" s="217"/>
      <c r="C202" s="217"/>
      <c r="D202" s="217"/>
      <c r="E202" s="217"/>
      <c r="F202" s="217"/>
      <c r="G202" s="217"/>
      <c r="H202" s="217"/>
      <c r="I202" s="217"/>
      <c r="J202" s="217"/>
      <c r="K202" s="217"/>
      <c r="L202" s="217"/>
    </row>
    <row r="203" spans="1:12" x14ac:dyDescent="0.25">
      <c r="A203" s="217"/>
      <c r="B203" s="217"/>
      <c r="C203" s="217"/>
      <c r="D203" s="217"/>
      <c r="E203" s="217"/>
      <c r="F203" s="217"/>
      <c r="G203" s="217"/>
      <c r="H203" s="217"/>
      <c r="I203" s="217"/>
      <c r="J203" s="217"/>
      <c r="K203" s="217"/>
      <c r="L203" s="217"/>
    </row>
    <row r="204" spans="1:12" x14ac:dyDescent="0.25">
      <c r="A204" s="217"/>
      <c r="B204" s="217"/>
      <c r="C204" s="217"/>
      <c r="D204" s="217"/>
      <c r="E204" s="217"/>
      <c r="F204" s="217"/>
      <c r="G204" s="217"/>
      <c r="H204" s="217"/>
      <c r="I204" s="217"/>
      <c r="J204" s="217"/>
      <c r="K204" s="217"/>
      <c r="L204" s="217"/>
    </row>
    <row r="205" spans="1:12" x14ac:dyDescent="0.25">
      <c r="A205" s="217"/>
      <c r="B205" s="217"/>
      <c r="C205" s="217"/>
      <c r="D205" s="217"/>
      <c r="E205" s="217"/>
      <c r="F205" s="217"/>
      <c r="G205" s="217"/>
      <c r="H205" s="217"/>
      <c r="I205" s="217"/>
      <c r="J205" s="217"/>
      <c r="K205" s="217"/>
      <c r="L205" s="217"/>
    </row>
    <row r="206" spans="1:12" x14ac:dyDescent="0.25">
      <c r="A206" s="217"/>
      <c r="B206" s="217"/>
      <c r="C206" s="217"/>
      <c r="D206" s="217"/>
      <c r="E206" s="217"/>
      <c r="F206" s="217"/>
      <c r="G206" s="217"/>
      <c r="H206" s="217"/>
      <c r="I206" s="217"/>
      <c r="J206" s="217"/>
      <c r="K206" s="217"/>
      <c r="L206" s="217"/>
    </row>
    <row r="207" spans="1:12" x14ac:dyDescent="0.25">
      <c r="A207" s="217"/>
      <c r="B207" s="217"/>
      <c r="C207" s="217"/>
      <c r="D207" s="217"/>
      <c r="E207" s="217"/>
      <c r="F207" s="217"/>
      <c r="G207" s="217"/>
      <c r="H207" s="217"/>
      <c r="I207" s="217"/>
      <c r="J207" s="217"/>
      <c r="K207" s="217"/>
      <c r="L207" s="217"/>
    </row>
    <row r="208" spans="1:12" x14ac:dyDescent="0.25">
      <c r="A208" s="217"/>
      <c r="B208" s="217"/>
      <c r="C208" s="217"/>
      <c r="D208" s="217"/>
      <c r="E208" s="217"/>
      <c r="F208" s="217"/>
      <c r="G208" s="217"/>
      <c r="H208" s="217"/>
      <c r="I208" s="217"/>
      <c r="J208" s="217"/>
      <c r="K208" s="217"/>
      <c r="L208" s="217"/>
    </row>
    <row r="209" spans="1:12" x14ac:dyDescent="0.25">
      <c r="A209" s="217"/>
      <c r="B209" s="217"/>
      <c r="C209" s="217"/>
      <c r="D209" s="217"/>
      <c r="E209" s="217"/>
      <c r="F209" s="217"/>
      <c r="G209" s="217"/>
      <c r="H209" s="217"/>
      <c r="I209" s="217"/>
      <c r="J209" s="217"/>
      <c r="K209" s="217"/>
      <c r="L209" s="217"/>
    </row>
    <row r="210" spans="1:12" x14ac:dyDescent="0.25">
      <c r="A210" s="217"/>
      <c r="B210" s="217"/>
      <c r="C210" s="217"/>
      <c r="D210" s="217"/>
      <c r="E210" s="217"/>
      <c r="F210" s="217"/>
      <c r="G210" s="217"/>
      <c r="H210" s="217"/>
      <c r="I210" s="217"/>
      <c r="J210" s="217"/>
      <c r="K210" s="217"/>
      <c r="L210" s="217"/>
    </row>
    <row r="211" spans="1:12" x14ac:dyDescent="0.25">
      <c r="A211" s="217"/>
      <c r="B211" s="217"/>
      <c r="C211" s="217"/>
      <c r="D211" s="217"/>
      <c r="E211" s="217"/>
      <c r="F211" s="217"/>
      <c r="G211" s="217"/>
      <c r="H211" s="217"/>
      <c r="I211" s="217"/>
      <c r="J211" s="217"/>
      <c r="K211" s="217"/>
      <c r="L211" s="217"/>
    </row>
    <row r="212" spans="1:12" x14ac:dyDescent="0.25">
      <c r="A212" s="217"/>
      <c r="B212" s="217"/>
      <c r="C212" s="217"/>
      <c r="D212" s="217"/>
      <c r="E212" s="217"/>
      <c r="F212" s="217"/>
      <c r="G212" s="217"/>
      <c r="H212" s="217"/>
      <c r="I212" s="217"/>
      <c r="J212" s="217"/>
      <c r="K212" s="217"/>
      <c r="L212" s="217"/>
    </row>
    <row r="213" spans="1:12" x14ac:dyDescent="0.25">
      <c r="A213" s="217"/>
      <c r="B213" s="217"/>
      <c r="C213" s="217"/>
      <c r="D213" s="217"/>
      <c r="E213" s="217"/>
      <c r="F213" s="217"/>
      <c r="G213" s="217"/>
      <c r="H213" s="217"/>
      <c r="I213" s="217"/>
      <c r="J213" s="217"/>
      <c r="K213" s="217"/>
      <c r="L213" s="217"/>
    </row>
    <row r="214" spans="1:12" x14ac:dyDescent="0.25">
      <c r="A214" s="217"/>
      <c r="B214" s="217"/>
      <c r="C214" s="217"/>
      <c r="D214" s="217"/>
      <c r="E214" s="217"/>
      <c r="F214" s="217"/>
      <c r="G214" s="217"/>
      <c r="H214" s="217"/>
      <c r="I214" s="217"/>
      <c r="J214" s="217"/>
      <c r="K214" s="217"/>
      <c r="L214" s="217"/>
    </row>
    <row r="215" spans="1:12" x14ac:dyDescent="0.25">
      <c r="A215" s="217"/>
      <c r="B215" s="217"/>
      <c r="C215" s="217"/>
      <c r="D215" s="217"/>
      <c r="E215" s="217"/>
      <c r="F215" s="217"/>
      <c r="G215" s="217"/>
      <c r="H215" s="217"/>
      <c r="I215" s="217"/>
      <c r="J215" s="217"/>
      <c r="K215" s="217"/>
      <c r="L215" s="217"/>
    </row>
    <row r="216" spans="1:12" x14ac:dyDescent="0.25">
      <c r="A216" s="217"/>
      <c r="B216" s="217"/>
      <c r="C216" s="217"/>
      <c r="D216" s="217"/>
      <c r="E216" s="217"/>
      <c r="F216" s="217"/>
      <c r="G216" s="217"/>
      <c r="H216" s="217"/>
      <c r="I216" s="217"/>
      <c r="J216" s="217"/>
      <c r="K216" s="217"/>
      <c r="L216" s="217"/>
    </row>
    <row r="217" spans="1:12" x14ac:dyDescent="0.25">
      <c r="A217" s="217"/>
      <c r="B217" s="217"/>
      <c r="C217" s="217"/>
      <c r="D217" s="217"/>
      <c r="E217" s="217"/>
      <c r="F217" s="217"/>
      <c r="G217" s="217"/>
      <c r="H217" s="217"/>
      <c r="I217" s="217"/>
      <c r="J217" s="217"/>
      <c r="K217" s="217"/>
      <c r="L217" s="217"/>
    </row>
    <row r="218" spans="1:12" x14ac:dyDescent="0.25">
      <c r="A218" s="217"/>
      <c r="B218" s="217"/>
      <c r="C218" s="217"/>
      <c r="D218" s="217"/>
      <c r="E218" s="217"/>
      <c r="F218" s="217"/>
      <c r="G218" s="217"/>
      <c r="H218" s="217"/>
      <c r="I218" s="217"/>
      <c r="J218" s="217"/>
      <c r="K218" s="217"/>
      <c r="L218" s="217"/>
    </row>
    <row r="219" spans="1:12" x14ac:dyDescent="0.25">
      <c r="A219" s="217"/>
      <c r="B219" s="217"/>
      <c r="C219" s="217"/>
      <c r="D219" s="217"/>
      <c r="E219" s="217"/>
      <c r="F219" s="217"/>
      <c r="G219" s="217"/>
      <c r="H219" s="217"/>
      <c r="I219" s="217"/>
      <c r="J219" s="217"/>
      <c r="K219" s="217"/>
      <c r="L219" s="217"/>
    </row>
    <row r="220" spans="1:12" x14ac:dyDescent="0.25">
      <c r="A220" s="217"/>
      <c r="B220" s="217"/>
      <c r="C220" s="217"/>
      <c r="D220" s="217"/>
      <c r="E220" s="217"/>
      <c r="F220" s="217"/>
      <c r="G220" s="217"/>
      <c r="H220" s="217"/>
      <c r="I220" s="217"/>
      <c r="J220" s="217"/>
      <c r="K220" s="217"/>
      <c r="L220" s="217"/>
    </row>
    <row r="221" spans="1:12" x14ac:dyDescent="0.25">
      <c r="A221" s="217"/>
      <c r="B221" s="217"/>
      <c r="C221" s="217"/>
      <c r="D221" s="217"/>
      <c r="E221" s="217"/>
      <c r="F221" s="217"/>
      <c r="G221" s="217"/>
      <c r="H221" s="217"/>
      <c r="I221" s="217"/>
      <c r="J221" s="217"/>
      <c r="K221" s="217"/>
      <c r="L221" s="217"/>
    </row>
    <row r="222" spans="1:12" x14ac:dyDescent="0.25">
      <c r="A222" s="217"/>
      <c r="B222" s="217"/>
      <c r="C222" s="217"/>
      <c r="D222" s="217"/>
      <c r="E222" s="217"/>
      <c r="F222" s="217"/>
      <c r="G222" s="217"/>
      <c r="H222" s="217"/>
      <c r="I222" s="217"/>
      <c r="J222" s="217"/>
      <c r="K222" s="217"/>
      <c r="L222" s="217"/>
    </row>
    <row r="223" spans="1:12" x14ac:dyDescent="0.25">
      <c r="A223" s="217"/>
      <c r="B223" s="217"/>
      <c r="C223" s="217"/>
      <c r="D223" s="217"/>
      <c r="E223" s="217"/>
      <c r="F223" s="217"/>
      <c r="G223" s="217"/>
      <c r="H223" s="217"/>
      <c r="I223" s="217"/>
      <c r="J223" s="217"/>
      <c r="K223" s="217"/>
      <c r="L223" s="217"/>
    </row>
    <row r="224" spans="1:12" x14ac:dyDescent="0.25">
      <c r="A224" s="217"/>
      <c r="B224" s="217"/>
      <c r="C224" s="217"/>
      <c r="D224" s="217"/>
      <c r="E224" s="217"/>
      <c r="F224" s="217"/>
      <c r="G224" s="217"/>
      <c r="H224" s="217"/>
      <c r="I224" s="217"/>
      <c r="J224" s="217"/>
      <c r="K224" s="217"/>
      <c r="L224" s="217"/>
    </row>
    <row r="225" spans="1:12" x14ac:dyDescent="0.25">
      <c r="A225" s="217"/>
      <c r="B225" s="217"/>
      <c r="C225" s="217"/>
      <c r="D225" s="217"/>
      <c r="E225" s="217"/>
      <c r="F225" s="217"/>
      <c r="G225" s="217"/>
      <c r="H225" s="217"/>
      <c r="I225" s="217"/>
      <c r="J225" s="217"/>
      <c r="K225" s="217"/>
      <c r="L225" s="217"/>
    </row>
    <row r="226" spans="1:12" x14ac:dyDescent="0.25">
      <c r="A226" s="217"/>
      <c r="B226" s="217"/>
      <c r="C226" s="217"/>
      <c r="D226" s="217"/>
      <c r="E226" s="217"/>
      <c r="F226" s="217"/>
      <c r="G226" s="217"/>
      <c r="H226" s="217"/>
      <c r="I226" s="217"/>
      <c r="J226" s="217"/>
      <c r="K226" s="217"/>
      <c r="L226" s="217"/>
    </row>
    <row r="227" spans="1:12" x14ac:dyDescent="0.25">
      <c r="A227" s="217"/>
      <c r="B227" s="217"/>
      <c r="C227" s="217"/>
      <c r="D227" s="217"/>
      <c r="E227" s="217"/>
      <c r="F227" s="217"/>
      <c r="G227" s="217"/>
      <c r="H227" s="217"/>
      <c r="I227" s="217"/>
      <c r="J227" s="217"/>
      <c r="K227" s="217"/>
      <c r="L227" s="217"/>
    </row>
    <row r="228" spans="1:12" x14ac:dyDescent="0.25">
      <c r="A228" s="217"/>
      <c r="B228" s="217"/>
      <c r="C228" s="217"/>
      <c r="D228" s="217"/>
      <c r="E228" s="217"/>
      <c r="F228" s="217"/>
      <c r="G228" s="217"/>
      <c r="H228" s="217"/>
      <c r="I228" s="217"/>
      <c r="J228" s="217"/>
      <c r="K228" s="217"/>
      <c r="L228" s="217"/>
    </row>
    <row r="229" spans="1:12" x14ac:dyDescent="0.25">
      <c r="A229" s="217"/>
      <c r="B229" s="217"/>
      <c r="C229" s="217"/>
      <c r="D229" s="217"/>
      <c r="E229" s="217"/>
      <c r="F229" s="217"/>
      <c r="G229" s="217"/>
      <c r="H229" s="217"/>
      <c r="I229" s="217"/>
      <c r="J229" s="217"/>
      <c r="K229" s="217"/>
      <c r="L229" s="217"/>
    </row>
    <row r="230" spans="1:12" x14ac:dyDescent="0.25">
      <c r="A230" s="217"/>
      <c r="B230" s="217"/>
      <c r="C230" s="217"/>
      <c r="D230" s="217"/>
      <c r="E230" s="217"/>
      <c r="F230" s="217"/>
      <c r="G230" s="217"/>
      <c r="H230" s="217"/>
      <c r="I230" s="217"/>
      <c r="J230" s="217"/>
      <c r="K230" s="217"/>
      <c r="L230" s="217"/>
    </row>
    <row r="231" spans="1:12" x14ac:dyDescent="0.25">
      <c r="A231" s="217"/>
      <c r="B231" s="217"/>
      <c r="C231" s="217"/>
      <c r="D231" s="217"/>
      <c r="E231" s="217"/>
      <c r="F231" s="217"/>
      <c r="G231" s="217"/>
      <c r="H231" s="217"/>
      <c r="I231" s="217"/>
      <c r="J231" s="217"/>
      <c r="K231" s="217"/>
      <c r="L231" s="217"/>
    </row>
    <row r="232" spans="1:12" x14ac:dyDescent="0.25">
      <c r="A232" s="217"/>
      <c r="B232" s="217"/>
      <c r="C232" s="217"/>
      <c r="D232" s="217"/>
      <c r="E232" s="217"/>
      <c r="F232" s="217"/>
      <c r="G232" s="217"/>
      <c r="H232" s="217"/>
      <c r="I232" s="217"/>
      <c r="J232" s="217"/>
      <c r="K232" s="217"/>
      <c r="L232" s="217"/>
    </row>
    <row r="233" spans="1:12" x14ac:dyDescent="0.25">
      <c r="A233" s="217"/>
      <c r="B233" s="217"/>
      <c r="C233" s="217"/>
      <c r="D233" s="217"/>
      <c r="E233" s="217"/>
      <c r="F233" s="217"/>
      <c r="G233" s="217"/>
      <c r="H233" s="217"/>
      <c r="I233" s="217"/>
      <c r="J233" s="217"/>
      <c r="K233" s="217"/>
      <c r="L233" s="217"/>
    </row>
    <row r="234" spans="1:12" x14ac:dyDescent="0.25">
      <c r="A234" s="217"/>
      <c r="B234" s="217"/>
      <c r="C234" s="217"/>
      <c r="D234" s="217"/>
      <c r="E234" s="217"/>
      <c r="F234" s="217"/>
      <c r="G234" s="217"/>
      <c r="H234" s="217"/>
      <c r="I234" s="217"/>
      <c r="J234" s="217"/>
      <c r="K234" s="217"/>
      <c r="L234" s="217"/>
    </row>
    <row r="235" spans="1:12" x14ac:dyDescent="0.25">
      <c r="A235" s="217"/>
      <c r="B235" s="217"/>
      <c r="C235" s="217"/>
      <c r="D235" s="217"/>
      <c r="E235" s="217"/>
      <c r="F235" s="217"/>
      <c r="G235" s="217"/>
      <c r="H235" s="217"/>
      <c r="I235" s="217"/>
      <c r="J235" s="217"/>
      <c r="K235" s="217"/>
      <c r="L235" s="217"/>
    </row>
    <row r="236" spans="1:12" x14ac:dyDescent="0.25">
      <c r="A236" s="217"/>
      <c r="B236" s="217"/>
      <c r="C236" s="217"/>
      <c r="D236" s="217"/>
      <c r="E236" s="217"/>
      <c r="F236" s="217"/>
      <c r="G236" s="217"/>
      <c r="H236" s="217"/>
      <c r="I236" s="217"/>
      <c r="J236" s="217"/>
      <c r="K236" s="217"/>
      <c r="L236" s="217"/>
    </row>
    <row r="237" spans="1:12" x14ac:dyDescent="0.25">
      <c r="A237" s="217"/>
      <c r="B237" s="217"/>
      <c r="C237" s="217"/>
      <c r="D237" s="217"/>
      <c r="E237" s="217"/>
      <c r="F237" s="217"/>
      <c r="G237" s="217"/>
      <c r="H237" s="217"/>
      <c r="I237" s="217"/>
      <c r="J237" s="217"/>
      <c r="K237" s="217"/>
      <c r="L237" s="217"/>
    </row>
    <row r="238" spans="1:12" x14ac:dyDescent="0.25">
      <c r="A238" s="217"/>
      <c r="B238" s="217"/>
      <c r="C238" s="217"/>
      <c r="D238" s="217"/>
      <c r="E238" s="217"/>
      <c r="F238" s="217"/>
      <c r="G238" s="217"/>
      <c r="H238" s="217"/>
      <c r="I238" s="217"/>
      <c r="J238" s="217"/>
      <c r="K238" s="217"/>
      <c r="L238" s="217"/>
    </row>
    <row r="239" spans="1:12" x14ac:dyDescent="0.25">
      <c r="A239" s="217"/>
      <c r="B239" s="217"/>
      <c r="C239" s="217"/>
      <c r="D239" s="217"/>
      <c r="E239" s="217"/>
      <c r="F239" s="217"/>
      <c r="G239" s="217"/>
      <c r="H239" s="217"/>
      <c r="I239" s="217"/>
      <c r="J239" s="217"/>
      <c r="K239" s="217"/>
      <c r="L239" s="217"/>
    </row>
    <row r="240" spans="1:12" x14ac:dyDescent="0.25">
      <c r="A240" s="217"/>
      <c r="B240" s="217"/>
      <c r="C240" s="217"/>
      <c r="D240" s="217"/>
      <c r="E240" s="217"/>
      <c r="F240" s="217"/>
      <c r="G240" s="217"/>
      <c r="H240" s="217"/>
      <c r="I240" s="217"/>
      <c r="J240" s="217"/>
      <c r="K240" s="217"/>
      <c r="L240" s="217"/>
    </row>
    <row r="241" spans="1:12" x14ac:dyDescent="0.25">
      <c r="A241" s="217"/>
      <c r="B241" s="217"/>
      <c r="C241" s="217"/>
      <c r="D241" s="217"/>
      <c r="E241" s="217"/>
      <c r="F241" s="217"/>
      <c r="G241" s="217"/>
      <c r="H241" s="217"/>
      <c r="I241" s="217"/>
      <c r="J241" s="217"/>
      <c r="K241" s="217"/>
      <c r="L241" s="217"/>
    </row>
    <row r="242" spans="1:12" x14ac:dyDescent="0.25">
      <c r="A242" s="217"/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  <c r="L242" s="217"/>
    </row>
    <row r="243" spans="1:12" x14ac:dyDescent="0.25">
      <c r="A243" s="217"/>
      <c r="B243" s="217"/>
      <c r="C243" s="217"/>
      <c r="D243" s="217"/>
      <c r="E243" s="217"/>
      <c r="F243" s="217"/>
      <c r="G243" s="217"/>
      <c r="H243" s="217"/>
      <c r="I243" s="217"/>
      <c r="J243" s="217"/>
      <c r="K243" s="217"/>
      <c r="L243" s="217"/>
    </row>
    <row r="244" spans="1:12" x14ac:dyDescent="0.25">
      <c r="A244" s="217"/>
      <c r="B244" s="217"/>
      <c r="C244" s="217"/>
      <c r="D244" s="217"/>
      <c r="E244" s="217"/>
      <c r="F244" s="217"/>
      <c r="G244" s="217"/>
      <c r="H244" s="217"/>
      <c r="I244" s="217"/>
      <c r="J244" s="217"/>
      <c r="K244" s="217"/>
      <c r="L244" s="217"/>
    </row>
    <row r="245" spans="1:12" x14ac:dyDescent="0.25">
      <c r="A245" s="217"/>
      <c r="B245" s="217"/>
      <c r="C245" s="217"/>
      <c r="D245" s="217"/>
      <c r="E245" s="217"/>
      <c r="F245" s="217"/>
      <c r="G245" s="217"/>
      <c r="H245" s="217"/>
      <c r="I245" s="217"/>
      <c r="J245" s="217"/>
      <c r="K245" s="217"/>
      <c r="L245" s="217"/>
    </row>
    <row r="246" spans="1:12" x14ac:dyDescent="0.25">
      <c r="A246" s="217"/>
      <c r="B246" s="217"/>
      <c r="C246" s="217"/>
      <c r="D246" s="217"/>
      <c r="E246" s="217"/>
      <c r="F246" s="217"/>
      <c r="G246" s="217"/>
      <c r="H246" s="217"/>
      <c r="I246" s="217"/>
      <c r="J246" s="217"/>
      <c r="K246" s="217"/>
      <c r="L246" s="217"/>
    </row>
    <row r="247" spans="1:12" x14ac:dyDescent="0.25">
      <c r="A247" s="217"/>
      <c r="B247" s="217"/>
      <c r="C247" s="217"/>
      <c r="D247" s="217"/>
      <c r="E247" s="217"/>
      <c r="F247" s="217"/>
      <c r="G247" s="217"/>
      <c r="H247" s="217"/>
      <c r="I247" s="217"/>
      <c r="J247" s="217"/>
      <c r="K247" s="217"/>
      <c r="L247" s="217"/>
    </row>
    <row r="248" spans="1:12" x14ac:dyDescent="0.25">
      <c r="A248" s="217"/>
      <c r="B248" s="217"/>
      <c r="C248" s="217"/>
      <c r="D248" s="217"/>
      <c r="E248" s="217"/>
      <c r="F248" s="217"/>
      <c r="G248" s="217"/>
      <c r="H248" s="217"/>
      <c r="I248" s="217"/>
      <c r="J248" s="217"/>
      <c r="K248" s="217"/>
      <c r="L248" s="217"/>
    </row>
    <row r="249" spans="1:12" x14ac:dyDescent="0.25">
      <c r="A249" s="217"/>
      <c r="B249" s="217"/>
      <c r="C249" s="217"/>
      <c r="D249" s="217"/>
      <c r="E249" s="217"/>
      <c r="F249" s="217"/>
      <c r="G249" s="217"/>
      <c r="H249" s="217"/>
      <c r="I249" s="217"/>
      <c r="J249" s="217"/>
      <c r="K249" s="217"/>
      <c r="L249" s="217"/>
    </row>
    <row r="250" spans="1:12" x14ac:dyDescent="0.25">
      <c r="A250" s="217"/>
      <c r="B250" s="217"/>
      <c r="C250" s="217"/>
      <c r="D250" s="217"/>
      <c r="E250" s="217"/>
      <c r="F250" s="217"/>
      <c r="G250" s="217"/>
      <c r="H250" s="217"/>
      <c r="I250" s="217"/>
      <c r="J250" s="217"/>
      <c r="K250" s="217"/>
      <c r="L250" s="217"/>
    </row>
    <row r="251" spans="1:12" x14ac:dyDescent="0.25">
      <c r="A251" s="217"/>
      <c r="B251" s="217"/>
      <c r="C251" s="217"/>
      <c r="D251" s="217"/>
      <c r="E251" s="217"/>
      <c r="F251" s="217"/>
      <c r="G251" s="217"/>
      <c r="H251" s="217"/>
      <c r="I251" s="217"/>
      <c r="J251" s="217"/>
      <c r="K251" s="217"/>
      <c r="L251" s="217"/>
    </row>
    <row r="252" spans="1:12" x14ac:dyDescent="0.25">
      <c r="A252" s="217"/>
      <c r="B252" s="217"/>
      <c r="C252" s="217"/>
      <c r="D252" s="217"/>
      <c r="E252" s="217"/>
      <c r="F252" s="217"/>
      <c r="G252" s="217"/>
      <c r="H252" s="217"/>
      <c r="I252" s="217"/>
      <c r="J252" s="217"/>
      <c r="K252" s="217"/>
      <c r="L252" s="217"/>
    </row>
    <row r="253" spans="1:12" x14ac:dyDescent="0.25">
      <c r="A253" s="217"/>
      <c r="B253" s="217"/>
      <c r="C253" s="217"/>
      <c r="D253" s="217"/>
      <c r="E253" s="217"/>
      <c r="F253" s="217"/>
      <c r="G253" s="217"/>
      <c r="H253" s="217"/>
      <c r="I253" s="217"/>
      <c r="J253" s="217"/>
      <c r="K253" s="217"/>
      <c r="L253" s="217"/>
    </row>
    <row r="254" spans="1:12" x14ac:dyDescent="0.25">
      <c r="A254" s="217"/>
      <c r="B254" s="217"/>
      <c r="C254" s="217"/>
      <c r="D254" s="217"/>
      <c r="E254" s="217"/>
      <c r="F254" s="217"/>
      <c r="G254" s="217"/>
      <c r="H254" s="217"/>
      <c r="I254" s="217"/>
      <c r="J254" s="217"/>
      <c r="K254" s="217"/>
      <c r="L254" s="217"/>
    </row>
    <row r="255" spans="1:12" x14ac:dyDescent="0.25">
      <c r="A255" s="217"/>
      <c r="B255" s="217"/>
      <c r="C255" s="217"/>
      <c r="D255" s="217"/>
      <c r="E255" s="217"/>
      <c r="F255" s="217"/>
      <c r="G255" s="217"/>
      <c r="H255" s="217"/>
      <c r="I255" s="217"/>
      <c r="J255" s="217"/>
      <c r="K255" s="217"/>
      <c r="L255" s="217"/>
    </row>
    <row r="256" spans="1:12" x14ac:dyDescent="0.25">
      <c r="A256" s="217"/>
      <c r="B256" s="217"/>
      <c r="C256" s="217"/>
      <c r="D256" s="217"/>
      <c r="E256" s="217"/>
      <c r="F256" s="217"/>
      <c r="G256" s="217"/>
      <c r="H256" s="217"/>
      <c r="I256" s="217"/>
      <c r="J256" s="217"/>
      <c r="K256" s="217"/>
      <c r="L256" s="217"/>
    </row>
    <row r="257" spans="1:12" x14ac:dyDescent="0.25">
      <c r="A257" s="217"/>
      <c r="B257" s="217"/>
      <c r="C257" s="217"/>
      <c r="D257" s="217"/>
      <c r="E257" s="217"/>
      <c r="F257" s="217"/>
      <c r="G257" s="217"/>
      <c r="H257" s="217"/>
      <c r="I257" s="217"/>
      <c r="J257" s="217"/>
      <c r="K257" s="217"/>
      <c r="L257" s="217"/>
    </row>
    <row r="258" spans="1:12" x14ac:dyDescent="0.25">
      <c r="A258" s="217"/>
      <c r="B258" s="217"/>
      <c r="C258" s="217"/>
      <c r="D258" s="217"/>
      <c r="E258" s="217"/>
      <c r="F258" s="217"/>
      <c r="G258" s="217"/>
      <c r="H258" s="217"/>
      <c r="I258" s="217"/>
      <c r="J258" s="217"/>
      <c r="K258" s="217"/>
      <c r="L258" s="217"/>
    </row>
    <row r="259" spans="1:12" x14ac:dyDescent="0.25">
      <c r="A259" s="217"/>
      <c r="B259" s="217"/>
      <c r="C259" s="217"/>
      <c r="D259" s="217"/>
      <c r="E259" s="217"/>
      <c r="F259" s="217"/>
      <c r="G259" s="217"/>
      <c r="H259" s="217"/>
      <c r="I259" s="217"/>
      <c r="J259" s="217"/>
      <c r="K259" s="217"/>
      <c r="L259" s="217"/>
    </row>
    <row r="260" spans="1:12" x14ac:dyDescent="0.25">
      <c r="A260" s="217"/>
      <c r="B260" s="217"/>
      <c r="C260" s="217"/>
      <c r="D260" s="217"/>
      <c r="E260" s="217"/>
      <c r="F260" s="217"/>
      <c r="G260" s="217"/>
      <c r="H260" s="217"/>
      <c r="I260" s="217"/>
      <c r="J260" s="217"/>
      <c r="K260" s="217"/>
      <c r="L260" s="217"/>
    </row>
    <row r="261" spans="1:12" x14ac:dyDescent="0.25">
      <c r="A261" s="217"/>
      <c r="B261" s="217"/>
      <c r="C261" s="217"/>
      <c r="D261" s="217"/>
      <c r="E261" s="217"/>
      <c r="F261" s="217"/>
      <c r="G261" s="217"/>
      <c r="H261" s="217"/>
      <c r="I261" s="217"/>
      <c r="J261" s="217"/>
      <c r="K261" s="217"/>
      <c r="L261" s="217"/>
    </row>
    <row r="262" spans="1:12" x14ac:dyDescent="0.25">
      <c r="A262" s="217"/>
      <c r="B262" s="217"/>
      <c r="C262" s="217"/>
      <c r="D262" s="217"/>
      <c r="E262" s="217"/>
      <c r="F262" s="217"/>
      <c r="G262" s="217"/>
      <c r="H262" s="217"/>
      <c r="I262" s="217"/>
      <c r="J262" s="217"/>
      <c r="K262" s="217"/>
      <c r="L262" s="217"/>
    </row>
    <row r="263" spans="1:12" x14ac:dyDescent="0.25">
      <c r="A263" s="217"/>
      <c r="B263" s="217"/>
      <c r="C263" s="217"/>
      <c r="D263" s="217"/>
      <c r="E263" s="217"/>
      <c r="F263" s="217"/>
      <c r="G263" s="217"/>
      <c r="H263" s="217"/>
      <c r="I263" s="217"/>
      <c r="J263" s="217"/>
      <c r="K263" s="217"/>
      <c r="L263" s="217"/>
    </row>
    <row r="264" spans="1:12" x14ac:dyDescent="0.25">
      <c r="A264" s="217"/>
      <c r="B264" s="217"/>
      <c r="C264" s="217"/>
      <c r="D264" s="217"/>
      <c r="E264" s="217"/>
      <c r="F264" s="217"/>
      <c r="G264" s="217"/>
      <c r="H264" s="217"/>
      <c r="I264" s="217"/>
      <c r="J264" s="217"/>
      <c r="K264" s="217"/>
      <c r="L264" s="217"/>
    </row>
    <row r="265" spans="1:12" x14ac:dyDescent="0.25">
      <c r="A265" s="217"/>
      <c r="B265" s="217"/>
      <c r="C265" s="217"/>
      <c r="D265" s="217"/>
      <c r="E265" s="217"/>
      <c r="F265" s="217"/>
      <c r="G265" s="217"/>
      <c r="H265" s="217"/>
      <c r="I265" s="217"/>
      <c r="J265" s="217"/>
      <c r="K265" s="217"/>
      <c r="L265" s="217"/>
    </row>
    <row r="266" spans="1:12" x14ac:dyDescent="0.25">
      <c r="A266" s="217"/>
      <c r="B266" s="217"/>
      <c r="C266" s="217"/>
      <c r="D266" s="217"/>
      <c r="E266" s="217"/>
      <c r="F266" s="217"/>
      <c r="G266" s="217"/>
      <c r="H266" s="217"/>
      <c r="I266" s="217"/>
      <c r="J266" s="217"/>
      <c r="K266" s="217"/>
      <c r="L266" s="217"/>
    </row>
    <row r="267" spans="1:12" x14ac:dyDescent="0.25">
      <c r="A267" s="217"/>
      <c r="B267" s="217"/>
      <c r="C267" s="217"/>
      <c r="D267" s="217"/>
      <c r="E267" s="217"/>
      <c r="F267" s="217"/>
      <c r="G267" s="217"/>
      <c r="H267" s="217"/>
      <c r="I267" s="217"/>
      <c r="J267" s="217"/>
      <c r="K267" s="217"/>
      <c r="L267" s="217"/>
    </row>
    <row r="268" spans="1:12" x14ac:dyDescent="0.25">
      <c r="A268" s="217"/>
      <c r="B268" s="217"/>
      <c r="C268" s="217"/>
      <c r="D268" s="217"/>
      <c r="E268" s="217"/>
      <c r="F268" s="217"/>
      <c r="G268" s="217"/>
      <c r="H268" s="217"/>
      <c r="I268" s="217"/>
      <c r="J268" s="217"/>
      <c r="K268" s="217"/>
      <c r="L268" s="217"/>
    </row>
    <row r="269" spans="1:12" x14ac:dyDescent="0.25">
      <c r="A269" s="217"/>
      <c r="B269" s="217"/>
      <c r="C269" s="217"/>
      <c r="D269" s="217"/>
      <c r="E269" s="217"/>
      <c r="F269" s="217"/>
      <c r="G269" s="217"/>
      <c r="H269" s="217"/>
      <c r="I269" s="217"/>
      <c r="J269" s="217"/>
      <c r="K269" s="217"/>
      <c r="L269" s="217"/>
    </row>
    <row r="270" spans="1:12" x14ac:dyDescent="0.25">
      <c r="A270" s="217"/>
      <c r="B270" s="217"/>
      <c r="C270" s="217"/>
      <c r="D270" s="217"/>
      <c r="E270" s="217"/>
      <c r="F270" s="217"/>
      <c r="G270" s="217"/>
      <c r="H270" s="217"/>
      <c r="I270" s="217"/>
      <c r="J270" s="217"/>
      <c r="K270" s="217"/>
      <c r="L270" s="217"/>
    </row>
    <row r="271" spans="1:12" x14ac:dyDescent="0.25">
      <c r="A271" s="217"/>
      <c r="B271" s="217"/>
      <c r="C271" s="217"/>
      <c r="D271" s="217"/>
      <c r="E271" s="217"/>
      <c r="F271" s="217"/>
      <c r="G271" s="217"/>
      <c r="H271" s="217"/>
      <c r="I271" s="217"/>
      <c r="J271" s="217"/>
      <c r="K271" s="217"/>
      <c r="L271" s="217"/>
    </row>
    <row r="272" spans="1:12" x14ac:dyDescent="0.25">
      <c r="A272" s="217"/>
      <c r="B272" s="217"/>
      <c r="C272" s="217"/>
      <c r="D272" s="217"/>
      <c r="E272" s="217"/>
      <c r="F272" s="217"/>
      <c r="G272" s="217"/>
      <c r="H272" s="217"/>
      <c r="I272" s="217"/>
      <c r="J272" s="217"/>
      <c r="K272" s="217"/>
      <c r="L272" s="217"/>
    </row>
    <row r="273" spans="1:12" x14ac:dyDescent="0.25">
      <c r="A273" s="217"/>
      <c r="B273" s="217"/>
      <c r="C273" s="217"/>
      <c r="D273" s="217"/>
      <c r="E273" s="217"/>
      <c r="F273" s="217"/>
      <c r="G273" s="217"/>
      <c r="H273" s="217"/>
      <c r="I273" s="217"/>
      <c r="J273" s="217"/>
      <c r="K273" s="217"/>
      <c r="L273" s="217"/>
    </row>
    <row r="274" spans="1:12" x14ac:dyDescent="0.25">
      <c r="A274" s="217"/>
      <c r="B274" s="217"/>
      <c r="C274" s="217"/>
      <c r="D274" s="217"/>
      <c r="E274" s="217"/>
      <c r="F274" s="217"/>
      <c r="G274" s="217"/>
      <c r="H274" s="217"/>
      <c r="I274" s="217"/>
      <c r="J274" s="217"/>
      <c r="K274" s="217"/>
      <c r="L274" s="217"/>
    </row>
    <row r="275" spans="1:12" x14ac:dyDescent="0.25">
      <c r="A275" s="217"/>
      <c r="B275" s="217"/>
      <c r="C275" s="217"/>
      <c r="D275" s="217"/>
      <c r="E275" s="217"/>
      <c r="F275" s="217"/>
      <c r="G275" s="217"/>
      <c r="H275" s="217"/>
      <c r="I275" s="217"/>
      <c r="J275" s="217"/>
      <c r="K275" s="217"/>
      <c r="L275" s="217"/>
    </row>
    <row r="276" spans="1:12" x14ac:dyDescent="0.25">
      <c r="A276" s="217"/>
      <c r="B276" s="217"/>
      <c r="C276" s="217"/>
      <c r="D276" s="217"/>
      <c r="E276" s="217"/>
      <c r="F276" s="217"/>
      <c r="G276" s="217"/>
      <c r="H276" s="217"/>
      <c r="I276" s="217"/>
      <c r="J276" s="217"/>
      <c r="K276" s="217"/>
      <c r="L276" s="217"/>
    </row>
    <row r="277" spans="1:12" x14ac:dyDescent="0.25">
      <c r="A277" s="217"/>
      <c r="B277" s="217"/>
      <c r="C277" s="217"/>
      <c r="D277" s="217"/>
      <c r="E277" s="217"/>
      <c r="F277" s="217"/>
      <c r="G277" s="217"/>
      <c r="H277" s="217"/>
      <c r="I277" s="217"/>
      <c r="J277" s="217"/>
      <c r="K277" s="217"/>
      <c r="L277" s="217"/>
    </row>
    <row r="278" spans="1:12" x14ac:dyDescent="0.25">
      <c r="A278" s="217"/>
      <c r="B278" s="217"/>
      <c r="C278" s="217"/>
      <c r="D278" s="217"/>
      <c r="E278" s="217"/>
      <c r="F278" s="217"/>
      <c r="G278" s="217"/>
      <c r="H278" s="217"/>
      <c r="I278" s="217"/>
      <c r="J278" s="217"/>
      <c r="K278" s="217"/>
      <c r="L278" s="217"/>
    </row>
    <row r="279" spans="1:12" x14ac:dyDescent="0.25">
      <c r="A279" s="217"/>
      <c r="B279" s="217"/>
      <c r="C279" s="217"/>
      <c r="D279" s="217"/>
      <c r="E279" s="217"/>
      <c r="F279" s="217"/>
      <c r="G279" s="217"/>
      <c r="H279" s="217"/>
      <c r="I279" s="217"/>
      <c r="J279" s="217"/>
      <c r="K279" s="217"/>
      <c r="L279" s="217"/>
    </row>
    <row r="280" spans="1:12" x14ac:dyDescent="0.25">
      <c r="A280" s="217"/>
      <c r="B280" s="217"/>
      <c r="C280" s="217"/>
      <c r="D280" s="217"/>
      <c r="E280" s="217"/>
      <c r="F280" s="217"/>
      <c r="G280" s="217"/>
      <c r="H280" s="217"/>
      <c r="I280" s="217"/>
      <c r="J280" s="217"/>
      <c r="K280" s="217"/>
      <c r="L280" s="217"/>
    </row>
    <row r="281" spans="1:12" x14ac:dyDescent="0.25">
      <c r="A281" s="217"/>
      <c r="B281" s="217"/>
      <c r="C281" s="217"/>
      <c r="D281" s="217"/>
      <c r="E281" s="217"/>
      <c r="F281" s="217"/>
      <c r="G281" s="217"/>
      <c r="H281" s="217"/>
      <c r="I281" s="217"/>
      <c r="J281" s="217"/>
      <c r="K281" s="217"/>
      <c r="L281" s="217"/>
    </row>
    <row r="282" spans="1:12" x14ac:dyDescent="0.25">
      <c r="A282" s="217"/>
      <c r="B282" s="217"/>
      <c r="C282" s="217"/>
      <c r="D282" s="217"/>
      <c r="E282" s="217"/>
      <c r="F282" s="217"/>
      <c r="G282" s="217"/>
      <c r="H282" s="217"/>
      <c r="I282" s="217"/>
      <c r="J282" s="217"/>
      <c r="K282" s="217"/>
      <c r="L282" s="217"/>
    </row>
    <row r="283" spans="1:12" x14ac:dyDescent="0.25">
      <c r="A283" s="217"/>
      <c r="B283" s="217"/>
      <c r="C283" s="217"/>
      <c r="D283" s="217"/>
      <c r="E283" s="217"/>
      <c r="F283" s="217"/>
      <c r="G283" s="217"/>
      <c r="H283" s="217"/>
      <c r="I283" s="217"/>
      <c r="J283" s="217"/>
      <c r="K283" s="217"/>
      <c r="L283" s="217"/>
    </row>
    <row r="284" spans="1:12" x14ac:dyDescent="0.25">
      <c r="A284" s="217"/>
      <c r="B284" s="217"/>
      <c r="C284" s="217"/>
      <c r="D284" s="217"/>
      <c r="E284" s="217"/>
      <c r="F284" s="217"/>
      <c r="G284" s="217"/>
      <c r="H284" s="217"/>
      <c r="I284" s="217"/>
      <c r="J284" s="217"/>
      <c r="K284" s="217"/>
      <c r="L284" s="217"/>
    </row>
    <row r="285" spans="1:12" x14ac:dyDescent="0.25">
      <c r="A285" s="217"/>
      <c r="B285" s="217"/>
      <c r="C285" s="217"/>
      <c r="D285" s="217"/>
      <c r="E285" s="217"/>
      <c r="F285" s="217"/>
      <c r="G285" s="217"/>
      <c r="H285" s="217"/>
      <c r="I285" s="217"/>
      <c r="J285" s="217"/>
      <c r="K285" s="217"/>
      <c r="L285" s="217"/>
    </row>
    <row r="286" spans="1:12" x14ac:dyDescent="0.25">
      <c r="A286" s="217"/>
      <c r="B286" s="217"/>
      <c r="C286" s="217"/>
      <c r="D286" s="217"/>
      <c r="E286" s="217"/>
      <c r="F286" s="217"/>
      <c r="G286" s="217"/>
      <c r="H286" s="217"/>
      <c r="I286" s="217"/>
      <c r="J286" s="217"/>
      <c r="K286" s="217"/>
      <c r="L286" s="217"/>
    </row>
    <row r="287" spans="1:12" x14ac:dyDescent="0.25">
      <c r="A287" s="217"/>
      <c r="B287" s="217"/>
      <c r="C287" s="217"/>
      <c r="D287" s="217"/>
      <c r="E287" s="217"/>
      <c r="F287" s="217"/>
      <c r="G287" s="217"/>
      <c r="H287" s="217"/>
      <c r="I287" s="217"/>
      <c r="J287" s="217"/>
      <c r="K287" s="217"/>
      <c r="L287" s="217"/>
    </row>
    <row r="288" spans="1:12" x14ac:dyDescent="0.25">
      <c r="A288" s="217"/>
      <c r="B288" s="217"/>
      <c r="C288" s="217"/>
      <c r="D288" s="217"/>
      <c r="E288" s="217"/>
      <c r="F288" s="217"/>
      <c r="G288" s="217"/>
      <c r="H288" s="217"/>
      <c r="I288" s="217"/>
      <c r="J288" s="217"/>
      <c r="K288" s="217"/>
      <c r="L288" s="217"/>
    </row>
    <row r="289" spans="1:12" x14ac:dyDescent="0.25">
      <c r="A289" s="217"/>
      <c r="B289" s="217"/>
      <c r="C289" s="217"/>
      <c r="D289" s="217"/>
      <c r="E289" s="217"/>
      <c r="F289" s="217"/>
      <c r="G289" s="217"/>
      <c r="H289" s="217"/>
      <c r="I289" s="217"/>
      <c r="J289" s="217"/>
      <c r="K289" s="217"/>
      <c r="L289" s="217"/>
    </row>
    <row r="290" spans="1:12" x14ac:dyDescent="0.25">
      <c r="A290" s="217"/>
      <c r="B290" s="217"/>
      <c r="C290" s="217"/>
      <c r="D290" s="217"/>
      <c r="E290" s="217"/>
      <c r="F290" s="217"/>
      <c r="G290" s="217"/>
      <c r="H290" s="217"/>
      <c r="I290" s="217"/>
      <c r="J290" s="217"/>
      <c r="K290" s="217"/>
      <c r="L290" s="217"/>
    </row>
    <row r="291" spans="1:12" x14ac:dyDescent="0.25">
      <c r="A291" s="217"/>
      <c r="B291" s="217"/>
      <c r="C291" s="217"/>
      <c r="D291" s="217"/>
      <c r="E291" s="217"/>
      <c r="F291" s="217"/>
      <c r="G291" s="217"/>
      <c r="H291" s="217"/>
      <c r="I291" s="217"/>
      <c r="J291" s="217"/>
      <c r="K291" s="217"/>
      <c r="L291" s="217"/>
    </row>
    <row r="292" spans="1:12" x14ac:dyDescent="0.25">
      <c r="A292" s="217"/>
      <c r="B292" s="217"/>
      <c r="C292" s="217"/>
      <c r="D292" s="217"/>
      <c r="E292" s="217"/>
      <c r="F292" s="217"/>
      <c r="G292" s="217"/>
      <c r="H292" s="217"/>
      <c r="I292" s="217"/>
      <c r="J292" s="217"/>
      <c r="K292" s="217"/>
      <c r="L292" s="217"/>
    </row>
    <row r="293" spans="1:12" x14ac:dyDescent="0.25">
      <c r="A293" s="217"/>
      <c r="B293" s="217"/>
      <c r="C293" s="217"/>
      <c r="D293" s="217"/>
      <c r="E293" s="217"/>
      <c r="F293" s="217"/>
      <c r="G293" s="217"/>
      <c r="H293" s="217"/>
      <c r="I293" s="217"/>
      <c r="J293" s="217"/>
      <c r="K293" s="217"/>
      <c r="L293" s="217"/>
    </row>
    <row r="294" spans="1:12" x14ac:dyDescent="0.25">
      <c r="A294" s="217"/>
      <c r="B294" s="217"/>
      <c r="C294" s="217"/>
      <c r="D294" s="217"/>
      <c r="E294" s="217"/>
      <c r="F294" s="217"/>
      <c r="G294" s="217"/>
      <c r="H294" s="217"/>
      <c r="I294" s="217"/>
      <c r="J294" s="217"/>
      <c r="K294" s="217"/>
      <c r="L294" s="217"/>
    </row>
    <row r="295" spans="1:12" x14ac:dyDescent="0.25">
      <c r="A295" s="217"/>
      <c r="B295" s="217"/>
      <c r="C295" s="217"/>
      <c r="D295" s="217"/>
      <c r="E295" s="217"/>
      <c r="F295" s="217"/>
      <c r="G295" s="217"/>
      <c r="H295" s="217"/>
      <c r="I295" s="217"/>
      <c r="J295" s="217"/>
      <c r="K295" s="217"/>
      <c r="L295" s="217"/>
    </row>
    <row r="296" spans="1:12" x14ac:dyDescent="0.25">
      <c r="A296" s="217"/>
      <c r="B296" s="217"/>
      <c r="C296" s="217"/>
      <c r="D296" s="217"/>
      <c r="E296" s="217"/>
      <c r="F296" s="217"/>
      <c r="G296" s="217"/>
      <c r="H296" s="217"/>
      <c r="I296" s="217"/>
      <c r="J296" s="217"/>
      <c r="K296" s="217"/>
      <c r="L296" s="217"/>
    </row>
    <row r="297" spans="1:12" x14ac:dyDescent="0.25">
      <c r="A297" s="217"/>
      <c r="B297" s="217"/>
      <c r="C297" s="217"/>
      <c r="D297" s="217"/>
      <c r="E297" s="217"/>
      <c r="F297" s="217"/>
      <c r="G297" s="217"/>
      <c r="H297" s="217"/>
      <c r="I297" s="217"/>
      <c r="J297" s="217"/>
      <c r="K297" s="217"/>
      <c r="L297" s="217"/>
    </row>
    <row r="298" spans="1:12" x14ac:dyDescent="0.25">
      <c r="A298" s="217"/>
      <c r="B298" s="217"/>
      <c r="C298" s="217"/>
      <c r="D298" s="217"/>
      <c r="E298" s="217"/>
      <c r="F298" s="217"/>
      <c r="G298" s="217"/>
      <c r="H298" s="217"/>
      <c r="I298" s="217"/>
      <c r="J298" s="217"/>
      <c r="K298" s="217"/>
      <c r="L298" s="217"/>
    </row>
    <row r="299" spans="1:12" x14ac:dyDescent="0.25">
      <c r="A299" s="217"/>
      <c r="B299" s="217"/>
      <c r="C299" s="217"/>
      <c r="D299" s="217"/>
      <c r="E299" s="217"/>
      <c r="F299" s="217"/>
      <c r="G299" s="217"/>
      <c r="H299" s="217"/>
      <c r="I299" s="217"/>
      <c r="J299" s="217"/>
      <c r="K299" s="217"/>
      <c r="L299" s="217"/>
    </row>
    <row r="300" spans="1:12" x14ac:dyDescent="0.25">
      <c r="A300" s="217"/>
      <c r="B300" s="217"/>
      <c r="C300" s="217"/>
      <c r="D300" s="217"/>
      <c r="E300" s="217"/>
      <c r="F300" s="217"/>
      <c r="G300" s="217"/>
      <c r="H300" s="217"/>
      <c r="I300" s="217"/>
      <c r="J300" s="217"/>
      <c r="K300" s="217"/>
      <c r="L300" s="217"/>
    </row>
    <row r="301" spans="1:12" x14ac:dyDescent="0.25">
      <c r="A301" s="217"/>
      <c r="B301" s="217"/>
      <c r="C301" s="217"/>
      <c r="D301" s="217"/>
      <c r="E301" s="217"/>
      <c r="F301" s="217"/>
      <c r="G301" s="217"/>
      <c r="H301" s="217"/>
      <c r="I301" s="217"/>
      <c r="J301" s="217"/>
      <c r="K301" s="217"/>
      <c r="L301" s="217"/>
    </row>
    <row r="302" spans="1:12" x14ac:dyDescent="0.25">
      <c r="A302" s="217"/>
      <c r="B302" s="217"/>
      <c r="C302" s="217"/>
      <c r="D302" s="217"/>
      <c r="E302" s="217"/>
      <c r="F302" s="217"/>
      <c r="G302" s="217"/>
      <c r="H302" s="217"/>
      <c r="I302" s="217"/>
      <c r="J302" s="217"/>
      <c r="K302" s="217"/>
      <c r="L302" s="217"/>
    </row>
    <row r="303" spans="1:12" x14ac:dyDescent="0.25">
      <c r="A303" s="217"/>
      <c r="B303" s="217"/>
      <c r="C303" s="217"/>
      <c r="D303" s="217"/>
      <c r="E303" s="217"/>
      <c r="F303" s="217"/>
      <c r="G303" s="217"/>
      <c r="H303" s="217"/>
      <c r="I303" s="217"/>
      <c r="J303" s="217"/>
      <c r="K303" s="217"/>
      <c r="L303" s="217"/>
    </row>
    <row r="304" spans="1:12" x14ac:dyDescent="0.25">
      <c r="A304" s="217"/>
      <c r="B304" s="217"/>
      <c r="C304" s="217"/>
      <c r="D304" s="217"/>
      <c r="E304" s="217"/>
      <c r="F304" s="217"/>
      <c r="G304" s="217"/>
      <c r="H304" s="217"/>
      <c r="I304" s="217"/>
      <c r="J304" s="217"/>
      <c r="K304" s="217"/>
      <c r="L304" s="217"/>
    </row>
    <row r="305" spans="1:12" x14ac:dyDescent="0.25">
      <c r="A305" s="217"/>
      <c r="B305" s="217"/>
      <c r="C305" s="217"/>
      <c r="D305" s="217"/>
      <c r="E305" s="217"/>
      <c r="F305" s="217"/>
      <c r="G305" s="217"/>
      <c r="H305" s="217"/>
      <c r="I305" s="217"/>
      <c r="J305" s="217"/>
      <c r="K305" s="217"/>
      <c r="L305" s="217"/>
    </row>
    <row r="306" spans="1:12" x14ac:dyDescent="0.25">
      <c r="A306" s="217"/>
      <c r="B306" s="217"/>
      <c r="C306" s="217"/>
      <c r="D306" s="217"/>
      <c r="E306" s="217"/>
      <c r="F306" s="217"/>
      <c r="G306" s="217"/>
      <c r="H306" s="217"/>
      <c r="I306" s="217"/>
      <c r="J306" s="217"/>
      <c r="K306" s="217"/>
      <c r="L306" s="217"/>
    </row>
    <row r="307" spans="1:12" x14ac:dyDescent="0.25">
      <c r="A307" s="217"/>
      <c r="B307" s="217"/>
      <c r="C307" s="217"/>
      <c r="D307" s="217"/>
      <c r="E307" s="217"/>
      <c r="F307" s="217"/>
      <c r="G307" s="217"/>
      <c r="H307" s="217"/>
      <c r="I307" s="217"/>
      <c r="J307" s="217"/>
      <c r="K307" s="217"/>
      <c r="L307" s="217"/>
    </row>
    <row r="308" spans="1:12" x14ac:dyDescent="0.25">
      <c r="A308" s="217"/>
      <c r="B308" s="217"/>
      <c r="C308" s="217"/>
      <c r="D308" s="217"/>
      <c r="E308" s="217"/>
      <c r="F308" s="217"/>
      <c r="G308" s="217"/>
      <c r="H308" s="217"/>
      <c r="I308" s="217"/>
      <c r="J308" s="217"/>
      <c r="K308" s="217"/>
      <c r="L308" s="217"/>
    </row>
    <row r="309" spans="1:12" x14ac:dyDescent="0.25">
      <c r="A309" s="217"/>
      <c r="B309" s="217"/>
      <c r="C309" s="217"/>
      <c r="D309" s="217"/>
      <c r="E309" s="217"/>
      <c r="F309" s="217"/>
      <c r="G309" s="217"/>
      <c r="H309" s="217"/>
      <c r="I309" s="217"/>
      <c r="J309" s="217"/>
      <c r="K309" s="217"/>
      <c r="L309" s="217"/>
    </row>
    <row r="310" spans="1:12" x14ac:dyDescent="0.25">
      <c r="A310" s="217"/>
      <c r="B310" s="217"/>
      <c r="C310" s="217"/>
      <c r="D310" s="217"/>
      <c r="E310" s="217"/>
      <c r="F310" s="217"/>
      <c r="G310" s="217"/>
      <c r="H310" s="217"/>
      <c r="I310" s="217"/>
      <c r="J310" s="217"/>
      <c r="K310" s="217"/>
      <c r="L310" s="217"/>
    </row>
    <row r="311" spans="1:12" x14ac:dyDescent="0.25">
      <c r="A311" s="217"/>
      <c r="B311" s="217"/>
      <c r="C311" s="217"/>
      <c r="D311" s="217"/>
      <c r="E311" s="217"/>
      <c r="F311" s="217"/>
      <c r="G311" s="217"/>
      <c r="H311" s="217"/>
      <c r="I311" s="217"/>
      <c r="J311" s="217"/>
      <c r="K311" s="217"/>
      <c r="L311" s="217"/>
    </row>
    <row r="312" spans="1:12" x14ac:dyDescent="0.25">
      <c r="A312" s="217"/>
      <c r="B312" s="217"/>
      <c r="C312" s="217"/>
      <c r="D312" s="217"/>
      <c r="E312" s="217"/>
      <c r="F312" s="217"/>
      <c r="G312" s="217"/>
      <c r="H312" s="217"/>
      <c r="I312" s="217"/>
      <c r="J312" s="217"/>
      <c r="K312" s="217"/>
      <c r="L312" s="217"/>
    </row>
    <row r="313" spans="1:12" x14ac:dyDescent="0.25">
      <c r="A313" s="217"/>
      <c r="B313" s="217"/>
      <c r="C313" s="217"/>
      <c r="D313" s="217"/>
      <c r="E313" s="217"/>
      <c r="F313" s="217"/>
      <c r="G313" s="217"/>
      <c r="H313" s="217"/>
      <c r="I313" s="217"/>
      <c r="J313" s="217"/>
      <c r="K313" s="217"/>
      <c r="L313" s="217"/>
    </row>
    <row r="314" spans="1:12" x14ac:dyDescent="0.25">
      <c r="A314" s="217"/>
      <c r="B314" s="217"/>
      <c r="C314" s="217"/>
      <c r="D314" s="217"/>
      <c r="E314" s="217"/>
      <c r="F314" s="217"/>
      <c r="G314" s="217"/>
      <c r="H314" s="217"/>
      <c r="I314" s="217"/>
      <c r="J314" s="217"/>
      <c r="K314" s="217"/>
      <c r="L314" s="217"/>
    </row>
    <row r="315" spans="1:12" x14ac:dyDescent="0.25">
      <c r="A315" s="217"/>
      <c r="B315" s="217"/>
      <c r="C315" s="217"/>
      <c r="D315" s="217"/>
      <c r="E315" s="217"/>
      <c r="F315" s="217"/>
      <c r="G315" s="217"/>
      <c r="H315" s="217"/>
      <c r="I315" s="217"/>
      <c r="J315" s="217"/>
      <c r="K315" s="217"/>
      <c r="L315" s="217"/>
    </row>
    <row r="316" spans="1:12" x14ac:dyDescent="0.25">
      <c r="A316" s="217"/>
      <c r="B316" s="217"/>
      <c r="C316" s="217"/>
      <c r="D316" s="217"/>
      <c r="E316" s="217"/>
      <c r="F316" s="217"/>
      <c r="G316" s="217"/>
      <c r="H316" s="217"/>
      <c r="I316" s="217"/>
      <c r="J316" s="217"/>
      <c r="K316" s="217"/>
      <c r="L316" s="217"/>
    </row>
    <row r="317" spans="1:12" x14ac:dyDescent="0.25">
      <c r="A317" s="217"/>
      <c r="B317" s="217"/>
      <c r="C317" s="217"/>
      <c r="D317" s="217"/>
      <c r="E317" s="217"/>
      <c r="F317" s="217"/>
      <c r="G317" s="217"/>
      <c r="H317" s="217"/>
      <c r="I317" s="217"/>
      <c r="J317" s="217"/>
      <c r="K317" s="217"/>
      <c r="L317" s="217"/>
    </row>
    <row r="318" spans="1:12" x14ac:dyDescent="0.25">
      <c r="A318" s="217"/>
      <c r="B318" s="217"/>
      <c r="C318" s="217"/>
      <c r="D318" s="217"/>
      <c r="E318" s="217"/>
      <c r="F318" s="217"/>
      <c r="G318" s="217"/>
      <c r="H318" s="217"/>
      <c r="I318" s="217"/>
      <c r="J318" s="217"/>
      <c r="K318" s="217"/>
      <c r="L318" s="217"/>
    </row>
    <row r="319" spans="1:12" x14ac:dyDescent="0.25">
      <c r="A319" s="217"/>
      <c r="B319" s="217"/>
      <c r="C319" s="217"/>
      <c r="D319" s="217"/>
      <c r="E319" s="217"/>
      <c r="F319" s="217"/>
      <c r="G319" s="217"/>
      <c r="H319" s="217"/>
      <c r="I319" s="217"/>
      <c r="J319" s="217"/>
      <c r="K319" s="217"/>
      <c r="L319" s="217"/>
    </row>
    <row r="320" spans="1:12" x14ac:dyDescent="0.25">
      <c r="A320" s="217"/>
      <c r="B320" s="217"/>
      <c r="C320" s="217"/>
      <c r="D320" s="217"/>
      <c r="E320" s="217"/>
      <c r="F320" s="217"/>
      <c r="G320" s="217"/>
      <c r="H320" s="217"/>
      <c r="I320" s="217"/>
      <c r="J320" s="217"/>
      <c r="K320" s="217"/>
      <c r="L320" s="217"/>
    </row>
    <row r="321" spans="1:12" x14ac:dyDescent="0.25">
      <c r="A321" s="217"/>
      <c r="B321" s="217"/>
      <c r="C321" s="217"/>
      <c r="D321" s="217"/>
      <c r="E321" s="217"/>
      <c r="F321" s="217"/>
      <c r="G321" s="217"/>
      <c r="H321" s="217"/>
      <c r="I321" s="217"/>
      <c r="J321" s="217"/>
      <c r="K321" s="217"/>
      <c r="L321" s="217"/>
    </row>
    <row r="322" spans="1:12" x14ac:dyDescent="0.25">
      <c r="A322" s="217"/>
      <c r="B322" s="217"/>
      <c r="C322" s="217"/>
      <c r="D322" s="217"/>
      <c r="E322" s="217"/>
      <c r="F322" s="217"/>
      <c r="G322" s="217"/>
      <c r="H322" s="217"/>
      <c r="I322" s="217"/>
      <c r="J322" s="217"/>
      <c r="K322" s="217"/>
      <c r="L322" s="217"/>
    </row>
    <row r="323" spans="1:12" x14ac:dyDescent="0.25">
      <c r="A323" s="217"/>
      <c r="B323" s="217"/>
      <c r="C323" s="217"/>
      <c r="D323" s="217"/>
      <c r="E323" s="217"/>
      <c r="F323" s="217"/>
      <c r="G323" s="217"/>
      <c r="H323" s="217"/>
      <c r="I323" s="217"/>
      <c r="J323" s="217"/>
      <c r="K323" s="217"/>
      <c r="L323" s="217"/>
    </row>
    <row r="324" spans="1:12" x14ac:dyDescent="0.25">
      <c r="A324" s="217"/>
      <c r="B324" s="217"/>
      <c r="C324" s="217"/>
      <c r="D324" s="217"/>
      <c r="E324" s="217"/>
      <c r="F324" s="217"/>
      <c r="G324" s="217"/>
      <c r="H324" s="217"/>
      <c r="I324" s="217"/>
      <c r="J324" s="217"/>
      <c r="K324" s="217"/>
      <c r="L324" s="217"/>
    </row>
    <row r="325" spans="1:12" x14ac:dyDescent="0.25">
      <c r="A325" s="217"/>
      <c r="B325" s="217"/>
      <c r="C325" s="217"/>
      <c r="D325" s="217"/>
      <c r="E325" s="217"/>
      <c r="F325" s="217"/>
      <c r="G325" s="217"/>
      <c r="H325" s="217"/>
      <c r="I325" s="217"/>
      <c r="J325" s="217"/>
      <c r="K325" s="217"/>
      <c r="L325" s="217"/>
    </row>
    <row r="326" spans="1:12" x14ac:dyDescent="0.25">
      <c r="A326" s="217"/>
      <c r="B326" s="217"/>
      <c r="C326" s="217"/>
      <c r="D326" s="217"/>
      <c r="E326" s="217"/>
      <c r="F326" s="217"/>
      <c r="G326" s="217"/>
      <c r="H326" s="217"/>
      <c r="I326" s="217"/>
      <c r="J326" s="217"/>
      <c r="K326" s="217"/>
      <c r="L326" s="217"/>
    </row>
    <row r="327" spans="1:12" x14ac:dyDescent="0.25">
      <c r="A327" s="217"/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</row>
    <row r="328" spans="1:12" x14ac:dyDescent="0.25">
      <c r="A328" s="217"/>
      <c r="B328" s="217"/>
      <c r="C328" s="217"/>
      <c r="D328" s="217"/>
      <c r="E328" s="217"/>
      <c r="F328" s="217"/>
      <c r="G328" s="217"/>
      <c r="H328" s="217"/>
      <c r="I328" s="217"/>
      <c r="J328" s="217"/>
      <c r="K328" s="217"/>
      <c r="L328" s="217"/>
    </row>
    <row r="329" spans="1:12" x14ac:dyDescent="0.25">
      <c r="A329" s="217"/>
      <c r="B329" s="217"/>
      <c r="C329" s="217"/>
      <c r="D329" s="217"/>
      <c r="E329" s="217"/>
      <c r="F329" s="217"/>
      <c r="G329" s="217"/>
      <c r="H329" s="217"/>
      <c r="I329" s="217"/>
      <c r="J329" s="217"/>
      <c r="K329" s="217"/>
      <c r="L329" s="217"/>
    </row>
    <row r="330" spans="1:12" x14ac:dyDescent="0.25">
      <c r="A330" s="217"/>
      <c r="B330" s="217"/>
      <c r="C330" s="217"/>
      <c r="D330" s="217"/>
      <c r="E330" s="217"/>
      <c r="F330" s="217"/>
      <c r="G330" s="217"/>
      <c r="H330" s="217"/>
      <c r="I330" s="217"/>
      <c r="J330" s="217"/>
      <c r="K330" s="217"/>
      <c r="L330" s="217"/>
    </row>
    <row r="331" spans="1:12" x14ac:dyDescent="0.25">
      <c r="A331" s="217"/>
      <c r="B331" s="217"/>
      <c r="C331" s="217"/>
      <c r="D331" s="217"/>
      <c r="E331" s="217"/>
      <c r="F331" s="217"/>
      <c r="G331" s="217"/>
      <c r="H331" s="217"/>
      <c r="I331" s="217"/>
      <c r="J331" s="217"/>
      <c r="K331" s="217"/>
      <c r="L331" s="217"/>
    </row>
    <row r="332" spans="1:12" x14ac:dyDescent="0.25">
      <c r="A332" s="217"/>
      <c r="B332" s="217"/>
      <c r="C332" s="217"/>
      <c r="D332" s="217"/>
      <c r="E332" s="217"/>
      <c r="F332" s="217"/>
      <c r="G332" s="217"/>
      <c r="H332" s="217"/>
      <c r="I332" s="217"/>
      <c r="J332" s="217"/>
      <c r="K332" s="217"/>
      <c r="L332" s="217"/>
    </row>
    <row r="333" spans="1:12" x14ac:dyDescent="0.25">
      <c r="A333" s="217"/>
      <c r="B333" s="217"/>
      <c r="C333" s="217"/>
      <c r="D333" s="217"/>
      <c r="E333" s="217"/>
      <c r="F333" s="217"/>
      <c r="G333" s="217"/>
      <c r="H333" s="217"/>
      <c r="I333" s="217"/>
      <c r="J333" s="217"/>
      <c r="K333" s="217"/>
      <c r="L333" s="217"/>
    </row>
    <row r="334" spans="1:12" x14ac:dyDescent="0.25">
      <c r="A334" s="217"/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  <c r="L334" s="217"/>
    </row>
    <row r="335" spans="1:12" x14ac:dyDescent="0.25">
      <c r="A335" s="217"/>
      <c r="B335" s="217"/>
      <c r="C335" s="217"/>
      <c r="D335" s="217"/>
      <c r="E335" s="217"/>
      <c r="F335" s="217"/>
      <c r="G335" s="217"/>
      <c r="H335" s="217"/>
      <c r="I335" s="217"/>
      <c r="J335" s="217"/>
      <c r="K335" s="217"/>
      <c r="L335" s="217"/>
    </row>
    <row r="336" spans="1:12" x14ac:dyDescent="0.25">
      <c r="A336" s="217"/>
      <c r="B336" s="217"/>
      <c r="C336" s="217"/>
      <c r="D336" s="217"/>
      <c r="E336" s="217"/>
      <c r="F336" s="217"/>
      <c r="G336" s="217"/>
      <c r="H336" s="217"/>
      <c r="I336" s="217"/>
      <c r="J336" s="217"/>
      <c r="K336" s="217"/>
      <c r="L336" s="217"/>
    </row>
    <row r="337" spans="1:12" x14ac:dyDescent="0.25">
      <c r="A337" s="217"/>
      <c r="B337" s="217"/>
      <c r="C337" s="217"/>
      <c r="D337" s="217"/>
      <c r="E337" s="217"/>
      <c r="F337" s="217"/>
      <c r="G337" s="217"/>
      <c r="H337" s="217"/>
      <c r="I337" s="217"/>
      <c r="J337" s="217"/>
      <c r="K337" s="217"/>
      <c r="L337" s="217"/>
    </row>
    <row r="338" spans="1:12" x14ac:dyDescent="0.25">
      <c r="A338" s="217"/>
      <c r="B338" s="217"/>
      <c r="C338" s="217"/>
      <c r="D338" s="217"/>
      <c r="E338" s="217"/>
      <c r="F338" s="217"/>
      <c r="G338" s="217"/>
      <c r="H338" s="217"/>
      <c r="I338" s="217"/>
      <c r="J338" s="217"/>
      <c r="K338" s="217"/>
      <c r="L338" s="217"/>
    </row>
    <row r="339" spans="1:12" x14ac:dyDescent="0.25">
      <c r="A339" s="217"/>
      <c r="B339" s="217"/>
      <c r="C339" s="217"/>
      <c r="D339" s="217"/>
      <c r="E339" s="217"/>
      <c r="F339" s="217"/>
      <c r="G339" s="217"/>
      <c r="H339" s="217"/>
      <c r="I339" s="217"/>
      <c r="J339" s="217"/>
      <c r="K339" s="217"/>
      <c r="L339" s="217"/>
    </row>
    <row r="340" spans="1:12" x14ac:dyDescent="0.25">
      <c r="A340" s="217"/>
      <c r="B340" s="217"/>
      <c r="C340" s="217"/>
      <c r="D340" s="217"/>
      <c r="E340" s="217"/>
      <c r="F340" s="217"/>
      <c r="G340" s="217"/>
      <c r="H340" s="217"/>
      <c r="I340" s="217"/>
      <c r="J340" s="217"/>
      <c r="K340" s="217"/>
      <c r="L340" s="217"/>
    </row>
    <row r="341" spans="1:12" x14ac:dyDescent="0.25">
      <c r="A341" s="217"/>
      <c r="B341" s="217"/>
      <c r="C341" s="217"/>
      <c r="D341" s="217"/>
      <c r="E341" s="217"/>
      <c r="F341" s="217"/>
      <c r="G341" s="217"/>
      <c r="H341" s="217"/>
      <c r="I341" s="217"/>
      <c r="J341" s="217"/>
      <c r="K341" s="217"/>
      <c r="L341" s="217"/>
    </row>
    <row r="342" spans="1:12" x14ac:dyDescent="0.25">
      <c r="A342" s="217"/>
      <c r="B342" s="217"/>
      <c r="C342" s="217"/>
      <c r="D342" s="217"/>
      <c r="E342" s="217"/>
      <c r="F342" s="217"/>
      <c r="G342" s="217"/>
      <c r="H342" s="217"/>
      <c r="I342" s="217"/>
      <c r="J342" s="217"/>
      <c r="K342" s="217"/>
      <c r="L342" s="217"/>
    </row>
    <row r="343" spans="1:12" x14ac:dyDescent="0.25">
      <c r="A343" s="217"/>
      <c r="B343" s="217"/>
      <c r="C343" s="217"/>
      <c r="D343" s="217"/>
      <c r="E343" s="217"/>
      <c r="F343" s="217"/>
      <c r="G343" s="217"/>
      <c r="H343" s="217"/>
      <c r="I343" s="217"/>
      <c r="J343" s="217"/>
      <c r="K343" s="217"/>
      <c r="L343" s="217"/>
    </row>
    <row r="344" spans="1:12" x14ac:dyDescent="0.25">
      <c r="A344" s="217"/>
      <c r="B344" s="217"/>
      <c r="C344" s="217"/>
      <c r="D344" s="217"/>
      <c r="E344" s="217"/>
      <c r="F344" s="217"/>
      <c r="G344" s="217"/>
      <c r="H344" s="217"/>
      <c r="I344" s="217"/>
      <c r="J344" s="217"/>
      <c r="K344" s="217"/>
      <c r="L344" s="217"/>
    </row>
    <row r="345" spans="1:12" x14ac:dyDescent="0.25">
      <c r="A345" s="217"/>
      <c r="B345" s="217"/>
      <c r="C345" s="217"/>
      <c r="D345" s="217"/>
      <c r="E345" s="217"/>
      <c r="F345" s="217"/>
      <c r="G345" s="217"/>
      <c r="H345" s="217"/>
      <c r="I345" s="217"/>
      <c r="J345" s="217"/>
      <c r="K345" s="217"/>
      <c r="L345" s="217"/>
    </row>
    <row r="346" spans="1:12" x14ac:dyDescent="0.25">
      <c r="A346" s="217"/>
      <c r="B346" s="217"/>
      <c r="C346" s="217"/>
      <c r="D346" s="217"/>
      <c r="E346" s="217"/>
      <c r="F346" s="217"/>
      <c r="G346" s="217"/>
      <c r="H346" s="217"/>
      <c r="I346" s="217"/>
      <c r="J346" s="217"/>
      <c r="K346" s="217"/>
      <c r="L346" s="217"/>
    </row>
    <row r="347" spans="1:12" x14ac:dyDescent="0.25">
      <c r="A347" s="217"/>
      <c r="B347" s="217"/>
      <c r="C347" s="217"/>
      <c r="D347" s="217"/>
      <c r="E347" s="217"/>
      <c r="F347" s="217"/>
      <c r="G347" s="217"/>
      <c r="H347" s="217"/>
      <c r="I347" s="217"/>
      <c r="J347" s="217"/>
      <c r="K347" s="217"/>
      <c r="L347" s="217"/>
    </row>
    <row r="348" spans="1:12" x14ac:dyDescent="0.25">
      <c r="A348" s="217"/>
      <c r="B348" s="217"/>
      <c r="C348" s="217"/>
      <c r="D348" s="217"/>
      <c r="E348" s="217"/>
      <c r="F348" s="217"/>
      <c r="G348" s="217"/>
      <c r="H348" s="217"/>
      <c r="I348" s="217"/>
      <c r="J348" s="217"/>
      <c r="K348" s="217"/>
      <c r="L348" s="217"/>
    </row>
    <row r="349" spans="1:12" x14ac:dyDescent="0.25">
      <c r="A349" s="217"/>
      <c r="B349" s="217"/>
      <c r="C349" s="217"/>
      <c r="D349" s="217"/>
      <c r="E349" s="217"/>
      <c r="F349" s="217"/>
      <c r="G349" s="217"/>
      <c r="H349" s="217"/>
      <c r="I349" s="217"/>
      <c r="J349" s="217"/>
      <c r="K349" s="217"/>
      <c r="L349" s="217"/>
    </row>
    <row r="350" spans="1:12" x14ac:dyDescent="0.25">
      <c r="A350" s="217"/>
      <c r="B350" s="217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</row>
    <row r="351" spans="1:12" x14ac:dyDescent="0.25">
      <c r="A351" s="217"/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  <c r="L351" s="217"/>
    </row>
    <row r="352" spans="1:12" x14ac:dyDescent="0.25">
      <c r="A352" s="217"/>
      <c r="B352" s="217"/>
      <c r="C352" s="217"/>
      <c r="D352" s="217"/>
      <c r="E352" s="217"/>
      <c r="F352" s="217"/>
      <c r="G352" s="217"/>
      <c r="H352" s="217"/>
      <c r="I352" s="217"/>
      <c r="J352" s="217"/>
      <c r="K352" s="217"/>
      <c r="L352" s="217"/>
    </row>
    <row r="353" spans="1:12" x14ac:dyDescent="0.25">
      <c r="A353" s="217"/>
      <c r="B353" s="217"/>
      <c r="C353" s="217"/>
      <c r="D353" s="217"/>
      <c r="E353" s="217"/>
      <c r="F353" s="217"/>
      <c r="G353" s="217"/>
      <c r="H353" s="217"/>
      <c r="I353" s="217"/>
      <c r="J353" s="217"/>
      <c r="K353" s="217"/>
      <c r="L353" s="217"/>
    </row>
    <row r="354" spans="1:12" x14ac:dyDescent="0.25">
      <c r="A354" s="217"/>
      <c r="B354" s="217"/>
      <c r="C354" s="217"/>
      <c r="D354" s="217"/>
      <c r="E354" s="217"/>
      <c r="F354" s="217"/>
      <c r="G354" s="217"/>
      <c r="H354" s="217"/>
      <c r="I354" s="217"/>
      <c r="J354" s="217"/>
      <c r="K354" s="217"/>
      <c r="L354" s="217"/>
    </row>
    <row r="355" spans="1:12" x14ac:dyDescent="0.25">
      <c r="A355" s="217"/>
      <c r="B355" s="217"/>
      <c r="C355" s="217"/>
      <c r="D355" s="217"/>
      <c r="E355" s="217"/>
      <c r="F355" s="217"/>
      <c r="G355" s="217"/>
      <c r="H355" s="217"/>
      <c r="I355" s="217"/>
      <c r="J355" s="217"/>
      <c r="K355" s="217"/>
      <c r="L355" s="217"/>
    </row>
    <row r="356" spans="1:12" x14ac:dyDescent="0.25">
      <c r="A356" s="217"/>
      <c r="B356" s="217"/>
      <c r="C356" s="217"/>
      <c r="D356" s="217"/>
      <c r="E356" s="217"/>
      <c r="F356" s="217"/>
      <c r="G356" s="217"/>
      <c r="H356" s="217"/>
      <c r="I356" s="217"/>
      <c r="J356" s="217"/>
      <c r="K356" s="217"/>
      <c r="L356" s="217"/>
    </row>
    <row r="357" spans="1:12" x14ac:dyDescent="0.25">
      <c r="A357" s="217"/>
      <c r="B357" s="217"/>
      <c r="C357" s="217"/>
      <c r="D357" s="217"/>
      <c r="E357" s="217"/>
      <c r="F357" s="217"/>
      <c r="G357" s="217"/>
      <c r="H357" s="217"/>
      <c r="I357" s="217"/>
      <c r="J357" s="217"/>
      <c r="K357" s="217"/>
      <c r="L357" s="217"/>
    </row>
    <row r="358" spans="1:12" x14ac:dyDescent="0.25">
      <c r="A358" s="217"/>
      <c r="B358" s="217"/>
      <c r="C358" s="217"/>
      <c r="D358" s="217"/>
      <c r="E358" s="217"/>
      <c r="F358" s="217"/>
      <c r="G358" s="217"/>
      <c r="H358" s="217"/>
      <c r="I358" s="217"/>
      <c r="J358" s="217"/>
      <c r="K358" s="217"/>
      <c r="L358" s="217"/>
    </row>
    <row r="359" spans="1:12" x14ac:dyDescent="0.25">
      <c r="A359" s="217"/>
      <c r="B359" s="217"/>
      <c r="C359" s="217"/>
      <c r="D359" s="217"/>
      <c r="E359" s="217"/>
      <c r="F359" s="217"/>
      <c r="G359" s="217"/>
      <c r="H359" s="217"/>
      <c r="I359" s="217"/>
      <c r="J359" s="217"/>
      <c r="K359" s="217"/>
      <c r="L359" s="217"/>
    </row>
    <row r="360" spans="1:12" x14ac:dyDescent="0.25">
      <c r="A360" s="217"/>
      <c r="B360" s="217"/>
      <c r="C360" s="217"/>
      <c r="D360" s="217"/>
      <c r="E360" s="217"/>
      <c r="F360" s="217"/>
      <c r="G360" s="217"/>
      <c r="H360" s="217"/>
      <c r="I360" s="217"/>
      <c r="J360" s="217"/>
      <c r="K360" s="217"/>
      <c r="L360" s="217"/>
    </row>
    <row r="361" spans="1:12" x14ac:dyDescent="0.25">
      <c r="A361" s="217"/>
      <c r="B361" s="217"/>
      <c r="C361" s="217"/>
      <c r="D361" s="217"/>
      <c r="E361" s="217"/>
      <c r="F361" s="217"/>
      <c r="G361" s="217"/>
      <c r="H361" s="217"/>
      <c r="I361" s="217"/>
      <c r="J361" s="217"/>
      <c r="K361" s="217"/>
      <c r="L361" s="217"/>
    </row>
    <row r="362" spans="1:12" x14ac:dyDescent="0.25">
      <c r="A362" s="217"/>
      <c r="B362" s="217"/>
      <c r="C362" s="217"/>
      <c r="D362" s="217"/>
      <c r="E362" s="217"/>
      <c r="F362" s="217"/>
      <c r="G362" s="217"/>
      <c r="H362" s="217"/>
      <c r="I362" s="217"/>
      <c r="J362" s="217"/>
      <c r="K362" s="217"/>
      <c r="L362" s="217"/>
    </row>
    <row r="363" spans="1:12" x14ac:dyDescent="0.25">
      <c r="A363" s="217"/>
      <c r="B363" s="217"/>
      <c r="C363" s="217"/>
      <c r="D363" s="217"/>
      <c r="E363" s="217"/>
      <c r="F363" s="217"/>
      <c r="G363" s="217"/>
      <c r="H363" s="217"/>
      <c r="I363" s="217"/>
      <c r="J363" s="217"/>
      <c r="K363" s="217"/>
      <c r="L363" s="217"/>
    </row>
    <row r="364" spans="1:12" x14ac:dyDescent="0.25">
      <c r="A364" s="217"/>
      <c r="B364" s="217"/>
      <c r="C364" s="217"/>
      <c r="D364" s="217"/>
      <c r="E364" s="217"/>
      <c r="F364" s="217"/>
      <c r="G364" s="217"/>
      <c r="H364" s="217"/>
      <c r="I364" s="217"/>
      <c r="J364" s="217"/>
      <c r="K364" s="217"/>
      <c r="L364" s="217"/>
    </row>
    <row r="365" spans="1:12" x14ac:dyDescent="0.25">
      <c r="A365" s="217"/>
      <c r="B365" s="217"/>
      <c r="C365" s="217"/>
      <c r="D365" s="217"/>
      <c r="E365" s="217"/>
      <c r="F365" s="217"/>
      <c r="G365" s="217"/>
      <c r="H365" s="217"/>
      <c r="I365" s="217"/>
      <c r="J365" s="217"/>
      <c r="K365" s="217"/>
      <c r="L365" s="217"/>
    </row>
    <row r="366" spans="1:12" x14ac:dyDescent="0.25">
      <c r="A366" s="217"/>
      <c r="B366" s="217"/>
      <c r="C366" s="217"/>
      <c r="D366" s="217"/>
      <c r="E366" s="217"/>
      <c r="F366" s="217"/>
      <c r="G366" s="217"/>
      <c r="H366" s="217"/>
      <c r="I366" s="217"/>
      <c r="J366" s="217"/>
      <c r="K366" s="217"/>
      <c r="L366" s="217"/>
    </row>
    <row r="367" spans="1:12" x14ac:dyDescent="0.25">
      <c r="A367" s="217"/>
      <c r="B367" s="217"/>
      <c r="C367" s="217"/>
      <c r="D367" s="217"/>
      <c r="E367" s="217"/>
      <c r="F367" s="217"/>
      <c r="G367" s="217"/>
      <c r="H367" s="217"/>
      <c r="I367" s="217"/>
      <c r="J367" s="217"/>
      <c r="K367" s="217"/>
      <c r="L367" s="217"/>
    </row>
    <row r="368" spans="1:12" x14ac:dyDescent="0.25">
      <c r="A368" s="217"/>
      <c r="B368" s="217"/>
      <c r="C368" s="217"/>
      <c r="D368" s="217"/>
      <c r="E368" s="217"/>
      <c r="F368" s="217"/>
      <c r="G368" s="217"/>
      <c r="H368" s="217"/>
      <c r="I368" s="217"/>
      <c r="J368" s="217"/>
      <c r="K368" s="217"/>
      <c r="L368" s="217"/>
    </row>
    <row r="369" spans="1:12" x14ac:dyDescent="0.25">
      <c r="A369" s="217"/>
      <c r="B369" s="217"/>
      <c r="C369" s="217"/>
      <c r="D369" s="217"/>
      <c r="E369" s="217"/>
      <c r="F369" s="217"/>
      <c r="G369" s="217"/>
      <c r="H369" s="217"/>
      <c r="I369" s="217"/>
      <c r="J369" s="217"/>
      <c r="K369" s="217"/>
      <c r="L369" s="217"/>
    </row>
    <row r="370" spans="1:12" x14ac:dyDescent="0.25">
      <c r="A370" s="217"/>
      <c r="B370" s="217"/>
      <c r="C370" s="217"/>
      <c r="D370" s="217"/>
      <c r="E370" s="217"/>
      <c r="F370" s="217"/>
      <c r="G370" s="217"/>
      <c r="H370" s="217"/>
      <c r="I370" s="217"/>
      <c r="J370" s="217"/>
      <c r="K370" s="217"/>
      <c r="L370" s="217"/>
    </row>
    <row r="371" spans="1:12" x14ac:dyDescent="0.25">
      <c r="A371" s="217"/>
      <c r="B371" s="217"/>
      <c r="C371" s="217"/>
      <c r="D371" s="217"/>
      <c r="E371" s="217"/>
      <c r="F371" s="217"/>
      <c r="G371" s="217"/>
      <c r="H371" s="217"/>
      <c r="I371" s="217"/>
      <c r="J371" s="217"/>
      <c r="K371" s="217"/>
      <c r="L371" s="217"/>
    </row>
    <row r="372" spans="1:12" x14ac:dyDescent="0.25">
      <c r="A372" s="217"/>
      <c r="B372" s="217"/>
      <c r="C372" s="217"/>
      <c r="D372" s="217"/>
      <c r="E372" s="217"/>
      <c r="F372" s="217"/>
      <c r="G372" s="217"/>
      <c r="H372" s="217"/>
      <c r="I372" s="217"/>
      <c r="J372" s="217"/>
      <c r="K372" s="217"/>
      <c r="L372" s="217"/>
    </row>
    <row r="373" spans="1:12" x14ac:dyDescent="0.25">
      <c r="A373" s="217"/>
      <c r="B373" s="217"/>
      <c r="C373" s="217"/>
      <c r="D373" s="217"/>
      <c r="E373" s="217"/>
      <c r="F373" s="217"/>
      <c r="G373" s="217"/>
      <c r="H373" s="217"/>
      <c r="I373" s="217"/>
      <c r="J373" s="217"/>
      <c r="K373" s="217"/>
      <c r="L373" s="217"/>
    </row>
    <row r="374" spans="1:12" x14ac:dyDescent="0.25">
      <c r="A374" s="217"/>
      <c r="B374" s="217"/>
      <c r="C374" s="217"/>
      <c r="D374" s="217"/>
      <c r="E374" s="217"/>
      <c r="F374" s="217"/>
      <c r="G374" s="217"/>
      <c r="H374" s="217"/>
      <c r="I374" s="217"/>
      <c r="J374" s="217"/>
      <c r="K374" s="217"/>
      <c r="L374" s="217"/>
    </row>
    <row r="375" spans="1:12" x14ac:dyDescent="0.25">
      <c r="A375" s="217"/>
      <c r="B375" s="217"/>
      <c r="C375" s="217"/>
      <c r="D375" s="217"/>
      <c r="E375" s="217"/>
      <c r="F375" s="217"/>
      <c r="G375" s="217"/>
      <c r="H375" s="217"/>
      <c r="I375" s="217"/>
      <c r="J375" s="217"/>
      <c r="K375" s="217"/>
      <c r="L375" s="217"/>
    </row>
    <row r="376" spans="1:12" x14ac:dyDescent="0.25">
      <c r="A376" s="217"/>
      <c r="B376" s="217"/>
      <c r="C376" s="217"/>
      <c r="D376" s="217"/>
      <c r="E376" s="217"/>
      <c r="F376" s="217"/>
      <c r="G376" s="217"/>
      <c r="H376" s="217"/>
      <c r="I376" s="217"/>
      <c r="J376" s="217"/>
      <c r="K376" s="217"/>
      <c r="L376" s="217"/>
    </row>
    <row r="377" spans="1:12" x14ac:dyDescent="0.25">
      <c r="A377" s="217"/>
      <c r="B377" s="217"/>
      <c r="C377" s="217"/>
      <c r="D377" s="217"/>
      <c r="E377" s="217"/>
      <c r="F377" s="217"/>
      <c r="G377" s="217"/>
      <c r="H377" s="217"/>
      <c r="I377" s="217"/>
      <c r="J377" s="217"/>
      <c r="K377" s="217"/>
      <c r="L377" s="217"/>
    </row>
    <row r="378" spans="1:12" x14ac:dyDescent="0.25">
      <c r="A378" s="217"/>
      <c r="B378" s="217"/>
      <c r="C378" s="217"/>
      <c r="D378" s="217"/>
      <c r="E378" s="217"/>
      <c r="F378" s="217"/>
      <c r="G378" s="217"/>
      <c r="H378" s="217"/>
      <c r="I378" s="217"/>
      <c r="J378" s="217"/>
      <c r="K378" s="217"/>
      <c r="L378" s="217"/>
    </row>
    <row r="379" spans="1:12" x14ac:dyDescent="0.25">
      <c r="A379" s="217"/>
      <c r="B379" s="217"/>
      <c r="C379" s="217"/>
      <c r="D379" s="217"/>
      <c r="E379" s="217"/>
      <c r="F379" s="217"/>
      <c r="G379" s="217"/>
      <c r="H379" s="217"/>
      <c r="I379" s="217"/>
      <c r="J379" s="217"/>
      <c r="K379" s="217"/>
      <c r="L379" s="217"/>
    </row>
    <row r="380" spans="1:12" x14ac:dyDescent="0.25">
      <c r="A380" s="217"/>
      <c r="B380" s="217"/>
      <c r="C380" s="217"/>
      <c r="D380" s="217"/>
      <c r="E380" s="217"/>
      <c r="F380" s="217"/>
      <c r="G380" s="217"/>
      <c r="H380" s="217"/>
      <c r="I380" s="217"/>
      <c r="J380" s="217"/>
      <c r="K380" s="217"/>
      <c r="L380" s="217"/>
    </row>
    <row r="381" spans="1:12" x14ac:dyDescent="0.25">
      <c r="A381" s="217"/>
      <c r="B381" s="217"/>
      <c r="C381" s="217"/>
      <c r="D381" s="217"/>
      <c r="E381" s="217"/>
      <c r="F381" s="217"/>
      <c r="G381" s="217"/>
      <c r="H381" s="217"/>
      <c r="I381" s="217"/>
      <c r="J381" s="217"/>
      <c r="K381" s="217"/>
      <c r="L381" s="217"/>
    </row>
    <row r="382" spans="1:12" x14ac:dyDescent="0.25">
      <c r="A382" s="217"/>
      <c r="B382" s="217"/>
      <c r="C382" s="217"/>
      <c r="D382" s="217"/>
      <c r="E382" s="217"/>
      <c r="F382" s="217"/>
      <c r="G382" s="217"/>
      <c r="H382" s="217"/>
      <c r="I382" s="217"/>
      <c r="J382" s="217"/>
      <c r="K382" s="217"/>
      <c r="L382" s="217"/>
    </row>
    <row r="383" spans="1:12" x14ac:dyDescent="0.25">
      <c r="A383" s="217"/>
      <c r="B383" s="217"/>
      <c r="C383" s="217"/>
      <c r="D383" s="217"/>
      <c r="E383" s="217"/>
      <c r="F383" s="217"/>
      <c r="G383" s="217"/>
      <c r="H383" s="217"/>
      <c r="I383" s="217"/>
      <c r="J383" s="217"/>
      <c r="K383" s="217"/>
      <c r="L383" s="217"/>
    </row>
    <row r="384" spans="1:12" x14ac:dyDescent="0.25">
      <c r="A384" s="217"/>
      <c r="B384" s="217"/>
      <c r="C384" s="217"/>
      <c r="D384" s="217"/>
      <c r="E384" s="217"/>
      <c r="F384" s="217"/>
      <c r="G384" s="217"/>
      <c r="H384" s="217"/>
      <c r="I384" s="217"/>
      <c r="J384" s="217"/>
      <c r="K384" s="217"/>
      <c r="L384" s="217"/>
    </row>
    <row r="385" spans="1:12" x14ac:dyDescent="0.25">
      <c r="A385" s="217"/>
      <c r="B385" s="217"/>
      <c r="C385" s="217"/>
      <c r="D385" s="217"/>
      <c r="E385" s="217"/>
      <c r="F385" s="217"/>
      <c r="G385" s="217"/>
      <c r="H385" s="217"/>
      <c r="I385" s="217"/>
      <c r="J385" s="217"/>
      <c r="K385" s="217"/>
      <c r="L385" s="217"/>
    </row>
    <row r="386" spans="1:12" x14ac:dyDescent="0.25">
      <c r="A386" s="217"/>
      <c r="B386" s="217"/>
      <c r="C386" s="217"/>
      <c r="D386" s="217"/>
      <c r="E386" s="217"/>
      <c r="F386" s="217"/>
      <c r="G386" s="217"/>
      <c r="H386" s="217"/>
      <c r="I386" s="217"/>
      <c r="J386" s="217"/>
      <c r="K386" s="217"/>
      <c r="L386" s="217"/>
    </row>
    <row r="387" spans="1:12" x14ac:dyDescent="0.25">
      <c r="A387" s="217"/>
      <c r="B387" s="217"/>
      <c r="C387" s="217"/>
      <c r="D387" s="217"/>
      <c r="E387" s="217"/>
      <c r="F387" s="217"/>
      <c r="G387" s="217"/>
      <c r="H387" s="217"/>
      <c r="I387" s="217"/>
      <c r="J387" s="217"/>
      <c r="K387" s="217"/>
      <c r="L387" s="217"/>
    </row>
    <row r="388" spans="1:12" x14ac:dyDescent="0.25">
      <c r="A388" s="217"/>
      <c r="B388" s="217"/>
      <c r="C388" s="217"/>
      <c r="D388" s="217"/>
      <c r="E388" s="217"/>
      <c r="F388" s="217"/>
      <c r="G388" s="217"/>
      <c r="H388" s="217"/>
      <c r="I388" s="217"/>
      <c r="J388" s="217"/>
      <c r="K388" s="217"/>
      <c r="L388" s="217"/>
    </row>
    <row r="389" spans="1:12" x14ac:dyDescent="0.25">
      <c r="A389" s="217"/>
      <c r="B389" s="217"/>
      <c r="C389" s="217"/>
      <c r="D389" s="217"/>
      <c r="E389" s="217"/>
      <c r="F389" s="217"/>
      <c r="G389" s="217"/>
      <c r="H389" s="217"/>
      <c r="I389" s="217"/>
      <c r="J389" s="217"/>
      <c r="K389" s="217"/>
      <c r="L389" s="217"/>
    </row>
    <row r="390" spans="1:12" x14ac:dyDescent="0.25">
      <c r="A390" s="217"/>
      <c r="B390" s="217"/>
      <c r="C390" s="217"/>
      <c r="D390" s="217"/>
      <c r="E390" s="217"/>
      <c r="F390" s="217"/>
      <c r="G390" s="217"/>
      <c r="H390" s="217"/>
      <c r="I390" s="217"/>
      <c r="J390" s="217"/>
      <c r="K390" s="217"/>
      <c r="L390" s="217"/>
    </row>
    <row r="391" spans="1:12" x14ac:dyDescent="0.25">
      <c r="A391" s="217"/>
      <c r="B391" s="217"/>
      <c r="C391" s="217"/>
      <c r="D391" s="217"/>
      <c r="E391" s="217"/>
      <c r="F391" s="217"/>
      <c r="G391" s="217"/>
      <c r="H391" s="217"/>
      <c r="I391" s="217"/>
      <c r="J391" s="217"/>
      <c r="K391" s="217"/>
      <c r="L391" s="217"/>
    </row>
    <row r="392" spans="1:12" x14ac:dyDescent="0.25">
      <c r="A392" s="217"/>
      <c r="B392" s="217"/>
      <c r="C392" s="217"/>
      <c r="D392" s="217"/>
      <c r="E392" s="217"/>
      <c r="F392" s="217"/>
      <c r="G392" s="217"/>
      <c r="H392" s="217"/>
      <c r="I392" s="217"/>
      <c r="J392" s="217"/>
      <c r="K392" s="217"/>
      <c r="L392" s="217"/>
    </row>
    <row r="393" spans="1:12" x14ac:dyDescent="0.25">
      <c r="A393" s="217"/>
      <c r="B393" s="217"/>
      <c r="C393" s="217"/>
      <c r="D393" s="217"/>
      <c r="E393" s="217"/>
      <c r="F393" s="217"/>
      <c r="G393" s="217"/>
      <c r="H393" s="217"/>
      <c r="I393" s="217"/>
      <c r="J393" s="217"/>
      <c r="K393" s="217"/>
      <c r="L393" s="217"/>
    </row>
    <row r="394" spans="1:12" x14ac:dyDescent="0.25">
      <c r="A394" s="217"/>
      <c r="B394" s="217"/>
      <c r="C394" s="217"/>
      <c r="D394" s="217"/>
      <c r="E394" s="217"/>
      <c r="F394" s="217"/>
      <c r="G394" s="217"/>
      <c r="H394" s="217"/>
      <c r="I394" s="217"/>
      <c r="J394" s="217"/>
      <c r="K394" s="217"/>
      <c r="L394" s="217"/>
    </row>
    <row r="395" spans="1:12" x14ac:dyDescent="0.25">
      <c r="A395" s="217"/>
      <c r="B395" s="217"/>
      <c r="C395" s="217"/>
      <c r="D395" s="217"/>
      <c r="E395" s="217"/>
      <c r="F395" s="217"/>
      <c r="G395" s="217"/>
      <c r="H395" s="217"/>
      <c r="I395" s="217"/>
      <c r="J395" s="217"/>
      <c r="K395" s="217"/>
      <c r="L395" s="217"/>
    </row>
    <row r="396" spans="1:12" x14ac:dyDescent="0.25">
      <c r="A396" s="217"/>
      <c r="B396" s="217"/>
      <c r="C396" s="217"/>
      <c r="D396" s="217"/>
      <c r="E396" s="217"/>
      <c r="F396" s="217"/>
      <c r="G396" s="217"/>
      <c r="H396" s="217"/>
      <c r="I396" s="217"/>
      <c r="J396" s="217"/>
      <c r="K396" s="217"/>
      <c r="L396" s="217"/>
    </row>
    <row r="397" spans="1:12" x14ac:dyDescent="0.25">
      <c r="A397" s="217"/>
      <c r="B397" s="217"/>
      <c r="C397" s="217"/>
      <c r="D397" s="217"/>
      <c r="E397" s="217"/>
      <c r="F397" s="217"/>
      <c r="G397" s="217"/>
      <c r="H397" s="217"/>
      <c r="I397" s="217"/>
      <c r="J397" s="217"/>
      <c r="K397" s="217"/>
      <c r="L397" s="217"/>
    </row>
    <row r="398" spans="1:12" x14ac:dyDescent="0.25">
      <c r="A398" s="217"/>
      <c r="B398" s="217"/>
      <c r="C398" s="217"/>
      <c r="D398" s="217"/>
      <c r="E398" s="217"/>
      <c r="F398" s="217"/>
      <c r="G398" s="217"/>
      <c r="H398" s="217"/>
      <c r="I398" s="217"/>
      <c r="J398" s="217"/>
      <c r="K398" s="217"/>
      <c r="L398" s="217"/>
    </row>
    <row r="399" spans="1:12" x14ac:dyDescent="0.25">
      <c r="A399" s="217"/>
      <c r="B399" s="217"/>
      <c r="C399" s="217"/>
      <c r="D399" s="217"/>
      <c r="E399" s="217"/>
      <c r="F399" s="217"/>
      <c r="G399" s="217"/>
      <c r="H399" s="217"/>
      <c r="I399" s="217"/>
      <c r="J399" s="217"/>
      <c r="K399" s="217"/>
      <c r="L399" s="217"/>
    </row>
    <row r="400" spans="1:12" x14ac:dyDescent="0.25">
      <c r="A400" s="217"/>
      <c r="B400" s="217"/>
      <c r="C400" s="217"/>
      <c r="D400" s="217"/>
      <c r="E400" s="217"/>
      <c r="F400" s="217"/>
      <c r="G400" s="217"/>
      <c r="H400" s="217"/>
      <c r="I400" s="217"/>
      <c r="J400" s="217"/>
      <c r="K400" s="217"/>
      <c r="L400" s="217"/>
    </row>
    <row r="401" spans="1:12" x14ac:dyDescent="0.25">
      <c r="A401" s="217"/>
      <c r="B401" s="217"/>
      <c r="C401" s="217"/>
      <c r="D401" s="217"/>
      <c r="E401" s="217"/>
      <c r="F401" s="217"/>
      <c r="G401" s="217"/>
      <c r="H401" s="217"/>
      <c r="I401" s="217"/>
      <c r="J401" s="217"/>
      <c r="K401" s="217"/>
      <c r="L401" s="217"/>
    </row>
    <row r="402" spans="1:12" x14ac:dyDescent="0.25">
      <c r="A402" s="217"/>
      <c r="B402" s="217"/>
      <c r="C402" s="217"/>
      <c r="D402" s="217"/>
      <c r="E402" s="217"/>
      <c r="F402" s="217"/>
      <c r="G402" s="217"/>
      <c r="H402" s="217"/>
      <c r="I402" s="217"/>
      <c r="J402" s="217"/>
      <c r="K402" s="217"/>
      <c r="L402" s="217"/>
    </row>
    <row r="403" spans="1:12" x14ac:dyDescent="0.25">
      <c r="A403" s="217"/>
      <c r="B403" s="217"/>
      <c r="C403" s="217"/>
      <c r="D403" s="217"/>
      <c r="E403" s="217"/>
      <c r="F403" s="217"/>
      <c r="G403" s="217"/>
      <c r="H403" s="217"/>
      <c r="I403" s="217"/>
      <c r="J403" s="217"/>
      <c r="K403" s="217"/>
      <c r="L403" s="217"/>
    </row>
    <row r="404" spans="1:12" x14ac:dyDescent="0.25">
      <c r="A404" s="217"/>
      <c r="B404" s="217"/>
      <c r="C404" s="217"/>
      <c r="D404" s="217"/>
      <c r="E404" s="217"/>
      <c r="F404" s="217"/>
      <c r="G404" s="217"/>
      <c r="H404" s="217"/>
      <c r="I404" s="217"/>
      <c r="J404" s="217"/>
      <c r="K404" s="217"/>
      <c r="L404" s="217"/>
    </row>
    <row r="405" spans="1:12" x14ac:dyDescent="0.25">
      <c r="A405" s="217"/>
      <c r="B405" s="217"/>
      <c r="C405" s="217"/>
      <c r="D405" s="217"/>
      <c r="E405" s="217"/>
      <c r="F405" s="217"/>
      <c r="G405" s="217"/>
      <c r="H405" s="217"/>
      <c r="I405" s="217"/>
      <c r="J405" s="217"/>
      <c r="K405" s="217"/>
      <c r="L405" s="217"/>
    </row>
    <row r="406" spans="1:12" x14ac:dyDescent="0.25">
      <c r="A406" s="217"/>
      <c r="B406" s="217"/>
      <c r="C406" s="217"/>
      <c r="D406" s="217"/>
      <c r="E406" s="217"/>
      <c r="F406" s="217"/>
      <c r="G406" s="217"/>
      <c r="H406" s="217"/>
      <c r="I406" s="217"/>
      <c r="J406" s="217"/>
      <c r="K406" s="217"/>
      <c r="L406" s="217"/>
    </row>
    <row r="407" spans="1:12" x14ac:dyDescent="0.25">
      <c r="A407" s="217"/>
      <c r="B407" s="217"/>
      <c r="C407" s="217"/>
      <c r="D407" s="217"/>
      <c r="E407" s="217"/>
      <c r="F407" s="217"/>
      <c r="G407" s="217"/>
      <c r="H407" s="217"/>
      <c r="I407" s="217"/>
      <c r="J407" s="217"/>
      <c r="K407" s="217"/>
      <c r="L407" s="217"/>
    </row>
    <row r="408" spans="1:12" x14ac:dyDescent="0.25">
      <c r="A408" s="217"/>
      <c r="B408" s="217"/>
      <c r="C408" s="217"/>
      <c r="D408" s="217"/>
      <c r="E408" s="217"/>
      <c r="F408" s="217"/>
      <c r="G408" s="217"/>
      <c r="H408" s="217"/>
      <c r="I408" s="217"/>
      <c r="J408" s="217"/>
      <c r="K408" s="217"/>
      <c r="L408" s="217"/>
    </row>
    <row r="409" spans="1:12" x14ac:dyDescent="0.25">
      <c r="A409" s="217"/>
      <c r="B409" s="217"/>
      <c r="C409" s="217"/>
      <c r="D409" s="217"/>
      <c r="E409" s="217"/>
      <c r="F409" s="217"/>
      <c r="G409" s="217"/>
      <c r="H409" s="217"/>
      <c r="I409" s="217"/>
      <c r="J409" s="217"/>
      <c r="K409" s="217"/>
      <c r="L409" s="217"/>
    </row>
    <row r="410" spans="1:12" x14ac:dyDescent="0.25">
      <c r="A410" s="217"/>
      <c r="B410" s="217"/>
      <c r="C410" s="217"/>
      <c r="D410" s="217"/>
      <c r="E410" s="217"/>
      <c r="F410" s="217"/>
      <c r="G410" s="217"/>
      <c r="H410" s="217"/>
      <c r="I410" s="217"/>
      <c r="J410" s="217"/>
      <c r="K410" s="217"/>
      <c r="L410" s="217"/>
    </row>
    <row r="411" spans="1:12" x14ac:dyDescent="0.25">
      <c r="A411" s="217"/>
      <c r="B411" s="217"/>
      <c r="C411" s="217"/>
      <c r="D411" s="217"/>
      <c r="E411" s="217"/>
      <c r="F411" s="217"/>
      <c r="G411" s="217"/>
      <c r="H411" s="217"/>
      <c r="I411" s="217"/>
      <c r="J411" s="217"/>
      <c r="K411" s="217"/>
      <c r="L411" s="217"/>
    </row>
    <row r="412" spans="1:12" x14ac:dyDescent="0.25">
      <c r="A412" s="217"/>
      <c r="B412" s="217"/>
      <c r="C412" s="217"/>
      <c r="D412" s="217"/>
      <c r="E412" s="217"/>
      <c r="F412" s="217"/>
      <c r="G412" s="217"/>
      <c r="H412" s="217"/>
      <c r="I412" s="217"/>
      <c r="J412" s="217"/>
      <c r="K412" s="217"/>
      <c r="L412" s="217"/>
    </row>
    <row r="413" spans="1:12" x14ac:dyDescent="0.25">
      <c r="A413" s="217"/>
      <c r="B413" s="217"/>
      <c r="C413" s="217"/>
      <c r="D413" s="217"/>
      <c r="E413" s="217"/>
      <c r="F413" s="217"/>
      <c r="G413" s="217"/>
      <c r="H413" s="217"/>
      <c r="I413" s="217"/>
      <c r="J413" s="217"/>
      <c r="K413" s="217"/>
      <c r="L413" s="217"/>
    </row>
    <row r="414" spans="1:12" x14ac:dyDescent="0.25">
      <c r="A414" s="217"/>
      <c r="B414" s="217"/>
      <c r="C414" s="217"/>
      <c r="D414" s="217"/>
      <c r="E414" s="217"/>
      <c r="F414" s="217"/>
      <c r="G414" s="217"/>
      <c r="H414" s="217"/>
      <c r="I414" s="217"/>
      <c r="J414" s="217"/>
      <c r="K414" s="217"/>
      <c r="L414" s="217"/>
    </row>
    <row r="415" spans="1:12" x14ac:dyDescent="0.25">
      <c r="A415" s="217"/>
      <c r="B415" s="217"/>
      <c r="C415" s="217"/>
      <c r="D415" s="217"/>
      <c r="E415" s="217"/>
      <c r="F415" s="217"/>
      <c r="G415" s="217"/>
      <c r="H415" s="217"/>
      <c r="I415" s="217"/>
      <c r="J415" s="217"/>
      <c r="K415" s="217"/>
      <c r="L415" s="217"/>
    </row>
    <row r="416" spans="1:12" x14ac:dyDescent="0.25">
      <c r="A416" s="217"/>
      <c r="B416" s="217"/>
      <c r="C416" s="217"/>
      <c r="D416" s="217"/>
      <c r="E416" s="217"/>
      <c r="F416" s="217"/>
      <c r="G416" s="217"/>
      <c r="H416" s="217"/>
      <c r="I416" s="217"/>
      <c r="J416" s="217"/>
      <c r="K416" s="217"/>
      <c r="L416" s="217"/>
    </row>
    <row r="417" spans="1:12" x14ac:dyDescent="0.25">
      <c r="A417" s="217"/>
      <c r="B417" s="217"/>
      <c r="C417" s="217"/>
      <c r="D417" s="217"/>
      <c r="E417" s="217"/>
      <c r="F417" s="217"/>
      <c r="G417" s="217"/>
      <c r="H417" s="217"/>
      <c r="I417" s="217"/>
      <c r="J417" s="217"/>
      <c r="K417" s="217"/>
      <c r="L417" s="217"/>
    </row>
    <row r="418" spans="1:12" x14ac:dyDescent="0.25">
      <c r="A418" s="217"/>
      <c r="B418" s="217"/>
      <c r="C418" s="217"/>
      <c r="D418" s="217"/>
      <c r="E418" s="217"/>
      <c r="F418" s="217"/>
      <c r="G418" s="217"/>
      <c r="H418" s="217"/>
      <c r="I418" s="217"/>
      <c r="J418" s="217"/>
      <c r="K418" s="217"/>
      <c r="L418" s="217"/>
    </row>
    <row r="419" spans="1:12" x14ac:dyDescent="0.25">
      <c r="A419" s="217"/>
      <c r="B419" s="217"/>
      <c r="C419" s="217"/>
      <c r="D419" s="217"/>
      <c r="E419" s="217"/>
      <c r="F419" s="217"/>
      <c r="G419" s="217"/>
      <c r="H419" s="217"/>
      <c r="I419" s="217"/>
      <c r="J419" s="217"/>
      <c r="K419" s="217"/>
      <c r="L419" s="217"/>
    </row>
    <row r="420" spans="1:12" x14ac:dyDescent="0.25">
      <c r="A420" s="217"/>
      <c r="B420" s="217"/>
      <c r="C420" s="217"/>
      <c r="D420" s="217"/>
      <c r="E420" s="217"/>
      <c r="F420" s="217"/>
      <c r="G420" s="217"/>
      <c r="H420" s="217"/>
      <c r="I420" s="217"/>
      <c r="J420" s="217"/>
      <c r="K420" s="217"/>
      <c r="L420" s="217"/>
    </row>
    <row r="421" spans="1:12" x14ac:dyDescent="0.25">
      <c r="A421" s="217"/>
      <c r="B421" s="217"/>
      <c r="C421" s="217"/>
      <c r="D421" s="217"/>
      <c r="E421" s="217"/>
      <c r="F421" s="217"/>
      <c r="G421" s="217"/>
      <c r="H421" s="217"/>
      <c r="I421" s="217"/>
      <c r="J421" s="217"/>
      <c r="K421" s="217"/>
      <c r="L421" s="217"/>
    </row>
    <row r="422" spans="1:12" x14ac:dyDescent="0.25">
      <c r="A422" s="217"/>
      <c r="B422" s="217"/>
      <c r="C422" s="217"/>
      <c r="D422" s="217"/>
      <c r="E422" s="217"/>
      <c r="F422" s="217"/>
      <c r="G422" s="217"/>
      <c r="H422" s="217"/>
      <c r="I422" s="217"/>
      <c r="J422" s="217"/>
      <c r="K422" s="217"/>
      <c r="L422" s="217"/>
    </row>
    <row r="423" spans="1:12" x14ac:dyDescent="0.25">
      <c r="A423" s="217"/>
      <c r="B423" s="217"/>
      <c r="C423" s="217"/>
      <c r="D423" s="217"/>
      <c r="E423" s="217"/>
      <c r="F423" s="217"/>
      <c r="G423" s="217"/>
      <c r="H423" s="217"/>
      <c r="I423" s="217"/>
      <c r="J423" s="217"/>
      <c r="K423" s="217"/>
      <c r="L423" s="217"/>
    </row>
    <row r="424" spans="1:12" x14ac:dyDescent="0.25">
      <c r="A424" s="217"/>
      <c r="B424" s="217"/>
      <c r="C424" s="217"/>
      <c r="D424" s="217"/>
      <c r="E424" s="217"/>
      <c r="F424" s="217"/>
      <c r="G424" s="217"/>
      <c r="H424" s="217"/>
      <c r="I424" s="217"/>
      <c r="J424" s="217"/>
      <c r="K424" s="217"/>
      <c r="L424" s="217"/>
    </row>
    <row r="425" spans="1:12" x14ac:dyDescent="0.25">
      <c r="A425" s="217"/>
      <c r="B425" s="217"/>
      <c r="C425" s="217"/>
      <c r="D425" s="217"/>
      <c r="E425" s="217"/>
      <c r="F425" s="217"/>
      <c r="G425" s="217"/>
      <c r="H425" s="217"/>
      <c r="I425" s="217"/>
      <c r="J425" s="217"/>
      <c r="K425" s="217"/>
      <c r="L425" s="217"/>
    </row>
    <row r="426" spans="1:12" x14ac:dyDescent="0.25">
      <c r="A426" s="217"/>
      <c r="B426" s="217"/>
      <c r="C426" s="217"/>
      <c r="D426" s="217"/>
      <c r="E426" s="217"/>
      <c r="F426" s="217"/>
      <c r="G426" s="217"/>
      <c r="H426" s="217"/>
      <c r="I426" s="217"/>
      <c r="J426" s="217"/>
      <c r="K426" s="217"/>
      <c r="L426" s="217"/>
    </row>
    <row r="427" spans="1:12" x14ac:dyDescent="0.25">
      <c r="A427" s="217"/>
      <c r="B427" s="217"/>
      <c r="C427" s="217"/>
      <c r="D427" s="217"/>
      <c r="E427" s="217"/>
      <c r="F427" s="217"/>
      <c r="G427" s="217"/>
      <c r="H427" s="217"/>
      <c r="I427" s="217"/>
      <c r="J427" s="217"/>
      <c r="K427" s="217"/>
      <c r="L427" s="217"/>
    </row>
  </sheetData>
  <autoFilter ref="A1:L38" xr:uid="{00000000-0009-0000-0000-000009000000}"/>
  <mergeCells count="11">
    <mergeCell ref="A40:A41"/>
    <mergeCell ref="A37:A38"/>
    <mergeCell ref="A33:A34"/>
    <mergeCell ref="A23:A24"/>
    <mergeCell ref="A26:A27"/>
    <mergeCell ref="A30:A31"/>
    <mergeCell ref="A2:A3"/>
    <mergeCell ref="A5:A6"/>
    <mergeCell ref="A8:A9"/>
    <mergeCell ref="A14:A15"/>
    <mergeCell ref="A19:A20"/>
  </mergeCells>
  <conditionalFormatting sqref="D2:G6 F7:F43">
    <cfRule type="cellIs" dxfId="2" priority="3" operator="equal">
      <formula>0</formula>
    </cfRule>
  </conditionalFormatting>
  <conditionalFormatting sqref="A1">
    <cfRule type="cellIs" dxfId="1" priority="2" operator="equal">
      <formula>"Регіони"</formula>
    </cfRule>
  </conditionalFormatting>
  <conditionalFormatting sqref="B1:C1">
    <cfRule type="cellIs" dxfId="0" priority="1" operator="equal">
      <formula>"Регіони"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Спидометр Киев</vt:lpstr>
      <vt:lpstr>Сводная Авто</vt:lpstr>
      <vt:lpstr>Перевозчик</vt:lpstr>
      <vt:lpstr>Сводная перевозчик</vt:lpstr>
      <vt:lpstr>Сводная Таблица</vt:lpstr>
      <vt:lpstr>Найм</vt:lpstr>
      <vt:lpstr>Бюджет</vt:lpstr>
      <vt:lpstr>инфо по картам</vt:lpstr>
      <vt:lpstr>Спидометр регионы</vt:lpstr>
      <vt:lpstr>Т.Р.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Лошаков</dc:creator>
  <cp:lastModifiedBy>Sklad</cp:lastModifiedBy>
  <cp:lastPrinted>2023-06-07T08:41:51Z</cp:lastPrinted>
  <dcterms:created xsi:type="dcterms:W3CDTF">2022-01-05T10:40:50Z</dcterms:created>
  <dcterms:modified xsi:type="dcterms:W3CDTF">2026-04-17T07:31:48Z</dcterms:modified>
</cp:coreProperties>
</file>